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Owner\Desktop\政策科学研究所データ\"/>
    </mc:Choice>
  </mc:AlternateContent>
  <xr:revisionPtr revIDLastSave="0" documentId="13_ncr:1_{A36D836C-9D65-4210-9964-C23B7B7E79E8}" xr6:coauthVersionLast="47" xr6:coauthVersionMax="47" xr10:uidLastSave="{00000000-0000-0000-0000-000000000000}"/>
  <bookViews>
    <workbookView xWindow="-110" yWindow="-110" windowWidth="19420" windowHeight="10420" tabRatio="969" xr2:uid="{00000000-000D-0000-FFFF-FFFF00000000}"/>
  </bookViews>
  <sheets>
    <sheet name="推計方法資料" sheetId="14" r:id="rId1"/>
    <sheet name="交流人口時系列" sheetId="13" r:id="rId2"/>
    <sheet name="交流人口推計2" sheetId="1" r:id="rId3"/>
    <sheet name="H25住宅土地" sheetId="27" r:id="rId4"/>
    <sheet name="H30住宅土地" sheetId="30" r:id="rId5"/>
    <sheet name="ふるさと納税件数" sheetId="28" r:id="rId6"/>
    <sheet name="県外関係人口" sheetId="19" r:id="rId7"/>
    <sheet name="関係人口時系列" sheetId="26" r:id="rId8"/>
    <sheet name="関係人口推計" sheetId="15" r:id="rId9"/>
    <sheet name="昼間人口" sheetId="2" r:id="rId10"/>
    <sheet name="観光人口" sheetId="5" r:id="rId11"/>
    <sheet name="観光人口2" sheetId="16" r:id="rId12"/>
    <sheet name="推計住基人口" sheetId="25" r:id="rId13"/>
    <sheet name="観光客入込数" sheetId="4" r:id="rId14"/>
    <sheet name="h22通勤通学" sheetId="11" r:id="rId15"/>
    <sheet name="h27通勤通学" sheetId="10" r:id="rId16"/>
    <sheet name="観光関連指標" sheetId="6" r:id="rId17"/>
    <sheet name="県推計人口" sheetId="12" r:id="rId18"/>
    <sheet name="就業者数" sheetId="3" r:id="rId19"/>
    <sheet name="県人口世帯" sheetId="31" r:id="rId20"/>
  </sheets>
  <calcPr calcId="191029"/>
</workbook>
</file>

<file path=xl/calcChain.xml><?xml version="1.0" encoding="utf-8"?>
<calcChain xmlns="http://schemas.openxmlformats.org/spreadsheetml/2006/main">
  <c r="AL14" i="26" l="1"/>
  <c r="AL13" i="26"/>
  <c r="AL12" i="26"/>
  <c r="AL11" i="26"/>
  <c r="AL10" i="26"/>
  <c r="AL9" i="26"/>
  <c r="AL8" i="26"/>
  <c r="AL7" i="26"/>
  <c r="AL4" i="26" s="1"/>
  <c r="AL6" i="26"/>
  <c r="AL5" i="26"/>
  <c r="AM4" i="26"/>
  <c r="AE74" i="26"/>
  <c r="AE73" i="26"/>
  <c r="AE72" i="26"/>
  <c r="AE71" i="26"/>
  <c r="AE69" i="26"/>
  <c r="AE68" i="26"/>
  <c r="AE66" i="26"/>
  <c r="AE65" i="26"/>
  <c r="AE64" i="26"/>
  <c r="AE63" i="26"/>
  <c r="AE62" i="26"/>
  <c r="AE60" i="26"/>
  <c r="AE59" i="26"/>
  <c r="AE58" i="26"/>
  <c r="AE57" i="26"/>
  <c r="AE56" i="26"/>
  <c r="AE55" i="26"/>
  <c r="AE54" i="26"/>
  <c r="AE52" i="26"/>
  <c r="AE51" i="26"/>
  <c r="AE50" i="26"/>
  <c r="AE49" i="26"/>
  <c r="AE47" i="26"/>
  <c r="AE46" i="26"/>
  <c r="AE45" i="26"/>
  <c r="AE44" i="26"/>
  <c r="AE43" i="26"/>
  <c r="AE42" i="26"/>
  <c r="AE40" i="26"/>
  <c r="AE39" i="26"/>
  <c r="AE38" i="26"/>
  <c r="AE37" i="26"/>
  <c r="AE36" i="26"/>
  <c r="AE34" i="26"/>
  <c r="AE33" i="26"/>
  <c r="AE32" i="26"/>
  <c r="AE31" i="26"/>
  <c r="AE30" i="26"/>
  <c r="AE28" i="26"/>
  <c r="AE27" i="26"/>
  <c r="AE26" i="26"/>
  <c r="AE15" i="26"/>
  <c r="D1" i="13" l="1"/>
  <c r="AL1" i="26"/>
  <c r="K146" i="31" l="1"/>
  <c r="J146" i="31"/>
  <c r="I146" i="31"/>
  <c r="H146" i="31"/>
  <c r="G146" i="31"/>
  <c r="K145" i="31"/>
  <c r="J145" i="31"/>
  <c r="I145" i="31"/>
  <c r="H145" i="31"/>
  <c r="G145" i="31"/>
  <c r="K144" i="31"/>
  <c r="J144" i="31"/>
  <c r="I144" i="31"/>
  <c r="H144" i="31"/>
  <c r="G144" i="31"/>
  <c r="K143" i="31"/>
  <c r="J143" i="31"/>
  <c r="I143" i="31"/>
  <c r="H143" i="31"/>
  <c r="G143" i="31"/>
  <c r="Y15" i="26" l="1"/>
  <c r="G5" i="13" l="1"/>
  <c r="G6" i="13"/>
  <c r="G7" i="13"/>
  <c r="G8" i="13"/>
  <c r="G9" i="13"/>
  <c r="G10" i="13"/>
  <c r="G11" i="13"/>
  <c r="G12" i="13"/>
  <c r="G13" i="13"/>
  <c r="G14" i="13"/>
  <c r="G15"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4" i="13"/>
  <c r="AI73" i="1"/>
  <c r="AI72" i="1"/>
  <c r="AI71" i="1"/>
  <c r="AI69" i="1"/>
  <c r="AI68" i="1"/>
  <c r="AI66" i="1"/>
  <c r="AI65" i="1"/>
  <c r="AI64" i="1"/>
  <c r="AI63" i="1"/>
  <c r="AI62" i="1"/>
  <c r="AI60" i="1"/>
  <c r="AI59" i="1"/>
  <c r="AI58" i="1"/>
  <c r="AI57" i="1"/>
  <c r="AI56" i="1"/>
  <c r="AI55" i="1"/>
  <c r="AI54" i="1"/>
  <c r="AI52" i="1"/>
  <c r="AI51" i="1"/>
  <c r="AI50" i="1"/>
  <c r="AI49" i="1"/>
  <c r="AI47" i="1"/>
  <c r="AI46" i="1"/>
  <c r="AI45" i="1"/>
  <c r="AI44" i="1"/>
  <c r="AI43" i="1"/>
  <c r="AI42" i="1"/>
  <c r="AI40" i="1"/>
  <c r="AI39" i="1"/>
  <c r="AI38" i="1"/>
  <c r="AI37" i="1"/>
  <c r="AI36" i="1"/>
  <c r="AI34" i="1"/>
  <c r="AI33" i="1"/>
  <c r="AI32" i="1"/>
  <c r="AI31" i="1"/>
  <c r="AI30" i="1"/>
  <c r="AI28" i="1"/>
  <c r="AI27" i="1"/>
  <c r="AI26" i="1"/>
  <c r="AC73" i="1"/>
  <c r="AC72" i="1"/>
  <c r="AC71" i="1"/>
  <c r="AC69" i="1"/>
  <c r="AC68" i="1"/>
  <c r="AC66" i="1"/>
  <c r="AC65" i="1"/>
  <c r="AC64" i="1"/>
  <c r="AC63" i="1"/>
  <c r="AC62" i="1"/>
  <c r="AC60" i="1"/>
  <c r="AC59" i="1"/>
  <c r="AC58" i="1"/>
  <c r="AC57" i="1"/>
  <c r="AC56" i="1"/>
  <c r="AC55" i="1"/>
  <c r="AC54" i="1"/>
  <c r="AC52" i="1"/>
  <c r="AC51" i="1"/>
  <c r="AC50" i="1"/>
  <c r="AC49" i="1"/>
  <c r="AC47" i="1"/>
  <c r="AC46" i="1"/>
  <c r="AC45" i="1"/>
  <c r="AC44" i="1"/>
  <c r="AC43" i="1"/>
  <c r="AC42" i="1"/>
  <c r="AC40" i="1"/>
  <c r="AC39" i="1"/>
  <c r="AC38" i="1"/>
  <c r="AC37" i="1"/>
  <c r="AC36" i="1"/>
  <c r="AC34" i="1"/>
  <c r="AC33" i="1"/>
  <c r="AC32" i="1"/>
  <c r="AC31" i="1"/>
  <c r="AC30" i="1"/>
  <c r="AC28" i="1"/>
  <c r="AC27" i="1"/>
  <c r="AC26" i="1"/>
  <c r="AI15" i="1"/>
  <c r="AC15" i="1"/>
  <c r="AH25" i="1"/>
  <c r="AH29" i="1"/>
  <c r="AH35" i="1"/>
  <c r="AH41" i="1"/>
  <c r="AH48" i="1"/>
  <c r="AH53" i="1"/>
  <c r="AH61" i="1"/>
  <c r="AH67" i="1"/>
  <c r="AH70" i="1"/>
  <c r="AH17" i="1"/>
  <c r="AH18" i="1"/>
  <c r="AH19" i="1"/>
  <c r="AH20" i="1"/>
  <c r="AH21" i="1"/>
  <c r="AH22" i="1"/>
  <c r="AH23" i="1"/>
  <c r="AH24" i="1"/>
  <c r="AH26" i="1"/>
  <c r="AH27" i="1"/>
  <c r="AH28" i="1"/>
  <c r="AH30" i="1"/>
  <c r="AH31" i="1"/>
  <c r="AH32" i="1"/>
  <c r="AH33" i="1"/>
  <c r="AH34" i="1"/>
  <c r="AH36" i="1"/>
  <c r="AH37" i="1"/>
  <c r="AH38" i="1"/>
  <c r="AH39" i="1"/>
  <c r="AH40" i="1"/>
  <c r="AH42" i="1"/>
  <c r="AH43" i="1"/>
  <c r="AH44" i="1"/>
  <c r="AH45" i="1"/>
  <c r="AH46" i="1"/>
  <c r="AH47" i="1"/>
  <c r="AH49" i="1"/>
  <c r="AH50" i="1"/>
  <c r="AH51" i="1"/>
  <c r="AH52" i="1"/>
  <c r="AH54" i="1"/>
  <c r="AH55" i="1"/>
  <c r="AH56" i="1"/>
  <c r="AH57" i="1"/>
  <c r="AH58" i="1"/>
  <c r="AH59" i="1"/>
  <c r="AH60" i="1"/>
  <c r="AH62" i="1"/>
  <c r="AH63" i="1"/>
  <c r="AH64" i="1"/>
  <c r="AH65" i="1"/>
  <c r="AH66" i="1"/>
  <c r="AH68" i="1"/>
  <c r="AH69" i="1"/>
  <c r="AH71" i="1"/>
  <c r="AH72" i="1"/>
  <c r="AH73" i="1"/>
  <c r="AH16" i="1"/>
  <c r="AI70" i="1" l="1"/>
  <c r="AI67" i="1"/>
  <c r="AI61" i="1"/>
  <c r="AI53" i="1"/>
  <c r="AI48" i="1"/>
  <c r="AI41" i="1"/>
  <c r="AI35" i="1"/>
  <c r="AI29" i="1"/>
  <c r="AI25" i="1"/>
  <c r="AC70" i="1"/>
  <c r="AC67" i="1"/>
  <c r="AC61" i="1"/>
  <c r="AC53" i="1"/>
  <c r="AC48" i="1"/>
  <c r="AC41" i="1"/>
  <c r="AC35" i="1"/>
  <c r="AC29" i="1"/>
  <c r="AC25" i="1"/>
  <c r="AG70" i="1"/>
  <c r="AG67" i="1"/>
  <c r="AG61" i="1"/>
  <c r="AG53" i="1"/>
  <c r="AG48" i="1"/>
  <c r="AG41" i="1"/>
  <c r="AG35" i="1"/>
  <c r="AG29" i="1"/>
  <c r="AG25" i="1"/>
  <c r="AG17" i="1"/>
  <c r="AG18" i="1"/>
  <c r="AG19" i="1"/>
  <c r="AG20" i="1"/>
  <c r="AG21" i="1"/>
  <c r="AG22" i="1"/>
  <c r="AG23" i="1"/>
  <c r="AG24" i="1"/>
  <c r="AG26" i="1"/>
  <c r="AG27" i="1"/>
  <c r="AG28" i="1"/>
  <c r="AG30" i="1"/>
  <c r="AG31" i="1"/>
  <c r="AG32" i="1"/>
  <c r="AG33" i="1"/>
  <c r="AG34" i="1"/>
  <c r="AG36" i="1"/>
  <c r="AG37" i="1"/>
  <c r="AG38" i="1"/>
  <c r="AG39" i="1"/>
  <c r="AG40" i="1"/>
  <c r="AG42" i="1"/>
  <c r="AG43" i="1"/>
  <c r="AG44" i="1"/>
  <c r="AG45" i="1"/>
  <c r="AG46" i="1"/>
  <c r="AG47" i="1"/>
  <c r="AG49" i="1"/>
  <c r="AG50" i="1"/>
  <c r="AG51" i="1"/>
  <c r="AG52" i="1"/>
  <c r="AG54" i="1"/>
  <c r="AG55" i="1"/>
  <c r="AG56" i="1"/>
  <c r="AG57" i="1"/>
  <c r="AG58" i="1"/>
  <c r="AG59" i="1"/>
  <c r="AG60" i="1"/>
  <c r="AG62" i="1"/>
  <c r="AG63" i="1"/>
  <c r="AG64" i="1"/>
  <c r="AG65" i="1"/>
  <c r="AG66" i="1"/>
  <c r="AG68" i="1"/>
  <c r="AG69" i="1"/>
  <c r="AG71" i="1"/>
  <c r="AG72" i="1"/>
  <c r="AG73" i="1"/>
  <c r="AG16" i="1"/>
  <c r="AF70" i="1"/>
  <c r="AF67" i="1"/>
  <c r="AF61" i="1"/>
  <c r="AF53" i="1"/>
  <c r="AF48" i="1"/>
  <c r="AF41" i="1"/>
  <c r="AF35" i="1"/>
  <c r="AF29" i="1"/>
  <c r="AF25" i="1"/>
  <c r="AF17" i="1"/>
  <c r="AF18" i="1"/>
  <c r="AF19" i="1"/>
  <c r="AF20" i="1"/>
  <c r="AF21" i="1"/>
  <c r="AF22" i="1"/>
  <c r="AF23" i="1"/>
  <c r="AF24" i="1"/>
  <c r="AF26" i="1"/>
  <c r="AF27" i="1"/>
  <c r="AF28" i="1"/>
  <c r="AF30" i="1"/>
  <c r="AF31" i="1"/>
  <c r="AF32" i="1"/>
  <c r="AF33" i="1"/>
  <c r="AF34" i="1"/>
  <c r="AF36" i="1"/>
  <c r="AF37" i="1"/>
  <c r="AF38" i="1"/>
  <c r="AF39" i="1"/>
  <c r="AF40" i="1"/>
  <c r="AF42" i="1"/>
  <c r="AF43" i="1"/>
  <c r="AF44" i="1"/>
  <c r="AF45" i="1"/>
  <c r="AF46" i="1"/>
  <c r="AF47" i="1"/>
  <c r="AF49" i="1"/>
  <c r="AF50" i="1"/>
  <c r="AF51" i="1"/>
  <c r="AF52" i="1"/>
  <c r="AF54" i="1"/>
  <c r="AF55" i="1"/>
  <c r="AF56" i="1"/>
  <c r="AF57" i="1"/>
  <c r="AF58" i="1"/>
  <c r="AF59" i="1"/>
  <c r="AF60" i="1"/>
  <c r="AF62" i="1"/>
  <c r="AF63" i="1"/>
  <c r="AF64" i="1"/>
  <c r="AF65" i="1"/>
  <c r="AF66" i="1"/>
  <c r="AF68" i="1"/>
  <c r="AF69" i="1"/>
  <c r="AF71" i="1"/>
  <c r="AF72" i="1"/>
  <c r="AF73" i="1"/>
  <c r="AF16" i="1"/>
  <c r="U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51" i="13"/>
  <c r="U52" i="13"/>
  <c r="U53" i="13"/>
  <c r="U54" i="13"/>
  <c r="U55" i="13"/>
  <c r="U56" i="13"/>
  <c r="U57" i="13"/>
  <c r="U58" i="13"/>
  <c r="U59" i="13"/>
  <c r="U60" i="13"/>
  <c r="U61" i="13"/>
  <c r="U62" i="13"/>
  <c r="U63" i="13"/>
  <c r="U64" i="13"/>
  <c r="U65" i="13"/>
  <c r="U66" i="13"/>
  <c r="U67" i="13"/>
  <c r="U68" i="13"/>
  <c r="U69" i="13"/>
  <c r="U70" i="13"/>
  <c r="U71" i="13"/>
  <c r="U72" i="13"/>
  <c r="U73" i="13"/>
  <c r="AM70" i="26"/>
  <c r="AM67" i="26"/>
  <c r="AM13" i="26" s="1"/>
  <c r="AM61" i="26"/>
  <c r="AM53" i="26"/>
  <c r="AM11" i="26" s="1"/>
  <c r="AM48" i="26"/>
  <c r="AM41" i="26"/>
  <c r="AM35" i="26"/>
  <c r="AM8" i="26" s="1"/>
  <c r="AM29" i="26"/>
  <c r="AM15" i="26"/>
  <c r="AM25" i="26"/>
  <c r="AM6" i="26" s="1"/>
  <c r="AM12" i="26"/>
  <c r="AM14" i="26"/>
  <c r="AM17" i="26"/>
  <c r="AM18" i="26"/>
  <c r="AM19" i="26"/>
  <c r="AM20" i="26"/>
  <c r="AM21" i="26"/>
  <c r="AM22" i="26"/>
  <c r="AM23" i="26"/>
  <c r="AM24" i="26"/>
  <c r="AM26" i="26"/>
  <c r="AM27" i="26"/>
  <c r="AM28" i="26"/>
  <c r="AM30" i="26"/>
  <c r="AM31" i="26"/>
  <c r="AM32" i="26"/>
  <c r="AM33" i="26"/>
  <c r="AM34" i="26"/>
  <c r="AM36" i="26"/>
  <c r="AM37" i="26"/>
  <c r="AM38" i="26"/>
  <c r="AM39" i="26"/>
  <c r="AM40" i="26"/>
  <c r="AM42" i="26"/>
  <c r="AM43" i="26"/>
  <c r="AM44" i="26"/>
  <c r="AM45" i="26"/>
  <c r="AM46" i="26"/>
  <c r="AM47" i="26"/>
  <c r="AM10" i="26"/>
  <c r="AM49" i="26"/>
  <c r="AM50" i="26"/>
  <c r="AM51" i="26"/>
  <c r="AM52" i="26"/>
  <c r="AM54" i="26"/>
  <c r="AM55" i="26"/>
  <c r="AM56" i="26"/>
  <c r="AM57" i="26"/>
  <c r="AM58" i="26"/>
  <c r="AM59" i="26"/>
  <c r="AM60" i="26"/>
  <c r="AM62" i="26"/>
  <c r="AM63" i="26"/>
  <c r="AM64" i="26"/>
  <c r="AM65" i="26"/>
  <c r="AM66" i="26"/>
  <c r="AM68" i="26"/>
  <c r="AM69" i="26"/>
  <c r="AM71" i="26"/>
  <c r="AM72" i="26"/>
  <c r="AM73" i="26"/>
  <c r="AM16" i="26"/>
  <c r="AM9" i="26"/>
  <c r="AM7" i="26"/>
  <c r="AM5" i="26" l="1"/>
  <c r="AE79" i="26" l="1"/>
  <c r="Y74" i="26"/>
  <c r="Y73" i="26"/>
  <c r="Y72" i="26"/>
  <c r="Y71" i="26"/>
  <c r="Y69" i="26"/>
  <c r="Y68" i="26"/>
  <c r="Y66" i="26"/>
  <c r="Y65" i="26"/>
  <c r="Y64" i="26"/>
  <c r="Y63" i="26"/>
  <c r="Y62" i="26"/>
  <c r="Y60" i="26"/>
  <c r="Y59" i="26"/>
  <c r="Y58" i="26"/>
  <c r="Y57" i="26"/>
  <c r="Y56" i="26"/>
  <c r="Y55" i="26"/>
  <c r="Y54" i="26"/>
  <c r="Y52" i="26"/>
  <c r="Y51" i="26"/>
  <c r="Y50" i="26"/>
  <c r="Y49" i="26"/>
  <c r="Y47" i="26"/>
  <c r="Y46" i="26"/>
  <c r="Y45" i="26"/>
  <c r="Y44" i="26"/>
  <c r="Y43" i="26"/>
  <c r="Y42" i="26"/>
  <c r="Y40" i="26"/>
  <c r="Y39" i="26"/>
  <c r="Y38" i="26"/>
  <c r="Y37" i="26"/>
  <c r="Y36" i="26"/>
  <c r="Y34" i="26"/>
  <c r="Y33" i="26"/>
  <c r="Y32" i="26"/>
  <c r="Y31" i="26"/>
  <c r="Y30" i="26"/>
  <c r="Y28" i="26"/>
  <c r="Y27" i="26"/>
  <c r="Y26" i="26"/>
  <c r="BA26" i="26" l="1"/>
  <c r="BA27" i="26"/>
  <c r="BA28" i="26"/>
  <c r="BA25" i="26" s="1"/>
  <c r="BA6" i="26" s="1"/>
  <c r="BA30" i="26"/>
  <c r="BA31" i="26"/>
  <c r="BA32" i="26"/>
  <c r="BA29" i="26" s="1"/>
  <c r="BA7" i="26" s="1"/>
  <c r="BA33" i="26"/>
  <c r="BA34" i="26"/>
  <c r="BA36" i="26"/>
  <c r="BA35" i="26" s="1"/>
  <c r="BA8" i="26" s="1"/>
  <c r="BA37" i="26"/>
  <c r="BA38" i="26"/>
  <c r="BA39" i="26"/>
  <c r="BA40" i="26"/>
  <c r="BA42" i="26"/>
  <c r="BA43" i="26"/>
  <c r="BA44" i="26"/>
  <c r="BA41" i="26" s="1"/>
  <c r="BA9" i="26" s="1"/>
  <c r="BA45" i="26"/>
  <c r="BA46" i="26"/>
  <c r="BA47" i="26"/>
  <c r="BA49" i="26"/>
  <c r="BA50" i="26"/>
  <c r="BA51" i="26"/>
  <c r="BA52" i="26"/>
  <c r="BA48" i="26" s="1"/>
  <c r="BA10" i="26" s="1"/>
  <c r="BA54" i="26"/>
  <c r="BA55" i="26"/>
  <c r="BA56" i="26"/>
  <c r="BA53" i="26" s="1"/>
  <c r="BA11" i="26" s="1"/>
  <c r="BA57" i="26"/>
  <c r="BA58" i="26"/>
  <c r="BA59" i="26"/>
  <c r="BA60" i="26"/>
  <c r="BA62" i="26"/>
  <c r="BA63" i="26"/>
  <c r="BA64" i="26"/>
  <c r="BA61" i="26" s="1"/>
  <c r="BA12" i="26" s="1"/>
  <c r="BA65" i="26"/>
  <c r="BA66" i="26"/>
  <c r="BA68" i="26"/>
  <c r="BA67" i="26" s="1"/>
  <c r="BA13" i="26" s="1"/>
  <c r="BA69" i="26"/>
  <c r="BA71" i="26"/>
  <c r="BA70" i="26" s="1"/>
  <c r="BA14" i="26" s="1"/>
  <c r="BA72" i="26"/>
  <c r="BA73" i="26"/>
  <c r="BA15" i="26"/>
  <c r="BA5" i="26" s="1"/>
  <c r="AU16" i="26"/>
  <c r="AU17" i="26"/>
  <c r="AU18" i="26"/>
  <c r="AU19" i="26"/>
  <c r="AU20" i="26"/>
  <c r="AU21" i="26"/>
  <c r="AU22" i="26"/>
  <c r="AU23" i="26"/>
  <c r="AU24" i="26"/>
  <c r="AU26" i="26"/>
  <c r="AU27" i="26"/>
  <c r="AU28" i="26"/>
  <c r="AU30" i="26"/>
  <c r="AU31" i="26"/>
  <c r="AU32" i="26"/>
  <c r="AU33" i="26"/>
  <c r="AU34" i="26"/>
  <c r="AU36" i="26"/>
  <c r="AU37" i="26"/>
  <c r="AU38" i="26"/>
  <c r="AU39" i="26"/>
  <c r="AU40" i="26"/>
  <c r="AU42" i="26"/>
  <c r="AU43" i="26"/>
  <c r="AU44" i="26"/>
  <c r="AU45" i="26"/>
  <c r="AU46" i="26"/>
  <c r="AU47" i="26"/>
  <c r="AU49" i="26"/>
  <c r="AU50" i="26"/>
  <c r="AU51" i="26"/>
  <c r="AU52" i="26"/>
  <c r="AU54" i="26"/>
  <c r="AU55" i="26"/>
  <c r="AU56" i="26"/>
  <c r="AU57" i="26"/>
  <c r="AU58" i="26"/>
  <c r="AU59" i="26"/>
  <c r="AU60" i="26"/>
  <c r="AU62" i="26"/>
  <c r="AU63" i="26"/>
  <c r="AU64" i="26"/>
  <c r="AU65" i="26"/>
  <c r="AU66" i="26"/>
  <c r="AU68" i="26"/>
  <c r="AU67" i="26" s="1"/>
  <c r="AU13" i="26" s="1"/>
  <c r="AU69" i="26"/>
  <c r="AU71" i="26"/>
  <c r="AU72" i="26"/>
  <c r="AU73" i="26"/>
  <c r="AU74" i="26"/>
  <c r="Y5" i="26"/>
  <c r="Y25" i="26"/>
  <c r="Y6" i="26" s="1"/>
  <c r="Y35" i="26"/>
  <c r="Y8" i="26" s="1"/>
  <c r="Y67" i="26"/>
  <c r="Y13" i="26" s="1"/>
  <c r="S17" i="26"/>
  <c r="S18" i="26"/>
  <c r="S27" i="26"/>
  <c r="S46" i="26"/>
  <c r="S51" i="26"/>
  <c r="AU25" i="26" l="1"/>
  <c r="AU6" i="26" s="1"/>
  <c r="AU61" i="26"/>
  <c r="AU12" i="26" s="1"/>
  <c r="AU41" i="26"/>
  <c r="AU9" i="26" s="1"/>
  <c r="AU35" i="26"/>
  <c r="AU8" i="26" s="1"/>
  <c r="AU15" i="26"/>
  <c r="AU5" i="26" s="1"/>
  <c r="AU48" i="26"/>
  <c r="AU10" i="26" s="1"/>
  <c r="AU70" i="26"/>
  <c r="AU14" i="26" s="1"/>
  <c r="AU53" i="26"/>
  <c r="AU11" i="26" s="1"/>
  <c r="AU29" i="26"/>
  <c r="AU7" i="26" s="1"/>
  <c r="Y70" i="26"/>
  <c r="Y14" i="26" s="1"/>
  <c r="Y48" i="26"/>
  <c r="Y10" i="26" s="1"/>
  <c r="Y41" i="26"/>
  <c r="Y9" i="26" s="1"/>
  <c r="Y29" i="26"/>
  <c r="Y7" i="26" s="1"/>
  <c r="Y53" i="26"/>
  <c r="Y11" i="26" s="1"/>
  <c r="Y61" i="26"/>
  <c r="Y12" i="26" s="1"/>
  <c r="BA4" i="26"/>
  <c r="F17" i="19"/>
  <c r="F18" i="19"/>
  <c r="F27" i="19"/>
  <c r="F46" i="19"/>
  <c r="F51" i="19"/>
  <c r="AG25" i="15"/>
  <c r="AG70" i="15"/>
  <c r="AG67" i="15"/>
  <c r="AG61" i="15"/>
  <c r="AG53" i="15"/>
  <c r="AG48" i="15"/>
  <c r="AG41" i="15"/>
  <c r="AG35" i="15"/>
  <c r="AG29" i="15"/>
  <c r="AG17" i="15"/>
  <c r="AG18" i="15"/>
  <c r="AG19" i="15"/>
  <c r="AG20" i="15"/>
  <c r="AG21" i="15"/>
  <c r="AG22" i="15"/>
  <c r="AG23" i="15"/>
  <c r="AG24" i="15"/>
  <c r="AG26" i="15"/>
  <c r="AG27" i="15"/>
  <c r="AG28" i="15"/>
  <c r="AG30" i="15"/>
  <c r="AG31" i="15"/>
  <c r="AG32" i="15"/>
  <c r="AG33" i="15"/>
  <c r="AG34" i="15"/>
  <c r="AG36" i="15"/>
  <c r="AG37" i="15"/>
  <c r="AG38" i="15"/>
  <c r="AG39" i="15"/>
  <c r="AG40" i="15"/>
  <c r="AG42" i="15"/>
  <c r="AG43" i="15"/>
  <c r="AG44" i="15"/>
  <c r="AG45" i="15"/>
  <c r="AG46" i="15"/>
  <c r="AG47" i="15"/>
  <c r="AG49" i="15"/>
  <c r="AG50" i="15"/>
  <c r="AG51" i="15"/>
  <c r="AG52" i="15"/>
  <c r="AG54" i="15"/>
  <c r="AG55" i="15"/>
  <c r="AG56" i="15"/>
  <c r="AG57" i="15"/>
  <c r="AG58" i="15"/>
  <c r="AG59" i="15"/>
  <c r="AG60" i="15"/>
  <c r="AG62" i="15"/>
  <c r="AG63" i="15"/>
  <c r="AG64" i="15"/>
  <c r="AG65" i="15"/>
  <c r="AG66" i="15"/>
  <c r="AG68" i="15"/>
  <c r="AG69" i="15"/>
  <c r="AG71" i="15"/>
  <c r="AG72" i="15"/>
  <c r="AG73" i="15"/>
  <c r="AG16" i="15"/>
  <c r="AH15" i="15"/>
  <c r="AH25" i="15"/>
  <c r="AH29" i="15"/>
  <c r="AH35" i="15"/>
  <c r="AH41" i="15"/>
  <c r="AH48" i="15"/>
  <c r="AH53" i="15"/>
  <c r="AH61" i="15"/>
  <c r="AH67" i="15"/>
  <c r="AH70" i="15"/>
  <c r="AH17" i="15"/>
  <c r="AH18" i="15"/>
  <c r="AH19" i="15"/>
  <c r="AH20" i="15"/>
  <c r="AH21" i="15"/>
  <c r="AH22" i="15"/>
  <c r="AH23" i="15"/>
  <c r="AH24" i="15"/>
  <c r="AH26" i="15"/>
  <c r="AH27" i="15"/>
  <c r="AH28" i="15"/>
  <c r="AH30" i="15"/>
  <c r="AH31" i="15"/>
  <c r="AH32" i="15"/>
  <c r="AH33" i="15"/>
  <c r="AH34" i="15"/>
  <c r="AH36" i="15"/>
  <c r="AH37" i="15"/>
  <c r="AH38" i="15"/>
  <c r="AH39" i="15"/>
  <c r="AH40" i="15"/>
  <c r="AH42" i="15"/>
  <c r="AH43" i="15"/>
  <c r="AH44" i="15"/>
  <c r="AH45" i="15"/>
  <c r="AH46" i="15"/>
  <c r="AH47" i="15"/>
  <c r="AH49" i="15"/>
  <c r="AH50" i="15"/>
  <c r="AH51" i="15"/>
  <c r="AH52" i="15"/>
  <c r="AH54" i="15"/>
  <c r="AH55" i="15"/>
  <c r="AH56" i="15"/>
  <c r="AH57" i="15"/>
  <c r="AH58" i="15"/>
  <c r="AH59" i="15"/>
  <c r="AH60" i="15"/>
  <c r="AH62" i="15"/>
  <c r="AH63" i="15"/>
  <c r="AH64" i="15"/>
  <c r="AH65" i="15"/>
  <c r="AH66" i="15"/>
  <c r="AH68" i="15"/>
  <c r="AH69" i="15"/>
  <c r="AH71" i="15"/>
  <c r="AH72" i="15"/>
  <c r="AH73" i="15"/>
  <c r="AH16" i="15"/>
  <c r="Y4" i="26" l="1"/>
  <c r="AF17" i="15"/>
  <c r="AF18" i="15"/>
  <c r="AF19" i="15"/>
  <c r="AF20" i="15"/>
  <c r="AF21" i="15"/>
  <c r="AF22" i="15"/>
  <c r="AF23" i="15"/>
  <c r="AF24" i="15"/>
  <c r="AF25" i="15"/>
  <c r="AF26" i="15"/>
  <c r="AF27" i="15"/>
  <c r="AF28" i="15"/>
  <c r="AF29" i="15"/>
  <c r="AF30" i="15"/>
  <c r="AF31" i="15"/>
  <c r="AF32" i="15"/>
  <c r="AF33" i="15"/>
  <c r="AF34" i="15"/>
  <c r="AF35" i="15"/>
  <c r="AF36" i="15"/>
  <c r="AF37" i="15"/>
  <c r="AF38" i="15"/>
  <c r="AF39" i="15"/>
  <c r="AF40" i="15"/>
  <c r="AF41" i="15"/>
  <c r="AF42" i="15"/>
  <c r="AF43" i="15"/>
  <c r="AF44" i="15"/>
  <c r="AF45" i="15"/>
  <c r="AF46" i="15"/>
  <c r="AF47" i="15"/>
  <c r="AF48" i="15"/>
  <c r="AF49" i="15"/>
  <c r="AF50" i="15"/>
  <c r="AF51" i="15"/>
  <c r="AF52" i="15"/>
  <c r="AF53" i="15"/>
  <c r="AF54" i="15"/>
  <c r="AF55" i="15"/>
  <c r="AF56" i="15"/>
  <c r="AF57" i="15"/>
  <c r="AF58" i="15"/>
  <c r="AF59" i="15"/>
  <c r="AF60" i="15"/>
  <c r="AF61" i="15"/>
  <c r="AF62" i="15"/>
  <c r="AF63" i="15"/>
  <c r="AF64" i="15"/>
  <c r="AF65" i="15"/>
  <c r="AF66" i="15"/>
  <c r="AF67" i="15"/>
  <c r="AF68" i="15"/>
  <c r="AF69" i="15"/>
  <c r="AF70" i="15"/>
  <c r="AF71" i="15"/>
  <c r="AF72" i="15"/>
  <c r="AF73" i="15"/>
  <c r="AF16" i="15"/>
  <c r="Y4" i="16"/>
  <c r="Y5" i="16"/>
  <c r="Y6" i="16"/>
  <c r="Y45" i="16" s="1"/>
  <c r="Y7" i="16"/>
  <c r="Y8" i="16"/>
  <c r="Y9" i="16"/>
  <c r="Y10" i="16"/>
  <c r="Y11" i="16"/>
  <c r="Y12" i="16"/>
  <c r="Y13" i="16"/>
  <c r="Y14" i="16"/>
  <c r="Y15" i="16"/>
  <c r="Y16" i="16"/>
  <c r="Y17" i="16"/>
  <c r="Y18" i="16"/>
  <c r="Y19" i="16"/>
  <c r="Y20" i="16"/>
  <c r="Y21" i="16"/>
  <c r="Y22" i="16"/>
  <c r="Y23" i="16"/>
  <c r="Y24" i="16"/>
  <c r="Y25" i="16"/>
  <c r="Y26" i="16"/>
  <c r="Y27" i="16"/>
  <c r="Y28" i="16"/>
  <c r="Y29" i="16"/>
  <c r="Y30" i="16"/>
  <c r="Y31" i="16"/>
  <c r="Y32" i="16"/>
  <c r="Y33" i="16"/>
  <c r="Y34" i="16"/>
  <c r="Y35" i="16"/>
  <c r="Y36" i="16"/>
  <c r="Y37" i="16"/>
  <c r="Y38" i="16"/>
  <c r="Y39" i="16"/>
  <c r="Y40" i="16"/>
  <c r="Y41" i="16"/>
  <c r="Y42" i="16"/>
  <c r="Y43" i="16"/>
  <c r="Y44" i="16"/>
  <c r="Y4" i="5"/>
  <c r="Y5" i="5"/>
  <c r="Y6" i="5"/>
  <c r="Y7" i="5"/>
  <c r="Y45" i="5" s="1"/>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L45" i="5"/>
  <c r="K5" i="5"/>
  <c r="L5" i="5"/>
  <c r="K6" i="5"/>
  <c r="L6" i="5"/>
  <c r="K7" i="5"/>
  <c r="L7" i="5"/>
  <c r="K8" i="5"/>
  <c r="L8" i="5"/>
  <c r="K9" i="5"/>
  <c r="L9" i="5"/>
  <c r="K10" i="5"/>
  <c r="L10" i="5"/>
  <c r="K11" i="5"/>
  <c r="L11" i="5"/>
  <c r="K12" i="5"/>
  <c r="L12" i="5"/>
  <c r="K13" i="5"/>
  <c r="L13" i="5"/>
  <c r="K14" i="5"/>
  <c r="L14" i="5"/>
  <c r="K15" i="5"/>
  <c r="L15" i="5"/>
  <c r="K16" i="5"/>
  <c r="L16" i="5"/>
  <c r="K17" i="5"/>
  <c r="L17" i="5"/>
  <c r="K18" i="5"/>
  <c r="L18" i="5"/>
  <c r="K19" i="5"/>
  <c r="L19" i="5"/>
  <c r="K20" i="5"/>
  <c r="L20" i="5"/>
  <c r="K21" i="5"/>
  <c r="L21" i="5"/>
  <c r="K22" i="5"/>
  <c r="L22" i="5"/>
  <c r="K23" i="5"/>
  <c r="L23" i="5"/>
  <c r="K24" i="5"/>
  <c r="L24" i="5"/>
  <c r="K25" i="5"/>
  <c r="L25" i="5"/>
  <c r="K26" i="5"/>
  <c r="L26" i="5"/>
  <c r="K27" i="5"/>
  <c r="L27" i="5"/>
  <c r="K28" i="5"/>
  <c r="L28" i="5"/>
  <c r="K29" i="5"/>
  <c r="L29" i="5"/>
  <c r="K30" i="5"/>
  <c r="L30" i="5"/>
  <c r="K31" i="5"/>
  <c r="L31" i="5"/>
  <c r="K32" i="5"/>
  <c r="L32" i="5"/>
  <c r="K33" i="5"/>
  <c r="L33" i="5"/>
  <c r="K34" i="5"/>
  <c r="L34" i="5"/>
  <c r="K35" i="5"/>
  <c r="L35" i="5"/>
  <c r="K36" i="5"/>
  <c r="L36" i="5"/>
  <c r="K37" i="5"/>
  <c r="L37" i="5"/>
  <c r="K38" i="5"/>
  <c r="L38" i="5"/>
  <c r="K39" i="5"/>
  <c r="L39" i="5"/>
  <c r="K40" i="5"/>
  <c r="L40" i="5"/>
  <c r="K41" i="5"/>
  <c r="L41" i="5"/>
  <c r="K42" i="5"/>
  <c r="L42" i="5"/>
  <c r="K43" i="5"/>
  <c r="L43" i="5"/>
  <c r="K44" i="5"/>
  <c r="L44" i="5"/>
  <c r="L4" i="5"/>
  <c r="K4" i="5"/>
  <c r="L5" i="16"/>
  <c r="L6" i="16"/>
  <c r="L7" i="16"/>
  <c r="L8" i="16"/>
  <c r="L9" i="16"/>
  <c r="L10" i="16"/>
  <c r="L11" i="16"/>
  <c r="L12" i="16"/>
  <c r="L13" i="16"/>
  <c r="L14" i="16"/>
  <c r="L15" i="16"/>
  <c r="L16" i="16"/>
  <c r="L17" i="16"/>
  <c r="L18" i="16"/>
  <c r="L19" i="16"/>
  <c r="L20" i="16"/>
  <c r="L21" i="16"/>
  <c r="L22" i="16"/>
  <c r="L23" i="16"/>
  <c r="L24" i="16"/>
  <c r="L25" i="16"/>
  <c r="L26" i="16"/>
  <c r="L27" i="16"/>
  <c r="L28" i="16"/>
  <c r="L29" i="16"/>
  <c r="L30" i="16"/>
  <c r="L31" i="16"/>
  <c r="L32" i="16"/>
  <c r="L33" i="16"/>
  <c r="L34" i="16"/>
  <c r="L35" i="16"/>
  <c r="L36" i="16"/>
  <c r="L37" i="16"/>
  <c r="L38" i="16"/>
  <c r="L39" i="16"/>
  <c r="L40" i="16"/>
  <c r="L41" i="16"/>
  <c r="L42" i="16"/>
  <c r="L43" i="16"/>
  <c r="L44" i="16"/>
  <c r="L4" i="16"/>
  <c r="L45" i="16" l="1"/>
  <c r="AF14" i="15"/>
  <c r="AF13" i="15"/>
  <c r="AF12" i="15"/>
  <c r="AF11" i="15"/>
  <c r="AF10" i="15"/>
  <c r="AF9" i="15"/>
  <c r="AF8" i="15"/>
  <c r="AH7" i="15"/>
  <c r="AF7" i="15"/>
  <c r="AF6" i="15"/>
  <c r="AF15" i="15"/>
  <c r="AF5" i="15" s="1"/>
  <c r="AJ51" i="15" l="1"/>
  <c r="AF4" i="15"/>
  <c r="AJ46" i="15"/>
  <c r="AH14" i="15"/>
  <c r="AH9" i="15"/>
  <c r="AH13" i="15"/>
  <c r="AH5" i="15"/>
  <c r="AJ17" i="15"/>
  <c r="AJ18" i="15"/>
  <c r="AH6" i="15"/>
  <c r="AJ27" i="15"/>
  <c r="AH8" i="15"/>
  <c r="AG9" i="15"/>
  <c r="AH10" i="15"/>
  <c r="AH11" i="15"/>
  <c r="AH12" i="15"/>
  <c r="AG13" i="15"/>
  <c r="X3" i="25"/>
  <c r="X4" i="25"/>
  <c r="X5" i="25"/>
  <c r="X6" i="25"/>
  <c r="X7" i="25"/>
  <c r="X8" i="25"/>
  <c r="X9" i="25"/>
  <c r="X10" i="25"/>
  <c r="X11" i="25"/>
  <c r="X12" i="25"/>
  <c r="X13" i="25"/>
  <c r="X14" i="25"/>
  <c r="X15" i="25"/>
  <c r="X16" i="25"/>
  <c r="X17" i="25"/>
  <c r="X18" i="25"/>
  <c r="X19" i="25"/>
  <c r="X20" i="25"/>
  <c r="X21" i="25"/>
  <c r="X22" i="25"/>
  <c r="X23" i="25"/>
  <c r="X24" i="25"/>
  <c r="X25" i="25"/>
  <c r="X26" i="25"/>
  <c r="X27" i="25"/>
  <c r="X28" i="25"/>
  <c r="X29" i="25"/>
  <c r="X30" i="25"/>
  <c r="X31" i="25"/>
  <c r="X32" i="25"/>
  <c r="X33" i="25"/>
  <c r="X34" i="25"/>
  <c r="X35" i="25"/>
  <c r="X36" i="25"/>
  <c r="X37" i="25"/>
  <c r="X38" i="25"/>
  <c r="X39" i="25"/>
  <c r="X40" i="25"/>
  <c r="X41" i="25"/>
  <c r="X42" i="25"/>
  <c r="X43" i="25"/>
  <c r="X44" i="25"/>
  <c r="X45" i="25"/>
  <c r="X46" i="25"/>
  <c r="X47" i="25"/>
  <c r="X48" i="25"/>
  <c r="X49" i="25"/>
  <c r="X50" i="25"/>
  <c r="X51" i="25"/>
  <c r="X52" i="25"/>
  <c r="X53" i="25"/>
  <c r="AG7" i="15" l="1"/>
  <c r="AG6" i="15"/>
  <c r="AG15" i="15"/>
  <c r="AG11" i="15"/>
  <c r="AG8" i="15"/>
  <c r="AG12" i="15"/>
  <c r="AG14" i="15"/>
  <c r="AG10" i="15"/>
  <c r="AH4" i="15"/>
  <c r="AD45" i="4"/>
  <c r="AB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C12" i="4"/>
  <c r="AC11" i="4"/>
  <c r="AC10" i="4"/>
  <c r="AC9" i="4"/>
  <c r="AC8" i="4"/>
  <c r="AC7" i="4"/>
  <c r="AC6" i="4"/>
  <c r="AC5" i="4"/>
  <c r="AC4" i="4"/>
  <c r="AC45" i="4" s="1"/>
  <c r="AG59" i="4"/>
  <c r="AE59" i="4"/>
  <c r="AG58" i="4"/>
  <c r="AE58" i="4"/>
  <c r="AG57" i="4"/>
  <c r="AE57" i="4"/>
  <c r="AG56" i="4"/>
  <c r="AE56" i="4"/>
  <c r="AG55" i="4"/>
  <c r="AE55" i="4"/>
  <c r="AG54" i="4"/>
  <c r="AE54" i="4"/>
  <c r="AG53" i="4"/>
  <c r="AE53" i="4"/>
  <c r="AG52" i="4"/>
  <c r="AE52" i="4"/>
  <c r="AE60" i="4" s="1"/>
  <c r="AG51" i="4"/>
  <c r="AE51" i="4"/>
  <c r="AG50" i="4"/>
  <c r="AG60" i="4" s="1"/>
  <c r="AF50" i="4"/>
  <c r="AE50" i="4"/>
  <c r="AG45" i="4"/>
  <c r="AE45" i="4"/>
  <c r="AF44" i="4"/>
  <c r="AF43" i="4"/>
  <c r="AF42" i="4"/>
  <c r="AF59" i="4" s="1"/>
  <c r="AF41" i="4"/>
  <c r="AF58" i="4" s="1"/>
  <c r="AF40" i="4"/>
  <c r="AF39" i="4"/>
  <c r="AF38" i="4"/>
  <c r="AF37" i="4"/>
  <c r="AF57" i="4" s="1"/>
  <c r="AF36" i="4"/>
  <c r="AF35" i="4"/>
  <c r="AF34" i="4"/>
  <c r="AF33" i="4"/>
  <c r="AF32" i="4"/>
  <c r="AF31" i="4"/>
  <c r="AF30" i="4"/>
  <c r="AF29" i="4"/>
  <c r="AF28" i="4"/>
  <c r="AF56" i="4" s="1"/>
  <c r="AF27" i="4"/>
  <c r="AF26" i="4"/>
  <c r="AF25" i="4"/>
  <c r="AF24" i="4"/>
  <c r="AF55" i="4" s="1"/>
  <c r="AF23" i="4"/>
  <c r="AF22" i="4"/>
  <c r="AF21" i="4"/>
  <c r="AF54" i="4" s="1"/>
  <c r="AF20" i="4"/>
  <c r="AF19" i="4"/>
  <c r="AF18" i="4"/>
  <c r="AF17" i="4"/>
  <c r="AF16" i="4"/>
  <c r="AF15" i="4"/>
  <c r="AF14" i="4"/>
  <c r="AF13" i="4"/>
  <c r="AF53" i="4" s="1"/>
  <c r="AF12" i="4"/>
  <c r="AF11" i="4"/>
  <c r="AF10" i="4"/>
  <c r="AF9" i="4"/>
  <c r="AF8" i="4"/>
  <c r="AF52" i="4" s="1"/>
  <c r="AF7" i="4"/>
  <c r="AF6" i="4"/>
  <c r="AF5" i="4"/>
  <c r="AF51" i="4" s="1"/>
  <c r="AF4" i="4"/>
  <c r="AG5" i="15" l="1"/>
  <c r="AG4" i="15" s="1"/>
  <c r="AF60" i="4"/>
  <c r="AF45" i="4"/>
  <c r="V115" i="6" l="1"/>
  <c r="U115" i="6"/>
  <c r="T115" i="6"/>
  <c r="S115" i="6"/>
  <c r="R115" i="6"/>
  <c r="Q115" i="6"/>
  <c r="P115" i="6"/>
  <c r="O115" i="6"/>
  <c r="N115" i="6"/>
  <c r="M115" i="6"/>
  <c r="L115" i="6"/>
  <c r="K115" i="6"/>
  <c r="J115" i="6"/>
  <c r="I115" i="6"/>
  <c r="H115" i="6"/>
  <c r="G115" i="6"/>
  <c r="F115" i="6"/>
  <c r="E115" i="6"/>
  <c r="D115" i="6"/>
  <c r="C115" i="6"/>
  <c r="W114" i="6"/>
  <c r="V113" i="6"/>
  <c r="W113" i="6" s="1"/>
  <c r="U113" i="6"/>
  <c r="T113" i="6"/>
  <c r="S113" i="6"/>
  <c r="R113" i="6"/>
  <c r="Q113" i="6"/>
  <c r="P113" i="6"/>
  <c r="O113" i="6"/>
  <c r="N113" i="6"/>
  <c r="M113" i="6"/>
  <c r="L113" i="6"/>
  <c r="K113" i="6"/>
  <c r="J113" i="6"/>
  <c r="I113" i="6"/>
  <c r="H113" i="6"/>
  <c r="G113" i="6"/>
  <c r="F113" i="6"/>
  <c r="E113" i="6"/>
  <c r="D113" i="6"/>
  <c r="C113" i="6"/>
  <c r="W112" i="6"/>
  <c r="W111" i="6"/>
  <c r="T108" i="6"/>
  <c r="P108" i="6"/>
  <c r="H108" i="6"/>
  <c r="M107" i="6"/>
  <c r="R106" i="6"/>
  <c r="W105" i="6"/>
  <c r="S105" i="6"/>
  <c r="O105" i="6"/>
  <c r="K105" i="6"/>
  <c r="G105" i="6"/>
  <c r="C105" i="6"/>
  <c r="W103" i="6"/>
  <c r="V103" i="6"/>
  <c r="U103" i="6"/>
  <c r="T103" i="6"/>
  <c r="S103" i="6"/>
  <c r="R103" i="6"/>
  <c r="Q103" i="6"/>
  <c r="P103" i="6"/>
  <c r="O103" i="6"/>
  <c r="N103" i="6"/>
  <c r="M103" i="6"/>
  <c r="L103" i="6"/>
  <c r="K103" i="6"/>
  <c r="J103" i="6"/>
  <c r="I103" i="6"/>
  <c r="H103" i="6"/>
  <c r="G103" i="6"/>
  <c r="F103" i="6"/>
  <c r="E103" i="6"/>
  <c r="D103" i="6"/>
  <c r="C103" i="6"/>
  <c r="W102" i="6"/>
  <c r="W108" i="6" s="1"/>
  <c r="V102" i="6"/>
  <c r="V108" i="6" s="1"/>
  <c r="U102" i="6"/>
  <c r="U108" i="6" s="1"/>
  <c r="T102" i="6"/>
  <c r="S102" i="6"/>
  <c r="S108" i="6" s="1"/>
  <c r="R102" i="6"/>
  <c r="R108" i="6" s="1"/>
  <c r="Q102" i="6"/>
  <c r="P102" i="6"/>
  <c r="O102" i="6"/>
  <c r="O108" i="6" s="1"/>
  <c r="N102" i="6"/>
  <c r="M102" i="6"/>
  <c r="M108" i="6" s="1"/>
  <c r="L102" i="6"/>
  <c r="K102" i="6"/>
  <c r="K108" i="6" s="1"/>
  <c r="J102" i="6"/>
  <c r="J108" i="6" s="1"/>
  <c r="I102" i="6"/>
  <c r="I108" i="6" s="1"/>
  <c r="H102" i="6"/>
  <c r="G102" i="6"/>
  <c r="G108" i="6" s="1"/>
  <c r="F102" i="6"/>
  <c r="E102" i="6"/>
  <c r="E108" i="6" s="1"/>
  <c r="D102" i="6"/>
  <c r="C102" i="6"/>
  <c r="C108" i="6" s="1"/>
  <c r="W101" i="6"/>
  <c r="V101" i="6"/>
  <c r="U101" i="6"/>
  <c r="U105" i="6" s="1"/>
  <c r="U106" i="6" s="1"/>
  <c r="T101" i="6"/>
  <c r="T105" i="6" s="1"/>
  <c r="S101" i="6"/>
  <c r="R101" i="6"/>
  <c r="R105" i="6" s="1"/>
  <c r="R107" i="6" s="1"/>
  <c r="Q101" i="6"/>
  <c r="Q105" i="6" s="1"/>
  <c r="Q106" i="6" s="1"/>
  <c r="P101" i="6"/>
  <c r="P105" i="6" s="1"/>
  <c r="O101" i="6"/>
  <c r="N101" i="6"/>
  <c r="N105" i="6" s="1"/>
  <c r="N107" i="6" s="1"/>
  <c r="M101" i="6"/>
  <c r="M105" i="6" s="1"/>
  <c r="M106" i="6" s="1"/>
  <c r="L101" i="6"/>
  <c r="L105" i="6" s="1"/>
  <c r="K101" i="6"/>
  <c r="J101" i="6"/>
  <c r="J105" i="6" s="1"/>
  <c r="J107" i="6" s="1"/>
  <c r="I101" i="6"/>
  <c r="I105" i="6" s="1"/>
  <c r="I106" i="6" s="1"/>
  <c r="H101" i="6"/>
  <c r="H105" i="6" s="1"/>
  <c r="G101" i="6"/>
  <c r="F101" i="6"/>
  <c r="F105" i="6" s="1"/>
  <c r="F107" i="6" s="1"/>
  <c r="E101" i="6"/>
  <c r="E105" i="6" s="1"/>
  <c r="E106" i="6" s="1"/>
  <c r="D101" i="6"/>
  <c r="D105" i="6" s="1"/>
  <c r="C101" i="6"/>
  <c r="V99" i="6"/>
  <c r="U99" i="6"/>
  <c r="T99" i="6"/>
  <c r="S99" i="6"/>
  <c r="R99" i="6"/>
  <c r="Q99" i="6"/>
  <c r="P99" i="6"/>
  <c r="O99" i="6"/>
  <c r="N99" i="6"/>
  <c r="M99" i="6"/>
  <c r="L99" i="6"/>
  <c r="K99" i="6"/>
  <c r="J99" i="6"/>
  <c r="I99" i="6"/>
  <c r="H99" i="6"/>
  <c r="G99" i="6"/>
  <c r="F99" i="6"/>
  <c r="E99" i="6"/>
  <c r="D99" i="6"/>
  <c r="C99" i="6"/>
  <c r="W98" i="6"/>
  <c r="Z76" i="6"/>
  <c r="Z9" i="6" s="1"/>
  <c r="Z15" i="6" s="1"/>
  <c r="Z75" i="6"/>
  <c r="AA90" i="6"/>
  <c r="Z90" i="6"/>
  <c r="Y90" i="6"/>
  <c r="X90" i="6"/>
  <c r="AF85" i="6"/>
  <c r="AC85" i="6"/>
  <c r="AB85" i="6"/>
  <c r="AA85" i="6"/>
  <c r="Z85" i="6"/>
  <c r="Y85" i="6"/>
  <c r="X85" i="6"/>
  <c r="W85" i="6"/>
  <c r="V85" i="6"/>
  <c r="U85" i="6"/>
  <c r="T85" i="6"/>
  <c r="T58" i="6" s="1"/>
  <c r="S85" i="6"/>
  <c r="R85" i="6"/>
  <c r="Q85" i="6"/>
  <c r="P85" i="6"/>
  <c r="P58" i="6" s="1"/>
  <c r="O85" i="6"/>
  <c r="N85" i="6"/>
  <c r="M85" i="6"/>
  <c r="L85" i="6"/>
  <c r="L58" i="6" s="1"/>
  <c r="K85" i="6"/>
  <c r="J85" i="6"/>
  <c r="I85" i="6"/>
  <c r="H85" i="6"/>
  <c r="H58" i="6" s="1"/>
  <c r="G85" i="6"/>
  <c r="F85" i="6"/>
  <c r="E85" i="6"/>
  <c r="D85" i="6"/>
  <c r="D58" i="6" s="1"/>
  <c r="C85" i="6"/>
  <c r="AG84" i="6"/>
  <c r="AF84" i="6"/>
  <c r="AE84" i="6"/>
  <c r="AD84" i="6"/>
  <c r="AG83" i="6"/>
  <c r="AF83" i="6"/>
  <c r="AE83" i="6"/>
  <c r="AD83" i="6"/>
  <c r="AG82" i="6"/>
  <c r="AF82" i="6"/>
  <c r="AE82" i="6"/>
  <c r="AD82" i="6"/>
  <c r="AG81" i="6"/>
  <c r="AF81" i="6"/>
  <c r="AE81" i="6"/>
  <c r="AD81" i="6"/>
  <c r="AG80" i="6"/>
  <c r="AF80" i="6"/>
  <c r="AE80" i="6"/>
  <c r="AD80" i="6"/>
  <c r="AG79" i="6"/>
  <c r="AF79" i="6"/>
  <c r="AE79" i="6"/>
  <c r="AD79" i="6"/>
  <c r="AG78" i="6"/>
  <c r="AG85" i="6" s="1"/>
  <c r="AF78" i="6"/>
  <c r="AE78" i="6"/>
  <c r="AE85" i="6" s="1"/>
  <c r="AD78" i="6"/>
  <c r="AD85" i="6" s="1"/>
  <c r="AF74" i="6"/>
  <c r="AB76" i="6"/>
  <c r="AA76" i="6"/>
  <c r="Y76" i="6"/>
  <c r="X76" i="6"/>
  <c r="AH75" i="6"/>
  <c r="AD74" i="6"/>
  <c r="AB75" i="6"/>
  <c r="AA75" i="6"/>
  <c r="Y75" i="6"/>
  <c r="Y74" i="6" s="1"/>
  <c r="X75" i="6"/>
  <c r="AG74" i="6"/>
  <c r="AE74" i="6"/>
  <c r="AC74" i="6"/>
  <c r="AB74" i="6"/>
  <c r="X74" i="6"/>
  <c r="AA61" i="6"/>
  <c r="Z61" i="6"/>
  <c r="Y61" i="6"/>
  <c r="X61" i="6"/>
  <c r="W61" i="6"/>
  <c r="N61" i="6"/>
  <c r="L61" i="6"/>
  <c r="J61" i="6"/>
  <c r="H61" i="6"/>
  <c r="D61" i="6"/>
  <c r="C61" i="6"/>
  <c r="AK58" i="6"/>
  <c r="AG58" i="6"/>
  <c r="AH58" i="6" s="1"/>
  <c r="AF58" i="6"/>
  <c r="AE58" i="6"/>
  <c r="AD58" i="6"/>
  <c r="AC58" i="6"/>
  <c r="AB58" i="6"/>
  <c r="AA58" i="6"/>
  <c r="Z58" i="6"/>
  <c r="W58" i="6"/>
  <c r="S58" i="6"/>
  <c r="O58" i="6"/>
  <c r="K58" i="6"/>
  <c r="G58" i="6"/>
  <c r="C58" i="6"/>
  <c r="AH57" i="6"/>
  <c r="W57" i="6" s="1"/>
  <c r="Y57" i="6"/>
  <c r="X57" i="6"/>
  <c r="V57" i="6"/>
  <c r="T57" i="6"/>
  <c r="R57" i="6"/>
  <c r="P57" i="6"/>
  <c r="N57" i="6"/>
  <c r="L57" i="6"/>
  <c r="J57" i="6"/>
  <c r="H57" i="6"/>
  <c r="F57" i="6"/>
  <c r="D57" i="6"/>
  <c r="AH56" i="6"/>
  <c r="Y56" i="6"/>
  <c r="X56" i="6"/>
  <c r="W56" i="6"/>
  <c r="V56" i="6"/>
  <c r="U56" i="6"/>
  <c r="T56" i="6"/>
  <c r="S56" i="6"/>
  <c r="R56" i="6"/>
  <c r="Q56" i="6"/>
  <c r="P56" i="6"/>
  <c r="O56" i="6"/>
  <c r="N56" i="6"/>
  <c r="M56" i="6"/>
  <c r="L56" i="6"/>
  <c r="K56" i="6"/>
  <c r="J56" i="6"/>
  <c r="I56" i="6"/>
  <c r="H56" i="6"/>
  <c r="G56" i="6"/>
  <c r="F56" i="6"/>
  <c r="E56" i="6"/>
  <c r="D56" i="6"/>
  <c r="C56" i="6"/>
  <c r="AH55" i="6"/>
  <c r="Y55" i="6"/>
  <c r="X55" i="6"/>
  <c r="V55" i="6"/>
  <c r="R55" i="6"/>
  <c r="N55" i="6"/>
  <c r="J55" i="6"/>
  <c r="F55" i="6"/>
  <c r="AK54" i="6"/>
  <c r="AH54" i="6"/>
  <c r="Y54" i="6"/>
  <c r="X54" i="6"/>
  <c r="W54" i="6"/>
  <c r="V54" i="6"/>
  <c r="U54" i="6"/>
  <c r="T54" i="6"/>
  <c r="S54" i="6"/>
  <c r="R54" i="6"/>
  <c r="Q54" i="6"/>
  <c r="P54" i="6"/>
  <c r="O54" i="6"/>
  <c r="N54" i="6"/>
  <c r="M54" i="6"/>
  <c r="L54" i="6"/>
  <c r="K54" i="6"/>
  <c r="J54" i="6"/>
  <c r="I54" i="6"/>
  <c r="H54" i="6"/>
  <c r="G54" i="6"/>
  <c r="F54" i="6"/>
  <c r="E54" i="6"/>
  <c r="D54" i="6"/>
  <c r="C54" i="6"/>
  <c r="AH53" i="6"/>
  <c r="W53" i="6" s="1"/>
  <c r="Y53" i="6"/>
  <c r="X53" i="6"/>
  <c r="V53" i="6"/>
  <c r="T53" i="6"/>
  <c r="R53" i="6"/>
  <c r="P53" i="6"/>
  <c r="N53" i="6"/>
  <c r="L53" i="6"/>
  <c r="J53" i="6"/>
  <c r="H53" i="6"/>
  <c r="F53" i="6"/>
  <c r="D53" i="6"/>
  <c r="AH52" i="6"/>
  <c r="Y52" i="6"/>
  <c r="X52" i="6"/>
  <c r="W52" i="6"/>
  <c r="V52" i="6"/>
  <c r="U52" i="6"/>
  <c r="T52" i="6"/>
  <c r="S52" i="6"/>
  <c r="R52" i="6"/>
  <c r="Q52" i="6"/>
  <c r="P52" i="6"/>
  <c r="O52" i="6"/>
  <c r="N52" i="6"/>
  <c r="M52" i="6"/>
  <c r="L52" i="6"/>
  <c r="K52" i="6"/>
  <c r="J52" i="6"/>
  <c r="I52" i="6"/>
  <c r="H52" i="6"/>
  <c r="G52" i="6"/>
  <c r="F52" i="6"/>
  <c r="E52" i="6"/>
  <c r="D52" i="6"/>
  <c r="C52" i="6"/>
  <c r="AH51" i="6"/>
  <c r="Y51" i="6"/>
  <c r="Y58" i="6" s="1"/>
  <c r="X51" i="6"/>
  <c r="AH49" i="6"/>
  <c r="X49" i="6"/>
  <c r="N49" i="6"/>
  <c r="L49" i="6"/>
  <c r="J49" i="6"/>
  <c r="H49" i="6"/>
  <c r="F49" i="6"/>
  <c r="D49" i="6"/>
  <c r="AH48" i="6"/>
  <c r="X48" i="6"/>
  <c r="N48" i="6"/>
  <c r="L48" i="6"/>
  <c r="J48" i="6"/>
  <c r="H48" i="6"/>
  <c r="F48" i="6"/>
  <c r="D48" i="6"/>
  <c r="AH47" i="6"/>
  <c r="X47" i="6"/>
  <c r="V47" i="6"/>
  <c r="U47" i="6"/>
  <c r="T47" i="6"/>
  <c r="S47" i="6"/>
  <c r="R47" i="6"/>
  <c r="N47" i="6"/>
  <c r="L47" i="6"/>
  <c r="J47" i="6"/>
  <c r="H47" i="6"/>
  <c r="F47" i="6"/>
  <c r="D47" i="6"/>
  <c r="AH46" i="6"/>
  <c r="X46" i="6"/>
  <c r="N46" i="6"/>
  <c r="L46" i="6"/>
  <c r="J46" i="6"/>
  <c r="H46" i="6"/>
  <c r="F46" i="6"/>
  <c r="D46" i="6"/>
  <c r="AH45" i="6"/>
  <c r="X45" i="6"/>
  <c r="N45" i="6"/>
  <c r="L45" i="6"/>
  <c r="J45" i="6"/>
  <c r="H45" i="6"/>
  <c r="F45" i="6"/>
  <c r="D45" i="6"/>
  <c r="AH44" i="6"/>
  <c r="AF42" i="6"/>
  <c r="AD42" i="6"/>
  <c r="AB42" i="6"/>
  <c r="X44" i="6"/>
  <c r="N44" i="6"/>
  <c r="L44" i="6"/>
  <c r="J44" i="6"/>
  <c r="H44" i="6"/>
  <c r="F44" i="6"/>
  <c r="D44" i="6"/>
  <c r="AC42" i="6"/>
  <c r="X43" i="6"/>
  <c r="N43" i="6"/>
  <c r="L43" i="6"/>
  <c r="J43" i="6"/>
  <c r="H43" i="6"/>
  <c r="F43" i="6"/>
  <c r="D43" i="6"/>
  <c r="AE42" i="6"/>
  <c r="AT40" i="6"/>
  <c r="AT39" i="6"/>
  <c r="AS39" i="6"/>
  <c r="AS40" i="6" s="1"/>
  <c r="AR39" i="6"/>
  <c r="AQ39" i="6"/>
  <c r="AP39" i="6"/>
  <c r="AO39" i="6"/>
  <c r="AN39" i="6"/>
  <c r="AM39" i="6"/>
  <c r="AN40" i="6" s="1"/>
  <c r="X38" i="6"/>
  <c r="Y38" i="6" s="1"/>
  <c r="O38" i="6"/>
  <c r="N38" i="6" s="1"/>
  <c r="M38" i="6" s="1"/>
  <c r="L38" i="6" s="1"/>
  <c r="K38" i="6" s="1"/>
  <c r="J38" i="6" s="1"/>
  <c r="I38" i="6" s="1"/>
  <c r="H38" i="6" s="1"/>
  <c r="G38" i="6" s="1"/>
  <c r="F38" i="6" s="1"/>
  <c r="E38" i="6" s="1"/>
  <c r="D38" i="6" s="1"/>
  <c r="C38" i="6" s="1"/>
  <c r="X37" i="6"/>
  <c r="R37" i="6"/>
  <c r="Q37" i="6"/>
  <c r="Y35" i="6"/>
  <c r="Z35" i="6" s="1"/>
  <c r="X35" i="6"/>
  <c r="Q35" i="6"/>
  <c r="N35" i="6"/>
  <c r="L35" i="6"/>
  <c r="L108" i="6" s="1"/>
  <c r="J35" i="6"/>
  <c r="H35" i="6"/>
  <c r="F35" i="6"/>
  <c r="D35" i="6"/>
  <c r="D108" i="6" s="1"/>
  <c r="AR34" i="6"/>
  <c r="AT33" i="6"/>
  <c r="AT34" i="6" s="1"/>
  <c r="AS33" i="6"/>
  <c r="AS34" i="6" s="1"/>
  <c r="AR33" i="6"/>
  <c r="AQ33" i="6"/>
  <c r="AQ34" i="6" s="1"/>
  <c r="AP33" i="6"/>
  <c r="AP34" i="6" s="1"/>
  <c r="AO33" i="6"/>
  <c r="AO34" i="6" s="1"/>
  <c r="AN33" i="6"/>
  <c r="AM33" i="6"/>
  <c r="AN34" i="6" s="1"/>
  <c r="X30" i="6"/>
  <c r="Q30" i="6"/>
  <c r="P30" i="6"/>
  <c r="N30" i="6"/>
  <c r="L30" i="6"/>
  <c r="J30" i="6"/>
  <c r="H30" i="6"/>
  <c r="F30" i="6"/>
  <c r="D30" i="6"/>
  <c r="AM29" i="6"/>
  <c r="AN28" i="6"/>
  <c r="S27" i="6"/>
  <c r="AN27" i="6"/>
  <c r="N27" i="6"/>
  <c r="L27" i="6"/>
  <c r="J27" i="6"/>
  <c r="H27" i="6"/>
  <c r="F27" i="6"/>
  <c r="D27" i="6"/>
  <c r="AN26" i="6"/>
  <c r="AN25" i="6"/>
  <c r="Z25" i="6"/>
  <c r="Y25" i="6"/>
  <c r="X25" i="6"/>
  <c r="U22" i="6"/>
  <c r="M22" i="6"/>
  <c r="E22" i="6"/>
  <c r="AH21" i="6"/>
  <c r="R21" i="6" s="1"/>
  <c r="Z21" i="6"/>
  <c r="AA21" i="6" s="1"/>
  <c r="Y21" i="6"/>
  <c r="X21" i="6"/>
  <c r="V21" i="6"/>
  <c r="U21" i="6"/>
  <c r="N21" i="6"/>
  <c r="M21" i="6"/>
  <c r="F21" i="6"/>
  <c r="E21" i="6"/>
  <c r="AH20" i="6"/>
  <c r="Y20" i="6"/>
  <c r="Z20" i="6" s="1"/>
  <c r="AA20" i="6" s="1"/>
  <c r="AB20" i="6" s="1"/>
  <c r="AC20" i="6" s="1"/>
  <c r="AD20" i="6" s="1"/>
  <c r="AE20" i="6" s="1"/>
  <c r="AF20" i="6" s="1"/>
  <c r="AG20" i="6" s="1"/>
  <c r="X20" i="6"/>
  <c r="V20" i="6"/>
  <c r="U20" i="6"/>
  <c r="R20" i="6"/>
  <c r="Q20" i="6"/>
  <c r="Q18" i="6" s="1"/>
  <c r="N20" i="6"/>
  <c r="M20" i="6"/>
  <c r="J20" i="6"/>
  <c r="I20" i="6"/>
  <c r="I18" i="6" s="1"/>
  <c r="F20" i="6"/>
  <c r="E20" i="6"/>
  <c r="AH19" i="6"/>
  <c r="AG19" i="6"/>
  <c r="Y19" i="6"/>
  <c r="Z19" i="6" s="1"/>
  <c r="AA19" i="6" s="1"/>
  <c r="AB19" i="6" s="1"/>
  <c r="AC19" i="6" s="1"/>
  <c r="AD19" i="6" s="1"/>
  <c r="AE19" i="6" s="1"/>
  <c r="AF19" i="6" s="1"/>
  <c r="X19" i="6"/>
  <c r="U19" i="6"/>
  <c r="R19" i="6"/>
  <c r="R18" i="6" s="1"/>
  <c r="R22" i="6" s="1"/>
  <c r="Q19" i="6"/>
  <c r="M19" i="6"/>
  <c r="J19" i="6"/>
  <c r="I19" i="6"/>
  <c r="E19" i="6"/>
  <c r="U18" i="6"/>
  <c r="M18" i="6"/>
  <c r="J18" i="6"/>
  <c r="E18" i="6"/>
  <c r="Y12" i="6"/>
  <c r="X12" i="6"/>
  <c r="AH12" i="6" s="1"/>
  <c r="AG10" i="6"/>
  <c r="AF10" i="6"/>
  <c r="AE10" i="6"/>
  <c r="AD10" i="6"/>
  <c r="AC10" i="6"/>
  <c r="AB10" i="6"/>
  <c r="Y10" i="6"/>
  <c r="X10" i="6"/>
  <c r="AH10" i="6" s="1"/>
  <c r="AG9" i="6"/>
  <c r="AE9" i="6"/>
  <c r="AD9" i="6"/>
  <c r="AC9" i="6"/>
  <c r="AB9" i="6"/>
  <c r="Y9" i="6"/>
  <c r="Y15" i="6" s="1"/>
  <c r="X9" i="6"/>
  <c r="AG8" i="6"/>
  <c r="AF8" i="6"/>
  <c r="AE8" i="6"/>
  <c r="AD8" i="6"/>
  <c r="AC8" i="6"/>
  <c r="AB8" i="6"/>
  <c r="AA8" i="6"/>
  <c r="Y8" i="6"/>
  <c r="X8" i="6"/>
  <c r="AH8" i="6" s="1"/>
  <c r="U8" i="6"/>
  <c r="T8" i="6"/>
  <c r="P8" i="6"/>
  <c r="M8" i="6"/>
  <c r="L8" i="6"/>
  <c r="H8" i="6"/>
  <c r="E8" i="6"/>
  <c r="D8" i="6"/>
  <c r="AH5" i="6"/>
  <c r="U5" i="6" s="1"/>
  <c r="U63" i="6" s="1"/>
  <c r="AA5" i="6"/>
  <c r="AA63" i="6" s="1"/>
  <c r="Z5" i="6"/>
  <c r="Z63" i="6" s="1"/>
  <c r="Y5" i="6"/>
  <c r="Y63" i="6" s="1"/>
  <c r="X5" i="6"/>
  <c r="X63" i="6" s="1"/>
  <c r="V5" i="6"/>
  <c r="V63" i="6" s="1"/>
  <c r="R5" i="6"/>
  <c r="R63" i="6" s="1"/>
  <c r="N5" i="6"/>
  <c r="N63" i="6" s="1"/>
  <c r="J5" i="6"/>
  <c r="J63" i="6" s="1"/>
  <c r="F5" i="6"/>
  <c r="F63" i="6" s="1"/>
  <c r="AC67" i="12"/>
  <c r="AB67" i="12"/>
  <c r="AA67" i="12"/>
  <c r="Z67" i="12"/>
  <c r="Y67" i="12"/>
  <c r="X67" i="12"/>
  <c r="W67" i="12"/>
  <c r="V67" i="12"/>
  <c r="T67" i="12"/>
  <c r="R67" i="12"/>
  <c r="P67" i="12"/>
  <c r="N67" i="12"/>
  <c r="L67" i="12"/>
  <c r="J67" i="12"/>
  <c r="H67" i="12"/>
  <c r="F67" i="12"/>
  <c r="E67" i="12"/>
  <c r="D67" i="12"/>
  <c r="C67" i="12"/>
  <c r="AZ66" i="12"/>
  <c r="AY66" i="12"/>
  <c r="AV66" i="12"/>
  <c r="AU66" i="12"/>
  <c r="AT66" i="12"/>
  <c r="AS66" i="12"/>
  <c r="AR66" i="12"/>
  <c r="AQ66" i="12"/>
  <c r="AP66" i="12"/>
  <c r="AO66" i="12"/>
  <c r="AZ65" i="12"/>
  <c r="AY65" i="12"/>
  <c r="AV65" i="12"/>
  <c r="AU65" i="12"/>
  <c r="AT65" i="12"/>
  <c r="AS65" i="12"/>
  <c r="AR65" i="12"/>
  <c r="AQ65" i="12"/>
  <c r="AP65" i="12"/>
  <c r="AO65" i="12"/>
  <c r="AZ64" i="12"/>
  <c r="AY64" i="12"/>
  <c r="AV64" i="12"/>
  <c r="AU64" i="12"/>
  <c r="AT64" i="12"/>
  <c r="AS64" i="12"/>
  <c r="AR64" i="12"/>
  <c r="AQ64" i="12"/>
  <c r="AP64" i="12"/>
  <c r="AO64" i="12"/>
  <c r="AX63" i="12"/>
  <c r="AN63" i="12"/>
  <c r="AV63" i="12" s="1"/>
  <c r="AM63" i="12"/>
  <c r="AP63" i="12" s="1"/>
  <c r="AL63" i="12"/>
  <c r="AT63" i="12" s="1"/>
  <c r="AK63" i="12"/>
  <c r="AS63" i="12" s="1"/>
  <c r="AJ63" i="12"/>
  <c r="AR63" i="12" s="1"/>
  <c r="AI63" i="12"/>
  <c r="AQ63" i="12" s="1"/>
  <c r="AH63" i="12"/>
  <c r="AY63" i="12" s="1"/>
  <c r="AG63" i="12"/>
  <c r="AF63" i="12"/>
  <c r="AE63" i="12"/>
  <c r="AD63" i="12"/>
  <c r="AZ62" i="12"/>
  <c r="AY62" i="12"/>
  <c r="AV62" i="12"/>
  <c r="AU62" i="12"/>
  <c r="AT62" i="12"/>
  <c r="AS62" i="12"/>
  <c r="AR62" i="12"/>
  <c r="AQ62" i="12"/>
  <c r="AP62" i="12"/>
  <c r="AO62" i="12"/>
  <c r="AZ61" i="12"/>
  <c r="AY61" i="12"/>
  <c r="AV61" i="12"/>
  <c r="AU61" i="12"/>
  <c r="AT61" i="12"/>
  <c r="AS61" i="12"/>
  <c r="AR61" i="12"/>
  <c r="AQ61" i="12"/>
  <c r="AP61" i="12"/>
  <c r="AO61" i="12"/>
  <c r="AX60" i="12"/>
  <c r="AO60" i="12"/>
  <c r="AN60" i="12"/>
  <c r="AV60" i="12" s="1"/>
  <c r="AM60" i="12"/>
  <c r="AZ60" i="12" s="1"/>
  <c r="AL60" i="12"/>
  <c r="AT60" i="12" s="1"/>
  <c r="AK60" i="12"/>
  <c r="AS60" i="12" s="1"/>
  <c r="AJ60" i="12"/>
  <c r="AR60" i="12" s="1"/>
  <c r="AI60" i="12"/>
  <c r="AQ60" i="12" s="1"/>
  <c r="AH60" i="12"/>
  <c r="AY60" i="12" s="1"/>
  <c r="AG60" i="12"/>
  <c r="AF60" i="12"/>
  <c r="AE60" i="12"/>
  <c r="AD60" i="12"/>
  <c r="AZ59" i="12"/>
  <c r="AY59" i="12"/>
  <c r="AV59" i="12"/>
  <c r="AU59" i="12"/>
  <c r="AT59" i="12"/>
  <c r="AS59" i="12"/>
  <c r="AR59" i="12"/>
  <c r="AQ59" i="12"/>
  <c r="AP59" i="12"/>
  <c r="AO59" i="12"/>
  <c r="AZ58" i="12"/>
  <c r="AY58" i="12"/>
  <c r="AV58" i="12"/>
  <c r="AU58" i="12"/>
  <c r="AT58" i="12"/>
  <c r="AS58" i="12"/>
  <c r="AR58" i="12"/>
  <c r="AQ58" i="12"/>
  <c r="AP58" i="12"/>
  <c r="AO58" i="12"/>
  <c r="AZ57" i="12"/>
  <c r="AY57" i="12"/>
  <c r="AV57" i="12"/>
  <c r="AU57" i="12"/>
  <c r="AT57" i="12"/>
  <c r="AS57" i="12"/>
  <c r="AR57" i="12"/>
  <c r="AQ57" i="12"/>
  <c r="AP57" i="12"/>
  <c r="AO57" i="12"/>
  <c r="AZ56" i="12"/>
  <c r="AY56" i="12"/>
  <c r="AV56" i="12"/>
  <c r="AU56" i="12"/>
  <c r="AT56" i="12"/>
  <c r="AS56" i="12"/>
  <c r="AR56" i="12"/>
  <c r="AQ56" i="12"/>
  <c r="AP56" i="12"/>
  <c r="AO56" i="12"/>
  <c r="AZ55" i="12"/>
  <c r="AY55" i="12"/>
  <c r="AV55" i="12"/>
  <c r="AU55" i="12"/>
  <c r="AT55" i="12"/>
  <c r="AS55" i="12"/>
  <c r="AR55" i="12"/>
  <c r="AQ55" i="12"/>
  <c r="AP55" i="12"/>
  <c r="AO55" i="12"/>
  <c r="AX54" i="12"/>
  <c r="AO54" i="12"/>
  <c r="AN54" i="12"/>
  <c r="AV54" i="12" s="1"/>
  <c r="AM54" i="12"/>
  <c r="AZ54" i="12" s="1"/>
  <c r="AL54" i="12"/>
  <c r="AT54" i="12" s="1"/>
  <c r="AK54" i="12"/>
  <c r="AS54" i="12" s="1"/>
  <c r="AJ54" i="12"/>
  <c r="AR54" i="12" s="1"/>
  <c r="AI54" i="12"/>
  <c r="AQ54" i="12" s="1"/>
  <c r="AH54" i="12"/>
  <c r="AY54" i="12" s="1"/>
  <c r="AG54" i="12"/>
  <c r="AF54" i="12"/>
  <c r="AE54" i="12"/>
  <c r="AD54" i="12"/>
  <c r="AZ53" i="12"/>
  <c r="AY53" i="12"/>
  <c r="AV53" i="12"/>
  <c r="AU53" i="12"/>
  <c r="AT53" i="12"/>
  <c r="AS53" i="12"/>
  <c r="AR53" i="12"/>
  <c r="AQ53" i="12"/>
  <c r="AP53" i="12"/>
  <c r="AO53" i="12"/>
  <c r="AZ52" i="12"/>
  <c r="AY52" i="12"/>
  <c r="AV52" i="12"/>
  <c r="AU52" i="12"/>
  <c r="AT52" i="12"/>
  <c r="AS52" i="12"/>
  <c r="AR52" i="12"/>
  <c r="AQ52" i="12"/>
  <c r="AP52" i="12"/>
  <c r="AO52" i="12"/>
  <c r="AZ51" i="12"/>
  <c r="AY51" i="12"/>
  <c r="AV51" i="12"/>
  <c r="AU51" i="12"/>
  <c r="AT51" i="12"/>
  <c r="AS51" i="12"/>
  <c r="AR51" i="12"/>
  <c r="AQ51" i="12"/>
  <c r="AP51" i="12"/>
  <c r="AO51" i="12"/>
  <c r="AZ50" i="12"/>
  <c r="AY50" i="12"/>
  <c r="AV50" i="12"/>
  <c r="AU50" i="12"/>
  <c r="AT50" i="12"/>
  <c r="AS50" i="12"/>
  <c r="AR50" i="12"/>
  <c r="AQ50" i="12"/>
  <c r="AP50" i="12"/>
  <c r="AO50" i="12"/>
  <c r="AZ49" i="12"/>
  <c r="AY49" i="12"/>
  <c r="AV49" i="12"/>
  <c r="AU49" i="12"/>
  <c r="AT49" i="12"/>
  <c r="AS49" i="12"/>
  <c r="AR49" i="12"/>
  <c r="AQ49" i="12"/>
  <c r="AP49" i="12"/>
  <c r="AO49" i="12"/>
  <c r="AZ48" i="12"/>
  <c r="AY48" i="12"/>
  <c r="AV48" i="12"/>
  <c r="AU48" i="12"/>
  <c r="AT48" i="12"/>
  <c r="AS48" i="12"/>
  <c r="AR48" i="12"/>
  <c r="AQ48" i="12"/>
  <c r="AP48" i="12"/>
  <c r="AO48" i="12"/>
  <c r="AZ47" i="12"/>
  <c r="AY47" i="12"/>
  <c r="AV47" i="12"/>
  <c r="AU47" i="12"/>
  <c r="AT47" i="12"/>
  <c r="AS47" i="12"/>
  <c r="AR47" i="12"/>
  <c r="AQ47" i="12"/>
  <c r="AP47" i="12"/>
  <c r="AO47" i="12"/>
  <c r="AX46" i="12"/>
  <c r="AO46" i="12"/>
  <c r="AN46" i="12"/>
  <c r="AV46" i="12" s="1"/>
  <c r="AM46" i="12"/>
  <c r="AZ46" i="12" s="1"/>
  <c r="AL46" i="12"/>
  <c r="AT46" i="12" s="1"/>
  <c r="AK46" i="12"/>
  <c r="AS46" i="12" s="1"/>
  <c r="AJ46" i="12"/>
  <c r="AR46" i="12" s="1"/>
  <c r="AI46" i="12"/>
  <c r="AQ46" i="12" s="1"/>
  <c r="AH46" i="12"/>
  <c r="AY46" i="12" s="1"/>
  <c r="AG46" i="12"/>
  <c r="AF46" i="12"/>
  <c r="AE46" i="12"/>
  <c r="AD46" i="12"/>
  <c r="AZ45" i="12"/>
  <c r="AY45" i="12"/>
  <c r="AV45" i="12"/>
  <c r="AU45" i="12"/>
  <c r="AT45" i="12"/>
  <c r="AS45" i="12"/>
  <c r="AR45" i="12"/>
  <c r="AQ45" i="12"/>
  <c r="AP45" i="12"/>
  <c r="AO45" i="12"/>
  <c r="AZ44" i="12"/>
  <c r="AY44" i="12"/>
  <c r="AV44" i="12"/>
  <c r="AU44" i="12"/>
  <c r="AT44" i="12"/>
  <c r="AS44" i="12"/>
  <c r="AR44" i="12"/>
  <c r="AQ44" i="12"/>
  <c r="AP44" i="12"/>
  <c r="AO44" i="12"/>
  <c r="AZ43" i="12"/>
  <c r="AY43" i="12"/>
  <c r="AV43" i="12"/>
  <c r="AU43" i="12"/>
  <c r="AT43" i="12"/>
  <c r="AS43" i="12"/>
  <c r="AR43" i="12"/>
  <c r="AQ43" i="12"/>
  <c r="AP43" i="12"/>
  <c r="AO43" i="12"/>
  <c r="AZ42" i="12"/>
  <c r="AY42" i="12"/>
  <c r="AV42" i="12"/>
  <c r="AU42" i="12"/>
  <c r="AT42" i="12"/>
  <c r="AS42" i="12"/>
  <c r="AR42" i="12"/>
  <c r="AQ42" i="12"/>
  <c r="AP42" i="12"/>
  <c r="AO42" i="12"/>
  <c r="AX41" i="12"/>
  <c r="AN41" i="12"/>
  <c r="AV41" i="12" s="1"/>
  <c r="AM41" i="12"/>
  <c r="AP41" i="12" s="1"/>
  <c r="AL41" i="12"/>
  <c r="AT41" i="12" s="1"/>
  <c r="AK41" i="12"/>
  <c r="AS41" i="12" s="1"/>
  <c r="AJ41" i="12"/>
  <c r="AR41" i="12" s="1"/>
  <c r="AI41" i="12"/>
  <c r="AQ41" i="12" s="1"/>
  <c r="AH41" i="12"/>
  <c r="AY41" i="12" s="1"/>
  <c r="AG41" i="12"/>
  <c r="AF41" i="12"/>
  <c r="AE41" i="12"/>
  <c r="AD41" i="12"/>
  <c r="AZ40" i="12"/>
  <c r="AY40" i="12"/>
  <c r="AV40" i="12"/>
  <c r="AU40" i="12"/>
  <c r="AT40" i="12"/>
  <c r="AS40" i="12"/>
  <c r="AR40" i="12"/>
  <c r="AQ40" i="12"/>
  <c r="AP40" i="12"/>
  <c r="AO40" i="12"/>
  <c r="AZ39" i="12"/>
  <c r="AY39" i="12"/>
  <c r="AV39" i="12"/>
  <c r="AU39" i="12"/>
  <c r="AT39" i="12"/>
  <c r="AS39" i="12"/>
  <c r="AR39" i="12"/>
  <c r="AQ39" i="12"/>
  <c r="AP39" i="12"/>
  <c r="AO39" i="12"/>
  <c r="AZ38" i="12"/>
  <c r="AY38" i="12"/>
  <c r="AV38" i="12"/>
  <c r="AU38" i="12"/>
  <c r="AT38" i="12"/>
  <c r="AS38" i="12"/>
  <c r="AR38" i="12"/>
  <c r="AQ38" i="12"/>
  <c r="AP38" i="12"/>
  <c r="AO38" i="12"/>
  <c r="AZ37" i="12"/>
  <c r="AY37" i="12"/>
  <c r="AV37" i="12"/>
  <c r="AU37" i="12"/>
  <c r="AT37" i="12"/>
  <c r="AS37" i="12"/>
  <c r="AR37" i="12"/>
  <c r="AQ37" i="12"/>
  <c r="AP37" i="12"/>
  <c r="AO37" i="12"/>
  <c r="AZ36" i="12"/>
  <c r="AY36" i="12"/>
  <c r="AV36" i="12"/>
  <c r="AU36" i="12"/>
  <c r="AT36" i="12"/>
  <c r="AS36" i="12"/>
  <c r="AR36" i="12"/>
  <c r="AQ36" i="12"/>
  <c r="AP36" i="12"/>
  <c r="AO36" i="12"/>
  <c r="AZ35" i="12"/>
  <c r="AY35" i="12"/>
  <c r="AV35" i="12"/>
  <c r="AU35" i="12"/>
  <c r="AT35" i="12"/>
  <c r="AS35" i="12"/>
  <c r="AR35" i="12"/>
  <c r="AQ35" i="12"/>
  <c r="AP35" i="12"/>
  <c r="AO35" i="12"/>
  <c r="AX34" i="12"/>
  <c r="AO34" i="12"/>
  <c r="AN34" i="12"/>
  <c r="AV34" i="12" s="1"/>
  <c r="AM34" i="12"/>
  <c r="AZ34" i="12" s="1"/>
  <c r="AL34" i="12"/>
  <c r="AT34" i="12" s="1"/>
  <c r="AK34" i="12"/>
  <c r="AS34" i="12" s="1"/>
  <c r="AJ34" i="12"/>
  <c r="AR34" i="12" s="1"/>
  <c r="AI34" i="12"/>
  <c r="AQ34" i="12" s="1"/>
  <c r="AH34" i="12"/>
  <c r="AY34" i="12" s="1"/>
  <c r="AG34" i="12"/>
  <c r="AF34" i="12"/>
  <c r="AE34" i="12"/>
  <c r="AD34" i="12"/>
  <c r="AZ33" i="12"/>
  <c r="AY33" i="12"/>
  <c r="AV33" i="12"/>
  <c r="AU33" i="12"/>
  <c r="AT33" i="12"/>
  <c r="AS33" i="12"/>
  <c r="AR33" i="12"/>
  <c r="AQ33" i="12"/>
  <c r="AP33" i="12"/>
  <c r="AO33" i="12"/>
  <c r="AZ32" i="12"/>
  <c r="AY32" i="12"/>
  <c r="AV32" i="12"/>
  <c r="AU32" i="12"/>
  <c r="AT32" i="12"/>
  <c r="AS32" i="12"/>
  <c r="AR32" i="12"/>
  <c r="AQ32" i="12"/>
  <c r="AP32" i="12"/>
  <c r="AO32" i="12"/>
  <c r="AZ31" i="12"/>
  <c r="AY31" i="12"/>
  <c r="AV31" i="12"/>
  <c r="AU31" i="12"/>
  <c r="AT31" i="12"/>
  <c r="AS31" i="12"/>
  <c r="AR31" i="12"/>
  <c r="AQ31" i="12"/>
  <c r="AP31" i="12"/>
  <c r="AO31" i="12"/>
  <c r="AZ30" i="12"/>
  <c r="AY30" i="12"/>
  <c r="AV30" i="12"/>
  <c r="AU30" i="12"/>
  <c r="AT30" i="12"/>
  <c r="AS30" i="12"/>
  <c r="AR30" i="12"/>
  <c r="AQ30" i="12"/>
  <c r="AP30" i="12"/>
  <c r="AO30" i="12"/>
  <c r="AZ29" i="12"/>
  <c r="AY29" i="12"/>
  <c r="AV29" i="12"/>
  <c r="AU29" i="12"/>
  <c r="AT29" i="12"/>
  <c r="AS29" i="12"/>
  <c r="AR29" i="12"/>
  <c r="AQ29" i="12"/>
  <c r="AP29" i="12"/>
  <c r="AO29" i="12"/>
  <c r="AX28" i="12"/>
  <c r="AO28" i="12"/>
  <c r="AN28" i="12"/>
  <c r="AV28" i="12" s="1"/>
  <c r="AM28" i="12"/>
  <c r="AZ28" i="12" s="1"/>
  <c r="AL28" i="12"/>
  <c r="AT28" i="12" s="1"/>
  <c r="AK28" i="12"/>
  <c r="AS28" i="12" s="1"/>
  <c r="AJ28" i="12"/>
  <c r="AR28" i="12" s="1"/>
  <c r="AI28" i="12"/>
  <c r="AQ28" i="12" s="1"/>
  <c r="AH28" i="12"/>
  <c r="AY28" i="12" s="1"/>
  <c r="AG28" i="12"/>
  <c r="AF28" i="12"/>
  <c r="AE28" i="12"/>
  <c r="AD28" i="12"/>
  <c r="AZ27" i="12"/>
  <c r="AY27" i="12"/>
  <c r="AV27" i="12"/>
  <c r="AU27" i="12"/>
  <c r="AT27" i="12"/>
  <c r="AS27" i="12"/>
  <c r="AR27" i="12"/>
  <c r="AQ27" i="12"/>
  <c r="AP27" i="12"/>
  <c r="AO27" i="12"/>
  <c r="AZ26" i="12"/>
  <c r="AY26" i="12"/>
  <c r="AV26" i="12"/>
  <c r="AU26" i="12"/>
  <c r="AT26" i="12"/>
  <c r="AS26" i="12"/>
  <c r="AR26" i="12"/>
  <c r="AQ26" i="12"/>
  <c r="AP26" i="12"/>
  <c r="AO26" i="12"/>
  <c r="AZ25" i="12"/>
  <c r="AY25" i="12"/>
  <c r="AV25" i="12"/>
  <c r="AU25" i="12"/>
  <c r="AT25" i="12"/>
  <c r="AS25" i="12"/>
  <c r="AR25" i="12"/>
  <c r="AQ25" i="12"/>
  <c r="AP25" i="12"/>
  <c r="AO25" i="12"/>
  <c r="AZ24" i="12"/>
  <c r="AY24" i="12"/>
  <c r="AV24" i="12"/>
  <c r="AU24" i="12"/>
  <c r="AT24" i="12"/>
  <c r="AS24" i="12"/>
  <c r="AR24" i="12"/>
  <c r="AQ24" i="12"/>
  <c r="AP24" i="12"/>
  <c r="AO24" i="12"/>
  <c r="AZ23" i="12"/>
  <c r="AY23" i="12"/>
  <c r="AV23" i="12"/>
  <c r="AU23" i="12"/>
  <c r="AT23" i="12"/>
  <c r="AS23" i="12"/>
  <c r="AR23" i="12"/>
  <c r="AQ23" i="12"/>
  <c r="AP23" i="12"/>
  <c r="AO23" i="12"/>
  <c r="AX22" i="12"/>
  <c r="AO22" i="12"/>
  <c r="AN22" i="12"/>
  <c r="AV22" i="12" s="1"/>
  <c r="AM22" i="12"/>
  <c r="AZ22" i="12" s="1"/>
  <c r="AL22" i="12"/>
  <c r="AT22" i="12" s="1"/>
  <c r="AK22" i="12"/>
  <c r="AS22" i="12" s="1"/>
  <c r="AJ22" i="12"/>
  <c r="AR22" i="12" s="1"/>
  <c r="AI22" i="12"/>
  <c r="AQ22" i="12" s="1"/>
  <c r="AH22" i="12"/>
  <c r="AY22" i="12" s="1"/>
  <c r="AG22" i="12"/>
  <c r="AF22" i="12"/>
  <c r="AE22" i="12"/>
  <c r="AD22" i="12"/>
  <c r="AZ21" i="12"/>
  <c r="AY21" i="12"/>
  <c r="AV21" i="12"/>
  <c r="AU21" i="12"/>
  <c r="AT21" i="12"/>
  <c r="AS21" i="12"/>
  <c r="AR21" i="12"/>
  <c r="AQ21" i="12"/>
  <c r="AP21" i="12"/>
  <c r="AO21" i="12"/>
  <c r="AZ20" i="12"/>
  <c r="AY20" i="12"/>
  <c r="AV20" i="12"/>
  <c r="AU20" i="12"/>
  <c r="AT20" i="12"/>
  <c r="AS20" i="12"/>
  <c r="AR20" i="12"/>
  <c r="AQ20" i="12"/>
  <c r="AP20" i="12"/>
  <c r="AO20" i="12"/>
  <c r="AZ19" i="12"/>
  <c r="AY19" i="12"/>
  <c r="AV19" i="12"/>
  <c r="AU19" i="12"/>
  <c r="AT19" i="12"/>
  <c r="AS19" i="12"/>
  <c r="AR19" i="12"/>
  <c r="AQ19" i="12"/>
  <c r="AP19" i="12"/>
  <c r="AO19" i="12"/>
  <c r="AX18" i="12"/>
  <c r="AO18" i="12"/>
  <c r="AN18" i="12"/>
  <c r="AV18" i="12" s="1"/>
  <c r="AM18" i="12"/>
  <c r="AZ18" i="12" s="1"/>
  <c r="AL18" i="12"/>
  <c r="AT18" i="12" s="1"/>
  <c r="AK18" i="12"/>
  <c r="AS18" i="12" s="1"/>
  <c r="AJ18" i="12"/>
  <c r="AR18" i="12" s="1"/>
  <c r="AI18" i="12"/>
  <c r="AQ18" i="12" s="1"/>
  <c r="AH18" i="12"/>
  <c r="AY18" i="12" s="1"/>
  <c r="AG18" i="12"/>
  <c r="AF18" i="12"/>
  <c r="AE18" i="12"/>
  <c r="AD18" i="12"/>
  <c r="AZ17" i="12"/>
  <c r="AY17" i="12"/>
  <c r="AV17" i="12"/>
  <c r="AU17" i="12"/>
  <c r="AT17" i="12"/>
  <c r="AS17" i="12"/>
  <c r="AR17" i="12"/>
  <c r="AQ17" i="12"/>
  <c r="AP17" i="12"/>
  <c r="AO17" i="12"/>
  <c r="AZ16" i="12"/>
  <c r="AY16" i="12"/>
  <c r="AV16" i="12"/>
  <c r="AU16" i="12"/>
  <c r="AT16" i="12"/>
  <c r="AS16" i="12"/>
  <c r="AR16" i="12"/>
  <c r="AQ16" i="12"/>
  <c r="AP16" i="12"/>
  <c r="AO16" i="12"/>
  <c r="AZ15" i="12"/>
  <c r="AY15" i="12"/>
  <c r="AV15" i="12"/>
  <c r="AU15" i="12"/>
  <c r="AT15" i="12"/>
  <c r="AS15" i="12"/>
  <c r="AR15" i="12"/>
  <c r="AQ15" i="12"/>
  <c r="AP15" i="12"/>
  <c r="AO15" i="12"/>
  <c r="AZ14" i="12"/>
  <c r="AY14" i="12"/>
  <c r="AV14" i="12"/>
  <c r="AU14" i="12"/>
  <c r="AT14" i="12"/>
  <c r="AS14" i="12"/>
  <c r="AR14" i="12"/>
  <c r="AQ14" i="12"/>
  <c r="AP14" i="12"/>
  <c r="AO14" i="12"/>
  <c r="AZ13" i="12"/>
  <c r="AY13" i="12"/>
  <c r="AV13" i="12"/>
  <c r="AU13" i="12"/>
  <c r="AT13" i="12"/>
  <c r="AS13" i="12"/>
  <c r="AR13" i="12"/>
  <c r="AQ13" i="12"/>
  <c r="AP13" i="12"/>
  <c r="AO13" i="12"/>
  <c r="AZ12" i="12"/>
  <c r="AY12" i="12"/>
  <c r="AV12" i="12"/>
  <c r="AU12" i="12"/>
  <c r="AT12" i="12"/>
  <c r="AS12" i="12"/>
  <c r="AR12" i="12"/>
  <c r="AQ12" i="12"/>
  <c r="AP12" i="12"/>
  <c r="AO12" i="12"/>
  <c r="AZ11" i="12"/>
  <c r="AY11" i="12"/>
  <c r="AV11" i="12"/>
  <c r="AU11" i="12"/>
  <c r="AT11" i="12"/>
  <c r="AS11" i="12"/>
  <c r="AR11" i="12"/>
  <c r="AQ11" i="12"/>
  <c r="AP11" i="12"/>
  <c r="AO11" i="12"/>
  <c r="AZ10" i="12"/>
  <c r="AY10" i="12"/>
  <c r="AV10" i="12"/>
  <c r="AU10" i="12"/>
  <c r="AT10" i="12"/>
  <c r="AS10" i="12"/>
  <c r="AR10" i="12"/>
  <c r="AQ10" i="12"/>
  <c r="AP10" i="12"/>
  <c r="AO10" i="12"/>
  <c r="AZ9" i="12"/>
  <c r="AY9" i="12"/>
  <c r="AV9" i="12"/>
  <c r="AU9" i="12"/>
  <c r="AT9" i="12"/>
  <c r="AS9" i="12"/>
  <c r="AR9" i="12"/>
  <c r="AQ9" i="12"/>
  <c r="AP9" i="12"/>
  <c r="AO9" i="12"/>
  <c r="AX8" i="12"/>
  <c r="AX7" i="12" s="1"/>
  <c r="AO8" i="12"/>
  <c r="AN8" i="12"/>
  <c r="AV8" i="12" s="1"/>
  <c r="AM8" i="12"/>
  <c r="AM67" i="12" s="1"/>
  <c r="AL8" i="12"/>
  <c r="AL67" i="12" s="1"/>
  <c r="AK8" i="12"/>
  <c r="AS8" i="12" s="1"/>
  <c r="AJ8" i="12"/>
  <c r="AR8" i="12" s="1"/>
  <c r="AI8" i="12"/>
  <c r="AI67" i="12" s="1"/>
  <c r="AQ67" i="12" s="1"/>
  <c r="AH8" i="12"/>
  <c r="AH67" i="12" s="1"/>
  <c r="AG8" i="12"/>
  <c r="AG7" i="12" s="1"/>
  <c r="AF8" i="12"/>
  <c r="AF67" i="12" s="1"/>
  <c r="AE8" i="12"/>
  <c r="AE67" i="12" s="1"/>
  <c r="AD8" i="12"/>
  <c r="AD67" i="12" s="1"/>
  <c r="AM7" i="12"/>
  <c r="AP7" i="12" s="1"/>
  <c r="AL7" i="12"/>
  <c r="AI7" i="12"/>
  <c r="AQ7" i="12" s="1"/>
  <c r="AH7" i="12"/>
  <c r="AY7" i="12" s="1"/>
  <c r="AE7" i="12"/>
  <c r="AD7" i="12"/>
  <c r="AH74" i="6" l="1"/>
  <c r="AA74" i="6"/>
  <c r="AA10" i="6" s="1"/>
  <c r="AA9" i="6"/>
  <c r="Z74" i="6"/>
  <c r="Z10" i="6" s="1"/>
  <c r="Z8" i="6"/>
  <c r="Z12" i="6" s="1"/>
  <c r="C5" i="6"/>
  <c r="C63" i="6" s="1"/>
  <c r="G5" i="6"/>
  <c r="G63" i="6" s="1"/>
  <c r="K5" i="6"/>
  <c r="K63" i="6" s="1"/>
  <c r="O5" i="6"/>
  <c r="O63" i="6" s="1"/>
  <c r="S5" i="6"/>
  <c r="S63" i="6" s="1"/>
  <c r="W5" i="6"/>
  <c r="W63" i="6" s="1"/>
  <c r="W8" i="6"/>
  <c r="S8" i="6"/>
  <c r="O8" i="6"/>
  <c r="K8" i="6"/>
  <c r="G8" i="6"/>
  <c r="C8" i="6"/>
  <c r="V8" i="6"/>
  <c r="R8" i="6"/>
  <c r="N8" i="6"/>
  <c r="J8" i="6"/>
  <c r="F8" i="6"/>
  <c r="X15" i="6"/>
  <c r="AH15" i="6" s="1"/>
  <c r="AH9" i="6"/>
  <c r="D5" i="6"/>
  <c r="D63" i="6" s="1"/>
  <c r="H5" i="6"/>
  <c r="H63" i="6" s="1"/>
  <c r="L5" i="6"/>
  <c r="L63" i="6" s="1"/>
  <c r="P5" i="6"/>
  <c r="P63" i="6" s="1"/>
  <c r="T5" i="6"/>
  <c r="T63" i="6" s="1"/>
  <c r="I8" i="6"/>
  <c r="Q8" i="6"/>
  <c r="AF9" i="6"/>
  <c r="AA35" i="6"/>
  <c r="E5" i="6"/>
  <c r="E63" i="6" s="1"/>
  <c r="I5" i="6"/>
  <c r="I63" i="6" s="1"/>
  <c r="M5" i="6"/>
  <c r="M63" i="6" s="1"/>
  <c r="Q5" i="6"/>
  <c r="Q63" i="6" s="1"/>
  <c r="S37" i="6"/>
  <c r="T27" i="6"/>
  <c r="U51" i="6"/>
  <c r="Q51" i="6"/>
  <c r="M51" i="6"/>
  <c r="I51" i="6"/>
  <c r="E51" i="6"/>
  <c r="T51" i="6"/>
  <c r="P51" i="6"/>
  <c r="L51" i="6"/>
  <c r="H51" i="6"/>
  <c r="D51" i="6"/>
  <c r="W51" i="6"/>
  <c r="S51" i="6"/>
  <c r="O51" i="6"/>
  <c r="K51" i="6"/>
  <c r="G51" i="6"/>
  <c r="C51" i="6"/>
  <c r="N51" i="6"/>
  <c r="J51" i="6"/>
  <c r="V51" i="6"/>
  <c r="F51" i="6"/>
  <c r="R51" i="6"/>
  <c r="T19" i="6"/>
  <c r="P19" i="6"/>
  <c r="L19" i="6"/>
  <c r="H19" i="6"/>
  <c r="D19" i="6"/>
  <c r="W19" i="6"/>
  <c r="S19" i="6"/>
  <c r="O19" i="6"/>
  <c r="K19" i="6"/>
  <c r="G19" i="6"/>
  <c r="C19" i="6"/>
  <c r="I21" i="6"/>
  <c r="I22" i="6" s="1"/>
  <c r="Q21" i="6"/>
  <c r="Q22" i="6" s="1"/>
  <c r="X22" i="6"/>
  <c r="AN29" i="6"/>
  <c r="W115" i="6"/>
  <c r="X18" i="6"/>
  <c r="F19" i="6"/>
  <c r="F18" i="6" s="1"/>
  <c r="F22" i="6" s="1"/>
  <c r="N19" i="6"/>
  <c r="N18" i="6" s="1"/>
  <c r="N22" i="6" s="1"/>
  <c r="V19" i="6"/>
  <c r="V18" i="6" s="1"/>
  <c r="V22" i="6" s="1"/>
  <c r="T20" i="6"/>
  <c r="P20" i="6"/>
  <c r="L20" i="6"/>
  <c r="H20" i="6"/>
  <c r="D20" i="6"/>
  <c r="W20" i="6"/>
  <c r="S20" i="6"/>
  <c r="O20" i="6"/>
  <c r="K20" i="6"/>
  <c r="G20" i="6"/>
  <c r="C20" i="6"/>
  <c r="J21" i="6"/>
  <c r="J22" i="6" s="1"/>
  <c r="O39" i="6"/>
  <c r="P37" i="6"/>
  <c r="AO40" i="6"/>
  <c r="AP40" i="6"/>
  <c r="AB21" i="6"/>
  <c r="T21" i="6"/>
  <c r="P21" i="6"/>
  <c r="L21" i="6"/>
  <c r="H21" i="6"/>
  <c r="D21" i="6"/>
  <c r="W21" i="6"/>
  <c r="S21" i="6"/>
  <c r="O21" i="6"/>
  <c r="K21" i="6"/>
  <c r="G21" i="6"/>
  <c r="C21" i="6"/>
  <c r="Z38" i="6"/>
  <c r="AA38" i="6" s="1"/>
  <c r="AB38" i="6" s="1"/>
  <c r="AC38" i="6" s="1"/>
  <c r="AD38" i="6" s="1"/>
  <c r="AE38" i="6" s="1"/>
  <c r="AF38" i="6" s="1"/>
  <c r="AG38" i="6" s="1"/>
  <c r="Y37" i="6"/>
  <c r="Z37" i="6" s="1"/>
  <c r="AA37" i="6" s="1"/>
  <c r="AB37" i="6" s="1"/>
  <c r="AC37" i="6" s="1"/>
  <c r="AD37" i="6" s="1"/>
  <c r="AE37" i="6" s="1"/>
  <c r="AF37" i="6" s="1"/>
  <c r="AG37" i="6" s="1"/>
  <c r="F108" i="6"/>
  <c r="F15" i="6" s="1"/>
  <c r="N108" i="6"/>
  <c r="N15" i="6" s="1"/>
  <c r="G107" i="6"/>
  <c r="G106" i="6"/>
  <c r="W107" i="6"/>
  <c r="W106" i="6"/>
  <c r="AD46" i="6"/>
  <c r="AC46" i="6"/>
  <c r="V58" i="6"/>
  <c r="R58" i="6"/>
  <c r="N58" i="6"/>
  <c r="J58" i="6"/>
  <c r="F58" i="6"/>
  <c r="U58" i="6"/>
  <c r="Q58" i="6"/>
  <c r="M58" i="6"/>
  <c r="I58" i="6"/>
  <c r="E58" i="6"/>
  <c r="AH76" i="6"/>
  <c r="D107" i="6"/>
  <c r="D106" i="6"/>
  <c r="H107" i="6"/>
  <c r="H106" i="6"/>
  <c r="L107" i="6"/>
  <c r="L106" i="6"/>
  <c r="P107" i="6"/>
  <c r="P106" i="6"/>
  <c r="T107" i="6"/>
  <c r="T106" i="6"/>
  <c r="K107" i="6"/>
  <c r="K106" i="6"/>
  <c r="F106" i="6"/>
  <c r="Q107" i="6"/>
  <c r="AR40" i="6"/>
  <c r="AQ40" i="6"/>
  <c r="X58" i="6"/>
  <c r="U55" i="6"/>
  <c r="Q55" i="6"/>
  <c r="M55" i="6"/>
  <c r="I55" i="6"/>
  <c r="E55" i="6"/>
  <c r="T55" i="6"/>
  <c r="P55" i="6"/>
  <c r="L55" i="6"/>
  <c r="H55" i="6"/>
  <c r="D55" i="6"/>
  <c r="W55" i="6"/>
  <c r="S55" i="6"/>
  <c r="O55" i="6"/>
  <c r="K55" i="6"/>
  <c r="G55" i="6"/>
  <c r="C55" i="6"/>
  <c r="AK57" i="6"/>
  <c r="AK53" i="6"/>
  <c r="AK56" i="6"/>
  <c r="AK52" i="6"/>
  <c r="AK51" i="6" s="1"/>
  <c r="AK55" i="6"/>
  <c r="O107" i="6"/>
  <c r="O106" i="6"/>
  <c r="J106" i="6"/>
  <c r="E107" i="6"/>
  <c r="U107" i="6"/>
  <c r="AG42" i="6"/>
  <c r="AH43" i="6"/>
  <c r="V105" i="6"/>
  <c r="W97" i="6"/>
  <c r="Q108" i="6"/>
  <c r="Q15" i="6" s="1"/>
  <c r="C107" i="6"/>
  <c r="C106" i="6"/>
  <c r="S107" i="6"/>
  <c r="S106" i="6"/>
  <c r="N106" i="6"/>
  <c r="I107" i="6"/>
  <c r="E53" i="6"/>
  <c r="I53" i="6"/>
  <c r="M53" i="6"/>
  <c r="Q53" i="6"/>
  <c r="U53" i="6"/>
  <c r="E57" i="6"/>
  <c r="I57" i="6"/>
  <c r="M57" i="6"/>
  <c r="Q57" i="6"/>
  <c r="U57" i="6"/>
  <c r="C53" i="6"/>
  <c r="G53" i="6"/>
  <c r="K53" i="6"/>
  <c r="O53" i="6"/>
  <c r="S53" i="6"/>
  <c r="C57" i="6"/>
  <c r="G57" i="6"/>
  <c r="K57" i="6"/>
  <c r="O57" i="6"/>
  <c r="S57" i="6"/>
  <c r="AU67" i="12"/>
  <c r="AP67" i="12"/>
  <c r="AO67" i="12"/>
  <c r="AU7" i="12"/>
  <c r="AJ67" i="12"/>
  <c r="AR67" i="12" s="1"/>
  <c r="AF7" i="12"/>
  <c r="AJ7" i="12"/>
  <c r="AR7" i="12" s="1"/>
  <c r="AN7" i="12"/>
  <c r="AV7" i="12" s="1"/>
  <c r="AP8" i="12"/>
  <c r="AT8" i="12"/>
  <c r="AY8" i="12"/>
  <c r="AP18" i="12"/>
  <c r="AP22" i="12"/>
  <c r="AP28" i="12"/>
  <c r="AP34" i="12"/>
  <c r="AP46" i="12"/>
  <c r="AP54" i="12"/>
  <c r="AP60" i="12"/>
  <c r="AG67" i="12"/>
  <c r="AK67" i="12"/>
  <c r="AS67" i="12" s="1"/>
  <c r="AX67" i="12"/>
  <c r="AY67" i="12" s="1"/>
  <c r="AZ7" i="12"/>
  <c r="AZ41" i="12"/>
  <c r="AU63" i="12"/>
  <c r="AZ63" i="12"/>
  <c r="AN67" i="12"/>
  <c r="AV67" i="12" s="1"/>
  <c r="AK7" i="12"/>
  <c r="AS7" i="12" s="1"/>
  <c r="AO7" i="12"/>
  <c r="AQ8" i="12"/>
  <c r="AU8" i="12"/>
  <c r="AZ8" i="12"/>
  <c r="AU18" i="12"/>
  <c r="AU22" i="12"/>
  <c r="AU28" i="12"/>
  <c r="AU34" i="12"/>
  <c r="AO41" i="12"/>
  <c r="AU46" i="12"/>
  <c r="AU54" i="12"/>
  <c r="AU60" i="12"/>
  <c r="AO63" i="12"/>
  <c r="AU41" i="12"/>
  <c r="W99" i="6" l="1"/>
  <c r="Y18" i="6"/>
  <c r="Y4" i="6" s="1"/>
  <c r="AH18" i="6"/>
  <c r="X4" i="6"/>
  <c r="C18" i="6"/>
  <c r="C22" i="6" s="1"/>
  <c r="S18" i="6"/>
  <c r="S22" i="6" s="1"/>
  <c r="L18" i="6"/>
  <c r="L22" i="6" s="1"/>
  <c r="T37" i="6"/>
  <c r="U27" i="6"/>
  <c r="T15" i="6"/>
  <c r="P15" i="6"/>
  <c r="L15" i="6"/>
  <c r="W15" i="6"/>
  <c r="S15" i="6"/>
  <c r="O15" i="6"/>
  <c r="K15" i="6"/>
  <c r="G15" i="6"/>
  <c r="C15" i="6"/>
  <c r="V15" i="6"/>
  <c r="R15" i="6"/>
  <c r="J15" i="6"/>
  <c r="E15" i="6"/>
  <c r="M15" i="6"/>
  <c r="D15" i="6"/>
  <c r="U15" i="6"/>
  <c r="I15" i="6"/>
  <c r="H15" i="6"/>
  <c r="AA15" i="6"/>
  <c r="X14" i="6"/>
  <c r="AH14" i="6" s="1"/>
  <c r="O14" i="6" s="1"/>
  <c r="V107" i="6"/>
  <c r="V106" i="6"/>
  <c r="E14" i="6"/>
  <c r="P14" i="6"/>
  <c r="AH22" i="6"/>
  <c r="G18" i="6"/>
  <c r="G22" i="6" s="1"/>
  <c r="W18" i="6"/>
  <c r="W22" i="6" s="1"/>
  <c r="P18" i="6"/>
  <c r="P22" i="6" s="1"/>
  <c r="C10" i="6"/>
  <c r="I14" i="6"/>
  <c r="C14" i="6"/>
  <c r="Q14" i="6"/>
  <c r="W14" i="6"/>
  <c r="AO29" i="6"/>
  <c r="AA25" i="6"/>
  <c r="AA12" i="6" s="1"/>
  <c r="K18" i="6"/>
  <c r="K22" i="6" s="1"/>
  <c r="D18" i="6"/>
  <c r="D22" i="6" s="1"/>
  <c r="T18" i="6"/>
  <c r="T22" i="6" s="1"/>
  <c r="AB35" i="6"/>
  <c r="X13" i="6"/>
  <c r="AH13" i="6" s="1"/>
  <c r="H13" i="6" s="1"/>
  <c r="L14" i="6"/>
  <c r="AB5" i="6"/>
  <c r="AB63" i="6" s="1"/>
  <c r="AC21" i="6"/>
  <c r="N39" i="6"/>
  <c r="O37" i="6"/>
  <c r="O18" i="6"/>
  <c r="O22" i="6" s="1"/>
  <c r="H18" i="6"/>
  <c r="H22" i="6" s="1"/>
  <c r="W9" i="6"/>
  <c r="W10" i="6" s="1"/>
  <c r="S9" i="6"/>
  <c r="S10" i="6" s="1"/>
  <c r="O9" i="6"/>
  <c r="O10" i="6" s="1"/>
  <c r="K9" i="6"/>
  <c r="G9" i="6"/>
  <c r="G10" i="6" s="1"/>
  <c r="C9" i="6"/>
  <c r="V9" i="6"/>
  <c r="V10" i="6" s="1"/>
  <c r="R9" i="6"/>
  <c r="N9" i="6"/>
  <c r="N10" i="6" s="1"/>
  <c r="J9" i="6"/>
  <c r="J10" i="6" s="1"/>
  <c r="F9" i="6"/>
  <c r="F10" i="6" s="1"/>
  <c r="U9" i="6"/>
  <c r="U10" i="6" s="1"/>
  <c r="M9" i="6"/>
  <c r="M10" i="6" s="1"/>
  <c r="E9" i="6"/>
  <c r="E10" i="6" s="1"/>
  <c r="T9" i="6"/>
  <c r="T10" i="6" s="1"/>
  <c r="L9" i="6"/>
  <c r="L10" i="6" s="1"/>
  <c r="D9" i="6"/>
  <c r="D10" i="6" s="1"/>
  <c r="H9" i="6"/>
  <c r="H10" i="6" s="1"/>
  <c r="Q9" i="6"/>
  <c r="Q10" i="6" s="1"/>
  <c r="I9" i="6"/>
  <c r="I10" i="6" s="1"/>
  <c r="P9" i="6"/>
  <c r="P10" i="6" s="1"/>
  <c r="R10" i="6"/>
  <c r="K10" i="6"/>
  <c r="AT67" i="12"/>
  <c r="AZ67" i="12"/>
  <c r="AT7" i="12"/>
  <c r="Y32" i="6" l="1"/>
  <c r="Y6" i="6"/>
  <c r="Y67" i="6" s="1"/>
  <c r="M39" i="6"/>
  <c r="N37" i="6"/>
  <c r="F13" i="6"/>
  <c r="AC35" i="6"/>
  <c r="AB15" i="6"/>
  <c r="AD21" i="6"/>
  <c r="AC5" i="6"/>
  <c r="AC63" i="6" s="1"/>
  <c r="D14" i="6"/>
  <c r="AB25" i="6"/>
  <c r="AB12" i="6" s="1"/>
  <c r="AP29" i="6"/>
  <c r="T13" i="6"/>
  <c r="N13" i="6"/>
  <c r="K14" i="6"/>
  <c r="C13" i="6"/>
  <c r="C12" i="6" s="1"/>
  <c r="V27" i="6"/>
  <c r="U37" i="6"/>
  <c r="G14" i="6"/>
  <c r="W13" i="6"/>
  <c r="W12" i="6" s="1"/>
  <c r="R14" i="6"/>
  <c r="N14" i="6"/>
  <c r="J14" i="6"/>
  <c r="F14" i="6"/>
  <c r="M14" i="6"/>
  <c r="X32" i="6"/>
  <c r="X6" i="6"/>
  <c r="AH4" i="6"/>
  <c r="U14" i="6"/>
  <c r="S14" i="6"/>
  <c r="U13" i="6"/>
  <c r="M13" i="6"/>
  <c r="M12" i="6" s="1"/>
  <c r="E13" i="6"/>
  <c r="E12" i="6" s="1"/>
  <c r="Q13" i="6"/>
  <c r="Q12" i="6" s="1"/>
  <c r="I13" i="6"/>
  <c r="I12" i="6" s="1"/>
  <c r="R13" i="6"/>
  <c r="R12" i="6" s="1"/>
  <c r="T14" i="6"/>
  <c r="D13" i="6"/>
  <c r="D12" i="6" s="1"/>
  <c r="J13" i="6"/>
  <c r="J12" i="6" s="1"/>
  <c r="H14" i="6"/>
  <c r="H12" i="6" s="1"/>
  <c r="V13" i="6"/>
  <c r="P13" i="6"/>
  <c r="P12" i="6" s="1"/>
  <c r="O13" i="6"/>
  <c r="O12" i="6" s="1"/>
  <c r="G13" i="6"/>
  <c r="G12" i="6" s="1"/>
  <c r="L13" i="6"/>
  <c r="L12" i="6" s="1"/>
  <c r="V14" i="6"/>
  <c r="Z18" i="6"/>
  <c r="Y14" i="6"/>
  <c r="Y13" i="6"/>
  <c r="Y22" i="6"/>
  <c r="K13" i="6"/>
  <c r="K12" i="6" s="1"/>
  <c r="S13" i="6"/>
  <c r="S12" i="6" s="1"/>
  <c r="AF14" i="1"/>
  <c r="AF10" i="1"/>
  <c r="AF7" i="1"/>
  <c r="AF15" i="1"/>
  <c r="AF5" i="1" s="1"/>
  <c r="AF11" i="1" l="1"/>
  <c r="N12" i="6"/>
  <c r="L39" i="6"/>
  <c r="M37" i="6"/>
  <c r="AA18" i="6"/>
  <c r="Z22" i="6"/>
  <c r="Z4" i="6"/>
  <c r="Z14" i="6"/>
  <c r="Z13" i="6"/>
  <c r="V12" i="6"/>
  <c r="V37" i="6"/>
  <c r="W27" i="6"/>
  <c r="X27" i="6" s="1"/>
  <c r="T12" i="6"/>
  <c r="AD35" i="6"/>
  <c r="AC15" i="6"/>
  <c r="U4" i="6"/>
  <c r="Q4" i="6"/>
  <c r="M4" i="6"/>
  <c r="I4" i="6"/>
  <c r="E4" i="6"/>
  <c r="R4" i="6"/>
  <c r="T4" i="6"/>
  <c r="P4" i="6"/>
  <c r="L4" i="6"/>
  <c r="H4" i="6"/>
  <c r="D4" i="6"/>
  <c r="V4" i="6"/>
  <c r="N4" i="6"/>
  <c r="F4" i="6"/>
  <c r="S4" i="6"/>
  <c r="O4" i="6"/>
  <c r="K4" i="6"/>
  <c r="G4" i="6"/>
  <c r="C4" i="6"/>
  <c r="J4" i="6"/>
  <c r="W4" i="6"/>
  <c r="AC25" i="6"/>
  <c r="AC12" i="6" s="1"/>
  <c r="AQ29" i="6"/>
  <c r="F12" i="6"/>
  <c r="U12" i="6"/>
  <c r="X67" i="6"/>
  <c r="AH6" i="6"/>
  <c r="AE21" i="6"/>
  <c r="AD5" i="6"/>
  <c r="AD63" i="6" s="1"/>
  <c r="AF9" i="1"/>
  <c r="AF12" i="1"/>
  <c r="AF6" i="1"/>
  <c r="AF8" i="1"/>
  <c r="AF13" i="1"/>
  <c r="T16" i="13"/>
  <c r="T17" i="13"/>
  <c r="T18" i="13"/>
  <c r="T19" i="13"/>
  <c r="T20" i="13"/>
  <c r="T21" i="13"/>
  <c r="T22" i="13"/>
  <c r="T23" i="13"/>
  <c r="T24" i="13"/>
  <c r="T26" i="13"/>
  <c r="T27" i="13"/>
  <c r="T28" i="13"/>
  <c r="T30" i="13"/>
  <c r="T31" i="13"/>
  <c r="T32" i="13"/>
  <c r="T33" i="13"/>
  <c r="T34" i="13"/>
  <c r="T36" i="13"/>
  <c r="T37" i="13"/>
  <c r="T38" i="13"/>
  <c r="T39" i="13"/>
  <c r="T40" i="13"/>
  <c r="T42" i="13"/>
  <c r="T43" i="13"/>
  <c r="T44" i="13"/>
  <c r="T45" i="13"/>
  <c r="T46" i="13"/>
  <c r="T47" i="13"/>
  <c r="T49" i="13"/>
  <c r="T50" i="13"/>
  <c r="T51" i="13"/>
  <c r="T52" i="13"/>
  <c r="T54" i="13"/>
  <c r="T55" i="13"/>
  <c r="T56" i="13"/>
  <c r="T57" i="13"/>
  <c r="T58" i="13"/>
  <c r="T59" i="13"/>
  <c r="T60" i="13"/>
  <c r="T62" i="13"/>
  <c r="T63" i="13"/>
  <c r="T64" i="13"/>
  <c r="T65" i="13"/>
  <c r="T66" i="13"/>
  <c r="T68" i="13"/>
  <c r="T69" i="13"/>
  <c r="T71" i="13"/>
  <c r="T72" i="13"/>
  <c r="T73" i="13"/>
  <c r="AF21" i="6" l="1"/>
  <c r="AE5" i="6"/>
  <c r="AE63" i="6" s="1"/>
  <c r="G32" i="6"/>
  <c r="G6" i="6"/>
  <c r="G67" i="6" s="1"/>
  <c r="F32" i="6"/>
  <c r="F6" i="6"/>
  <c r="F67" i="6" s="1"/>
  <c r="H32" i="6"/>
  <c r="H6" i="6"/>
  <c r="H67" i="6" s="1"/>
  <c r="R32" i="6"/>
  <c r="R6" i="6"/>
  <c r="R67" i="6" s="1"/>
  <c r="Q32" i="6"/>
  <c r="Q6" i="6"/>
  <c r="Q67" i="6" s="1"/>
  <c r="AB18" i="6"/>
  <c r="AA22" i="6"/>
  <c r="AA4" i="6"/>
  <c r="AA14" i="6"/>
  <c r="AA13" i="6"/>
  <c r="W32" i="6"/>
  <c r="W6" i="6"/>
  <c r="W67" i="6" s="1"/>
  <c r="K32" i="6"/>
  <c r="K6" i="6"/>
  <c r="K67" i="6" s="1"/>
  <c r="N32" i="6"/>
  <c r="N6" i="6"/>
  <c r="N67" i="6" s="1"/>
  <c r="L32" i="6"/>
  <c r="L6" i="6"/>
  <c r="L67" i="6" s="1"/>
  <c r="E32" i="6"/>
  <c r="E6" i="6"/>
  <c r="E67" i="6" s="1"/>
  <c r="U32" i="6"/>
  <c r="U6" i="6"/>
  <c r="U67" i="6" s="1"/>
  <c r="J32" i="6"/>
  <c r="J6" i="6"/>
  <c r="J67" i="6" s="1"/>
  <c r="O32" i="6"/>
  <c r="O6" i="6"/>
  <c r="O67" i="6" s="1"/>
  <c r="V6" i="6"/>
  <c r="V67" i="6" s="1"/>
  <c r="V32" i="6"/>
  <c r="P32" i="6"/>
  <c r="P6" i="6"/>
  <c r="P67" i="6" s="1"/>
  <c r="I32" i="6"/>
  <c r="I6" i="6"/>
  <c r="I67" i="6" s="1"/>
  <c r="Z32" i="6"/>
  <c r="Z30" i="6" s="1"/>
  <c r="Z27" i="6" s="1"/>
  <c r="Z6" i="6"/>
  <c r="Z67" i="6" s="1"/>
  <c r="K39" i="6"/>
  <c r="L37" i="6"/>
  <c r="AR29" i="6"/>
  <c r="AD25" i="6"/>
  <c r="AD12" i="6" s="1"/>
  <c r="C32" i="6"/>
  <c r="C6" i="6"/>
  <c r="C67" i="6" s="1"/>
  <c r="S32" i="6"/>
  <c r="S6" i="6"/>
  <c r="S67" i="6" s="1"/>
  <c r="D32" i="6"/>
  <c r="D6" i="6"/>
  <c r="D67" i="6" s="1"/>
  <c r="T32" i="6"/>
  <c r="T6" i="6"/>
  <c r="T67" i="6" s="1"/>
  <c r="M32" i="6"/>
  <c r="M6" i="6"/>
  <c r="M67" i="6" s="1"/>
  <c r="AE35" i="6"/>
  <c r="AD15" i="6"/>
  <c r="AF4" i="1"/>
  <c r="T61" i="13"/>
  <c r="T48" i="13"/>
  <c r="T41" i="13"/>
  <c r="AC18" i="6" l="1"/>
  <c r="AB4" i="6"/>
  <c r="AB22" i="6"/>
  <c r="AB14" i="6"/>
  <c r="AB13" i="6"/>
  <c r="K37" i="6"/>
  <c r="J39" i="6"/>
  <c r="AA32" i="6"/>
  <c r="AA30" i="6" s="1"/>
  <c r="AA6" i="6"/>
  <c r="AA67" i="6" s="1"/>
  <c r="AF35" i="6"/>
  <c r="AE15" i="6"/>
  <c r="AS29" i="6"/>
  <c r="AE25" i="6"/>
  <c r="AE12" i="6" s="1"/>
  <c r="AG21" i="6"/>
  <c r="AF5" i="6"/>
  <c r="AF63" i="6" s="1"/>
  <c r="T35" i="13"/>
  <c r="T70" i="13"/>
  <c r="T25" i="13"/>
  <c r="T29" i="13"/>
  <c r="T15" i="13"/>
  <c r="T53" i="13"/>
  <c r="T67" i="13"/>
  <c r="AA27" i="6" l="1"/>
  <c r="I39" i="6"/>
  <c r="J37" i="6"/>
  <c r="AB32" i="6"/>
  <c r="AB30" i="6" s="1"/>
  <c r="AB6" i="6"/>
  <c r="AB67" i="6" s="1"/>
  <c r="AG5" i="6"/>
  <c r="AG63" i="6" s="1"/>
  <c r="AD18" i="6"/>
  <c r="AC4" i="6"/>
  <c r="AC22" i="6"/>
  <c r="AC13" i="6"/>
  <c r="AC14" i="6"/>
  <c r="AF25" i="6"/>
  <c r="AF12" i="6" s="1"/>
  <c r="AT29" i="6"/>
  <c r="AG25" i="6" s="1"/>
  <c r="AG12" i="6" s="1"/>
  <c r="AG35" i="6"/>
  <c r="AG15" i="6" s="1"/>
  <c r="AF15" i="6"/>
  <c r="T4" i="13"/>
  <c r="AB27" i="6" l="1"/>
  <c r="I37" i="6"/>
  <c r="H39" i="6"/>
  <c r="AC32" i="6"/>
  <c r="AC30" i="6" s="1"/>
  <c r="AC6" i="6"/>
  <c r="AC67" i="6" s="1"/>
  <c r="AE18" i="6"/>
  <c r="AD4" i="6"/>
  <c r="AD22" i="6"/>
  <c r="AD14" i="6"/>
  <c r="AD13" i="6"/>
  <c r="AD79" i="26"/>
  <c r="AB79" i="26"/>
  <c r="AC79" i="26"/>
  <c r="F27" i="26" l="1"/>
  <c r="F51" i="26"/>
  <c r="F46" i="26"/>
  <c r="F74" i="26"/>
  <c r="M74" i="26" s="1"/>
  <c r="AD30" i="6"/>
  <c r="AC27" i="6"/>
  <c r="AF18" i="6"/>
  <c r="AE4" i="6"/>
  <c r="AE22" i="6"/>
  <c r="AE13" i="6"/>
  <c r="AE14" i="6"/>
  <c r="AD32" i="6"/>
  <c r="AD6" i="6"/>
  <c r="AD67" i="6" s="1"/>
  <c r="G39" i="6"/>
  <c r="H37" i="6"/>
  <c r="AA79" i="26"/>
  <c r="AO50" i="26"/>
  <c r="AT50" i="26"/>
  <c r="AO52" i="26"/>
  <c r="AT52" i="26"/>
  <c r="AT66" i="26"/>
  <c r="AE67" i="26" l="1"/>
  <c r="AE13" i="26" s="1"/>
  <c r="AE35" i="26"/>
  <c r="AE8" i="26" s="1"/>
  <c r="AE48" i="26"/>
  <c r="AE10" i="26" s="1"/>
  <c r="AE41" i="26"/>
  <c r="AE9" i="26" s="1"/>
  <c r="AE29" i="26"/>
  <c r="AE7" i="26" s="1"/>
  <c r="AE61" i="26"/>
  <c r="AE12" i="26" s="1"/>
  <c r="AE53" i="26"/>
  <c r="AE11" i="26" s="1"/>
  <c r="AE25" i="26"/>
  <c r="AE6" i="26" s="1"/>
  <c r="AE5" i="26"/>
  <c r="AE70" i="26"/>
  <c r="AE14" i="26" s="1"/>
  <c r="AD27" i="6"/>
  <c r="AE32" i="6"/>
  <c r="AE30" i="6" s="1"/>
  <c r="AE6" i="6"/>
  <c r="AE67" i="6" s="1"/>
  <c r="AG18" i="6"/>
  <c r="AF4" i="6"/>
  <c r="AF22" i="6"/>
  <c r="AF14" i="6"/>
  <c r="AF13" i="6"/>
  <c r="F39" i="6"/>
  <c r="G37" i="6"/>
  <c r="AH50" i="26"/>
  <c r="AH52" i="26"/>
  <c r="AE4" i="26" l="1"/>
  <c r="AE27" i="6"/>
  <c r="AF32" i="6"/>
  <c r="AF30" i="6" s="1"/>
  <c r="AF6" i="6"/>
  <c r="AF67" i="6" s="1"/>
  <c r="E39" i="6"/>
  <c r="F37" i="6"/>
  <c r="AG4" i="6"/>
  <c r="AG22" i="6"/>
  <c r="AG13" i="6"/>
  <c r="AG14" i="6"/>
  <c r="AP50" i="26"/>
  <c r="AP52" i="26"/>
  <c r="AL73" i="26"/>
  <c r="AT73" i="26" s="1"/>
  <c r="AL72" i="26"/>
  <c r="AT72" i="26" s="1"/>
  <c r="AL71" i="26"/>
  <c r="AL69" i="26"/>
  <c r="AT69" i="26" s="1"/>
  <c r="AL68" i="26"/>
  <c r="AT68" i="26" s="1"/>
  <c r="AL65" i="26"/>
  <c r="AT65" i="26" s="1"/>
  <c r="AL64" i="26"/>
  <c r="AT64" i="26" s="1"/>
  <c r="AL63" i="26"/>
  <c r="AT63" i="26" s="1"/>
  <c r="AL62" i="26"/>
  <c r="AT62" i="26" s="1"/>
  <c r="AL60" i="26"/>
  <c r="AT60" i="26" s="1"/>
  <c r="AL59" i="26"/>
  <c r="AT59" i="26" s="1"/>
  <c r="AL58" i="26"/>
  <c r="AT58" i="26" s="1"/>
  <c r="AL57" i="26"/>
  <c r="AT57" i="26" s="1"/>
  <c r="AL56" i="26"/>
  <c r="AT56" i="26" s="1"/>
  <c r="AL55" i="26"/>
  <c r="AT55" i="26" s="1"/>
  <c r="AL54" i="26"/>
  <c r="AT54" i="26" s="1"/>
  <c r="AL51" i="26"/>
  <c r="AT51" i="26" s="1"/>
  <c r="AL49" i="26"/>
  <c r="AT49" i="26" s="1"/>
  <c r="AL47" i="26"/>
  <c r="AT47" i="26" s="1"/>
  <c r="AL46" i="26"/>
  <c r="AT46" i="26" s="1"/>
  <c r="AL45" i="26"/>
  <c r="AT45" i="26" s="1"/>
  <c r="AL44" i="26"/>
  <c r="AT44" i="26" s="1"/>
  <c r="AL43" i="26"/>
  <c r="AT43" i="26" s="1"/>
  <c r="AL42" i="26"/>
  <c r="AT42" i="26" s="1"/>
  <c r="AL40" i="26"/>
  <c r="AT40" i="26" s="1"/>
  <c r="AL39" i="26"/>
  <c r="AT39" i="26" s="1"/>
  <c r="AL38" i="26"/>
  <c r="AT38" i="26" s="1"/>
  <c r="AL37" i="26"/>
  <c r="AT37" i="26" s="1"/>
  <c r="AL36" i="26"/>
  <c r="AT36" i="26" s="1"/>
  <c r="AL34" i="26"/>
  <c r="AT34" i="26" s="1"/>
  <c r="AL33" i="26"/>
  <c r="AT33" i="26" s="1"/>
  <c r="AL32" i="26"/>
  <c r="AT32" i="26" s="1"/>
  <c r="AL31" i="26"/>
  <c r="AT31" i="26" s="1"/>
  <c r="AL30" i="26"/>
  <c r="AT30" i="26" s="1"/>
  <c r="AL28" i="26"/>
  <c r="AT28" i="26" s="1"/>
  <c r="AL27" i="26"/>
  <c r="AT27" i="26" s="1"/>
  <c r="AL26" i="26"/>
  <c r="AT26" i="26" s="1"/>
  <c r="AL17" i="26"/>
  <c r="AT17" i="26" s="1"/>
  <c r="AL18" i="26"/>
  <c r="AT18" i="26" s="1"/>
  <c r="AL19" i="26"/>
  <c r="AT19" i="26" s="1"/>
  <c r="AL20" i="26"/>
  <c r="AT20" i="26" s="1"/>
  <c r="AL21" i="26"/>
  <c r="AT21" i="26" s="1"/>
  <c r="AL22" i="26"/>
  <c r="AT22" i="26" s="1"/>
  <c r="AL23" i="26"/>
  <c r="AT23" i="26" s="1"/>
  <c r="AL24" i="26"/>
  <c r="AT24" i="26" s="1"/>
  <c r="AL16" i="26"/>
  <c r="AT16" i="26" s="1"/>
  <c r="AF27" i="6" l="1"/>
  <c r="AG32" i="6"/>
  <c r="AG30" i="6" s="1"/>
  <c r="AG27" i="6" s="1"/>
  <c r="AG6" i="6"/>
  <c r="AG67" i="6" s="1"/>
  <c r="D39" i="6"/>
  <c r="E37" i="6"/>
  <c r="AT67" i="26"/>
  <c r="AT13" i="26" s="1"/>
  <c r="AT48" i="26"/>
  <c r="AT10" i="26" s="1"/>
  <c r="AT15" i="26"/>
  <c r="AT5" i="26" s="1"/>
  <c r="AT29" i="26"/>
  <c r="AT7" i="26" s="1"/>
  <c r="AT53" i="26"/>
  <c r="AT11" i="26" s="1"/>
  <c r="AT25" i="26"/>
  <c r="AT6" i="26" s="1"/>
  <c r="AT61" i="26"/>
  <c r="AT12" i="26" s="1"/>
  <c r="AT41" i="26"/>
  <c r="AT9" i="26" s="1"/>
  <c r="AT35" i="26"/>
  <c r="AT8" i="26" s="1"/>
  <c r="AL70" i="26"/>
  <c r="AT71" i="26"/>
  <c r="AT70" i="26" s="1"/>
  <c r="AT14" i="26" s="1"/>
  <c r="AL67" i="26"/>
  <c r="AL15" i="26"/>
  <c r="AL48" i="26"/>
  <c r="AL61" i="26"/>
  <c r="AL53" i="26"/>
  <c r="AL41" i="26"/>
  <c r="AL35" i="26"/>
  <c r="AL29" i="26"/>
  <c r="AL25" i="26"/>
  <c r="C39" i="6" l="1"/>
  <c r="C37" i="6" s="1"/>
  <c r="D37" i="6"/>
  <c r="AT4" i="26"/>
  <c r="AU4" i="26" s="1"/>
  <c r="K5" i="16"/>
  <c r="K6" i="16"/>
  <c r="K7" i="16"/>
  <c r="K8" i="16"/>
  <c r="K9" i="16"/>
  <c r="K10" i="16"/>
  <c r="K11" i="16"/>
  <c r="K12" i="16"/>
  <c r="K13" i="16"/>
  <c r="K14" i="16"/>
  <c r="K15" i="16"/>
  <c r="K16" i="16"/>
  <c r="K17" i="16"/>
  <c r="K18" i="16"/>
  <c r="K19" i="16"/>
  <c r="K20" i="16"/>
  <c r="K21" i="16"/>
  <c r="K22" i="16"/>
  <c r="K23" i="16"/>
  <c r="K24" i="16"/>
  <c r="K25" i="16"/>
  <c r="K26" i="16"/>
  <c r="K27" i="16"/>
  <c r="K28" i="16"/>
  <c r="K29" i="16"/>
  <c r="K30" i="16"/>
  <c r="K31" i="16"/>
  <c r="K32" i="16"/>
  <c r="K33" i="16"/>
  <c r="K34" i="16"/>
  <c r="K35" i="16"/>
  <c r="K36" i="16"/>
  <c r="K37" i="16"/>
  <c r="K38" i="16"/>
  <c r="K39" i="16"/>
  <c r="K40" i="16"/>
  <c r="K41" i="16"/>
  <c r="K42" i="16"/>
  <c r="K43" i="16"/>
  <c r="K44" i="16"/>
  <c r="K4" i="16"/>
  <c r="K45" i="16" l="1"/>
  <c r="X4" i="16" l="1"/>
  <c r="AZ15" i="26" s="1"/>
  <c r="AZ5" i="26" s="1"/>
  <c r="X4" i="5"/>
  <c r="X6"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5" i="5"/>
  <c r="X5" i="16"/>
  <c r="AZ26" i="26" s="1"/>
  <c r="X6" i="16"/>
  <c r="AZ27" i="26" s="1"/>
  <c r="X7" i="16"/>
  <c r="AZ28" i="26" s="1"/>
  <c r="X8" i="16"/>
  <c r="AZ30" i="26" s="1"/>
  <c r="X9" i="16"/>
  <c r="AZ31" i="26" s="1"/>
  <c r="X10" i="16"/>
  <c r="AZ32" i="26" s="1"/>
  <c r="X11" i="16"/>
  <c r="AZ33" i="26" s="1"/>
  <c r="X12" i="16"/>
  <c r="AZ34" i="26" s="1"/>
  <c r="X13" i="16"/>
  <c r="AZ36" i="26" s="1"/>
  <c r="X14" i="16"/>
  <c r="AZ37" i="26" s="1"/>
  <c r="X15" i="16"/>
  <c r="AZ38" i="26" s="1"/>
  <c r="X16" i="16"/>
  <c r="AZ39" i="26" s="1"/>
  <c r="X17" i="16"/>
  <c r="AZ40" i="26" s="1"/>
  <c r="X18" i="16"/>
  <c r="AZ42" i="26" s="1"/>
  <c r="X19" i="16"/>
  <c r="AZ43" i="26" s="1"/>
  <c r="X20" i="16"/>
  <c r="AZ44" i="26" s="1"/>
  <c r="X21" i="16"/>
  <c r="AZ45" i="26" s="1"/>
  <c r="X22" i="16"/>
  <c r="AZ46" i="26" s="1"/>
  <c r="X23" i="16"/>
  <c r="AZ47" i="26" s="1"/>
  <c r="X24" i="16"/>
  <c r="AZ49" i="26" s="1"/>
  <c r="X25" i="16"/>
  <c r="AZ52" i="26" s="1"/>
  <c r="X26" i="16"/>
  <c r="AZ50" i="26" s="1"/>
  <c r="X27" i="16"/>
  <c r="AZ51" i="26" s="1"/>
  <c r="X28" i="16"/>
  <c r="AZ54" i="26" s="1"/>
  <c r="X29" i="16"/>
  <c r="AZ57" i="26" s="1"/>
  <c r="X30" i="16"/>
  <c r="AZ55" i="26" s="1"/>
  <c r="X31" i="16"/>
  <c r="AZ56" i="26" s="1"/>
  <c r="X32" i="16"/>
  <c r="AZ58" i="26" s="1"/>
  <c r="X33" i="16"/>
  <c r="AZ59" i="26" s="1"/>
  <c r="X34" i="16"/>
  <c r="AZ60" i="26" s="1"/>
  <c r="X35" i="16"/>
  <c r="AZ62" i="26" s="1"/>
  <c r="X36" i="16"/>
  <c r="AZ63" i="26" s="1"/>
  <c r="X37" i="16"/>
  <c r="AZ64" i="26" s="1"/>
  <c r="X38" i="16"/>
  <c r="AZ65" i="26" s="1"/>
  <c r="X39" i="16"/>
  <c r="AZ66" i="26" s="1"/>
  <c r="X40" i="16"/>
  <c r="AZ68" i="26" s="1"/>
  <c r="X41" i="16"/>
  <c r="AZ69" i="26" s="1"/>
  <c r="X42" i="16"/>
  <c r="AZ71" i="26" s="1"/>
  <c r="X43" i="16"/>
  <c r="AZ72" i="26" s="1"/>
  <c r="X44" i="16"/>
  <c r="AZ73" i="26" s="1"/>
  <c r="AZ67" i="26" l="1"/>
  <c r="AZ13" i="26" s="1"/>
  <c r="AZ35" i="26"/>
  <c r="AZ8" i="26" s="1"/>
  <c r="AZ25" i="26"/>
  <c r="AZ6" i="26" s="1"/>
  <c r="AZ61" i="26"/>
  <c r="AZ12" i="26" s="1"/>
  <c r="AZ70" i="26"/>
  <c r="AZ14" i="26" s="1"/>
  <c r="AZ41" i="26"/>
  <c r="AZ9" i="26" s="1"/>
  <c r="AZ53" i="26"/>
  <c r="AZ11" i="26" s="1"/>
  <c r="AZ48" i="26"/>
  <c r="AZ10" i="26" s="1"/>
  <c r="AZ29" i="26"/>
  <c r="AZ7" i="26" s="1"/>
  <c r="K45" i="5"/>
  <c r="AZ4" i="26" l="1"/>
  <c r="AD59" i="4" l="1"/>
  <c r="AB59" i="4"/>
  <c r="AD58" i="4"/>
  <c r="AB58" i="4"/>
  <c r="AD57" i="4"/>
  <c r="AB57" i="4"/>
  <c r="AD56" i="4"/>
  <c r="AB56" i="4"/>
  <c r="AD55" i="4"/>
  <c r="AB55" i="4"/>
  <c r="AD54" i="4"/>
  <c r="AB54" i="4"/>
  <c r="AD53" i="4"/>
  <c r="AB53" i="4"/>
  <c r="AD52" i="4"/>
  <c r="AB52" i="4"/>
  <c r="AD51" i="4"/>
  <c r="AB51" i="4"/>
  <c r="AD50" i="4"/>
  <c r="AB50" i="4"/>
  <c r="AD60" i="4" l="1"/>
  <c r="AB60" i="4"/>
  <c r="AC51" i="4"/>
  <c r="AC52" i="4"/>
  <c r="AC53" i="4"/>
  <c r="AC54" i="4"/>
  <c r="AC56" i="4"/>
  <c r="AC57" i="4"/>
  <c r="AC58" i="4"/>
  <c r="AC55" i="4"/>
  <c r="AC59" i="4"/>
  <c r="AC50" i="4"/>
  <c r="X15" i="26"/>
  <c r="AD15" i="26" s="1"/>
  <c r="X26" i="26"/>
  <c r="AD26" i="26" s="1"/>
  <c r="X27" i="26"/>
  <c r="AD27" i="26" s="1"/>
  <c r="X28" i="26"/>
  <c r="AD28" i="26" s="1"/>
  <c r="X30" i="26"/>
  <c r="AD30" i="26" s="1"/>
  <c r="X31" i="26"/>
  <c r="AD31" i="26" s="1"/>
  <c r="X32" i="26"/>
  <c r="AD32" i="26" s="1"/>
  <c r="X33" i="26"/>
  <c r="AD33" i="26" s="1"/>
  <c r="X34" i="26"/>
  <c r="AD34" i="26" s="1"/>
  <c r="X36" i="26"/>
  <c r="AD36" i="26" s="1"/>
  <c r="X37" i="26"/>
  <c r="AD37" i="26" s="1"/>
  <c r="X38" i="26"/>
  <c r="AD38" i="26" s="1"/>
  <c r="X39" i="26"/>
  <c r="AD39" i="26" s="1"/>
  <c r="X40" i="26"/>
  <c r="AD40" i="26" s="1"/>
  <c r="X42" i="26"/>
  <c r="AD42" i="26" s="1"/>
  <c r="X43" i="26"/>
  <c r="AD43" i="26" s="1"/>
  <c r="X44" i="26"/>
  <c r="AD44" i="26" s="1"/>
  <c r="X45" i="26"/>
  <c r="AD45" i="26" s="1"/>
  <c r="X46" i="26"/>
  <c r="AD46" i="26" s="1"/>
  <c r="X47" i="26"/>
  <c r="AD47" i="26" s="1"/>
  <c r="X49" i="26"/>
  <c r="AD49" i="26" s="1"/>
  <c r="X50" i="26"/>
  <c r="AD50" i="26" s="1"/>
  <c r="X51" i="26"/>
  <c r="AD51" i="26" s="1"/>
  <c r="X52" i="26"/>
  <c r="AD52" i="26" s="1"/>
  <c r="X54" i="26"/>
  <c r="AD54" i="26" s="1"/>
  <c r="X55" i="26"/>
  <c r="AD55" i="26" s="1"/>
  <c r="X56" i="26"/>
  <c r="AD56" i="26" s="1"/>
  <c r="X57" i="26"/>
  <c r="AD57" i="26" s="1"/>
  <c r="X58" i="26"/>
  <c r="AD58" i="26" s="1"/>
  <c r="X59" i="26"/>
  <c r="AD59" i="26" s="1"/>
  <c r="X60" i="26"/>
  <c r="AD60" i="26" s="1"/>
  <c r="X62" i="26"/>
  <c r="AD62" i="26" s="1"/>
  <c r="X63" i="26"/>
  <c r="AD63" i="26" s="1"/>
  <c r="X64" i="26"/>
  <c r="AD64" i="26" s="1"/>
  <c r="X65" i="26"/>
  <c r="AD65" i="26" s="1"/>
  <c r="X66" i="26"/>
  <c r="AD66" i="26" s="1"/>
  <c r="X68" i="26"/>
  <c r="AD68" i="26" s="1"/>
  <c r="X69" i="26"/>
  <c r="AD69" i="26" s="1"/>
  <c r="X71" i="26"/>
  <c r="AD71" i="26" s="1"/>
  <c r="X72" i="26"/>
  <c r="AD72" i="26" s="1"/>
  <c r="X73" i="26"/>
  <c r="AD73" i="26" s="1"/>
  <c r="X74" i="26"/>
  <c r="AD74" i="26" s="1"/>
  <c r="X45" i="16"/>
  <c r="X45" i="5"/>
  <c r="AD67" i="26" l="1"/>
  <c r="AD13" i="26" s="1"/>
  <c r="AD5" i="26"/>
  <c r="AD61" i="26"/>
  <c r="AD12" i="26" s="1"/>
  <c r="AD35" i="26"/>
  <c r="AD8" i="26" s="1"/>
  <c r="AD25" i="26"/>
  <c r="AD6" i="26" s="1"/>
  <c r="AD70" i="26"/>
  <c r="AD14" i="26" s="1"/>
  <c r="AD53" i="26"/>
  <c r="AD11" i="26" s="1"/>
  <c r="AD48" i="26"/>
  <c r="AD10" i="26" s="1"/>
  <c r="AD41" i="26"/>
  <c r="AD9" i="26" s="1"/>
  <c r="AD29" i="26"/>
  <c r="AD7" i="26" s="1"/>
  <c r="X67" i="26"/>
  <c r="AC60" i="4"/>
  <c r="X70" i="26"/>
  <c r="X61" i="26"/>
  <c r="X35" i="26"/>
  <c r="X25" i="26"/>
  <c r="X53" i="26"/>
  <c r="X48" i="26"/>
  <c r="X41" i="26"/>
  <c r="X29" i="26"/>
  <c r="W3" i="25"/>
  <c r="W4" i="25"/>
  <c r="W5" i="25"/>
  <c r="AI16" i="15" s="1"/>
  <c r="W6" i="25"/>
  <c r="W7" i="25"/>
  <c r="AI19" i="15" s="1"/>
  <c r="W8" i="25"/>
  <c r="AI21" i="15" s="1"/>
  <c r="W9" i="25"/>
  <c r="AI22" i="15" s="1"/>
  <c r="W10" i="25"/>
  <c r="AI23" i="15" s="1"/>
  <c r="W11" i="25"/>
  <c r="AI20" i="15" s="1"/>
  <c r="W12" i="25"/>
  <c r="W13" i="25"/>
  <c r="AI24" i="15" s="1"/>
  <c r="W14" i="25"/>
  <c r="AI49" i="15" s="1"/>
  <c r="W15" i="25"/>
  <c r="AI26" i="15" s="1"/>
  <c r="W16" i="25"/>
  <c r="AI36" i="15" s="1"/>
  <c r="W17" i="25"/>
  <c r="W18" i="25"/>
  <c r="AI71" i="15" s="1"/>
  <c r="W19" i="25"/>
  <c r="AI28" i="15" s="1"/>
  <c r="W20" i="25"/>
  <c r="AI30" i="15" s="1"/>
  <c r="W21" i="25"/>
  <c r="AI54" i="15" s="1"/>
  <c r="W22" i="25"/>
  <c r="AI62" i="15" s="1"/>
  <c r="W23" i="25"/>
  <c r="AI37" i="15" s="1"/>
  <c r="W24" i="25"/>
  <c r="AI55" i="15" s="1"/>
  <c r="W25" i="25"/>
  <c r="AI42" i="15" s="1"/>
  <c r="W26" i="25"/>
  <c r="AI31" i="15" s="1"/>
  <c r="W27" i="25"/>
  <c r="AI43" i="15" s="1"/>
  <c r="W28" i="25"/>
  <c r="AI38" i="15" s="1"/>
  <c r="W29" i="25"/>
  <c r="AI32" i="15" s="1"/>
  <c r="W30" i="25"/>
  <c r="AI44" i="15" s="1"/>
  <c r="W31" i="25"/>
  <c r="AI33" i="15" s="1"/>
  <c r="W32" i="25"/>
  <c r="AI45" i="15" s="1"/>
  <c r="W33" i="25"/>
  <c r="AI68" i="15" s="1"/>
  <c r="W34" i="25"/>
  <c r="AI63" i="15" s="1"/>
  <c r="W35" i="25"/>
  <c r="AI69" i="15" s="1"/>
  <c r="W36" i="25"/>
  <c r="AI72" i="15" s="1"/>
  <c r="W37" i="25"/>
  <c r="AI64" i="15" s="1"/>
  <c r="W38" i="25"/>
  <c r="AI73" i="15" s="1"/>
  <c r="W39" i="25"/>
  <c r="AI56" i="15" s="1"/>
  <c r="W40" i="25"/>
  <c r="W41" i="25"/>
  <c r="AI57" i="15" s="1"/>
  <c r="W42" i="25"/>
  <c r="AI34" i="15" s="1"/>
  <c r="W43" i="25"/>
  <c r="AI47" i="15" s="1"/>
  <c r="W44" i="25"/>
  <c r="AI39" i="15" s="1"/>
  <c r="W45" i="25"/>
  <c r="AI40" i="15" s="1"/>
  <c r="W46" i="25"/>
  <c r="AI50" i="15" s="1"/>
  <c r="W47" i="25"/>
  <c r="W48" i="25"/>
  <c r="AI52" i="15" s="1"/>
  <c r="W49" i="25"/>
  <c r="AI58" i="15" s="1"/>
  <c r="W50" i="25"/>
  <c r="AI59" i="15" s="1"/>
  <c r="W51" i="25"/>
  <c r="AI60" i="15" s="1"/>
  <c r="W52" i="25"/>
  <c r="AI65" i="15" s="1"/>
  <c r="W53" i="25"/>
  <c r="AI66" i="15" s="1"/>
  <c r="F34" i="19" l="1"/>
  <c r="AJ34" i="15"/>
  <c r="F73" i="19"/>
  <c r="AJ73" i="15"/>
  <c r="F63" i="19"/>
  <c r="AJ63" i="15"/>
  <c r="F44" i="19"/>
  <c r="AJ44" i="15"/>
  <c r="F31" i="19"/>
  <c r="AJ31" i="15"/>
  <c r="F62" i="19"/>
  <c r="AI61" i="15"/>
  <c r="AJ62" i="15"/>
  <c r="F71" i="19"/>
  <c r="AI70" i="15"/>
  <c r="AJ71" i="15"/>
  <c r="F49" i="19"/>
  <c r="AI48" i="15"/>
  <c r="AJ49" i="15"/>
  <c r="F23" i="19"/>
  <c r="AJ23" i="15"/>
  <c r="F66" i="19"/>
  <c r="AJ66" i="15"/>
  <c r="F58" i="19"/>
  <c r="AJ58" i="15"/>
  <c r="F40" i="19"/>
  <c r="AJ40" i="15"/>
  <c r="F57" i="19"/>
  <c r="AJ57" i="15"/>
  <c r="F64" i="19"/>
  <c r="AJ64" i="15"/>
  <c r="F68" i="19"/>
  <c r="AI67" i="15"/>
  <c r="AJ68" i="15"/>
  <c r="F32" i="19"/>
  <c r="AJ32" i="15"/>
  <c r="F42" i="19"/>
  <c r="AI41" i="15"/>
  <c r="AJ42" i="15"/>
  <c r="F54" i="19"/>
  <c r="AI53" i="15"/>
  <c r="AJ54" i="15"/>
  <c r="F24" i="19"/>
  <c r="AJ24" i="15"/>
  <c r="F22" i="19"/>
  <c r="AJ22" i="15"/>
  <c r="F16" i="19"/>
  <c r="AI15" i="15"/>
  <c r="AJ16" i="15"/>
  <c r="F59" i="19"/>
  <c r="AJ59" i="15"/>
  <c r="F65" i="19"/>
  <c r="AJ65" i="15"/>
  <c r="F52" i="19"/>
  <c r="AJ52" i="15"/>
  <c r="F39" i="19"/>
  <c r="AJ39" i="15"/>
  <c r="F72" i="19"/>
  <c r="AJ72" i="15"/>
  <c r="F45" i="19"/>
  <c r="AJ45" i="15"/>
  <c r="F38" i="19"/>
  <c r="AJ38" i="15"/>
  <c r="F55" i="19"/>
  <c r="AJ55" i="15"/>
  <c r="F30" i="19"/>
  <c r="AI29" i="15"/>
  <c r="AJ30" i="15"/>
  <c r="F36" i="19"/>
  <c r="AI35" i="15"/>
  <c r="AJ36" i="15"/>
  <c r="F21" i="19"/>
  <c r="AJ21" i="15"/>
  <c r="F50" i="19"/>
  <c r="AJ50" i="15"/>
  <c r="F60" i="19"/>
  <c r="AJ60" i="15"/>
  <c r="F47" i="19"/>
  <c r="AJ47" i="15"/>
  <c r="F56" i="19"/>
  <c r="AJ56" i="15"/>
  <c r="F69" i="19"/>
  <c r="AJ69" i="15"/>
  <c r="AJ67" i="15" s="1"/>
  <c r="AJ13" i="15" s="1"/>
  <c r="F33" i="19"/>
  <c r="AJ33" i="15"/>
  <c r="F43" i="19"/>
  <c r="AJ43" i="15"/>
  <c r="F37" i="19"/>
  <c r="AJ37" i="15"/>
  <c r="F28" i="19"/>
  <c r="AJ28" i="15"/>
  <c r="AI25" i="15"/>
  <c r="F26" i="19"/>
  <c r="AJ26" i="15"/>
  <c r="F20" i="19"/>
  <c r="AJ20" i="15"/>
  <c r="F19" i="19"/>
  <c r="AJ19" i="15"/>
  <c r="AD4" i="26"/>
  <c r="W15" i="26"/>
  <c r="AC15" i="26" s="1"/>
  <c r="V15" i="26"/>
  <c r="U15" i="26"/>
  <c r="S19" i="26" l="1"/>
  <c r="AI6" i="15"/>
  <c r="F6" i="19" s="1"/>
  <c r="F25" i="19"/>
  <c r="S37" i="26"/>
  <c r="F37" i="26" s="1"/>
  <c r="S33" i="26"/>
  <c r="F33" i="26" s="1"/>
  <c r="S56" i="26"/>
  <c r="F56" i="26" s="1"/>
  <c r="S60" i="26"/>
  <c r="F60" i="26" s="1"/>
  <c r="S21" i="26"/>
  <c r="AJ29" i="15"/>
  <c r="AJ7" i="15" s="1"/>
  <c r="S55" i="26"/>
  <c r="F55" i="26" s="1"/>
  <c r="S45" i="26"/>
  <c r="F45" i="26" s="1"/>
  <c r="S39" i="26"/>
  <c r="F39" i="26" s="1"/>
  <c r="S65" i="26"/>
  <c r="F65" i="26" s="1"/>
  <c r="AI5" i="15"/>
  <c r="F15" i="19"/>
  <c r="AJ15" i="15"/>
  <c r="AJ5" i="15" s="1"/>
  <c r="S54" i="26"/>
  <c r="S68" i="26"/>
  <c r="S57" i="26"/>
  <c r="F57" i="26" s="1"/>
  <c r="S58" i="26"/>
  <c r="F58" i="26" s="1"/>
  <c r="S23" i="26"/>
  <c r="AJ70" i="15"/>
  <c r="AJ14" i="15" s="1"/>
  <c r="AI12" i="15"/>
  <c r="F12" i="19" s="1"/>
  <c r="F61" i="19"/>
  <c r="S20" i="26"/>
  <c r="AJ35" i="15"/>
  <c r="AJ8" i="15" s="1"/>
  <c r="AI7" i="15"/>
  <c r="F7" i="19" s="1"/>
  <c r="F29" i="19"/>
  <c r="S16" i="26"/>
  <c r="S24" i="26"/>
  <c r="AJ41" i="15"/>
  <c r="AJ9" i="15" s="1"/>
  <c r="S32" i="26"/>
  <c r="F32" i="26" s="1"/>
  <c r="AJ48" i="15"/>
  <c r="AJ10" i="15" s="1"/>
  <c r="AI14" i="15"/>
  <c r="F14" i="19" s="1"/>
  <c r="F70" i="19"/>
  <c r="S62" i="26"/>
  <c r="F62" i="26" s="1"/>
  <c r="S44" i="26"/>
  <c r="F44" i="26" s="1"/>
  <c r="S73" i="26"/>
  <c r="F73" i="26" s="1"/>
  <c r="AJ25" i="15"/>
  <c r="AJ6" i="15" s="1"/>
  <c r="S28" i="26"/>
  <c r="F28" i="26" s="1"/>
  <c r="S43" i="26"/>
  <c r="S69" i="26"/>
  <c r="F69" i="26" s="1"/>
  <c r="S47" i="26"/>
  <c r="F47" i="26" s="1"/>
  <c r="S50" i="26"/>
  <c r="F50" i="26" s="1"/>
  <c r="AI8" i="15"/>
  <c r="F8" i="19" s="1"/>
  <c r="F35" i="19"/>
  <c r="S30" i="26"/>
  <c r="S38" i="26"/>
  <c r="F38" i="26" s="1"/>
  <c r="S72" i="26"/>
  <c r="F72" i="26" s="1"/>
  <c r="S52" i="26"/>
  <c r="F52" i="26" s="1"/>
  <c r="S59" i="26"/>
  <c r="F59" i="26" s="1"/>
  <c r="AJ53" i="15"/>
  <c r="AJ11" i="15" s="1"/>
  <c r="AI9" i="15"/>
  <c r="F9" i="19" s="1"/>
  <c r="F41" i="19"/>
  <c r="S64" i="26"/>
  <c r="F64" i="26" s="1"/>
  <c r="S40" i="26"/>
  <c r="F40" i="26" s="1"/>
  <c r="S66" i="26"/>
  <c r="F66" i="26" s="1"/>
  <c r="AI10" i="15"/>
  <c r="F10" i="19" s="1"/>
  <c r="F48" i="19"/>
  <c r="S71" i="26"/>
  <c r="S26" i="26"/>
  <c r="S36" i="26"/>
  <c r="S22" i="26"/>
  <c r="AI11" i="15"/>
  <c r="F11" i="19" s="1"/>
  <c r="F53" i="19"/>
  <c r="S42" i="26"/>
  <c r="F42" i="26" s="1"/>
  <c r="AI13" i="15"/>
  <c r="F13" i="19" s="1"/>
  <c r="F67" i="19"/>
  <c r="S49" i="26"/>
  <c r="AJ61" i="15"/>
  <c r="AJ12" i="15" s="1"/>
  <c r="S31" i="26"/>
  <c r="F31" i="26" s="1"/>
  <c r="S63" i="26"/>
  <c r="S34" i="26"/>
  <c r="F34" i="26" s="1"/>
  <c r="AC5" i="26"/>
  <c r="U5" i="26"/>
  <c r="AA15" i="26"/>
  <c r="V5" i="26"/>
  <c r="AB15" i="26"/>
  <c r="W5" i="26"/>
  <c r="X5" i="26"/>
  <c r="W74" i="26"/>
  <c r="AC74" i="26" s="1"/>
  <c r="D74" i="26" s="1"/>
  <c r="V74" i="26"/>
  <c r="U74" i="26"/>
  <c r="S25" i="26" l="1"/>
  <c r="S6" i="26" s="1"/>
  <c r="F26" i="26"/>
  <c r="F25" i="26" s="1"/>
  <c r="F6" i="26" s="1"/>
  <c r="S41" i="26"/>
  <c r="S9" i="26" s="1"/>
  <c r="F43" i="26"/>
  <c r="F41" i="26" s="1"/>
  <c r="F9" i="26" s="1"/>
  <c r="F5" i="19"/>
  <c r="AI4" i="15"/>
  <c r="F4" i="19" s="1"/>
  <c r="S70" i="26"/>
  <c r="S14" i="26" s="1"/>
  <c r="F71" i="26"/>
  <c r="F70" i="26" s="1"/>
  <c r="F14" i="26" s="1"/>
  <c r="S15" i="26"/>
  <c r="S53" i="26"/>
  <c r="S11" i="26" s="1"/>
  <c r="F54" i="26"/>
  <c r="F53" i="26" s="1"/>
  <c r="F11" i="26" s="1"/>
  <c r="S35" i="26"/>
  <c r="S8" i="26" s="1"/>
  <c r="F36" i="26"/>
  <c r="F35" i="26" s="1"/>
  <c r="F8" i="26" s="1"/>
  <c r="S61" i="26"/>
  <c r="S12" i="26" s="1"/>
  <c r="F63" i="26"/>
  <c r="F61" i="26" s="1"/>
  <c r="F12" i="26" s="1"/>
  <c r="S29" i="26"/>
  <c r="S7" i="26" s="1"/>
  <c r="F30" i="26"/>
  <c r="F29" i="26" s="1"/>
  <c r="F7" i="26" s="1"/>
  <c r="AJ4" i="15"/>
  <c r="S48" i="26"/>
  <c r="S10" i="26" s="1"/>
  <c r="F49" i="26"/>
  <c r="F48" i="26" s="1"/>
  <c r="F10" i="26" s="1"/>
  <c r="S67" i="26"/>
  <c r="S13" i="26" s="1"/>
  <c r="F68" i="26"/>
  <c r="F67" i="26" s="1"/>
  <c r="F13" i="26" s="1"/>
  <c r="AA5" i="26"/>
  <c r="AB5" i="26"/>
  <c r="AA74" i="26"/>
  <c r="AB74" i="26"/>
  <c r="C74" i="26" s="1"/>
  <c r="AG73" i="26"/>
  <c r="AG72" i="26"/>
  <c r="AG71" i="26"/>
  <c r="AG69" i="26"/>
  <c r="AG68" i="26"/>
  <c r="AG66" i="26"/>
  <c r="AG65" i="26"/>
  <c r="AG64" i="26"/>
  <c r="AG63" i="26"/>
  <c r="AG62" i="26"/>
  <c r="AG59" i="26"/>
  <c r="AG60" i="26"/>
  <c r="AG58" i="26"/>
  <c r="AG57" i="26"/>
  <c r="AG56" i="26"/>
  <c r="AG55" i="26"/>
  <c r="AG54" i="26"/>
  <c r="AG51" i="26"/>
  <c r="AG49" i="26"/>
  <c r="AG47" i="26"/>
  <c r="AG46" i="26"/>
  <c r="AG45" i="26"/>
  <c r="AG44" i="26"/>
  <c r="AG43" i="26"/>
  <c r="AG42" i="26"/>
  <c r="AG40" i="26"/>
  <c r="AG39" i="26"/>
  <c r="AG38" i="26"/>
  <c r="AG37" i="26"/>
  <c r="AG36" i="26"/>
  <c r="AG34" i="26"/>
  <c r="AG33" i="26"/>
  <c r="AG32" i="26"/>
  <c r="AG31" i="26"/>
  <c r="AG30" i="26"/>
  <c r="AG28" i="26"/>
  <c r="AG27" i="26"/>
  <c r="AG26" i="26"/>
  <c r="AG24" i="26"/>
  <c r="AG23" i="26"/>
  <c r="AG22" i="26"/>
  <c r="AG21" i="26"/>
  <c r="AG20" i="26"/>
  <c r="AG19" i="26"/>
  <c r="AG18" i="26"/>
  <c r="AG17" i="26"/>
  <c r="AG16" i="26"/>
  <c r="S5" i="26" l="1"/>
  <c r="S4" i="26" s="1"/>
  <c r="F15" i="26"/>
  <c r="F5" i="26" s="1"/>
  <c r="F4" i="26" s="1"/>
  <c r="B74" i="26"/>
  <c r="K74" i="26" s="1"/>
  <c r="AH20" i="26"/>
  <c r="AP20" i="26" s="1"/>
  <c r="AO20" i="26"/>
  <c r="AO30" i="26"/>
  <c r="AH30" i="26"/>
  <c r="AO34" i="26"/>
  <c r="AH34" i="26"/>
  <c r="AP34" i="26" s="1"/>
  <c r="AO39" i="26"/>
  <c r="AH39" i="26"/>
  <c r="AP39" i="26" s="1"/>
  <c r="AO44" i="26"/>
  <c r="AH44" i="26"/>
  <c r="AP44" i="26" s="1"/>
  <c r="AO49" i="26"/>
  <c r="AH49" i="26"/>
  <c r="AO56" i="26"/>
  <c r="AH56" i="26"/>
  <c r="AP56" i="26" s="1"/>
  <c r="AO59" i="26"/>
  <c r="AH59" i="26"/>
  <c r="AP59" i="26" s="1"/>
  <c r="AO65" i="26"/>
  <c r="AH65" i="26"/>
  <c r="AP65" i="26" s="1"/>
  <c r="AO71" i="26"/>
  <c r="AH71" i="26"/>
  <c r="AH17" i="26"/>
  <c r="AP17" i="26" s="1"/>
  <c r="AO17" i="26"/>
  <c r="AH21" i="26"/>
  <c r="AP21" i="26" s="1"/>
  <c r="AO21" i="26"/>
  <c r="AO26" i="26"/>
  <c r="AH26" i="26"/>
  <c r="AO31" i="26"/>
  <c r="AH31" i="26"/>
  <c r="AP31" i="26" s="1"/>
  <c r="AO36" i="26"/>
  <c r="AH36" i="26"/>
  <c r="AO40" i="26"/>
  <c r="AH40" i="26"/>
  <c r="AP40" i="26" s="1"/>
  <c r="AO45" i="26"/>
  <c r="AH45" i="26"/>
  <c r="AP45" i="26" s="1"/>
  <c r="AO51" i="26"/>
  <c r="AH51" i="26"/>
  <c r="AP51" i="26" s="1"/>
  <c r="AO57" i="26"/>
  <c r="AH57" i="26"/>
  <c r="AP57" i="26" s="1"/>
  <c r="AO62" i="26"/>
  <c r="AH62" i="26"/>
  <c r="AO66" i="26"/>
  <c r="AH66" i="26"/>
  <c r="AP66" i="26" s="1"/>
  <c r="AO72" i="26"/>
  <c r="AH72" i="26"/>
  <c r="AP72" i="26" s="1"/>
  <c r="AH16" i="26"/>
  <c r="AO16" i="26"/>
  <c r="AH24" i="26"/>
  <c r="AP24" i="26" s="1"/>
  <c r="AO24" i="26"/>
  <c r="AH18" i="26"/>
  <c r="AP18" i="26" s="1"/>
  <c r="AO18" i="26"/>
  <c r="AH22" i="26"/>
  <c r="AP22" i="26" s="1"/>
  <c r="AO22" i="26"/>
  <c r="AO27" i="26"/>
  <c r="AH27" i="26"/>
  <c r="AP27" i="26" s="1"/>
  <c r="AO32" i="26"/>
  <c r="AH32" i="26"/>
  <c r="AP32" i="26" s="1"/>
  <c r="AO37" i="26"/>
  <c r="AH37" i="26"/>
  <c r="AP37" i="26" s="1"/>
  <c r="AO42" i="26"/>
  <c r="AH42" i="26"/>
  <c r="AO46" i="26"/>
  <c r="AH46" i="26"/>
  <c r="AP46" i="26" s="1"/>
  <c r="AO54" i="26"/>
  <c r="AH54" i="26"/>
  <c r="AO58" i="26"/>
  <c r="AH58" i="26"/>
  <c r="AP58" i="26" s="1"/>
  <c r="AO63" i="26"/>
  <c r="AH63" i="26"/>
  <c r="AP63" i="26" s="1"/>
  <c r="AO68" i="26"/>
  <c r="AH68" i="26"/>
  <c r="AO73" i="26"/>
  <c r="AH73" i="26"/>
  <c r="AP73" i="26" s="1"/>
  <c r="AO19" i="26"/>
  <c r="AH19" i="26"/>
  <c r="AP19" i="26" s="1"/>
  <c r="AO23" i="26"/>
  <c r="AH23" i="26"/>
  <c r="AP23" i="26" s="1"/>
  <c r="AO28" i="26"/>
  <c r="AH28" i="26"/>
  <c r="AP28" i="26" s="1"/>
  <c r="AO33" i="26"/>
  <c r="AH33" i="26"/>
  <c r="AP33" i="26" s="1"/>
  <c r="AO38" i="26"/>
  <c r="AH38" i="26"/>
  <c r="AP38" i="26" s="1"/>
  <c r="AO43" i="26"/>
  <c r="AH43" i="26"/>
  <c r="AP43" i="26" s="1"/>
  <c r="AO47" i="26"/>
  <c r="AH47" i="26"/>
  <c r="AP47" i="26" s="1"/>
  <c r="AO55" i="26"/>
  <c r="AH55" i="26"/>
  <c r="AP55" i="26" s="1"/>
  <c r="AO60" i="26"/>
  <c r="AH60" i="26"/>
  <c r="AP60" i="26" s="1"/>
  <c r="AO64" i="26"/>
  <c r="AH64" i="26"/>
  <c r="AP64" i="26" s="1"/>
  <c r="AO69" i="26"/>
  <c r="AH69" i="26"/>
  <c r="AP69" i="26" s="1"/>
  <c r="AJ72" i="26"/>
  <c r="AR72" i="26" s="1"/>
  <c r="AI72" i="26"/>
  <c r="AQ72" i="26" s="1"/>
  <c r="AK72" i="26"/>
  <c r="AS72" i="26" s="1"/>
  <c r="AJ68" i="26"/>
  <c r="AR68" i="26" s="1"/>
  <c r="AI68" i="26"/>
  <c r="AQ68" i="26" s="1"/>
  <c r="AK68" i="26"/>
  <c r="AS68" i="26" s="1"/>
  <c r="AK73" i="26"/>
  <c r="AS73" i="26" s="1"/>
  <c r="AJ73" i="26"/>
  <c r="AR73" i="26" s="1"/>
  <c r="AI73" i="26"/>
  <c r="AQ73" i="26" s="1"/>
  <c r="AK69" i="26"/>
  <c r="AS69" i="26" s="1"/>
  <c r="AJ69" i="26"/>
  <c r="AR69" i="26" s="1"/>
  <c r="AI69" i="26"/>
  <c r="AI71" i="26"/>
  <c r="AQ71" i="26" s="1"/>
  <c r="AK71" i="26"/>
  <c r="AS71" i="26" s="1"/>
  <c r="AJ71" i="26"/>
  <c r="AR71" i="26" s="1"/>
  <c r="V26" i="26"/>
  <c r="AB26" i="26" s="1"/>
  <c r="W26" i="26"/>
  <c r="AC26" i="26" s="1"/>
  <c r="V27" i="26"/>
  <c r="AB27" i="26" s="1"/>
  <c r="W27" i="26"/>
  <c r="AC27" i="26" s="1"/>
  <c r="V28" i="26"/>
  <c r="AB28" i="26" s="1"/>
  <c r="W28" i="26"/>
  <c r="AC28" i="26" s="1"/>
  <c r="V30" i="26"/>
  <c r="AB30" i="26" s="1"/>
  <c r="W30" i="26"/>
  <c r="AC30" i="26" s="1"/>
  <c r="V31" i="26"/>
  <c r="AB31" i="26" s="1"/>
  <c r="W31" i="26"/>
  <c r="AC31" i="26" s="1"/>
  <c r="V32" i="26"/>
  <c r="AB32" i="26" s="1"/>
  <c r="W32" i="26"/>
  <c r="AC32" i="26" s="1"/>
  <c r="V33" i="26"/>
  <c r="AB33" i="26" s="1"/>
  <c r="W33" i="26"/>
  <c r="AC33" i="26" s="1"/>
  <c r="V34" i="26"/>
  <c r="AB34" i="26" s="1"/>
  <c r="W34" i="26"/>
  <c r="AC34" i="26" s="1"/>
  <c r="V36" i="26"/>
  <c r="AB36" i="26" s="1"/>
  <c r="W36" i="26"/>
  <c r="AC36" i="26" s="1"/>
  <c r="V37" i="26"/>
  <c r="AB37" i="26" s="1"/>
  <c r="W37" i="26"/>
  <c r="AC37" i="26" s="1"/>
  <c r="V38" i="26"/>
  <c r="AB38" i="26" s="1"/>
  <c r="W38" i="26"/>
  <c r="AC38" i="26" s="1"/>
  <c r="V39" i="26"/>
  <c r="AB39" i="26" s="1"/>
  <c r="W39" i="26"/>
  <c r="AC39" i="26" s="1"/>
  <c r="V40" i="26"/>
  <c r="AB40" i="26" s="1"/>
  <c r="W40" i="26"/>
  <c r="AC40" i="26" s="1"/>
  <c r="V42" i="26"/>
  <c r="AB42" i="26" s="1"/>
  <c r="W42" i="26"/>
  <c r="AC42" i="26" s="1"/>
  <c r="V43" i="26"/>
  <c r="AB43" i="26" s="1"/>
  <c r="W43" i="26"/>
  <c r="AC43" i="26" s="1"/>
  <c r="V44" i="26"/>
  <c r="AB44" i="26" s="1"/>
  <c r="W44" i="26"/>
  <c r="AC44" i="26" s="1"/>
  <c r="V45" i="26"/>
  <c r="AB45" i="26" s="1"/>
  <c r="W45" i="26"/>
  <c r="AC45" i="26" s="1"/>
  <c r="V46" i="26"/>
  <c r="AB46" i="26" s="1"/>
  <c r="W46" i="26"/>
  <c r="AC46" i="26" s="1"/>
  <c r="V47" i="26"/>
  <c r="AB47" i="26" s="1"/>
  <c r="W47" i="26"/>
  <c r="AC47" i="26" s="1"/>
  <c r="V49" i="26"/>
  <c r="AB49" i="26" s="1"/>
  <c r="W49" i="26"/>
  <c r="AC49" i="26" s="1"/>
  <c r="V50" i="26"/>
  <c r="AB50" i="26" s="1"/>
  <c r="W50" i="26"/>
  <c r="AC50" i="26" s="1"/>
  <c r="V51" i="26"/>
  <c r="AB51" i="26" s="1"/>
  <c r="W51" i="26"/>
  <c r="AC51" i="26" s="1"/>
  <c r="V52" i="26"/>
  <c r="AB52" i="26" s="1"/>
  <c r="W52" i="26"/>
  <c r="AC52" i="26" s="1"/>
  <c r="V54" i="26"/>
  <c r="AB54" i="26" s="1"/>
  <c r="W54" i="26"/>
  <c r="AC54" i="26" s="1"/>
  <c r="V55" i="26"/>
  <c r="AB55" i="26" s="1"/>
  <c r="W55" i="26"/>
  <c r="AC55" i="26" s="1"/>
  <c r="V56" i="26"/>
  <c r="AB56" i="26" s="1"/>
  <c r="W56" i="26"/>
  <c r="AC56" i="26" s="1"/>
  <c r="V57" i="26"/>
  <c r="AB57" i="26" s="1"/>
  <c r="W57" i="26"/>
  <c r="AC57" i="26" s="1"/>
  <c r="V58" i="26"/>
  <c r="AB58" i="26" s="1"/>
  <c r="W58" i="26"/>
  <c r="AC58" i="26" s="1"/>
  <c r="V59" i="26"/>
  <c r="AB59" i="26" s="1"/>
  <c r="W59" i="26"/>
  <c r="AC59" i="26" s="1"/>
  <c r="V60" i="26"/>
  <c r="AB60" i="26" s="1"/>
  <c r="W60" i="26"/>
  <c r="AC60" i="26" s="1"/>
  <c r="V62" i="26"/>
  <c r="AB62" i="26" s="1"/>
  <c r="W62" i="26"/>
  <c r="AC62" i="26" s="1"/>
  <c r="V63" i="26"/>
  <c r="AB63" i="26" s="1"/>
  <c r="W63" i="26"/>
  <c r="AC63" i="26" s="1"/>
  <c r="V64" i="26"/>
  <c r="AB64" i="26" s="1"/>
  <c r="W64" i="26"/>
  <c r="AC64" i="26" s="1"/>
  <c r="V65" i="26"/>
  <c r="AB65" i="26" s="1"/>
  <c r="W65" i="26"/>
  <c r="AC65" i="26" s="1"/>
  <c r="V66" i="26"/>
  <c r="AB66" i="26" s="1"/>
  <c r="W66" i="26"/>
  <c r="AC66" i="26" s="1"/>
  <c r="V68" i="26"/>
  <c r="AB68" i="26" s="1"/>
  <c r="W68" i="26"/>
  <c r="AC68" i="26" s="1"/>
  <c r="V69" i="26"/>
  <c r="AB69" i="26" s="1"/>
  <c r="W69" i="26"/>
  <c r="AC69" i="26" s="1"/>
  <c r="V71" i="26"/>
  <c r="AB71" i="26" s="1"/>
  <c r="W71" i="26"/>
  <c r="AC71" i="26" s="1"/>
  <c r="V72" i="26"/>
  <c r="AB72" i="26" s="1"/>
  <c r="W72" i="26"/>
  <c r="AC72" i="26" s="1"/>
  <c r="V73" i="26"/>
  <c r="AB73" i="26" s="1"/>
  <c r="W73" i="26"/>
  <c r="AC73" i="26" s="1"/>
  <c r="U73" i="26"/>
  <c r="AA73" i="26" s="1"/>
  <c r="U72" i="26"/>
  <c r="AA72" i="26" s="1"/>
  <c r="U71" i="26"/>
  <c r="AA71" i="26" s="1"/>
  <c r="U69" i="26"/>
  <c r="AA69" i="26" s="1"/>
  <c r="U68" i="26"/>
  <c r="AA68" i="26" s="1"/>
  <c r="U66" i="26"/>
  <c r="AA66" i="26" s="1"/>
  <c r="U65" i="26"/>
  <c r="AA65" i="26" s="1"/>
  <c r="U64" i="26"/>
  <c r="AA64" i="26" s="1"/>
  <c r="U63" i="26"/>
  <c r="AA63" i="26" s="1"/>
  <c r="U62" i="26"/>
  <c r="AA62" i="26" s="1"/>
  <c r="U59" i="26"/>
  <c r="AA59" i="26" s="1"/>
  <c r="U60" i="26"/>
  <c r="AA60" i="26" s="1"/>
  <c r="U58" i="26"/>
  <c r="AA58" i="26" s="1"/>
  <c r="U57" i="26"/>
  <c r="AA57" i="26" s="1"/>
  <c r="U56" i="26"/>
  <c r="AA56" i="26" s="1"/>
  <c r="U55" i="26"/>
  <c r="AA55" i="26" s="1"/>
  <c r="U54" i="26"/>
  <c r="AA54" i="26" s="1"/>
  <c r="U51" i="26"/>
  <c r="AA51" i="26" s="1"/>
  <c r="U52" i="26"/>
  <c r="AA52" i="26" s="1"/>
  <c r="U50" i="26"/>
  <c r="AA50" i="26" s="1"/>
  <c r="U49" i="26"/>
  <c r="AA49" i="26" s="1"/>
  <c r="U47" i="26"/>
  <c r="AA47" i="26" s="1"/>
  <c r="U46" i="26"/>
  <c r="AA46" i="26" s="1"/>
  <c r="U45" i="26"/>
  <c r="AA45" i="26" s="1"/>
  <c r="U44" i="26"/>
  <c r="AA44" i="26" s="1"/>
  <c r="U43" i="26"/>
  <c r="AA43" i="26" s="1"/>
  <c r="U42" i="26"/>
  <c r="AA42" i="26" s="1"/>
  <c r="U40" i="26"/>
  <c r="AA40" i="26" s="1"/>
  <c r="U39" i="26"/>
  <c r="AA39" i="26" s="1"/>
  <c r="U38" i="26"/>
  <c r="AA38" i="26" s="1"/>
  <c r="U37" i="26"/>
  <c r="AA37" i="26" s="1"/>
  <c r="U36" i="26"/>
  <c r="AA36" i="26" s="1"/>
  <c r="U34" i="26"/>
  <c r="AA34" i="26" s="1"/>
  <c r="U33" i="26"/>
  <c r="AA33" i="26" s="1"/>
  <c r="U32" i="26"/>
  <c r="AA32" i="26" s="1"/>
  <c r="U31" i="26"/>
  <c r="AA31" i="26" s="1"/>
  <c r="U30" i="26"/>
  <c r="AA30" i="26" s="1"/>
  <c r="U28" i="26"/>
  <c r="AA28" i="26" s="1"/>
  <c r="U27" i="26"/>
  <c r="AA27" i="26" s="1"/>
  <c r="U26" i="26"/>
  <c r="AA26" i="26" s="1"/>
  <c r="AG70" i="26"/>
  <c r="AG14" i="26" s="1"/>
  <c r="AG67" i="26"/>
  <c r="AG13" i="26" s="1"/>
  <c r="AG61" i="26"/>
  <c r="AG12" i="26" s="1"/>
  <c r="AG53" i="26"/>
  <c r="AG11" i="26" s="1"/>
  <c r="AG48" i="26"/>
  <c r="AG10" i="26" s="1"/>
  <c r="AG41" i="26"/>
  <c r="AG9" i="26" s="1"/>
  <c r="AG35" i="26"/>
  <c r="AG8" i="26" s="1"/>
  <c r="AG29" i="26"/>
  <c r="AG7" i="26" s="1"/>
  <c r="AG25" i="26"/>
  <c r="AG6" i="26" s="1"/>
  <c r="AG15" i="26"/>
  <c r="J74" i="26" l="1"/>
  <c r="I74" i="26"/>
  <c r="AA29" i="26"/>
  <c r="AA7" i="26" s="1"/>
  <c r="AA53" i="26"/>
  <c r="AA11" i="26" s="1"/>
  <c r="AA67" i="26"/>
  <c r="AA13" i="26" s="1"/>
  <c r="AA41" i="26"/>
  <c r="AA9" i="26" s="1"/>
  <c r="AA48" i="26"/>
  <c r="AA10" i="26" s="1"/>
  <c r="AA70" i="26"/>
  <c r="AA14" i="26" s="1"/>
  <c r="AB70" i="26"/>
  <c r="AB14" i="26" s="1"/>
  <c r="AB67" i="26"/>
  <c r="AB13" i="26" s="1"/>
  <c r="AB61" i="26"/>
  <c r="AB12" i="26" s="1"/>
  <c r="AB53" i="26"/>
  <c r="AB11" i="26" s="1"/>
  <c r="AB48" i="26"/>
  <c r="AB10" i="26" s="1"/>
  <c r="AB41" i="26"/>
  <c r="AB9" i="26" s="1"/>
  <c r="AB35" i="26"/>
  <c r="AB8" i="26" s="1"/>
  <c r="AB29" i="26"/>
  <c r="AB7" i="26" s="1"/>
  <c r="AB25" i="26"/>
  <c r="AB6" i="26" s="1"/>
  <c r="AA25" i="26"/>
  <c r="AA6" i="26" s="1"/>
  <c r="AA35" i="26"/>
  <c r="AA8" i="26" s="1"/>
  <c r="AA61" i="26"/>
  <c r="AA12" i="26" s="1"/>
  <c r="AC70" i="26"/>
  <c r="AC14" i="26" s="1"/>
  <c r="AC67" i="26"/>
  <c r="AC13" i="26" s="1"/>
  <c r="AC61" i="26"/>
  <c r="AC12" i="26" s="1"/>
  <c r="AC53" i="26"/>
  <c r="AC11" i="26" s="1"/>
  <c r="AC48" i="26"/>
  <c r="AC10" i="26" s="1"/>
  <c r="AC41" i="26"/>
  <c r="AC9" i="26" s="1"/>
  <c r="AC35" i="26"/>
  <c r="AC8" i="26" s="1"/>
  <c r="AC29" i="26"/>
  <c r="AC7" i="26" s="1"/>
  <c r="AC25" i="26"/>
  <c r="AC6" i="26" s="1"/>
  <c r="AR67" i="26"/>
  <c r="AR13" i="26" s="1"/>
  <c r="AS70" i="26"/>
  <c r="AS14" i="26" s="1"/>
  <c r="AS67" i="26"/>
  <c r="AS13" i="26" s="1"/>
  <c r="AP62" i="26"/>
  <c r="AP61" i="26" s="1"/>
  <c r="AP12" i="26" s="1"/>
  <c r="AH61" i="26"/>
  <c r="AH12" i="26" s="1"/>
  <c r="AP71" i="26"/>
  <c r="AP70" i="26" s="1"/>
  <c r="AP14" i="26" s="1"/>
  <c r="AH70" i="26"/>
  <c r="AH14" i="26" s="1"/>
  <c r="AO53" i="26"/>
  <c r="AO11" i="26" s="1"/>
  <c r="AO70" i="26"/>
  <c r="AO14" i="26" s="1"/>
  <c r="AO48" i="26"/>
  <c r="AO10" i="26" s="1"/>
  <c r="AI70" i="26"/>
  <c r="AI14" i="26" s="1"/>
  <c r="AI67" i="26"/>
  <c r="AI13" i="26" s="1"/>
  <c r="AQ69" i="26"/>
  <c r="AQ67" i="26" s="1"/>
  <c r="AQ13" i="26" s="1"/>
  <c r="AP68" i="26"/>
  <c r="AP67" i="26" s="1"/>
  <c r="AP13" i="26" s="1"/>
  <c r="AH67" i="26"/>
  <c r="AH13" i="26" s="1"/>
  <c r="AO15" i="26"/>
  <c r="AO5" i="26" s="1"/>
  <c r="AP36" i="26"/>
  <c r="AP35" i="26" s="1"/>
  <c r="AP8" i="26" s="1"/>
  <c r="AH35" i="26"/>
  <c r="AH8" i="26" s="1"/>
  <c r="AP26" i="26"/>
  <c r="AP25" i="26" s="1"/>
  <c r="AP6" i="26" s="1"/>
  <c r="AH25" i="26"/>
  <c r="AH6" i="26" s="1"/>
  <c r="AP54" i="26"/>
  <c r="AP53" i="26" s="1"/>
  <c r="AP11" i="26" s="1"/>
  <c r="AH53" i="26"/>
  <c r="AH11" i="26" s="1"/>
  <c r="AP42" i="26"/>
  <c r="AP41" i="26" s="1"/>
  <c r="AP9" i="26" s="1"/>
  <c r="AH41" i="26"/>
  <c r="AH9" i="26" s="1"/>
  <c r="AP49" i="26"/>
  <c r="AP48" i="26" s="1"/>
  <c r="AP10" i="26" s="1"/>
  <c r="AH48" i="26"/>
  <c r="AH10" i="26" s="1"/>
  <c r="AP30" i="26"/>
  <c r="AP29" i="26" s="1"/>
  <c r="AP7" i="26" s="1"/>
  <c r="AH29" i="26"/>
  <c r="AH7" i="26" s="1"/>
  <c r="AQ70" i="26"/>
  <c r="AQ14" i="26" s="1"/>
  <c r="AO41" i="26"/>
  <c r="AO9" i="26" s="1"/>
  <c r="AO61" i="26"/>
  <c r="AO12" i="26" s="1"/>
  <c r="AO29" i="26"/>
  <c r="AO7" i="26" s="1"/>
  <c r="AR70" i="26"/>
  <c r="AR14" i="26" s="1"/>
  <c r="AO67" i="26"/>
  <c r="AO13" i="26" s="1"/>
  <c r="AP16" i="26"/>
  <c r="AP15" i="26" s="1"/>
  <c r="AP5" i="26" s="1"/>
  <c r="AH15" i="26"/>
  <c r="AH5" i="26" s="1"/>
  <c r="AO35" i="26"/>
  <c r="AO8" i="26" s="1"/>
  <c r="AO25" i="26"/>
  <c r="AO6" i="26" s="1"/>
  <c r="X8" i="26"/>
  <c r="X6" i="26"/>
  <c r="AJ67" i="26"/>
  <c r="AJ13" i="26" s="1"/>
  <c r="AK67" i="26"/>
  <c r="AK13" i="26" s="1"/>
  <c r="AJ70" i="26"/>
  <c r="AJ14" i="26" s="1"/>
  <c r="AK70" i="26"/>
  <c r="AK14" i="26" s="1"/>
  <c r="X12" i="26"/>
  <c r="X11" i="26"/>
  <c r="X14" i="26"/>
  <c r="X13" i="26"/>
  <c r="X10" i="26"/>
  <c r="X9" i="26"/>
  <c r="X7" i="26"/>
  <c r="U25" i="26"/>
  <c r="U6" i="26" s="1"/>
  <c r="U35" i="26"/>
  <c r="U8" i="26" s="1"/>
  <c r="U61" i="26"/>
  <c r="U12" i="26" s="1"/>
  <c r="W70" i="26"/>
  <c r="W14" i="26" s="1"/>
  <c r="W67" i="26"/>
  <c r="W13" i="26" s="1"/>
  <c r="W61" i="26"/>
  <c r="W12" i="26" s="1"/>
  <c r="W53" i="26"/>
  <c r="W11" i="26" s="1"/>
  <c r="W48" i="26"/>
  <c r="W10" i="26" s="1"/>
  <c r="W41" i="26"/>
  <c r="W9" i="26" s="1"/>
  <c r="W35" i="26"/>
  <c r="W8" i="26" s="1"/>
  <c r="W29" i="26"/>
  <c r="W7" i="26" s="1"/>
  <c r="W25" i="26"/>
  <c r="W6" i="26" s="1"/>
  <c r="AG5" i="26"/>
  <c r="U29" i="26"/>
  <c r="U7" i="26" s="1"/>
  <c r="U41" i="26"/>
  <c r="U9" i="26" s="1"/>
  <c r="U48" i="26"/>
  <c r="U10" i="26" s="1"/>
  <c r="U53" i="26"/>
  <c r="U11" i="26" s="1"/>
  <c r="U67" i="26"/>
  <c r="U13" i="26" s="1"/>
  <c r="U70" i="26"/>
  <c r="U14" i="26" s="1"/>
  <c r="V70" i="26"/>
  <c r="V14" i="26" s="1"/>
  <c r="V67" i="26"/>
  <c r="V13" i="26" s="1"/>
  <c r="V61" i="26"/>
  <c r="V12" i="26" s="1"/>
  <c r="V53" i="26"/>
  <c r="V11" i="26" s="1"/>
  <c r="V48" i="26"/>
  <c r="V10" i="26" s="1"/>
  <c r="V41" i="26"/>
  <c r="V9" i="26" s="1"/>
  <c r="V35" i="26"/>
  <c r="V8" i="26" s="1"/>
  <c r="V29" i="26"/>
  <c r="V7" i="26" s="1"/>
  <c r="V25" i="26"/>
  <c r="V6" i="26" s="1"/>
  <c r="AG4" i="26"/>
  <c r="AB4" i="26" l="1"/>
  <c r="AA4" i="26"/>
  <c r="AC4" i="26"/>
  <c r="AL74" i="26"/>
  <c r="AM74" i="26" s="1"/>
  <c r="AT74" i="26"/>
  <c r="AP4" i="26"/>
  <c r="AO4" i="26"/>
  <c r="AH4" i="26"/>
  <c r="X4" i="26"/>
  <c r="V4" i="26"/>
  <c r="W4" i="26"/>
  <c r="U4" i="26"/>
  <c r="L14" i="19"/>
  <c r="BC14" i="26" s="1"/>
  <c r="L13" i="19"/>
  <c r="BC13" i="26" s="1"/>
  <c r="L12" i="19"/>
  <c r="BC12" i="26" s="1"/>
  <c r="L5" i="19"/>
  <c r="BC5" i="26" s="1"/>
  <c r="E74" i="26" l="1"/>
  <c r="L74" i="26" s="1"/>
  <c r="AI24" i="26"/>
  <c r="AQ24" i="26" s="1"/>
  <c r="AK24" i="26"/>
  <c r="AS24" i="26" s="1"/>
  <c r="AJ24" i="26"/>
  <c r="AR24" i="26" s="1"/>
  <c r="AI20" i="26"/>
  <c r="AQ20" i="26" s="1"/>
  <c r="AK20" i="26"/>
  <c r="AS20" i="26" s="1"/>
  <c r="AJ20" i="26"/>
  <c r="AR20" i="26" s="1"/>
  <c r="AK26" i="26"/>
  <c r="AS26" i="26" s="1"/>
  <c r="AI26" i="26"/>
  <c r="AQ26" i="26" s="1"/>
  <c r="AJ26" i="26"/>
  <c r="AR26" i="26" s="1"/>
  <c r="AJ16" i="26"/>
  <c r="AR16" i="26" s="1"/>
  <c r="AK16" i="26"/>
  <c r="AS16" i="26" s="1"/>
  <c r="AI16" i="26"/>
  <c r="AQ16" i="26" s="1"/>
  <c r="AJ21" i="26"/>
  <c r="AR21" i="26" s="1"/>
  <c r="AI21" i="26"/>
  <c r="AQ21" i="26" s="1"/>
  <c r="AK21" i="26"/>
  <c r="AS21" i="26" s="1"/>
  <c r="AJ17" i="26"/>
  <c r="AR17" i="26" s="1"/>
  <c r="AI17" i="26"/>
  <c r="AQ17" i="26" s="1"/>
  <c r="AK17" i="26"/>
  <c r="AS17" i="26" s="1"/>
  <c r="AJ42" i="26"/>
  <c r="AR42" i="26" s="1"/>
  <c r="AK42" i="26"/>
  <c r="AS42" i="26" s="1"/>
  <c r="AI42" i="26"/>
  <c r="AQ42" i="26" s="1"/>
  <c r="AI63" i="26"/>
  <c r="AQ63" i="26" s="1"/>
  <c r="AK63" i="26"/>
  <c r="AS63" i="26" s="1"/>
  <c r="AJ63" i="26"/>
  <c r="AR63" i="26" s="1"/>
  <c r="AI34" i="26"/>
  <c r="AQ34" i="26" s="1"/>
  <c r="AK34" i="26"/>
  <c r="AS34" i="26" s="1"/>
  <c r="AJ34" i="26"/>
  <c r="AR34" i="26" s="1"/>
  <c r="AJ40" i="26"/>
  <c r="AR40" i="26" s="1"/>
  <c r="AI40" i="26"/>
  <c r="AQ40" i="26" s="1"/>
  <c r="AK40" i="26"/>
  <c r="AS40" i="26" s="1"/>
  <c r="AI47" i="26"/>
  <c r="AQ47" i="26" s="1"/>
  <c r="AK47" i="26"/>
  <c r="AS47" i="26" s="1"/>
  <c r="AJ47" i="26"/>
  <c r="AR47" i="26" s="1"/>
  <c r="AI43" i="26"/>
  <c r="AQ43" i="26" s="1"/>
  <c r="AK43" i="26"/>
  <c r="AS43" i="26" s="1"/>
  <c r="AJ43" i="26"/>
  <c r="AR43" i="26" s="1"/>
  <c r="AI60" i="26"/>
  <c r="AQ60" i="26" s="1"/>
  <c r="AK60" i="26"/>
  <c r="AS60" i="26" s="1"/>
  <c r="AJ60" i="26"/>
  <c r="AR60" i="26" s="1"/>
  <c r="AI56" i="26"/>
  <c r="AQ56" i="26" s="1"/>
  <c r="AK56" i="26"/>
  <c r="AS56" i="26" s="1"/>
  <c r="AJ56" i="26"/>
  <c r="AR56" i="26" s="1"/>
  <c r="AK62" i="26"/>
  <c r="AS62" i="26" s="1"/>
  <c r="AI62" i="26"/>
  <c r="AQ62" i="26" s="1"/>
  <c r="AJ62" i="26"/>
  <c r="AR62" i="26" s="1"/>
  <c r="AJ64" i="26"/>
  <c r="AR64" i="26" s="1"/>
  <c r="AI64" i="26"/>
  <c r="AQ64" i="26" s="1"/>
  <c r="AK64" i="26"/>
  <c r="AS64" i="26" s="1"/>
  <c r="AI27" i="26"/>
  <c r="AQ27" i="26" s="1"/>
  <c r="AK27" i="26"/>
  <c r="AS27" i="26" s="1"/>
  <c r="AJ27" i="26"/>
  <c r="AR27" i="26" s="1"/>
  <c r="AJ31" i="26"/>
  <c r="AR31" i="26" s="1"/>
  <c r="AI31" i="26"/>
  <c r="AQ31" i="26" s="1"/>
  <c r="AK31" i="26"/>
  <c r="AS31" i="26" s="1"/>
  <c r="AI37" i="26"/>
  <c r="AQ37" i="26" s="1"/>
  <c r="AK37" i="26"/>
  <c r="AS37" i="26" s="1"/>
  <c r="AJ37" i="26"/>
  <c r="AR37" i="26" s="1"/>
  <c r="AJ44" i="26"/>
  <c r="AR44" i="26" s="1"/>
  <c r="AI44" i="26"/>
  <c r="AQ44" i="26" s="1"/>
  <c r="AK44" i="26"/>
  <c r="AS44" i="26" s="1"/>
  <c r="AI50" i="26"/>
  <c r="AQ50" i="26" s="1"/>
  <c r="AK50" i="26"/>
  <c r="AS50" i="26" s="1"/>
  <c r="AJ50" i="26"/>
  <c r="AR50" i="26" s="1"/>
  <c r="AJ57" i="26"/>
  <c r="AR57" i="26" s="1"/>
  <c r="AI57" i="26"/>
  <c r="AQ57" i="26" s="1"/>
  <c r="AK57" i="26"/>
  <c r="AS57" i="26" s="1"/>
  <c r="AI22" i="26"/>
  <c r="AQ22" i="26" s="1"/>
  <c r="AK22" i="26"/>
  <c r="AS22" i="26" s="1"/>
  <c r="AJ22" i="26"/>
  <c r="AR22" i="26" s="1"/>
  <c r="AI18" i="26"/>
  <c r="AQ18" i="26" s="1"/>
  <c r="AK18" i="26"/>
  <c r="AS18" i="26" s="1"/>
  <c r="AJ18" i="26"/>
  <c r="AR18" i="26" s="1"/>
  <c r="AK36" i="26"/>
  <c r="AS36" i="26" s="1"/>
  <c r="AI36" i="26"/>
  <c r="AQ36" i="26" s="1"/>
  <c r="AJ36" i="26"/>
  <c r="AR36" i="26" s="1"/>
  <c r="AJ23" i="26"/>
  <c r="AR23" i="26" s="1"/>
  <c r="AI23" i="26"/>
  <c r="AQ23" i="26" s="1"/>
  <c r="AK23" i="26"/>
  <c r="AS23" i="26" s="1"/>
  <c r="AJ19" i="26"/>
  <c r="AR19" i="26" s="1"/>
  <c r="AI19" i="26"/>
  <c r="AQ19" i="26" s="1"/>
  <c r="AK19" i="26"/>
  <c r="AS19" i="26" s="1"/>
  <c r="AJ30" i="26"/>
  <c r="AR30" i="26" s="1"/>
  <c r="AK30" i="26"/>
  <c r="AS30" i="26" s="1"/>
  <c r="AI30" i="26"/>
  <c r="AQ30" i="26" s="1"/>
  <c r="AJ54" i="26"/>
  <c r="AR54" i="26" s="1"/>
  <c r="AK54" i="26"/>
  <c r="AS54" i="26" s="1"/>
  <c r="AI54" i="26"/>
  <c r="AQ54" i="26" s="1"/>
  <c r="AI65" i="26"/>
  <c r="AQ65" i="26" s="1"/>
  <c r="AK65" i="26"/>
  <c r="AS65" i="26" s="1"/>
  <c r="AJ65" i="26"/>
  <c r="AR65" i="26" s="1"/>
  <c r="AJ28" i="26"/>
  <c r="AR28" i="26" s="1"/>
  <c r="AI28" i="26"/>
  <c r="AQ28" i="26" s="1"/>
  <c r="AK28" i="26"/>
  <c r="AS28" i="26" s="1"/>
  <c r="AI32" i="26"/>
  <c r="AQ32" i="26" s="1"/>
  <c r="AK32" i="26"/>
  <c r="AS32" i="26" s="1"/>
  <c r="AJ32" i="26"/>
  <c r="AR32" i="26" s="1"/>
  <c r="AJ38" i="26"/>
  <c r="AR38" i="26" s="1"/>
  <c r="AI38" i="26"/>
  <c r="AQ38" i="26" s="1"/>
  <c r="AK38" i="26"/>
  <c r="AS38" i="26" s="1"/>
  <c r="AI45" i="26"/>
  <c r="AQ45" i="26" s="1"/>
  <c r="AK45" i="26"/>
  <c r="AS45" i="26" s="1"/>
  <c r="AJ45" i="26"/>
  <c r="AR45" i="26" s="1"/>
  <c r="AJ51" i="26"/>
  <c r="AR51" i="26" s="1"/>
  <c r="AI51" i="26"/>
  <c r="AQ51" i="26" s="1"/>
  <c r="AK51" i="26"/>
  <c r="AS51" i="26" s="1"/>
  <c r="AI58" i="26"/>
  <c r="AQ58" i="26" s="1"/>
  <c r="AK58" i="26"/>
  <c r="AS58" i="26" s="1"/>
  <c r="AJ58" i="26"/>
  <c r="AR58" i="26" s="1"/>
  <c r="AJ49" i="26"/>
  <c r="AR49" i="26" s="1"/>
  <c r="AK49" i="26"/>
  <c r="AS49" i="26" s="1"/>
  <c r="AI49" i="26"/>
  <c r="AQ49" i="26" s="1"/>
  <c r="AJ66" i="26"/>
  <c r="AR66" i="26" s="1"/>
  <c r="AI66" i="26"/>
  <c r="AQ66" i="26" s="1"/>
  <c r="AK66" i="26"/>
  <c r="AS66" i="26" s="1"/>
  <c r="AJ33" i="26"/>
  <c r="AR33" i="26" s="1"/>
  <c r="AI33" i="26"/>
  <c r="AQ33" i="26" s="1"/>
  <c r="AK33" i="26"/>
  <c r="AS33" i="26" s="1"/>
  <c r="AI39" i="26"/>
  <c r="AQ39" i="26" s="1"/>
  <c r="AK39" i="26"/>
  <c r="AS39" i="26" s="1"/>
  <c r="AJ39" i="26"/>
  <c r="AR39" i="26" s="1"/>
  <c r="AJ46" i="26"/>
  <c r="AR46" i="26" s="1"/>
  <c r="AI46" i="26"/>
  <c r="AQ46" i="26" s="1"/>
  <c r="AK46" i="26"/>
  <c r="AS46" i="26" s="1"/>
  <c r="AI52" i="26"/>
  <c r="AQ52" i="26" s="1"/>
  <c r="AK52" i="26"/>
  <c r="AS52" i="26" s="1"/>
  <c r="AJ52" i="26"/>
  <c r="AR52" i="26" s="1"/>
  <c r="AJ59" i="26"/>
  <c r="AR59" i="26" s="1"/>
  <c r="AI59" i="26"/>
  <c r="AQ59" i="26" s="1"/>
  <c r="AK59" i="26"/>
  <c r="AS59" i="26" s="1"/>
  <c r="AJ55" i="26"/>
  <c r="AR55" i="26" s="1"/>
  <c r="AI55" i="26"/>
  <c r="AQ55" i="26" s="1"/>
  <c r="AK55" i="26"/>
  <c r="AS55" i="26" s="1"/>
  <c r="J4" i="19"/>
  <c r="AR48" i="26" l="1"/>
  <c r="AR10" i="26" s="1"/>
  <c r="AR61" i="26"/>
  <c r="AR12" i="26" s="1"/>
  <c r="AQ25" i="26"/>
  <c r="AQ6" i="26" s="1"/>
  <c r="AQ48" i="26"/>
  <c r="AQ10" i="26" s="1"/>
  <c r="AQ35" i="26"/>
  <c r="AQ8" i="26" s="1"/>
  <c r="AS53" i="26"/>
  <c r="AS11" i="26" s="1"/>
  <c r="AS29" i="26"/>
  <c r="AS7" i="26" s="1"/>
  <c r="AS15" i="26"/>
  <c r="AS5" i="26" s="1"/>
  <c r="AR53" i="26"/>
  <c r="AR11" i="26" s="1"/>
  <c r="AR29" i="26"/>
  <c r="AR7" i="26" s="1"/>
  <c r="AR35" i="26"/>
  <c r="AR8" i="26" s="1"/>
  <c r="AQ61" i="26"/>
  <c r="AQ12" i="26" s="1"/>
  <c r="AQ41" i="26"/>
  <c r="AQ9" i="26" s="1"/>
  <c r="AR15" i="26"/>
  <c r="AR5" i="26" s="1"/>
  <c r="AS25" i="26"/>
  <c r="AS6" i="26" s="1"/>
  <c r="AS61" i="26"/>
  <c r="AS12" i="26" s="1"/>
  <c r="AS41" i="26"/>
  <c r="AS9" i="26" s="1"/>
  <c r="AS48" i="26"/>
  <c r="AS10" i="26" s="1"/>
  <c r="AQ53" i="26"/>
  <c r="AQ11" i="26" s="1"/>
  <c r="AQ29" i="26"/>
  <c r="AQ7" i="26" s="1"/>
  <c r="AS35" i="26"/>
  <c r="AS8" i="26" s="1"/>
  <c r="AR41" i="26"/>
  <c r="AR9" i="26" s="1"/>
  <c r="AQ15" i="26"/>
  <c r="AQ5" i="26" s="1"/>
  <c r="AR25" i="26"/>
  <c r="AR6" i="26" s="1"/>
  <c r="AK48" i="26"/>
  <c r="AK10" i="26" s="1"/>
  <c r="AI53" i="26"/>
  <c r="AI11" i="26" s="1"/>
  <c r="AI48" i="26"/>
  <c r="AI10" i="26" s="1"/>
  <c r="AJ48" i="26"/>
  <c r="AJ10" i="26" s="1"/>
  <c r="AK53" i="26"/>
  <c r="AK11" i="26" s="1"/>
  <c r="AK29" i="26"/>
  <c r="AK7" i="26" s="1"/>
  <c r="AI35" i="26"/>
  <c r="AI8" i="26" s="1"/>
  <c r="AJ61" i="26"/>
  <c r="AJ12" i="26" s="1"/>
  <c r="AK61" i="26"/>
  <c r="AK12" i="26" s="1"/>
  <c r="AK41" i="26"/>
  <c r="AK9" i="26" s="1"/>
  <c r="AK15" i="26"/>
  <c r="AK5" i="26" s="1"/>
  <c r="AI25" i="26"/>
  <c r="AI6" i="26" s="1"/>
  <c r="AJ53" i="26"/>
  <c r="AJ11" i="26" s="1"/>
  <c r="AI29" i="26"/>
  <c r="AI7" i="26" s="1"/>
  <c r="AJ29" i="26"/>
  <c r="AJ7" i="26" s="1"/>
  <c r="AJ35" i="26"/>
  <c r="AJ8" i="26" s="1"/>
  <c r="AK35" i="26"/>
  <c r="AK8" i="26" s="1"/>
  <c r="AI61" i="26"/>
  <c r="AI12" i="26" s="1"/>
  <c r="AI41" i="26"/>
  <c r="AI9" i="26" s="1"/>
  <c r="AJ41" i="26"/>
  <c r="AJ9" i="26" s="1"/>
  <c r="AI15" i="26"/>
  <c r="AI5" i="26" s="1"/>
  <c r="AJ15" i="26"/>
  <c r="AJ5" i="26" s="1"/>
  <c r="AJ25" i="26"/>
  <c r="AJ6" i="26" s="1"/>
  <c r="AK25" i="26"/>
  <c r="AK6" i="26" s="1"/>
  <c r="B17" i="19"/>
  <c r="O17" i="26" s="1"/>
  <c r="C17" i="19"/>
  <c r="P17" i="26" s="1"/>
  <c r="D17" i="19"/>
  <c r="Q17" i="26" s="1"/>
  <c r="E17" i="19"/>
  <c r="R17" i="26" s="1"/>
  <c r="B18" i="19"/>
  <c r="O18" i="26" s="1"/>
  <c r="C18" i="19"/>
  <c r="P18" i="26" s="1"/>
  <c r="D18" i="19"/>
  <c r="Q18" i="26" s="1"/>
  <c r="E18" i="19"/>
  <c r="R18" i="26" s="1"/>
  <c r="B27" i="19"/>
  <c r="O27" i="26" s="1"/>
  <c r="C27" i="19"/>
  <c r="P27" i="26" s="1"/>
  <c r="D27" i="19"/>
  <c r="Q27" i="26" s="1"/>
  <c r="E27" i="19"/>
  <c r="R27" i="26" s="1"/>
  <c r="E27" i="26" s="1"/>
  <c r="B46" i="19"/>
  <c r="O46" i="26" s="1"/>
  <c r="C46" i="19"/>
  <c r="P46" i="26" s="1"/>
  <c r="D46" i="19"/>
  <c r="Q46" i="26" s="1"/>
  <c r="E46" i="19"/>
  <c r="R46" i="26" s="1"/>
  <c r="E46" i="26" s="1"/>
  <c r="B51" i="19"/>
  <c r="O51" i="26" s="1"/>
  <c r="C51" i="19"/>
  <c r="P51" i="26" s="1"/>
  <c r="D51" i="19"/>
  <c r="Q51" i="26" s="1"/>
  <c r="E51" i="19"/>
  <c r="R51" i="26" s="1"/>
  <c r="E51" i="26" s="1"/>
  <c r="AS4" i="26" l="1"/>
  <c r="AQ4" i="26"/>
  <c r="AR4" i="26"/>
  <c r="AJ4" i="26"/>
  <c r="AI4" i="26"/>
  <c r="AK4" i="26"/>
  <c r="T3" i="25"/>
  <c r="U3" i="25"/>
  <c r="V3" i="25"/>
  <c r="T4" i="25"/>
  <c r="U4" i="25"/>
  <c r="V4" i="25"/>
  <c r="T5" i="25"/>
  <c r="Q16" i="15" s="1"/>
  <c r="C16" i="19" s="1"/>
  <c r="P16" i="26" s="1"/>
  <c r="U5" i="25"/>
  <c r="W16" i="15" s="1"/>
  <c r="D16" i="19" s="1"/>
  <c r="Q16" i="26" s="1"/>
  <c r="V5" i="25"/>
  <c r="AC16" i="15" s="1"/>
  <c r="E16" i="19" s="1"/>
  <c r="R16" i="26" s="1"/>
  <c r="T6" i="25"/>
  <c r="U6" i="25"/>
  <c r="V6" i="25"/>
  <c r="T7" i="25"/>
  <c r="Q19" i="15" s="1"/>
  <c r="C19" i="19" s="1"/>
  <c r="P19" i="26" s="1"/>
  <c r="U7" i="25"/>
  <c r="W19" i="15" s="1"/>
  <c r="D19" i="19" s="1"/>
  <c r="Q19" i="26" s="1"/>
  <c r="V7" i="25"/>
  <c r="AC19" i="15" s="1"/>
  <c r="E19" i="19" s="1"/>
  <c r="R19" i="26" s="1"/>
  <c r="T8" i="25"/>
  <c r="Q21" i="15" s="1"/>
  <c r="C21" i="19" s="1"/>
  <c r="P21" i="26" s="1"/>
  <c r="U8" i="25"/>
  <c r="W21" i="15" s="1"/>
  <c r="D21" i="19" s="1"/>
  <c r="Q21" i="26" s="1"/>
  <c r="V8" i="25"/>
  <c r="AC21" i="15" s="1"/>
  <c r="E21" i="19" s="1"/>
  <c r="R21" i="26" s="1"/>
  <c r="T9" i="25"/>
  <c r="Q22" i="15" s="1"/>
  <c r="C22" i="19" s="1"/>
  <c r="P22" i="26" s="1"/>
  <c r="U9" i="25"/>
  <c r="W22" i="15" s="1"/>
  <c r="D22" i="19" s="1"/>
  <c r="Q22" i="26" s="1"/>
  <c r="V9" i="25"/>
  <c r="AC22" i="15" s="1"/>
  <c r="E22" i="19" s="1"/>
  <c r="R22" i="26" s="1"/>
  <c r="T10" i="25"/>
  <c r="Q23" i="15" s="1"/>
  <c r="C23" i="19" s="1"/>
  <c r="P23" i="26" s="1"/>
  <c r="U10" i="25"/>
  <c r="W23" i="15" s="1"/>
  <c r="D23" i="19" s="1"/>
  <c r="Q23" i="26" s="1"/>
  <c r="V10" i="25"/>
  <c r="AC23" i="15" s="1"/>
  <c r="E23" i="19" s="1"/>
  <c r="R23" i="26" s="1"/>
  <c r="T11" i="25"/>
  <c r="Q20" i="15" s="1"/>
  <c r="C20" i="19" s="1"/>
  <c r="P20" i="26" s="1"/>
  <c r="U11" i="25"/>
  <c r="W20" i="15" s="1"/>
  <c r="D20" i="19" s="1"/>
  <c r="Q20" i="26" s="1"/>
  <c r="V11" i="25"/>
  <c r="AC20" i="15" s="1"/>
  <c r="E20" i="19" s="1"/>
  <c r="R20" i="26" s="1"/>
  <c r="T12" i="25"/>
  <c r="U12" i="25"/>
  <c r="V12" i="25"/>
  <c r="T13" i="25"/>
  <c r="Q24" i="15" s="1"/>
  <c r="C24" i="19" s="1"/>
  <c r="P24" i="26" s="1"/>
  <c r="U13" i="25"/>
  <c r="W24" i="15" s="1"/>
  <c r="D24" i="19" s="1"/>
  <c r="Q24" i="26" s="1"/>
  <c r="V13" i="25"/>
  <c r="AC24" i="15" s="1"/>
  <c r="E24" i="19" s="1"/>
  <c r="R24" i="26" s="1"/>
  <c r="T14" i="25"/>
  <c r="Q49" i="15" s="1"/>
  <c r="C49" i="19" s="1"/>
  <c r="P49" i="26" s="1"/>
  <c r="U14" i="25"/>
  <c r="W49" i="15" s="1"/>
  <c r="D49" i="19" s="1"/>
  <c r="Q49" i="26" s="1"/>
  <c r="V14" i="25"/>
  <c r="AC49" i="15" s="1"/>
  <c r="E49" i="19" s="1"/>
  <c r="R49" i="26" s="1"/>
  <c r="E49" i="26" s="1"/>
  <c r="T15" i="25"/>
  <c r="Q26" i="15" s="1"/>
  <c r="C26" i="19" s="1"/>
  <c r="P26" i="26" s="1"/>
  <c r="U15" i="25"/>
  <c r="W26" i="15" s="1"/>
  <c r="D26" i="19" s="1"/>
  <c r="Q26" i="26" s="1"/>
  <c r="V15" i="25"/>
  <c r="AC26" i="15" s="1"/>
  <c r="E26" i="19" s="1"/>
  <c r="R26" i="26" s="1"/>
  <c r="E26" i="26" s="1"/>
  <c r="T16" i="25"/>
  <c r="Q36" i="15" s="1"/>
  <c r="C36" i="19" s="1"/>
  <c r="P36" i="26" s="1"/>
  <c r="U16" i="25"/>
  <c r="W36" i="15" s="1"/>
  <c r="D36" i="19" s="1"/>
  <c r="Q36" i="26" s="1"/>
  <c r="V16" i="25"/>
  <c r="AC36" i="15" s="1"/>
  <c r="E36" i="19" s="1"/>
  <c r="R36" i="26" s="1"/>
  <c r="E36" i="26" s="1"/>
  <c r="T17" i="25"/>
  <c r="U17" i="25"/>
  <c r="V17" i="25"/>
  <c r="T18" i="25"/>
  <c r="Q71" i="15" s="1"/>
  <c r="C71" i="19" s="1"/>
  <c r="P71" i="26" s="1"/>
  <c r="U18" i="25"/>
  <c r="W71" i="15" s="1"/>
  <c r="D71" i="19" s="1"/>
  <c r="Q71" i="26" s="1"/>
  <c r="V18" i="25"/>
  <c r="AC71" i="15" s="1"/>
  <c r="E71" i="19" s="1"/>
  <c r="R71" i="26" s="1"/>
  <c r="E71" i="26" s="1"/>
  <c r="T19" i="25"/>
  <c r="Q28" i="15" s="1"/>
  <c r="U19" i="25"/>
  <c r="W28" i="15" s="1"/>
  <c r="D28" i="19" s="1"/>
  <c r="Q28" i="26" s="1"/>
  <c r="V19" i="25"/>
  <c r="AC28" i="15" s="1"/>
  <c r="E28" i="19" s="1"/>
  <c r="R28" i="26" s="1"/>
  <c r="E28" i="26" s="1"/>
  <c r="T20" i="25"/>
  <c r="Q30" i="15" s="1"/>
  <c r="C30" i="19" s="1"/>
  <c r="P30" i="26" s="1"/>
  <c r="U20" i="25"/>
  <c r="W30" i="15" s="1"/>
  <c r="D30" i="19" s="1"/>
  <c r="Q30" i="26" s="1"/>
  <c r="V20" i="25"/>
  <c r="AC30" i="15" s="1"/>
  <c r="E30" i="19" s="1"/>
  <c r="R30" i="26" s="1"/>
  <c r="E30" i="26" s="1"/>
  <c r="T21" i="25"/>
  <c r="Q54" i="15" s="1"/>
  <c r="C54" i="19" s="1"/>
  <c r="P54" i="26" s="1"/>
  <c r="U21" i="25"/>
  <c r="W54" i="15" s="1"/>
  <c r="D54" i="19" s="1"/>
  <c r="Q54" i="26" s="1"/>
  <c r="V21" i="25"/>
  <c r="AC54" i="15" s="1"/>
  <c r="E54" i="19" s="1"/>
  <c r="R54" i="26" s="1"/>
  <c r="T22" i="25"/>
  <c r="Q62" i="15" s="1"/>
  <c r="C62" i="19" s="1"/>
  <c r="P62" i="26" s="1"/>
  <c r="U22" i="25"/>
  <c r="W62" i="15" s="1"/>
  <c r="D62" i="19" s="1"/>
  <c r="Q62" i="26" s="1"/>
  <c r="V22" i="25"/>
  <c r="AC62" i="15" s="1"/>
  <c r="E62" i="19" s="1"/>
  <c r="R62" i="26" s="1"/>
  <c r="E62" i="26" s="1"/>
  <c r="T23" i="25"/>
  <c r="Q37" i="15" s="1"/>
  <c r="C37" i="19" s="1"/>
  <c r="P37" i="26" s="1"/>
  <c r="U23" i="25"/>
  <c r="W37" i="15" s="1"/>
  <c r="D37" i="19" s="1"/>
  <c r="Q37" i="26" s="1"/>
  <c r="V23" i="25"/>
  <c r="AC37" i="15" s="1"/>
  <c r="E37" i="19" s="1"/>
  <c r="R37" i="26" s="1"/>
  <c r="E37" i="26" s="1"/>
  <c r="T24" i="25"/>
  <c r="Q55" i="15" s="1"/>
  <c r="C55" i="19" s="1"/>
  <c r="P55" i="26" s="1"/>
  <c r="U24" i="25"/>
  <c r="W55" i="15" s="1"/>
  <c r="D55" i="19" s="1"/>
  <c r="Q55" i="26" s="1"/>
  <c r="V24" i="25"/>
  <c r="AC55" i="15" s="1"/>
  <c r="E55" i="19" s="1"/>
  <c r="R55" i="26" s="1"/>
  <c r="E55" i="26" s="1"/>
  <c r="T25" i="25"/>
  <c r="Q42" i="15" s="1"/>
  <c r="C42" i="19" s="1"/>
  <c r="P42" i="26" s="1"/>
  <c r="U25" i="25"/>
  <c r="W42" i="15" s="1"/>
  <c r="D42" i="19" s="1"/>
  <c r="Q42" i="26" s="1"/>
  <c r="V25" i="25"/>
  <c r="AC42" i="15" s="1"/>
  <c r="E42" i="19" s="1"/>
  <c r="R42" i="26" s="1"/>
  <c r="T26" i="25"/>
  <c r="Q31" i="15" s="1"/>
  <c r="C31" i="19" s="1"/>
  <c r="P31" i="26" s="1"/>
  <c r="U26" i="25"/>
  <c r="W31" i="15" s="1"/>
  <c r="D31" i="19" s="1"/>
  <c r="Q31" i="26" s="1"/>
  <c r="V26" i="25"/>
  <c r="AC31" i="15" s="1"/>
  <c r="E31" i="19" s="1"/>
  <c r="R31" i="26" s="1"/>
  <c r="E31" i="26" s="1"/>
  <c r="T27" i="25"/>
  <c r="Q43" i="15" s="1"/>
  <c r="C43" i="19" s="1"/>
  <c r="P43" i="26" s="1"/>
  <c r="U27" i="25"/>
  <c r="W43" i="15" s="1"/>
  <c r="D43" i="19" s="1"/>
  <c r="Q43" i="26" s="1"/>
  <c r="V27" i="25"/>
  <c r="AC43" i="15" s="1"/>
  <c r="E43" i="19" s="1"/>
  <c r="R43" i="26" s="1"/>
  <c r="E43" i="26" s="1"/>
  <c r="T28" i="25"/>
  <c r="Q38" i="15" s="1"/>
  <c r="C38" i="19" s="1"/>
  <c r="P38" i="26" s="1"/>
  <c r="U28" i="25"/>
  <c r="W38" i="15" s="1"/>
  <c r="D38" i="19" s="1"/>
  <c r="Q38" i="26" s="1"/>
  <c r="V28" i="25"/>
  <c r="AC38" i="15" s="1"/>
  <c r="E38" i="19" s="1"/>
  <c r="R38" i="26" s="1"/>
  <c r="E38" i="26" s="1"/>
  <c r="T29" i="25"/>
  <c r="Q32" i="15" s="1"/>
  <c r="C32" i="19" s="1"/>
  <c r="P32" i="26" s="1"/>
  <c r="U29" i="25"/>
  <c r="W32" i="15" s="1"/>
  <c r="D32" i="19" s="1"/>
  <c r="Q32" i="26" s="1"/>
  <c r="V29" i="25"/>
  <c r="AC32" i="15" s="1"/>
  <c r="E32" i="19" s="1"/>
  <c r="R32" i="26" s="1"/>
  <c r="T30" i="25"/>
  <c r="Q44" i="15" s="1"/>
  <c r="C44" i="19" s="1"/>
  <c r="P44" i="26" s="1"/>
  <c r="U30" i="25"/>
  <c r="W44" i="15" s="1"/>
  <c r="D44" i="19" s="1"/>
  <c r="Q44" i="26" s="1"/>
  <c r="V30" i="25"/>
  <c r="AC44" i="15" s="1"/>
  <c r="E44" i="19" s="1"/>
  <c r="R44" i="26" s="1"/>
  <c r="E44" i="26" s="1"/>
  <c r="T31" i="25"/>
  <c r="Q33" i="15" s="1"/>
  <c r="C33" i="19" s="1"/>
  <c r="P33" i="26" s="1"/>
  <c r="U31" i="25"/>
  <c r="W33" i="15" s="1"/>
  <c r="D33" i="19" s="1"/>
  <c r="Q33" i="26" s="1"/>
  <c r="V31" i="25"/>
  <c r="AC33" i="15" s="1"/>
  <c r="E33" i="19" s="1"/>
  <c r="R33" i="26" s="1"/>
  <c r="E33" i="26" s="1"/>
  <c r="T32" i="25"/>
  <c r="Q45" i="15" s="1"/>
  <c r="C45" i="19" s="1"/>
  <c r="P45" i="26" s="1"/>
  <c r="U32" i="25"/>
  <c r="W45" i="15" s="1"/>
  <c r="D45" i="19" s="1"/>
  <c r="Q45" i="26" s="1"/>
  <c r="V32" i="25"/>
  <c r="AC45" i="15" s="1"/>
  <c r="E45" i="19" s="1"/>
  <c r="R45" i="26" s="1"/>
  <c r="E45" i="26" s="1"/>
  <c r="T33" i="25"/>
  <c r="Q68" i="15" s="1"/>
  <c r="C68" i="19" s="1"/>
  <c r="P68" i="26" s="1"/>
  <c r="U33" i="25"/>
  <c r="W68" i="15" s="1"/>
  <c r="D68" i="19" s="1"/>
  <c r="Q68" i="26" s="1"/>
  <c r="V33" i="25"/>
  <c r="AC68" i="15" s="1"/>
  <c r="E68" i="19" s="1"/>
  <c r="R68" i="26" s="1"/>
  <c r="T34" i="25"/>
  <c r="Q63" i="15" s="1"/>
  <c r="C63" i="19" s="1"/>
  <c r="P63" i="26" s="1"/>
  <c r="U34" i="25"/>
  <c r="W63" i="15" s="1"/>
  <c r="D63" i="19" s="1"/>
  <c r="Q63" i="26" s="1"/>
  <c r="V34" i="25"/>
  <c r="AC63" i="15" s="1"/>
  <c r="E63" i="19" s="1"/>
  <c r="R63" i="26" s="1"/>
  <c r="E63" i="26" s="1"/>
  <c r="T35" i="25"/>
  <c r="Q69" i="15" s="1"/>
  <c r="C69" i="19" s="1"/>
  <c r="P69" i="26" s="1"/>
  <c r="U35" i="25"/>
  <c r="W69" i="15" s="1"/>
  <c r="D69" i="19" s="1"/>
  <c r="Q69" i="26" s="1"/>
  <c r="V35" i="25"/>
  <c r="AC69" i="15" s="1"/>
  <c r="E69" i="19" s="1"/>
  <c r="R69" i="26" s="1"/>
  <c r="E69" i="26" s="1"/>
  <c r="T36" i="25"/>
  <c r="Q72" i="15" s="1"/>
  <c r="C72" i="19" s="1"/>
  <c r="P72" i="26" s="1"/>
  <c r="U36" i="25"/>
  <c r="W72" i="15" s="1"/>
  <c r="D72" i="19" s="1"/>
  <c r="Q72" i="26" s="1"/>
  <c r="V36" i="25"/>
  <c r="AC72" i="15" s="1"/>
  <c r="E72" i="19" s="1"/>
  <c r="R72" i="26" s="1"/>
  <c r="E72" i="26" s="1"/>
  <c r="T37" i="25"/>
  <c r="Q64" i="15" s="1"/>
  <c r="C64" i="19" s="1"/>
  <c r="P64" i="26" s="1"/>
  <c r="U37" i="25"/>
  <c r="W64" i="15" s="1"/>
  <c r="D64" i="19" s="1"/>
  <c r="Q64" i="26" s="1"/>
  <c r="V37" i="25"/>
  <c r="AC64" i="15" s="1"/>
  <c r="E64" i="19" s="1"/>
  <c r="R64" i="26" s="1"/>
  <c r="T38" i="25"/>
  <c r="Q73" i="15" s="1"/>
  <c r="C73" i="19" s="1"/>
  <c r="P73" i="26" s="1"/>
  <c r="U38" i="25"/>
  <c r="W73" i="15" s="1"/>
  <c r="D73" i="19" s="1"/>
  <c r="Q73" i="26" s="1"/>
  <c r="V38" i="25"/>
  <c r="AC73" i="15" s="1"/>
  <c r="E73" i="19" s="1"/>
  <c r="R73" i="26" s="1"/>
  <c r="E73" i="26" s="1"/>
  <c r="T39" i="25"/>
  <c r="Q56" i="15" s="1"/>
  <c r="C56" i="19" s="1"/>
  <c r="P56" i="26" s="1"/>
  <c r="U39" i="25"/>
  <c r="W56" i="15" s="1"/>
  <c r="D56" i="19" s="1"/>
  <c r="Q56" i="26" s="1"/>
  <c r="V39" i="25"/>
  <c r="AC56" i="15" s="1"/>
  <c r="E56" i="19" s="1"/>
  <c r="R56" i="26" s="1"/>
  <c r="E56" i="26" s="1"/>
  <c r="T40" i="25"/>
  <c r="U40" i="25"/>
  <c r="V40" i="25"/>
  <c r="T41" i="25"/>
  <c r="Q57" i="15" s="1"/>
  <c r="C57" i="19" s="1"/>
  <c r="P57" i="26" s="1"/>
  <c r="U41" i="25"/>
  <c r="W57" i="15" s="1"/>
  <c r="D57" i="19" s="1"/>
  <c r="Q57" i="26" s="1"/>
  <c r="V41" i="25"/>
  <c r="AC57" i="15" s="1"/>
  <c r="E57" i="19" s="1"/>
  <c r="R57" i="26" s="1"/>
  <c r="T42" i="25"/>
  <c r="Q34" i="15" s="1"/>
  <c r="C34" i="19" s="1"/>
  <c r="P34" i="26" s="1"/>
  <c r="U42" i="25"/>
  <c r="W34" i="15" s="1"/>
  <c r="D34" i="19" s="1"/>
  <c r="Q34" i="26" s="1"/>
  <c r="V42" i="25"/>
  <c r="AC34" i="15" s="1"/>
  <c r="E34" i="19" s="1"/>
  <c r="R34" i="26" s="1"/>
  <c r="E34" i="26" s="1"/>
  <c r="T43" i="25"/>
  <c r="Q47" i="15" s="1"/>
  <c r="C47" i="19" s="1"/>
  <c r="P47" i="26" s="1"/>
  <c r="U43" i="25"/>
  <c r="W47" i="15" s="1"/>
  <c r="D47" i="19" s="1"/>
  <c r="Q47" i="26" s="1"/>
  <c r="V43" i="25"/>
  <c r="AC47" i="15" s="1"/>
  <c r="E47" i="19" s="1"/>
  <c r="R47" i="26" s="1"/>
  <c r="E47" i="26" s="1"/>
  <c r="T44" i="25"/>
  <c r="Q39" i="15" s="1"/>
  <c r="C39" i="19" s="1"/>
  <c r="P39" i="26" s="1"/>
  <c r="U44" i="25"/>
  <c r="W39" i="15" s="1"/>
  <c r="D39" i="19" s="1"/>
  <c r="Q39" i="26" s="1"/>
  <c r="V44" i="25"/>
  <c r="AC39" i="15" s="1"/>
  <c r="E39" i="19" s="1"/>
  <c r="R39" i="26" s="1"/>
  <c r="E39" i="26" s="1"/>
  <c r="T45" i="25"/>
  <c r="Q40" i="15" s="1"/>
  <c r="C40" i="19" s="1"/>
  <c r="P40" i="26" s="1"/>
  <c r="U45" i="25"/>
  <c r="W40" i="15" s="1"/>
  <c r="D40" i="19" s="1"/>
  <c r="Q40" i="26" s="1"/>
  <c r="V45" i="25"/>
  <c r="AC40" i="15" s="1"/>
  <c r="E40" i="19" s="1"/>
  <c r="R40" i="26" s="1"/>
  <c r="T46" i="25"/>
  <c r="Q50" i="15" s="1"/>
  <c r="C50" i="19" s="1"/>
  <c r="P50" i="26" s="1"/>
  <c r="U46" i="25"/>
  <c r="W50" i="15" s="1"/>
  <c r="D50" i="19" s="1"/>
  <c r="Q50" i="26" s="1"/>
  <c r="V46" i="25"/>
  <c r="AC50" i="15" s="1"/>
  <c r="E50" i="19" s="1"/>
  <c r="R50" i="26" s="1"/>
  <c r="E50" i="26" s="1"/>
  <c r="T47" i="25"/>
  <c r="U47" i="25"/>
  <c r="V47" i="25"/>
  <c r="T48" i="25"/>
  <c r="Q52" i="15" s="1"/>
  <c r="C52" i="19" s="1"/>
  <c r="P52" i="26" s="1"/>
  <c r="U48" i="25"/>
  <c r="W52" i="15" s="1"/>
  <c r="D52" i="19" s="1"/>
  <c r="Q52" i="26" s="1"/>
  <c r="V48" i="25"/>
  <c r="AC52" i="15" s="1"/>
  <c r="E52" i="19" s="1"/>
  <c r="R52" i="26" s="1"/>
  <c r="E52" i="26" s="1"/>
  <c r="T49" i="25"/>
  <c r="Q58" i="15" s="1"/>
  <c r="C58" i="19" s="1"/>
  <c r="P58" i="26" s="1"/>
  <c r="U49" i="25"/>
  <c r="W58" i="15" s="1"/>
  <c r="D58" i="19" s="1"/>
  <c r="Q58" i="26" s="1"/>
  <c r="V49" i="25"/>
  <c r="AC58" i="15" s="1"/>
  <c r="E58" i="19" s="1"/>
  <c r="R58" i="26" s="1"/>
  <c r="T50" i="25"/>
  <c r="Q59" i="15" s="1"/>
  <c r="C59" i="19" s="1"/>
  <c r="P59" i="26" s="1"/>
  <c r="U50" i="25"/>
  <c r="W59" i="15" s="1"/>
  <c r="D59" i="19" s="1"/>
  <c r="Q59" i="26" s="1"/>
  <c r="V50" i="25"/>
  <c r="AC59" i="15" s="1"/>
  <c r="E59" i="19" s="1"/>
  <c r="R59" i="26" s="1"/>
  <c r="E59" i="26" s="1"/>
  <c r="T51" i="25"/>
  <c r="Q60" i="15" s="1"/>
  <c r="C60" i="19" s="1"/>
  <c r="P60" i="26" s="1"/>
  <c r="U51" i="25"/>
  <c r="W60" i="15" s="1"/>
  <c r="D60" i="19" s="1"/>
  <c r="Q60" i="26" s="1"/>
  <c r="V51" i="25"/>
  <c r="AC60" i="15" s="1"/>
  <c r="E60" i="19" s="1"/>
  <c r="R60" i="26" s="1"/>
  <c r="E60" i="26" s="1"/>
  <c r="T52" i="25"/>
  <c r="Q65" i="15" s="1"/>
  <c r="C65" i="19" s="1"/>
  <c r="P65" i="26" s="1"/>
  <c r="U52" i="25"/>
  <c r="W65" i="15" s="1"/>
  <c r="D65" i="19" s="1"/>
  <c r="Q65" i="26" s="1"/>
  <c r="V52" i="25"/>
  <c r="AC65" i="15" s="1"/>
  <c r="E65" i="19" s="1"/>
  <c r="R65" i="26" s="1"/>
  <c r="E65" i="26" s="1"/>
  <c r="T53" i="25"/>
  <c r="Q66" i="15" s="1"/>
  <c r="C66" i="19" s="1"/>
  <c r="P66" i="26" s="1"/>
  <c r="U53" i="25"/>
  <c r="W66" i="15" s="1"/>
  <c r="D66" i="19" s="1"/>
  <c r="Q66" i="26" s="1"/>
  <c r="V53" i="25"/>
  <c r="AC66" i="15" s="1"/>
  <c r="E66" i="19" s="1"/>
  <c r="R66" i="26" s="1"/>
  <c r="S4" i="25"/>
  <c r="S5" i="25"/>
  <c r="K16" i="15" s="1"/>
  <c r="B16" i="19" s="1"/>
  <c r="S6" i="25"/>
  <c r="S7" i="25"/>
  <c r="K19" i="15" s="1"/>
  <c r="B19" i="19" s="1"/>
  <c r="S8" i="25"/>
  <c r="K21" i="15" s="1"/>
  <c r="B21" i="19" s="1"/>
  <c r="S9" i="25"/>
  <c r="K22" i="15" s="1"/>
  <c r="B22" i="19" s="1"/>
  <c r="S10" i="25"/>
  <c r="K23" i="15" s="1"/>
  <c r="B23" i="19" s="1"/>
  <c r="S11" i="25"/>
  <c r="K20" i="15" s="1"/>
  <c r="B20" i="19" s="1"/>
  <c r="S12" i="25"/>
  <c r="S13" i="25"/>
  <c r="K24" i="15" s="1"/>
  <c r="B24" i="19" s="1"/>
  <c r="S14" i="25"/>
  <c r="K49" i="15" s="1"/>
  <c r="B49" i="19" s="1"/>
  <c r="S15" i="25"/>
  <c r="K26" i="15" s="1"/>
  <c r="B26" i="19" s="1"/>
  <c r="S16" i="25"/>
  <c r="K36" i="15" s="1"/>
  <c r="B36" i="19" s="1"/>
  <c r="S17" i="25"/>
  <c r="S18" i="25"/>
  <c r="K71" i="15" s="1"/>
  <c r="B71" i="19" s="1"/>
  <c r="G71" i="19" s="1"/>
  <c r="S19" i="25"/>
  <c r="K28" i="15" s="1"/>
  <c r="B28" i="19" s="1"/>
  <c r="S20" i="25"/>
  <c r="K30" i="15" s="1"/>
  <c r="B30" i="19" s="1"/>
  <c r="S21" i="25"/>
  <c r="K54" i="15" s="1"/>
  <c r="B54" i="19" s="1"/>
  <c r="S22" i="25"/>
  <c r="K62" i="15" s="1"/>
  <c r="B62" i="19" s="1"/>
  <c r="S23" i="25"/>
  <c r="K37" i="15" s="1"/>
  <c r="B37" i="19" s="1"/>
  <c r="S24" i="25"/>
  <c r="K55" i="15" s="1"/>
  <c r="B55" i="19" s="1"/>
  <c r="S25" i="25"/>
  <c r="K42" i="15" s="1"/>
  <c r="B42" i="19" s="1"/>
  <c r="S26" i="25"/>
  <c r="K31" i="15" s="1"/>
  <c r="B31" i="19" s="1"/>
  <c r="S27" i="25"/>
  <c r="K43" i="15" s="1"/>
  <c r="B43" i="19" s="1"/>
  <c r="S28" i="25"/>
  <c r="K38" i="15" s="1"/>
  <c r="B38" i="19" s="1"/>
  <c r="S29" i="25"/>
  <c r="K32" i="15" s="1"/>
  <c r="B32" i="19" s="1"/>
  <c r="S30" i="25"/>
  <c r="K44" i="15" s="1"/>
  <c r="B44" i="19" s="1"/>
  <c r="S31" i="25"/>
  <c r="K33" i="15" s="1"/>
  <c r="B33" i="19" s="1"/>
  <c r="S32" i="25"/>
  <c r="K45" i="15" s="1"/>
  <c r="B45" i="19" s="1"/>
  <c r="S33" i="25"/>
  <c r="K68" i="15" s="1"/>
  <c r="B68" i="19" s="1"/>
  <c r="S34" i="25"/>
  <c r="K63" i="15" s="1"/>
  <c r="B63" i="19" s="1"/>
  <c r="S35" i="25"/>
  <c r="K69" i="15" s="1"/>
  <c r="B69" i="19" s="1"/>
  <c r="S36" i="25"/>
  <c r="K72" i="15" s="1"/>
  <c r="B72" i="19" s="1"/>
  <c r="G72" i="19" s="1"/>
  <c r="S37" i="25"/>
  <c r="K64" i="15" s="1"/>
  <c r="B64" i="19" s="1"/>
  <c r="S38" i="25"/>
  <c r="K73" i="15" s="1"/>
  <c r="B73" i="19" s="1"/>
  <c r="S39" i="25"/>
  <c r="K56" i="15" s="1"/>
  <c r="B56" i="19" s="1"/>
  <c r="S40" i="25"/>
  <c r="S41" i="25"/>
  <c r="K57" i="15" s="1"/>
  <c r="B57" i="19" s="1"/>
  <c r="S42" i="25"/>
  <c r="K34" i="15" s="1"/>
  <c r="B34" i="19" s="1"/>
  <c r="S43" i="25"/>
  <c r="K47" i="15" s="1"/>
  <c r="B47" i="19" s="1"/>
  <c r="S44" i="25"/>
  <c r="K39" i="15" s="1"/>
  <c r="B39" i="19" s="1"/>
  <c r="S45" i="25"/>
  <c r="K40" i="15" s="1"/>
  <c r="B40" i="19" s="1"/>
  <c r="S46" i="25"/>
  <c r="K50" i="15" s="1"/>
  <c r="B50" i="19" s="1"/>
  <c r="S47" i="25"/>
  <c r="S48" i="25"/>
  <c r="K52" i="15" s="1"/>
  <c r="B52" i="19" s="1"/>
  <c r="S49" i="25"/>
  <c r="K58" i="15" s="1"/>
  <c r="B58" i="19" s="1"/>
  <c r="S50" i="25"/>
  <c r="K59" i="15" s="1"/>
  <c r="B59" i="19" s="1"/>
  <c r="S51" i="25"/>
  <c r="K60" i="15" s="1"/>
  <c r="B60" i="19" s="1"/>
  <c r="S52" i="25"/>
  <c r="K65" i="15" s="1"/>
  <c r="B65" i="19" s="1"/>
  <c r="S53" i="25"/>
  <c r="K66" i="15" s="1"/>
  <c r="B66" i="19" s="1"/>
  <c r="S3" i="25"/>
  <c r="O66" i="26" l="1"/>
  <c r="G66" i="19"/>
  <c r="O57" i="26"/>
  <c r="G57" i="19"/>
  <c r="O52" i="26"/>
  <c r="G52" i="19"/>
  <c r="O45" i="26"/>
  <c r="G45" i="19"/>
  <c r="O38" i="26"/>
  <c r="G38" i="19"/>
  <c r="O55" i="26"/>
  <c r="G55" i="19"/>
  <c r="O30" i="26"/>
  <c r="G30" i="19"/>
  <c r="O36" i="26"/>
  <c r="G36" i="19"/>
  <c r="O21" i="26"/>
  <c r="G21" i="19"/>
  <c r="O59" i="26"/>
  <c r="G59" i="19"/>
  <c r="O40" i="26"/>
  <c r="G40" i="19"/>
  <c r="O65" i="26"/>
  <c r="G65" i="19"/>
  <c r="O39" i="26"/>
  <c r="G39" i="19"/>
  <c r="O60" i="26"/>
  <c r="G60" i="19"/>
  <c r="O47" i="26"/>
  <c r="G47" i="19"/>
  <c r="O56" i="26"/>
  <c r="G56" i="19"/>
  <c r="O69" i="26"/>
  <c r="G69" i="19"/>
  <c r="O33" i="26"/>
  <c r="G33" i="19"/>
  <c r="O43" i="26"/>
  <c r="G43" i="19"/>
  <c r="O37" i="26"/>
  <c r="G37" i="19"/>
  <c r="O28" i="26"/>
  <c r="G28" i="19"/>
  <c r="O26" i="26"/>
  <c r="G26" i="19"/>
  <c r="O20" i="26"/>
  <c r="G20" i="19"/>
  <c r="O19" i="26"/>
  <c r="G19" i="19"/>
  <c r="O50" i="26"/>
  <c r="G50" i="19"/>
  <c r="O34" i="26"/>
  <c r="G34" i="19"/>
  <c r="O73" i="26"/>
  <c r="G73" i="19"/>
  <c r="O63" i="26"/>
  <c r="G63" i="19"/>
  <c r="O44" i="26"/>
  <c r="G44" i="19"/>
  <c r="O31" i="26"/>
  <c r="G31" i="19"/>
  <c r="O62" i="26"/>
  <c r="G62" i="19"/>
  <c r="O49" i="26"/>
  <c r="G49" i="19"/>
  <c r="O23" i="26"/>
  <c r="G23" i="19"/>
  <c r="O58" i="26"/>
  <c r="G58" i="19"/>
  <c r="O64" i="26"/>
  <c r="G64" i="19"/>
  <c r="O68" i="26"/>
  <c r="G68" i="19"/>
  <c r="O32" i="26"/>
  <c r="G32" i="19"/>
  <c r="O42" i="26"/>
  <c r="G42" i="19"/>
  <c r="O54" i="26"/>
  <c r="G54" i="19"/>
  <c r="O24" i="26"/>
  <c r="G24" i="19"/>
  <c r="O22" i="26"/>
  <c r="G22" i="19"/>
  <c r="O16" i="26"/>
  <c r="G16" i="19"/>
  <c r="E66" i="26"/>
  <c r="E58" i="26"/>
  <c r="E40" i="26"/>
  <c r="E35" i="26" s="1"/>
  <c r="E57" i="26"/>
  <c r="E64" i="26"/>
  <c r="E61" i="26" s="1"/>
  <c r="E68" i="26"/>
  <c r="E32" i="26"/>
  <c r="E29" i="26" s="1"/>
  <c r="E42" i="26"/>
  <c r="E54" i="26"/>
  <c r="R61" i="26"/>
  <c r="R12" i="26" s="1"/>
  <c r="R29" i="26"/>
  <c r="R7" i="26" s="1"/>
  <c r="R70" i="26"/>
  <c r="R14" i="26" s="1"/>
  <c r="E70" i="26"/>
  <c r="R35" i="26"/>
  <c r="R8" i="26" s="1"/>
  <c r="R48" i="26"/>
  <c r="R10" i="26" s="1"/>
  <c r="E48" i="26"/>
  <c r="R67" i="26"/>
  <c r="R13" i="26" s="1"/>
  <c r="E67" i="26"/>
  <c r="R41" i="26"/>
  <c r="R9" i="26" s="1"/>
  <c r="R53" i="26"/>
  <c r="R11" i="26" s="1"/>
  <c r="R25" i="26"/>
  <c r="R6" i="26" s="1"/>
  <c r="E25" i="26"/>
  <c r="R15" i="26"/>
  <c r="E15" i="26" s="1"/>
  <c r="O25" i="26"/>
  <c r="O6" i="26" s="1"/>
  <c r="Q29" i="26"/>
  <c r="Q7" i="26" s="1"/>
  <c r="Q35" i="26"/>
  <c r="Q8" i="26" s="1"/>
  <c r="O61" i="26"/>
  <c r="O12" i="26" s="1"/>
  <c r="O71" i="26"/>
  <c r="O48" i="26"/>
  <c r="O10" i="26" s="1"/>
  <c r="Q67" i="26"/>
  <c r="Q13" i="26" s="1"/>
  <c r="Q41" i="26"/>
  <c r="Q9" i="26" s="1"/>
  <c r="Q53" i="26"/>
  <c r="Q11" i="26" s="1"/>
  <c r="P29" i="26"/>
  <c r="P7" i="26" s="1"/>
  <c r="P35" i="26"/>
  <c r="P8" i="26" s="1"/>
  <c r="Q15" i="26"/>
  <c r="O67" i="26"/>
  <c r="O13" i="26" s="1"/>
  <c r="O41" i="26"/>
  <c r="O9" i="26" s="1"/>
  <c r="O53" i="26"/>
  <c r="O11" i="26" s="1"/>
  <c r="O15" i="26"/>
  <c r="P67" i="26"/>
  <c r="P13" i="26" s="1"/>
  <c r="P41" i="26"/>
  <c r="P9" i="26" s="1"/>
  <c r="Q61" i="26"/>
  <c r="Q12" i="26" s="1"/>
  <c r="P53" i="26"/>
  <c r="P11" i="26" s="1"/>
  <c r="Q70" i="26"/>
  <c r="Q14" i="26" s="1"/>
  <c r="Q48" i="26"/>
  <c r="Q10" i="26" s="1"/>
  <c r="P15" i="26"/>
  <c r="O72" i="26"/>
  <c r="O29" i="26"/>
  <c r="O7" i="26" s="1"/>
  <c r="O35" i="26"/>
  <c r="O8" i="26" s="1"/>
  <c r="P61" i="26"/>
  <c r="P12" i="26" s="1"/>
  <c r="P70" i="26"/>
  <c r="P14" i="26" s="1"/>
  <c r="Q25" i="26"/>
  <c r="Q6" i="26" s="1"/>
  <c r="P48" i="26"/>
  <c r="P10" i="26" s="1"/>
  <c r="Q25" i="15"/>
  <c r="C28" i="19"/>
  <c r="P28" i="26" s="1"/>
  <c r="AC67" i="15"/>
  <c r="K48" i="15"/>
  <c r="Q61" i="15"/>
  <c r="AC35" i="15"/>
  <c r="K67" i="15"/>
  <c r="W53" i="15"/>
  <c r="Q15" i="15"/>
  <c r="K70" i="15"/>
  <c r="W48" i="15"/>
  <c r="AC25" i="15"/>
  <c r="AC48" i="15"/>
  <c r="Q70" i="15"/>
  <c r="W25" i="15"/>
  <c r="W67" i="15"/>
  <c r="W29" i="15"/>
  <c r="Q35" i="15"/>
  <c r="Q48" i="15"/>
  <c r="W61" i="15"/>
  <c r="Q41" i="15"/>
  <c r="Q67" i="15"/>
  <c r="K25" i="15"/>
  <c r="AC15" i="15"/>
  <c r="AC41" i="15"/>
  <c r="K29" i="15"/>
  <c r="K41" i="15"/>
  <c r="AC70" i="15"/>
  <c r="AC61" i="15"/>
  <c r="AC53" i="15"/>
  <c r="AC29" i="15"/>
  <c r="W70" i="15"/>
  <c r="W41" i="15"/>
  <c r="W35" i="15"/>
  <c r="W15" i="15"/>
  <c r="Q53" i="15"/>
  <c r="Q29" i="15"/>
  <c r="K61" i="15"/>
  <c r="K53" i="15"/>
  <c r="K35" i="15"/>
  <c r="K15" i="15"/>
  <c r="E53" i="26" l="1"/>
  <c r="E11" i="26" s="1"/>
  <c r="E41" i="26"/>
  <c r="E9" i="26" s="1"/>
  <c r="E6" i="26"/>
  <c r="E10" i="26"/>
  <c r="E14" i="26"/>
  <c r="E12" i="26"/>
  <c r="E13" i="26"/>
  <c r="E8" i="26"/>
  <c r="E7" i="26"/>
  <c r="E5" i="26"/>
  <c r="R5" i="26"/>
  <c r="R4" i="26" s="1"/>
  <c r="P25" i="26"/>
  <c r="P6" i="26" s="1"/>
  <c r="P5" i="26"/>
  <c r="Q5" i="26"/>
  <c r="Q4" i="26" s="1"/>
  <c r="O5" i="26"/>
  <c r="O70" i="26"/>
  <c r="O14" i="26" s="1"/>
  <c r="K5" i="15"/>
  <c r="B5" i="19" s="1"/>
  <c r="G5" i="19" s="1"/>
  <c r="B15" i="19"/>
  <c r="G15" i="19" s="1"/>
  <c r="Q7" i="15"/>
  <c r="C7" i="19" s="1"/>
  <c r="C29" i="19"/>
  <c r="W9" i="15"/>
  <c r="D9" i="19" s="1"/>
  <c r="D41" i="19"/>
  <c r="AC12" i="15"/>
  <c r="E12" i="19" s="1"/>
  <c r="E61" i="19"/>
  <c r="AC9" i="15"/>
  <c r="E9" i="19" s="1"/>
  <c r="E41" i="19"/>
  <c r="Q9" i="15"/>
  <c r="C9" i="19" s="1"/>
  <c r="C41" i="19"/>
  <c r="W7" i="15"/>
  <c r="D7" i="19" s="1"/>
  <c r="D29" i="19"/>
  <c r="AC10" i="15"/>
  <c r="E10" i="19" s="1"/>
  <c r="E48" i="19"/>
  <c r="Q5" i="15"/>
  <c r="C5" i="19" s="1"/>
  <c r="C15" i="19"/>
  <c r="Q12" i="15"/>
  <c r="C12" i="19" s="1"/>
  <c r="C61" i="19"/>
  <c r="K8" i="15"/>
  <c r="B8" i="19" s="1"/>
  <c r="G8" i="19" s="1"/>
  <c r="B35" i="19"/>
  <c r="G35" i="19" s="1"/>
  <c r="Q11" i="15"/>
  <c r="C11" i="19" s="1"/>
  <c r="C53" i="19"/>
  <c r="W14" i="15"/>
  <c r="D14" i="19" s="1"/>
  <c r="D70" i="19"/>
  <c r="AC14" i="15"/>
  <c r="E14" i="19" s="1"/>
  <c r="E70" i="19"/>
  <c r="AC5" i="15"/>
  <c r="E5" i="19" s="1"/>
  <c r="E15" i="19"/>
  <c r="W12" i="15"/>
  <c r="D12" i="19" s="1"/>
  <c r="D61" i="19"/>
  <c r="W13" i="15"/>
  <c r="D13" i="19" s="1"/>
  <c r="D67" i="19"/>
  <c r="AC6" i="15"/>
  <c r="E6" i="19" s="1"/>
  <c r="E25" i="19"/>
  <c r="W11" i="15"/>
  <c r="D11" i="19" s="1"/>
  <c r="D53" i="19"/>
  <c r="K10" i="15"/>
  <c r="B10" i="19" s="1"/>
  <c r="G10" i="19" s="1"/>
  <c r="B48" i="19"/>
  <c r="G48" i="19" s="1"/>
  <c r="K11" i="15"/>
  <c r="B11" i="19" s="1"/>
  <c r="G11" i="19" s="1"/>
  <c r="B53" i="19"/>
  <c r="G53" i="19" s="1"/>
  <c r="W5" i="15"/>
  <c r="D5" i="19" s="1"/>
  <c r="D15" i="19"/>
  <c r="AC7" i="15"/>
  <c r="E7" i="19" s="1"/>
  <c r="E29" i="19"/>
  <c r="K9" i="15"/>
  <c r="B9" i="19" s="1"/>
  <c r="G9" i="19" s="1"/>
  <c r="B41" i="19"/>
  <c r="G41" i="19" s="1"/>
  <c r="K6" i="15"/>
  <c r="B6" i="19" s="1"/>
  <c r="G6" i="19" s="1"/>
  <c r="B25" i="19"/>
  <c r="G25" i="19" s="1"/>
  <c r="Q10" i="15"/>
  <c r="C10" i="19" s="1"/>
  <c r="C48" i="19"/>
  <c r="W6" i="15"/>
  <c r="D6" i="19" s="1"/>
  <c r="D25" i="19"/>
  <c r="W10" i="15"/>
  <c r="D10" i="19" s="1"/>
  <c r="D48" i="19"/>
  <c r="K13" i="15"/>
  <c r="B13" i="19" s="1"/>
  <c r="G13" i="19" s="1"/>
  <c r="B67" i="19"/>
  <c r="G67" i="19" s="1"/>
  <c r="AC13" i="15"/>
  <c r="E13" i="19" s="1"/>
  <c r="E67" i="19"/>
  <c r="Q6" i="15"/>
  <c r="C6" i="19" s="1"/>
  <c r="C25" i="19"/>
  <c r="K12" i="15"/>
  <c r="B12" i="19" s="1"/>
  <c r="G12" i="19" s="1"/>
  <c r="B61" i="19"/>
  <c r="G61" i="19" s="1"/>
  <c r="W8" i="15"/>
  <c r="D8" i="19" s="1"/>
  <c r="D35" i="19"/>
  <c r="AC11" i="15"/>
  <c r="E11" i="19" s="1"/>
  <c r="E53" i="19"/>
  <c r="K7" i="15"/>
  <c r="B7" i="19" s="1"/>
  <c r="G7" i="19" s="1"/>
  <c r="B29" i="19"/>
  <c r="G29" i="19" s="1"/>
  <c r="Q13" i="15"/>
  <c r="C13" i="19" s="1"/>
  <c r="C67" i="19"/>
  <c r="Q8" i="15"/>
  <c r="C8" i="19" s="1"/>
  <c r="C35" i="19"/>
  <c r="Q14" i="15"/>
  <c r="C14" i="19" s="1"/>
  <c r="C70" i="19"/>
  <c r="K14" i="15"/>
  <c r="B14" i="19" s="1"/>
  <c r="G14" i="19" s="1"/>
  <c r="B70" i="19"/>
  <c r="G70" i="19" s="1"/>
  <c r="AC8" i="15"/>
  <c r="E8" i="19" s="1"/>
  <c r="E35" i="19"/>
  <c r="B4" i="15"/>
  <c r="Z73" i="15"/>
  <c r="T73" i="15"/>
  <c r="N73" i="15"/>
  <c r="I73" i="15"/>
  <c r="H73" i="15"/>
  <c r="D73" i="15"/>
  <c r="C73" i="15"/>
  <c r="B73" i="15"/>
  <c r="Z72" i="15"/>
  <c r="T72" i="15"/>
  <c r="N72" i="15"/>
  <c r="I72" i="15"/>
  <c r="H72" i="15"/>
  <c r="D72" i="15"/>
  <c r="C72" i="15"/>
  <c r="B72" i="15"/>
  <c r="Z71" i="15"/>
  <c r="T71" i="15"/>
  <c r="N71" i="15"/>
  <c r="I71" i="15"/>
  <c r="H71" i="15"/>
  <c r="D71" i="15"/>
  <c r="C71" i="15"/>
  <c r="B71" i="15"/>
  <c r="Z69" i="15"/>
  <c r="T69" i="15"/>
  <c r="N69" i="15"/>
  <c r="I69" i="15"/>
  <c r="H69" i="15"/>
  <c r="D69" i="15"/>
  <c r="C69" i="15"/>
  <c r="B69" i="15"/>
  <c r="Z68" i="15"/>
  <c r="T68" i="15"/>
  <c r="N68" i="15"/>
  <c r="I68" i="15"/>
  <c r="H68" i="15"/>
  <c r="D68" i="15"/>
  <c r="C68" i="15"/>
  <c r="B68" i="15"/>
  <c r="Z67" i="15"/>
  <c r="Z13" i="15" s="1"/>
  <c r="Z66" i="15"/>
  <c r="T66" i="15"/>
  <c r="N66" i="15"/>
  <c r="I66" i="15"/>
  <c r="H66" i="15"/>
  <c r="D66" i="15"/>
  <c r="C66" i="15"/>
  <c r="B66" i="15"/>
  <c r="Z65" i="15"/>
  <c r="T65" i="15"/>
  <c r="N65" i="15"/>
  <c r="I65" i="15"/>
  <c r="H65" i="15"/>
  <c r="D65" i="15"/>
  <c r="C65" i="15"/>
  <c r="B65" i="15"/>
  <c r="Z64" i="15"/>
  <c r="T64" i="15"/>
  <c r="N64" i="15"/>
  <c r="I64" i="15"/>
  <c r="H64" i="15"/>
  <c r="D64" i="15"/>
  <c r="C64" i="15"/>
  <c r="B64" i="15"/>
  <c r="Z63" i="15"/>
  <c r="T63" i="15"/>
  <c r="N63" i="15"/>
  <c r="I63" i="15"/>
  <c r="H63" i="15"/>
  <c r="D63" i="15"/>
  <c r="C63" i="15"/>
  <c r="B63" i="15"/>
  <c r="Z62" i="15"/>
  <c r="T62" i="15"/>
  <c r="N62" i="15"/>
  <c r="I62" i="15"/>
  <c r="H62" i="15"/>
  <c r="D62" i="15"/>
  <c r="D61" i="15" s="1"/>
  <c r="D12" i="15" s="1"/>
  <c r="C62" i="15"/>
  <c r="B62" i="15"/>
  <c r="Z60" i="15"/>
  <c r="T60" i="15"/>
  <c r="N60" i="15"/>
  <c r="I60" i="15"/>
  <c r="H60" i="15"/>
  <c r="D60" i="15"/>
  <c r="C60" i="15"/>
  <c r="B60" i="15"/>
  <c r="Z59" i="15"/>
  <c r="T59" i="15"/>
  <c r="N59" i="15"/>
  <c r="I59" i="15"/>
  <c r="H59" i="15"/>
  <c r="D59" i="15"/>
  <c r="C59" i="15"/>
  <c r="B59" i="15"/>
  <c r="Z58" i="15"/>
  <c r="T58" i="15"/>
  <c r="N58" i="15"/>
  <c r="I58" i="15"/>
  <c r="H58" i="15"/>
  <c r="D58" i="15"/>
  <c r="C58" i="15"/>
  <c r="B58" i="15"/>
  <c r="Z57" i="15"/>
  <c r="T57" i="15"/>
  <c r="N57" i="15"/>
  <c r="I57" i="15"/>
  <c r="H57" i="15"/>
  <c r="D57" i="15"/>
  <c r="C57" i="15"/>
  <c r="B57" i="15"/>
  <c r="Z56" i="15"/>
  <c r="T56" i="15"/>
  <c r="N56" i="15"/>
  <c r="I56" i="15"/>
  <c r="H56" i="15"/>
  <c r="D56" i="15"/>
  <c r="C56" i="15"/>
  <c r="B56" i="15"/>
  <c r="Z55" i="15"/>
  <c r="T55" i="15"/>
  <c r="N55" i="15"/>
  <c r="I55" i="15"/>
  <c r="H55" i="15"/>
  <c r="D55" i="15"/>
  <c r="C55" i="15"/>
  <c r="B55" i="15"/>
  <c r="Z54" i="15"/>
  <c r="T54" i="15"/>
  <c r="N54" i="15"/>
  <c r="I54" i="15"/>
  <c r="H54" i="15"/>
  <c r="D54" i="15"/>
  <c r="C54" i="15"/>
  <c r="B54" i="15"/>
  <c r="Z52" i="15"/>
  <c r="T52" i="15"/>
  <c r="N52" i="15"/>
  <c r="I52" i="15"/>
  <c r="H52" i="15"/>
  <c r="D52" i="15"/>
  <c r="C52" i="15"/>
  <c r="B52" i="15"/>
  <c r="Z51" i="15"/>
  <c r="T51" i="15"/>
  <c r="N51" i="15"/>
  <c r="I51" i="15"/>
  <c r="H51" i="15"/>
  <c r="D51" i="15"/>
  <c r="C51" i="15"/>
  <c r="B51" i="15"/>
  <c r="Z50" i="15"/>
  <c r="T50" i="15"/>
  <c r="N50" i="15"/>
  <c r="I50" i="15"/>
  <c r="H50" i="15"/>
  <c r="D50" i="15"/>
  <c r="C50" i="15"/>
  <c r="B50" i="15"/>
  <c r="Z49" i="15"/>
  <c r="T49" i="15"/>
  <c r="N49" i="15"/>
  <c r="I49" i="15"/>
  <c r="H49" i="15"/>
  <c r="D49" i="15"/>
  <c r="C49" i="15"/>
  <c r="B49" i="15"/>
  <c r="Z47" i="15"/>
  <c r="T47" i="15"/>
  <c r="N47" i="15"/>
  <c r="I47" i="15"/>
  <c r="H47" i="15"/>
  <c r="D47" i="15"/>
  <c r="C47" i="15"/>
  <c r="B47" i="15"/>
  <c r="Z46" i="15"/>
  <c r="T46" i="15"/>
  <c r="N46" i="15"/>
  <c r="I46" i="15"/>
  <c r="H46" i="15"/>
  <c r="D46" i="15"/>
  <c r="C46" i="15"/>
  <c r="B46" i="15"/>
  <c r="Z45" i="15"/>
  <c r="T45" i="15"/>
  <c r="N45" i="15"/>
  <c r="I45" i="15"/>
  <c r="H45" i="15"/>
  <c r="D45" i="15"/>
  <c r="C45" i="15"/>
  <c r="B45" i="15"/>
  <c r="Z44" i="15"/>
  <c r="T44" i="15"/>
  <c r="N44" i="15"/>
  <c r="I44" i="15"/>
  <c r="H44" i="15"/>
  <c r="D44" i="15"/>
  <c r="C44" i="15"/>
  <c r="B44" i="15"/>
  <c r="Z43" i="15"/>
  <c r="T43" i="15"/>
  <c r="N43" i="15"/>
  <c r="I43" i="15"/>
  <c r="H43" i="15"/>
  <c r="D43" i="15"/>
  <c r="C43" i="15"/>
  <c r="B43" i="15"/>
  <c r="Z42" i="15"/>
  <c r="T42" i="15"/>
  <c r="N42" i="15"/>
  <c r="I42" i="15"/>
  <c r="H42" i="15"/>
  <c r="D42" i="15"/>
  <c r="C42" i="15"/>
  <c r="B42" i="15"/>
  <c r="Z40" i="15"/>
  <c r="T40" i="15"/>
  <c r="N40" i="15"/>
  <c r="I40" i="15"/>
  <c r="H40" i="15"/>
  <c r="D40" i="15"/>
  <c r="C40" i="15"/>
  <c r="B40" i="15"/>
  <c r="Z39" i="15"/>
  <c r="T39" i="15"/>
  <c r="N39" i="15"/>
  <c r="I39" i="15"/>
  <c r="H39" i="15"/>
  <c r="D39" i="15"/>
  <c r="C39" i="15"/>
  <c r="B39" i="15"/>
  <c r="Z38" i="15"/>
  <c r="T38" i="15"/>
  <c r="N38" i="15"/>
  <c r="I38" i="15"/>
  <c r="H38" i="15"/>
  <c r="D38" i="15"/>
  <c r="C38" i="15"/>
  <c r="B38" i="15"/>
  <c r="Z37" i="15"/>
  <c r="T37" i="15"/>
  <c r="N37" i="15"/>
  <c r="I37" i="15"/>
  <c r="H37" i="15"/>
  <c r="D37" i="15"/>
  <c r="C37" i="15"/>
  <c r="B37" i="15"/>
  <c r="Z36" i="15"/>
  <c r="T36" i="15"/>
  <c r="N36" i="15"/>
  <c r="I36" i="15"/>
  <c r="H36" i="15"/>
  <c r="D36" i="15"/>
  <c r="C36" i="15"/>
  <c r="B36" i="15"/>
  <c r="Z34" i="15"/>
  <c r="T34" i="15"/>
  <c r="N34" i="15"/>
  <c r="I34" i="15"/>
  <c r="H34" i="15"/>
  <c r="D34" i="15"/>
  <c r="C34" i="15"/>
  <c r="B34" i="15"/>
  <c r="Z33" i="15"/>
  <c r="T33" i="15"/>
  <c r="N33" i="15"/>
  <c r="I33" i="15"/>
  <c r="H33" i="15"/>
  <c r="D33" i="15"/>
  <c r="C33" i="15"/>
  <c r="B33" i="15"/>
  <c r="Z32" i="15"/>
  <c r="T32" i="15"/>
  <c r="N32" i="15"/>
  <c r="I32" i="15"/>
  <c r="H32" i="15"/>
  <c r="D32" i="15"/>
  <c r="C32" i="15"/>
  <c r="B32" i="15"/>
  <c r="Z31" i="15"/>
  <c r="T31" i="15"/>
  <c r="N31" i="15"/>
  <c r="I31" i="15"/>
  <c r="H31" i="15"/>
  <c r="D31" i="15"/>
  <c r="C31" i="15"/>
  <c r="B31" i="15"/>
  <c r="Z30" i="15"/>
  <c r="T30" i="15"/>
  <c r="N30" i="15"/>
  <c r="I30" i="15"/>
  <c r="H30" i="15"/>
  <c r="D30" i="15"/>
  <c r="C30" i="15"/>
  <c r="B30" i="15"/>
  <c r="Z28" i="15"/>
  <c r="T28" i="15"/>
  <c r="N28" i="15"/>
  <c r="I28" i="15"/>
  <c r="H28" i="15"/>
  <c r="D28" i="15"/>
  <c r="C28" i="15"/>
  <c r="B28" i="15"/>
  <c r="Z27" i="15"/>
  <c r="T27" i="15"/>
  <c r="N27" i="15"/>
  <c r="I27" i="15"/>
  <c r="H27" i="15"/>
  <c r="D27" i="15"/>
  <c r="C27" i="15"/>
  <c r="B27" i="15"/>
  <c r="Z26" i="15"/>
  <c r="T26" i="15"/>
  <c r="N26" i="15"/>
  <c r="I26" i="15"/>
  <c r="H26" i="15"/>
  <c r="D26" i="15"/>
  <c r="D25" i="15" s="1"/>
  <c r="D6" i="15" s="1"/>
  <c r="C26" i="15"/>
  <c r="B26" i="15"/>
  <c r="Z24" i="15"/>
  <c r="T24" i="15"/>
  <c r="N24" i="15"/>
  <c r="I24" i="15"/>
  <c r="H24" i="15"/>
  <c r="D24" i="15"/>
  <c r="C24" i="15"/>
  <c r="B24" i="15"/>
  <c r="Z23" i="15"/>
  <c r="T23" i="15"/>
  <c r="N23" i="15"/>
  <c r="I23" i="15"/>
  <c r="H23" i="15"/>
  <c r="D23" i="15"/>
  <c r="C23" i="15"/>
  <c r="B23" i="15"/>
  <c r="Z22" i="15"/>
  <c r="T22" i="15"/>
  <c r="N22" i="15"/>
  <c r="I22" i="15"/>
  <c r="H22" i="15"/>
  <c r="D22" i="15"/>
  <c r="C22" i="15"/>
  <c r="B22" i="15"/>
  <c r="Z21" i="15"/>
  <c r="T21" i="15"/>
  <c r="N21" i="15"/>
  <c r="I21" i="15"/>
  <c r="H21" i="15"/>
  <c r="D21" i="15"/>
  <c r="C21" i="15"/>
  <c r="B21" i="15"/>
  <c r="Z20" i="15"/>
  <c r="T20" i="15"/>
  <c r="N20" i="15"/>
  <c r="I20" i="15"/>
  <c r="H20" i="15"/>
  <c r="D20" i="15"/>
  <c r="C20" i="15"/>
  <c r="B20" i="15"/>
  <c r="Z19" i="15"/>
  <c r="T19" i="15"/>
  <c r="N19" i="15"/>
  <c r="I19" i="15"/>
  <c r="H19" i="15"/>
  <c r="D19" i="15"/>
  <c r="C19" i="15"/>
  <c r="B19" i="15"/>
  <c r="Z18" i="15"/>
  <c r="T18" i="15"/>
  <c r="N18" i="15"/>
  <c r="I18" i="15"/>
  <c r="H18" i="15"/>
  <c r="D18" i="15"/>
  <c r="C18" i="15"/>
  <c r="B18" i="15"/>
  <c r="Z17" i="15"/>
  <c r="T17" i="15"/>
  <c r="N17" i="15"/>
  <c r="I17" i="15"/>
  <c r="H17" i="15"/>
  <c r="D17" i="15"/>
  <c r="C17" i="15"/>
  <c r="B17" i="15"/>
  <c r="Z16" i="15"/>
  <c r="T16" i="15"/>
  <c r="N16" i="15"/>
  <c r="I16" i="15"/>
  <c r="H16" i="15"/>
  <c r="D16" i="15"/>
  <c r="C16" i="15"/>
  <c r="B16" i="15"/>
  <c r="O15" i="15"/>
  <c r="I15" i="15"/>
  <c r="H15" i="15"/>
  <c r="C15" i="15"/>
  <c r="B15" i="15"/>
  <c r="I14" i="15"/>
  <c r="H14" i="15"/>
  <c r="C14" i="15"/>
  <c r="B14" i="15"/>
  <c r="I13" i="15"/>
  <c r="H13" i="15"/>
  <c r="C13" i="15"/>
  <c r="B13" i="15"/>
  <c r="I12" i="15"/>
  <c r="H12" i="15"/>
  <c r="C12" i="15"/>
  <c r="B12" i="15"/>
  <c r="I11" i="15"/>
  <c r="H11" i="15"/>
  <c r="C11" i="15"/>
  <c r="B11" i="15"/>
  <c r="I10" i="15"/>
  <c r="H10" i="15"/>
  <c r="C10" i="15"/>
  <c r="B10" i="15"/>
  <c r="I9" i="15"/>
  <c r="H9" i="15"/>
  <c r="C9" i="15"/>
  <c r="B9" i="15"/>
  <c r="I8" i="15"/>
  <c r="H8" i="15"/>
  <c r="C8" i="15"/>
  <c r="B8" i="15"/>
  <c r="I7" i="15"/>
  <c r="H7" i="15"/>
  <c r="C7" i="15"/>
  <c r="B7" i="15"/>
  <c r="I6" i="15"/>
  <c r="H6" i="15"/>
  <c r="C6" i="15"/>
  <c r="B6" i="15"/>
  <c r="I5" i="15"/>
  <c r="H5" i="15"/>
  <c r="C5" i="15"/>
  <c r="B5" i="15"/>
  <c r="I4" i="15"/>
  <c r="H4" i="15"/>
  <c r="C4" i="15"/>
  <c r="Z70" i="15" l="1"/>
  <c r="Z14" i="15" s="1"/>
  <c r="E4" i="26"/>
  <c r="O36" i="15"/>
  <c r="D41" i="15"/>
  <c r="D9" i="15" s="1"/>
  <c r="U55" i="15"/>
  <c r="K4" i="15"/>
  <c r="B4" i="19" s="1"/>
  <c r="G4" i="19" s="1"/>
  <c r="P19" i="15"/>
  <c r="O40" i="15"/>
  <c r="P20" i="15"/>
  <c r="P51" i="15"/>
  <c r="U72" i="15"/>
  <c r="W4" i="15"/>
  <c r="D4" i="19" s="1"/>
  <c r="O4" i="26"/>
  <c r="P4" i="26"/>
  <c r="O22" i="15"/>
  <c r="AA65" i="15"/>
  <c r="U23" i="15"/>
  <c r="U26" i="15"/>
  <c r="U31" i="15"/>
  <c r="O57" i="15"/>
  <c r="O63" i="15"/>
  <c r="AA18" i="15"/>
  <c r="AA22" i="15"/>
  <c r="U46" i="15"/>
  <c r="L8" i="19"/>
  <c r="BC8" i="26" s="1"/>
  <c r="L11" i="19"/>
  <c r="BC11" i="26" s="1"/>
  <c r="L6" i="19"/>
  <c r="BC6" i="26" s="1"/>
  <c r="L9" i="19"/>
  <c r="BC9" i="26" s="1"/>
  <c r="O5" i="15"/>
  <c r="D29" i="15"/>
  <c r="D7" i="15" s="1"/>
  <c r="AA49" i="15"/>
  <c r="D53" i="15"/>
  <c r="D11" i="15" s="1"/>
  <c r="AA28" i="15"/>
  <c r="AA36" i="15"/>
  <c r="U38" i="15"/>
  <c r="O42" i="15"/>
  <c r="O43" i="15"/>
  <c r="O46" i="15"/>
  <c r="AA69" i="15"/>
  <c r="O16" i="15"/>
  <c r="P24" i="15"/>
  <c r="P30" i="15"/>
  <c r="P31" i="15"/>
  <c r="AA40" i="15"/>
  <c r="O52" i="15"/>
  <c r="Q4" i="15"/>
  <c r="C4" i="19" s="1"/>
  <c r="U18" i="15"/>
  <c r="O34" i="15"/>
  <c r="AA44" i="15"/>
  <c r="AA45" i="15"/>
  <c r="U47" i="15"/>
  <c r="P50" i="15"/>
  <c r="P62" i="15"/>
  <c r="P63" i="15"/>
  <c r="AC4" i="15"/>
  <c r="E4" i="19" s="1"/>
  <c r="F71" i="15"/>
  <c r="F46" i="15"/>
  <c r="P43" i="15"/>
  <c r="F65" i="15"/>
  <c r="O19" i="15"/>
  <c r="O20" i="15"/>
  <c r="U21" i="15"/>
  <c r="U43" i="15"/>
  <c r="D48" i="15"/>
  <c r="D10" i="15" s="1"/>
  <c r="O49" i="15"/>
  <c r="U50" i="15"/>
  <c r="P66" i="15"/>
  <c r="P68" i="15"/>
  <c r="P26" i="15"/>
  <c r="O26" i="15"/>
  <c r="T35" i="15"/>
  <c r="T8" i="15" s="1"/>
  <c r="F37" i="15"/>
  <c r="P38" i="15"/>
  <c r="P47" i="15"/>
  <c r="AA50" i="15"/>
  <c r="F60" i="15"/>
  <c r="F39" i="15"/>
  <c r="O24" i="15"/>
  <c r="O28" i="15"/>
  <c r="O30" i="15"/>
  <c r="F31" i="15"/>
  <c r="P44" i="15"/>
  <c r="F50" i="15"/>
  <c r="P55" i="15"/>
  <c r="F59" i="15"/>
  <c r="O64" i="15"/>
  <c r="T67" i="15"/>
  <c r="T13" i="15" s="1"/>
  <c r="O69" i="15"/>
  <c r="P72" i="15"/>
  <c r="P34" i="15"/>
  <c r="O38" i="15"/>
  <c r="P42" i="15"/>
  <c r="U44" i="15"/>
  <c r="P46" i="15"/>
  <c r="D70" i="15"/>
  <c r="D14" i="15" s="1"/>
  <c r="P16" i="15"/>
  <c r="O17" i="15"/>
  <c r="U20" i="15"/>
  <c r="AA24" i="15"/>
  <c r="AA57" i="15"/>
  <c r="P59" i="15"/>
  <c r="U59" i="15"/>
  <c r="P18" i="15"/>
  <c r="O18" i="15"/>
  <c r="P23" i="15"/>
  <c r="O23" i="15"/>
  <c r="P27" i="15"/>
  <c r="O27" i="15"/>
  <c r="O32" i="15"/>
  <c r="F42" i="15"/>
  <c r="T41" i="15"/>
  <c r="T9" i="15" s="1"/>
  <c r="AA42" i="15"/>
  <c r="Z41" i="15"/>
  <c r="Z9" i="15" s="1"/>
  <c r="AA51" i="15"/>
  <c r="Z48" i="15"/>
  <c r="Z10" i="15" s="1"/>
  <c r="F52" i="15"/>
  <c r="P52" i="15"/>
  <c r="P65" i="15"/>
  <c r="O65" i="15"/>
  <c r="P71" i="15"/>
  <c r="O71" i="15"/>
  <c r="Z15" i="15"/>
  <c r="Z5" i="15" s="1"/>
  <c r="D15" i="15"/>
  <c r="AA17" i="15"/>
  <c r="AA19" i="15"/>
  <c r="AA21" i="15"/>
  <c r="Z25" i="15"/>
  <c r="Z6" i="15" s="1"/>
  <c r="AA26" i="15"/>
  <c r="U33" i="15"/>
  <c r="AA34" i="15"/>
  <c r="F38" i="15"/>
  <c r="U42" i="15"/>
  <c r="T48" i="15"/>
  <c r="T10" i="15" s="1"/>
  <c r="O55" i="15"/>
  <c r="AA56" i="15"/>
  <c r="O59" i="15"/>
  <c r="AA60" i="15"/>
  <c r="AA62" i="15"/>
  <c r="U62" i="15"/>
  <c r="AA66" i="15"/>
  <c r="U66" i="15"/>
  <c r="O68" i="15"/>
  <c r="AA16" i="15"/>
  <c r="P17" i="15"/>
  <c r="U19" i="15"/>
  <c r="T29" i="15"/>
  <c r="T7" i="15" s="1"/>
  <c r="AA30" i="15"/>
  <c r="Z29" i="15"/>
  <c r="Z7" i="15" s="1"/>
  <c r="O31" i="15"/>
  <c r="U32" i="15"/>
  <c r="AA32" i="15"/>
  <c r="U34" i="15"/>
  <c r="D35" i="15"/>
  <c r="D8" i="15" s="1"/>
  <c r="U37" i="15"/>
  <c r="O37" i="15"/>
  <c r="P37" i="15"/>
  <c r="P39" i="15"/>
  <c r="O39" i="15"/>
  <c r="O44" i="15"/>
  <c r="U51" i="15"/>
  <c r="U52" i="15"/>
  <c r="U54" i="15"/>
  <c r="U58" i="15"/>
  <c r="P64" i="15"/>
  <c r="AA64" i="15"/>
  <c r="D67" i="15"/>
  <c r="D13" i="15" s="1"/>
  <c r="U22" i="15"/>
  <c r="U30" i="15"/>
  <c r="P32" i="15"/>
  <c r="AA33" i="15"/>
  <c r="AA37" i="15"/>
  <c r="Z35" i="15"/>
  <c r="Z8" i="15" s="1"/>
  <c r="AA38" i="15"/>
  <c r="U45" i="15"/>
  <c r="AA46" i="15"/>
  <c r="O47" i="15"/>
  <c r="F51" i="15"/>
  <c r="O51" i="15"/>
  <c r="Z53" i="15"/>
  <c r="Z11" i="15" s="1"/>
  <c r="AA54" i="15"/>
  <c r="AA58" i="15"/>
  <c r="U65" i="15"/>
  <c r="U68" i="15"/>
  <c r="T70" i="15"/>
  <c r="T14" i="15" s="1"/>
  <c r="U71" i="15"/>
  <c r="AA73" i="15"/>
  <c r="O73" i="15"/>
  <c r="U16" i="15"/>
  <c r="T15" i="15"/>
  <c r="T5" i="15" s="1"/>
  <c r="O21" i="15"/>
  <c r="U24" i="15"/>
  <c r="AA27" i="15"/>
  <c r="O33" i="15"/>
  <c r="AA39" i="15"/>
  <c r="O45" i="15"/>
  <c r="O54" i="15"/>
  <c r="P56" i="15"/>
  <c r="U56" i="15"/>
  <c r="O58" i="15"/>
  <c r="P60" i="15"/>
  <c r="U60" i="15"/>
  <c r="AA63" i="15"/>
  <c r="U73" i="15"/>
  <c r="U17" i="15"/>
  <c r="AA20" i="15"/>
  <c r="P21" i="15"/>
  <c r="P22" i="15"/>
  <c r="AA23" i="15"/>
  <c r="T25" i="15"/>
  <c r="T6" i="15" s="1"/>
  <c r="U27" i="15"/>
  <c r="P28" i="15"/>
  <c r="U28" i="15"/>
  <c r="AA31" i="15"/>
  <c r="P33" i="15"/>
  <c r="F36" i="15"/>
  <c r="P36" i="15"/>
  <c r="U36" i="15"/>
  <c r="U39" i="15"/>
  <c r="P40" i="15"/>
  <c r="U40" i="15"/>
  <c r="AA43" i="15"/>
  <c r="P45" i="15"/>
  <c r="AA47" i="15"/>
  <c r="P49" i="15"/>
  <c r="U49" i="15"/>
  <c r="AA52" i="15"/>
  <c r="T53" i="15"/>
  <c r="T11" i="15" s="1"/>
  <c r="P54" i="15"/>
  <c r="AA55" i="15"/>
  <c r="O56" i="15"/>
  <c r="P58" i="15"/>
  <c r="AA59" i="15"/>
  <c r="O60" i="15"/>
  <c r="T61" i="15"/>
  <c r="T12" i="15" s="1"/>
  <c r="F63" i="15"/>
  <c r="U63" i="15"/>
  <c r="U64" i="15"/>
  <c r="AA68" i="15"/>
  <c r="AA71" i="15"/>
  <c r="O72" i="15"/>
  <c r="P73" i="15"/>
  <c r="O50" i="15"/>
  <c r="P57" i="15"/>
  <c r="U57" i="15"/>
  <c r="O62" i="15"/>
  <c r="Z61" i="15"/>
  <c r="Z12" i="15" s="1"/>
  <c r="O66" i="15"/>
  <c r="F69" i="15"/>
  <c r="P69" i="15"/>
  <c r="U69" i="15"/>
  <c r="AA72" i="15"/>
  <c r="C5" i="16"/>
  <c r="D5" i="16"/>
  <c r="Q5" i="16" s="1"/>
  <c r="E5" i="16"/>
  <c r="R5" i="16" s="1"/>
  <c r="F5" i="16"/>
  <c r="S5" i="16" s="1"/>
  <c r="G5" i="16"/>
  <c r="T5" i="16" s="1"/>
  <c r="H5" i="16"/>
  <c r="U5" i="16" s="1"/>
  <c r="AW26" i="26" s="1"/>
  <c r="I5" i="16"/>
  <c r="V5" i="16" s="1"/>
  <c r="AX26" i="26" s="1"/>
  <c r="J5" i="16"/>
  <c r="W5" i="16" s="1"/>
  <c r="AY26" i="26" s="1"/>
  <c r="C6" i="16"/>
  <c r="P6" i="16" s="1"/>
  <c r="F27" i="15" s="1"/>
  <c r="D6" i="16"/>
  <c r="Q6" i="16" s="1"/>
  <c r="E6" i="16"/>
  <c r="R6" i="16" s="1"/>
  <c r="F6" i="16"/>
  <c r="S6" i="16" s="1"/>
  <c r="G6" i="16"/>
  <c r="T6" i="16" s="1"/>
  <c r="H6" i="16"/>
  <c r="U6" i="16" s="1"/>
  <c r="AW27" i="26" s="1"/>
  <c r="B27" i="26" s="1"/>
  <c r="M27" i="26" s="1"/>
  <c r="I6" i="16"/>
  <c r="V6" i="16" s="1"/>
  <c r="AX27" i="26" s="1"/>
  <c r="C27" i="26" s="1"/>
  <c r="J6" i="16"/>
  <c r="W6" i="16" s="1"/>
  <c r="AY27" i="26" s="1"/>
  <c r="D27" i="26" s="1"/>
  <c r="C7" i="16"/>
  <c r="P7" i="16" s="1"/>
  <c r="F28" i="15" s="1"/>
  <c r="D7" i="16"/>
  <c r="Q7" i="16" s="1"/>
  <c r="E7" i="16"/>
  <c r="R7" i="16" s="1"/>
  <c r="F7" i="16"/>
  <c r="S7" i="16" s="1"/>
  <c r="G7" i="16"/>
  <c r="T7" i="16" s="1"/>
  <c r="H7" i="16"/>
  <c r="U7" i="16" s="1"/>
  <c r="AW28" i="26" s="1"/>
  <c r="B28" i="26" s="1"/>
  <c r="M28" i="26" s="1"/>
  <c r="I7" i="16"/>
  <c r="V7" i="16" s="1"/>
  <c r="AX28" i="26" s="1"/>
  <c r="C28" i="26" s="1"/>
  <c r="J7" i="16"/>
  <c r="W7" i="16" s="1"/>
  <c r="AY28" i="26" s="1"/>
  <c r="D28" i="26" s="1"/>
  <c r="C8" i="16"/>
  <c r="P8" i="16" s="1"/>
  <c r="D8" i="16"/>
  <c r="Q8" i="16" s="1"/>
  <c r="E8" i="16"/>
  <c r="R8" i="16" s="1"/>
  <c r="F8" i="16"/>
  <c r="S8" i="16" s="1"/>
  <c r="G8" i="16"/>
  <c r="T8" i="16" s="1"/>
  <c r="H8" i="16"/>
  <c r="U8" i="16" s="1"/>
  <c r="AW30" i="26" s="1"/>
  <c r="I8" i="16"/>
  <c r="V8" i="16" s="1"/>
  <c r="AX30" i="26" s="1"/>
  <c r="J8" i="16"/>
  <c r="W8" i="16" s="1"/>
  <c r="AY30" i="26" s="1"/>
  <c r="C9" i="16"/>
  <c r="P9" i="16" s="1"/>
  <c r="D9" i="16"/>
  <c r="Q9" i="16" s="1"/>
  <c r="E9" i="16"/>
  <c r="R9" i="16" s="1"/>
  <c r="F9" i="16"/>
  <c r="S9" i="16" s="1"/>
  <c r="G9" i="16"/>
  <c r="T9" i="16" s="1"/>
  <c r="H9" i="16"/>
  <c r="U9" i="16" s="1"/>
  <c r="AW31" i="26" s="1"/>
  <c r="B31" i="26" s="1"/>
  <c r="M31" i="26" s="1"/>
  <c r="I9" i="16"/>
  <c r="V9" i="16" s="1"/>
  <c r="AX31" i="26" s="1"/>
  <c r="C31" i="26" s="1"/>
  <c r="J9" i="16"/>
  <c r="W9" i="16" s="1"/>
  <c r="AY31" i="26" s="1"/>
  <c r="D31" i="26" s="1"/>
  <c r="C10" i="16"/>
  <c r="P10" i="16" s="1"/>
  <c r="F32" i="15" s="1"/>
  <c r="D10" i="16"/>
  <c r="Q10" i="16" s="1"/>
  <c r="E10" i="16"/>
  <c r="R10" i="16" s="1"/>
  <c r="F10" i="16"/>
  <c r="S10" i="16" s="1"/>
  <c r="G10" i="16"/>
  <c r="T10" i="16" s="1"/>
  <c r="H10" i="16"/>
  <c r="U10" i="16" s="1"/>
  <c r="AW32" i="26" s="1"/>
  <c r="B32" i="26" s="1"/>
  <c r="M32" i="26" s="1"/>
  <c r="I10" i="16"/>
  <c r="V10" i="16" s="1"/>
  <c r="AX32" i="26" s="1"/>
  <c r="C32" i="26" s="1"/>
  <c r="J10" i="16"/>
  <c r="C11" i="16"/>
  <c r="P11" i="16" s="1"/>
  <c r="F33" i="15" s="1"/>
  <c r="D11" i="16"/>
  <c r="Q11" i="16" s="1"/>
  <c r="E11" i="16"/>
  <c r="R11" i="16" s="1"/>
  <c r="F11" i="16"/>
  <c r="S11" i="16" s="1"/>
  <c r="G11" i="16"/>
  <c r="T11" i="16" s="1"/>
  <c r="H11" i="16"/>
  <c r="U11" i="16" s="1"/>
  <c r="AW33" i="26" s="1"/>
  <c r="B33" i="26" s="1"/>
  <c r="M33" i="26" s="1"/>
  <c r="I11" i="16"/>
  <c r="V11" i="16" s="1"/>
  <c r="AX33" i="26" s="1"/>
  <c r="C33" i="26" s="1"/>
  <c r="J11" i="16"/>
  <c r="W11" i="16" s="1"/>
  <c r="AY33" i="26" s="1"/>
  <c r="D33" i="26" s="1"/>
  <c r="C12" i="16"/>
  <c r="P12" i="16" s="1"/>
  <c r="F34" i="15" s="1"/>
  <c r="D12" i="16"/>
  <c r="Q12" i="16" s="1"/>
  <c r="E12" i="16"/>
  <c r="R12" i="16" s="1"/>
  <c r="F12" i="16"/>
  <c r="S12" i="16" s="1"/>
  <c r="G12" i="16"/>
  <c r="T12" i="16" s="1"/>
  <c r="H12" i="16"/>
  <c r="U12" i="16" s="1"/>
  <c r="AW34" i="26" s="1"/>
  <c r="B34" i="26" s="1"/>
  <c r="M34" i="26" s="1"/>
  <c r="I12" i="16"/>
  <c r="V12" i="16" s="1"/>
  <c r="AX34" i="26" s="1"/>
  <c r="C34" i="26" s="1"/>
  <c r="J12" i="16"/>
  <c r="W12" i="16" s="1"/>
  <c r="AY34" i="26" s="1"/>
  <c r="D34" i="26" s="1"/>
  <c r="C13" i="16"/>
  <c r="P13" i="16" s="1"/>
  <c r="D13" i="16"/>
  <c r="Q13" i="16" s="1"/>
  <c r="E13" i="16"/>
  <c r="R13" i="16" s="1"/>
  <c r="F13" i="16"/>
  <c r="S13" i="16" s="1"/>
  <c r="G13" i="16"/>
  <c r="T13" i="16" s="1"/>
  <c r="H13" i="16"/>
  <c r="U13" i="16" s="1"/>
  <c r="AW36" i="26" s="1"/>
  <c r="I13" i="16"/>
  <c r="V13" i="16" s="1"/>
  <c r="AX36" i="26" s="1"/>
  <c r="J13" i="16"/>
  <c r="W13" i="16" s="1"/>
  <c r="AY36" i="26" s="1"/>
  <c r="C14" i="16"/>
  <c r="P14" i="16" s="1"/>
  <c r="D14" i="16"/>
  <c r="Q14" i="16" s="1"/>
  <c r="E14" i="16"/>
  <c r="R14" i="16" s="1"/>
  <c r="F14" i="16"/>
  <c r="S14" i="16" s="1"/>
  <c r="G14" i="16"/>
  <c r="T14" i="16" s="1"/>
  <c r="H14" i="16"/>
  <c r="U14" i="16" s="1"/>
  <c r="AW37" i="26" s="1"/>
  <c r="B37" i="26" s="1"/>
  <c r="M37" i="26" s="1"/>
  <c r="I14" i="16"/>
  <c r="V14" i="16" s="1"/>
  <c r="AX37" i="26" s="1"/>
  <c r="C37" i="26" s="1"/>
  <c r="J14" i="16"/>
  <c r="W14" i="16" s="1"/>
  <c r="AY37" i="26" s="1"/>
  <c r="D37" i="26" s="1"/>
  <c r="C15" i="16"/>
  <c r="P15" i="16" s="1"/>
  <c r="D15" i="16"/>
  <c r="Q15" i="16" s="1"/>
  <c r="E15" i="16"/>
  <c r="R15" i="16" s="1"/>
  <c r="F15" i="16"/>
  <c r="S15" i="16" s="1"/>
  <c r="G15" i="16"/>
  <c r="T15" i="16" s="1"/>
  <c r="H15" i="16"/>
  <c r="U15" i="16" s="1"/>
  <c r="AW38" i="26" s="1"/>
  <c r="B38" i="26" s="1"/>
  <c r="M38" i="26" s="1"/>
  <c r="I15" i="16"/>
  <c r="V15" i="16" s="1"/>
  <c r="AX38" i="26" s="1"/>
  <c r="C38" i="26" s="1"/>
  <c r="J15" i="16"/>
  <c r="W15" i="16" s="1"/>
  <c r="AY38" i="26" s="1"/>
  <c r="D38" i="26" s="1"/>
  <c r="C16" i="16"/>
  <c r="P16" i="16" s="1"/>
  <c r="D16" i="16"/>
  <c r="Q16" i="16" s="1"/>
  <c r="E16" i="16"/>
  <c r="R16" i="16" s="1"/>
  <c r="F16" i="16"/>
  <c r="S16" i="16" s="1"/>
  <c r="G16" i="16"/>
  <c r="T16" i="16" s="1"/>
  <c r="H16" i="16"/>
  <c r="U16" i="16" s="1"/>
  <c r="AW39" i="26" s="1"/>
  <c r="B39" i="26" s="1"/>
  <c r="M39" i="26" s="1"/>
  <c r="I16" i="16"/>
  <c r="V16" i="16" s="1"/>
  <c r="AX39" i="26" s="1"/>
  <c r="C39" i="26" s="1"/>
  <c r="J16" i="16"/>
  <c r="W16" i="16" s="1"/>
  <c r="AY39" i="26" s="1"/>
  <c r="D39" i="26" s="1"/>
  <c r="C17" i="16"/>
  <c r="P17" i="16" s="1"/>
  <c r="F40" i="15" s="1"/>
  <c r="D17" i="16"/>
  <c r="Q17" i="16" s="1"/>
  <c r="E17" i="16"/>
  <c r="R17" i="16" s="1"/>
  <c r="F17" i="16"/>
  <c r="S17" i="16" s="1"/>
  <c r="G17" i="16"/>
  <c r="T17" i="16" s="1"/>
  <c r="H17" i="16"/>
  <c r="U17" i="16" s="1"/>
  <c r="AW40" i="26" s="1"/>
  <c r="B40" i="26" s="1"/>
  <c r="M40" i="26" s="1"/>
  <c r="I17" i="16"/>
  <c r="V17" i="16" s="1"/>
  <c r="AX40" i="26" s="1"/>
  <c r="C40" i="26" s="1"/>
  <c r="J17" i="16"/>
  <c r="W17" i="16" s="1"/>
  <c r="AY40" i="26" s="1"/>
  <c r="D40" i="26" s="1"/>
  <c r="C18" i="16"/>
  <c r="P18" i="16" s="1"/>
  <c r="D18" i="16"/>
  <c r="Q18" i="16" s="1"/>
  <c r="E18" i="16"/>
  <c r="R18" i="16" s="1"/>
  <c r="F18" i="16"/>
  <c r="S18" i="16" s="1"/>
  <c r="G18" i="16"/>
  <c r="T18" i="16" s="1"/>
  <c r="H18" i="16"/>
  <c r="U18" i="16" s="1"/>
  <c r="AW42" i="26" s="1"/>
  <c r="I18" i="16"/>
  <c r="V18" i="16" s="1"/>
  <c r="AX42" i="26" s="1"/>
  <c r="J18" i="16"/>
  <c r="W18" i="16" s="1"/>
  <c r="AY42" i="26" s="1"/>
  <c r="C19" i="16"/>
  <c r="P19" i="16" s="1"/>
  <c r="F43" i="15" s="1"/>
  <c r="D19" i="16"/>
  <c r="Q19" i="16" s="1"/>
  <c r="E19" i="16"/>
  <c r="R19" i="16" s="1"/>
  <c r="F19" i="16"/>
  <c r="S19" i="16" s="1"/>
  <c r="G19" i="16"/>
  <c r="T19" i="16" s="1"/>
  <c r="H19" i="16"/>
  <c r="U19" i="16" s="1"/>
  <c r="AW43" i="26" s="1"/>
  <c r="B43" i="26" s="1"/>
  <c r="M43" i="26" s="1"/>
  <c r="I19" i="16"/>
  <c r="V19" i="16" s="1"/>
  <c r="AX43" i="26" s="1"/>
  <c r="C43" i="26" s="1"/>
  <c r="J19" i="16"/>
  <c r="W19" i="16" s="1"/>
  <c r="AY43" i="26" s="1"/>
  <c r="D43" i="26" s="1"/>
  <c r="C20" i="16"/>
  <c r="P20" i="16" s="1"/>
  <c r="F44" i="15" s="1"/>
  <c r="D20" i="16"/>
  <c r="Q20" i="16" s="1"/>
  <c r="E20" i="16"/>
  <c r="R20" i="16" s="1"/>
  <c r="F20" i="16"/>
  <c r="S20" i="16" s="1"/>
  <c r="G20" i="16"/>
  <c r="T20" i="16" s="1"/>
  <c r="H20" i="16"/>
  <c r="U20" i="16" s="1"/>
  <c r="AW44" i="26" s="1"/>
  <c r="B44" i="26" s="1"/>
  <c r="M44" i="26" s="1"/>
  <c r="I20" i="16"/>
  <c r="V20" i="16" s="1"/>
  <c r="AX44" i="26" s="1"/>
  <c r="C44" i="26" s="1"/>
  <c r="J20" i="16"/>
  <c r="W20" i="16" s="1"/>
  <c r="AY44" i="26" s="1"/>
  <c r="D44" i="26" s="1"/>
  <c r="C21" i="16"/>
  <c r="P21" i="16" s="1"/>
  <c r="F45" i="15" s="1"/>
  <c r="D21" i="16"/>
  <c r="Q21" i="16" s="1"/>
  <c r="E21" i="16"/>
  <c r="R21" i="16" s="1"/>
  <c r="F21" i="16"/>
  <c r="S21" i="16" s="1"/>
  <c r="G21" i="16"/>
  <c r="T21" i="16" s="1"/>
  <c r="H21" i="16"/>
  <c r="U21" i="16" s="1"/>
  <c r="AW45" i="26" s="1"/>
  <c r="B45" i="26" s="1"/>
  <c r="M45" i="26" s="1"/>
  <c r="I21" i="16"/>
  <c r="V21" i="16" s="1"/>
  <c r="AX45" i="26" s="1"/>
  <c r="C45" i="26" s="1"/>
  <c r="J21" i="16"/>
  <c r="W21" i="16" s="1"/>
  <c r="AY45" i="26" s="1"/>
  <c r="D45" i="26" s="1"/>
  <c r="C22" i="16"/>
  <c r="P22" i="16" s="1"/>
  <c r="D22" i="16"/>
  <c r="Q22" i="16" s="1"/>
  <c r="E22" i="16"/>
  <c r="R22" i="16" s="1"/>
  <c r="F22" i="16"/>
  <c r="S22" i="16" s="1"/>
  <c r="G22" i="16"/>
  <c r="T22" i="16" s="1"/>
  <c r="H22" i="16"/>
  <c r="U22" i="16" s="1"/>
  <c r="AW46" i="26" s="1"/>
  <c r="B46" i="26" s="1"/>
  <c r="M46" i="26" s="1"/>
  <c r="I22" i="16"/>
  <c r="V22" i="16" s="1"/>
  <c r="AX46" i="26" s="1"/>
  <c r="C46" i="26" s="1"/>
  <c r="J22" i="16"/>
  <c r="C23" i="16"/>
  <c r="P23" i="16" s="1"/>
  <c r="F47" i="15" s="1"/>
  <c r="D23" i="16"/>
  <c r="Q23" i="16" s="1"/>
  <c r="E23" i="16"/>
  <c r="R23" i="16" s="1"/>
  <c r="F23" i="16"/>
  <c r="S23" i="16" s="1"/>
  <c r="G23" i="16"/>
  <c r="T23" i="16" s="1"/>
  <c r="H23" i="16"/>
  <c r="U23" i="16" s="1"/>
  <c r="AW47" i="26" s="1"/>
  <c r="B47" i="26" s="1"/>
  <c r="M47" i="26" s="1"/>
  <c r="I23" i="16"/>
  <c r="V23" i="16" s="1"/>
  <c r="AX47" i="26" s="1"/>
  <c r="C47" i="26" s="1"/>
  <c r="J23" i="16"/>
  <c r="W23" i="16" s="1"/>
  <c r="AY47" i="26" s="1"/>
  <c r="D47" i="26" s="1"/>
  <c r="C24" i="16"/>
  <c r="P24" i="16" s="1"/>
  <c r="F49" i="15" s="1"/>
  <c r="D24" i="16"/>
  <c r="Q24" i="16" s="1"/>
  <c r="E24" i="16"/>
  <c r="R24" i="16" s="1"/>
  <c r="F24" i="16"/>
  <c r="S24" i="16" s="1"/>
  <c r="G24" i="16"/>
  <c r="T24" i="16" s="1"/>
  <c r="H24" i="16"/>
  <c r="U24" i="16" s="1"/>
  <c r="AW49" i="26" s="1"/>
  <c r="I24" i="16"/>
  <c r="V24" i="16" s="1"/>
  <c r="AX49" i="26" s="1"/>
  <c r="J24" i="16"/>
  <c r="W24" i="16" s="1"/>
  <c r="AY49" i="26" s="1"/>
  <c r="C25" i="16"/>
  <c r="P25" i="16" s="1"/>
  <c r="D25" i="16"/>
  <c r="Q25" i="16" s="1"/>
  <c r="E25" i="16"/>
  <c r="R25" i="16" s="1"/>
  <c r="F25" i="16"/>
  <c r="S25" i="16" s="1"/>
  <c r="G25" i="16"/>
  <c r="T25" i="16" s="1"/>
  <c r="H25" i="16"/>
  <c r="U25" i="16" s="1"/>
  <c r="AW52" i="26" s="1"/>
  <c r="B52" i="26" s="1"/>
  <c r="M52" i="26" s="1"/>
  <c r="I25" i="16"/>
  <c r="V25" i="16" s="1"/>
  <c r="AX52" i="26" s="1"/>
  <c r="C52" i="26" s="1"/>
  <c r="J25" i="16"/>
  <c r="W25" i="16" s="1"/>
  <c r="AY52" i="26" s="1"/>
  <c r="D52" i="26" s="1"/>
  <c r="C26" i="16"/>
  <c r="P26" i="16" s="1"/>
  <c r="D26" i="16"/>
  <c r="Q26" i="16" s="1"/>
  <c r="E26" i="16"/>
  <c r="R26" i="16" s="1"/>
  <c r="F26" i="16"/>
  <c r="S26" i="16" s="1"/>
  <c r="G26" i="16"/>
  <c r="T26" i="16" s="1"/>
  <c r="H26" i="16"/>
  <c r="U26" i="16" s="1"/>
  <c r="AW50" i="26" s="1"/>
  <c r="B50" i="26" s="1"/>
  <c r="M50" i="26" s="1"/>
  <c r="I26" i="16"/>
  <c r="V26" i="16" s="1"/>
  <c r="AX50" i="26" s="1"/>
  <c r="C50" i="26" s="1"/>
  <c r="J26" i="16"/>
  <c r="W26" i="16" s="1"/>
  <c r="AY50" i="26" s="1"/>
  <c r="D50" i="26" s="1"/>
  <c r="C27" i="16"/>
  <c r="P27" i="16" s="1"/>
  <c r="D27" i="16"/>
  <c r="Q27" i="16" s="1"/>
  <c r="E27" i="16"/>
  <c r="R27" i="16" s="1"/>
  <c r="F27" i="16"/>
  <c r="S27" i="16" s="1"/>
  <c r="G27" i="16"/>
  <c r="T27" i="16" s="1"/>
  <c r="H27" i="16"/>
  <c r="U27" i="16" s="1"/>
  <c r="AW51" i="26" s="1"/>
  <c r="B51" i="26" s="1"/>
  <c r="M51" i="26" s="1"/>
  <c r="I27" i="16"/>
  <c r="V27" i="16" s="1"/>
  <c r="AX51" i="26" s="1"/>
  <c r="C51" i="26" s="1"/>
  <c r="J27" i="16"/>
  <c r="W27" i="16" s="1"/>
  <c r="AY51" i="26" s="1"/>
  <c r="D51" i="26" s="1"/>
  <c r="C28" i="16"/>
  <c r="P28" i="16" s="1"/>
  <c r="D28" i="16"/>
  <c r="Q28" i="16" s="1"/>
  <c r="E28" i="16"/>
  <c r="R28" i="16" s="1"/>
  <c r="F28" i="16"/>
  <c r="S28" i="16" s="1"/>
  <c r="G28" i="16"/>
  <c r="T28" i="16" s="1"/>
  <c r="H28" i="16"/>
  <c r="U28" i="16" s="1"/>
  <c r="AW54" i="26" s="1"/>
  <c r="I28" i="16"/>
  <c r="V28" i="16" s="1"/>
  <c r="AX54" i="26" s="1"/>
  <c r="J28" i="16"/>
  <c r="W28" i="16" s="1"/>
  <c r="AY54" i="26" s="1"/>
  <c r="C29" i="16"/>
  <c r="P29" i="16" s="1"/>
  <c r="F55" i="15" s="1"/>
  <c r="D29" i="16"/>
  <c r="Q29" i="16" s="1"/>
  <c r="E29" i="16"/>
  <c r="R29" i="16" s="1"/>
  <c r="F29" i="16"/>
  <c r="S29" i="16" s="1"/>
  <c r="G29" i="16"/>
  <c r="T29" i="16" s="1"/>
  <c r="H29" i="16"/>
  <c r="U29" i="16" s="1"/>
  <c r="AW57" i="26" s="1"/>
  <c r="B57" i="26" s="1"/>
  <c r="M57" i="26" s="1"/>
  <c r="I29" i="16"/>
  <c r="V29" i="16" s="1"/>
  <c r="AX57" i="26" s="1"/>
  <c r="C57" i="26" s="1"/>
  <c r="J29" i="16"/>
  <c r="W29" i="16" s="1"/>
  <c r="AY57" i="26" s="1"/>
  <c r="D57" i="26" s="1"/>
  <c r="C30" i="16"/>
  <c r="P30" i="16" s="1"/>
  <c r="F56" i="15" s="1"/>
  <c r="D30" i="16"/>
  <c r="Q30" i="16" s="1"/>
  <c r="E30" i="16"/>
  <c r="R30" i="16" s="1"/>
  <c r="F30" i="16"/>
  <c r="S30" i="16" s="1"/>
  <c r="G30" i="16"/>
  <c r="T30" i="16" s="1"/>
  <c r="H30" i="16"/>
  <c r="U30" i="16" s="1"/>
  <c r="AW55" i="26" s="1"/>
  <c r="B55" i="26" s="1"/>
  <c r="M55" i="26" s="1"/>
  <c r="I30" i="16"/>
  <c r="V30" i="16" s="1"/>
  <c r="AX55" i="26" s="1"/>
  <c r="C55" i="26" s="1"/>
  <c r="J30" i="16"/>
  <c r="W30" i="16" s="1"/>
  <c r="AY55" i="26" s="1"/>
  <c r="D55" i="26" s="1"/>
  <c r="C31" i="16"/>
  <c r="P31" i="16" s="1"/>
  <c r="F57" i="15" s="1"/>
  <c r="D31" i="16"/>
  <c r="Q31" i="16" s="1"/>
  <c r="E31" i="16"/>
  <c r="R31" i="16" s="1"/>
  <c r="F31" i="16"/>
  <c r="S31" i="16" s="1"/>
  <c r="G31" i="16"/>
  <c r="T31" i="16" s="1"/>
  <c r="H31" i="16"/>
  <c r="U31" i="16" s="1"/>
  <c r="AW56" i="26" s="1"/>
  <c r="B56" i="26" s="1"/>
  <c r="M56" i="26" s="1"/>
  <c r="I31" i="16"/>
  <c r="V31" i="16" s="1"/>
  <c r="AX56" i="26" s="1"/>
  <c r="C56" i="26" s="1"/>
  <c r="J31" i="16"/>
  <c r="W31" i="16" s="1"/>
  <c r="AY56" i="26" s="1"/>
  <c r="D56" i="26" s="1"/>
  <c r="C32" i="16"/>
  <c r="P32" i="16" s="1"/>
  <c r="F58" i="15" s="1"/>
  <c r="D32" i="16"/>
  <c r="Q32" i="16" s="1"/>
  <c r="E32" i="16"/>
  <c r="R32" i="16" s="1"/>
  <c r="F32" i="16"/>
  <c r="S32" i="16" s="1"/>
  <c r="G32" i="16"/>
  <c r="T32" i="16" s="1"/>
  <c r="H32" i="16"/>
  <c r="U32" i="16" s="1"/>
  <c r="AW58" i="26" s="1"/>
  <c r="B58" i="26" s="1"/>
  <c r="M58" i="26" s="1"/>
  <c r="I32" i="16"/>
  <c r="V32" i="16" s="1"/>
  <c r="AX58" i="26" s="1"/>
  <c r="C58" i="26" s="1"/>
  <c r="J32" i="16"/>
  <c r="W32" i="16" s="1"/>
  <c r="AY58" i="26" s="1"/>
  <c r="D58" i="26" s="1"/>
  <c r="C33" i="16"/>
  <c r="P33" i="16" s="1"/>
  <c r="D33" i="16"/>
  <c r="Q33" i="16" s="1"/>
  <c r="E33" i="16"/>
  <c r="R33" i="16" s="1"/>
  <c r="F33" i="16"/>
  <c r="S33" i="16" s="1"/>
  <c r="G33" i="16"/>
  <c r="T33" i="16" s="1"/>
  <c r="H33" i="16"/>
  <c r="U33" i="16" s="1"/>
  <c r="AW59" i="26" s="1"/>
  <c r="B59" i="26" s="1"/>
  <c r="M59" i="26" s="1"/>
  <c r="I33" i="16"/>
  <c r="V33" i="16" s="1"/>
  <c r="AX59" i="26" s="1"/>
  <c r="C59" i="26" s="1"/>
  <c r="J33" i="16"/>
  <c r="W33" i="16" s="1"/>
  <c r="AY59" i="26" s="1"/>
  <c r="D59" i="26" s="1"/>
  <c r="C34" i="16"/>
  <c r="P34" i="16" s="1"/>
  <c r="D34" i="16"/>
  <c r="Q34" i="16" s="1"/>
  <c r="E34" i="16"/>
  <c r="R34" i="16" s="1"/>
  <c r="F34" i="16"/>
  <c r="S34" i="16" s="1"/>
  <c r="G34" i="16"/>
  <c r="T34" i="16" s="1"/>
  <c r="H34" i="16"/>
  <c r="U34" i="16" s="1"/>
  <c r="AW60" i="26" s="1"/>
  <c r="B60" i="26" s="1"/>
  <c r="M60" i="26" s="1"/>
  <c r="I34" i="16"/>
  <c r="V34" i="16" s="1"/>
  <c r="AX60" i="26" s="1"/>
  <c r="C60" i="26" s="1"/>
  <c r="J34" i="16"/>
  <c r="W34" i="16" s="1"/>
  <c r="AY60" i="26" s="1"/>
  <c r="D60" i="26" s="1"/>
  <c r="C35" i="16"/>
  <c r="P35" i="16" s="1"/>
  <c r="F62" i="15" s="1"/>
  <c r="D35" i="16"/>
  <c r="Q35" i="16" s="1"/>
  <c r="E35" i="16"/>
  <c r="R35" i="16" s="1"/>
  <c r="F35" i="16"/>
  <c r="S35" i="16" s="1"/>
  <c r="G35" i="16"/>
  <c r="T35" i="16" s="1"/>
  <c r="H35" i="16"/>
  <c r="U35" i="16" s="1"/>
  <c r="AW62" i="26" s="1"/>
  <c r="I35" i="16"/>
  <c r="V35" i="16" s="1"/>
  <c r="AX62" i="26" s="1"/>
  <c r="J35" i="16"/>
  <c r="W35" i="16" s="1"/>
  <c r="AY62" i="26" s="1"/>
  <c r="C36" i="16"/>
  <c r="P36" i="16" s="1"/>
  <c r="D36" i="16"/>
  <c r="Q36" i="16" s="1"/>
  <c r="E36" i="16"/>
  <c r="R36" i="16" s="1"/>
  <c r="F36" i="16"/>
  <c r="S36" i="16" s="1"/>
  <c r="G36" i="16"/>
  <c r="T36" i="16" s="1"/>
  <c r="H36" i="16"/>
  <c r="U36" i="16" s="1"/>
  <c r="AW63" i="26" s="1"/>
  <c r="B63" i="26" s="1"/>
  <c r="M63" i="26" s="1"/>
  <c r="I36" i="16"/>
  <c r="V36" i="16" s="1"/>
  <c r="AX63" i="26" s="1"/>
  <c r="C63" i="26" s="1"/>
  <c r="J36" i="16"/>
  <c r="W36" i="16" s="1"/>
  <c r="AY63" i="26" s="1"/>
  <c r="D63" i="26" s="1"/>
  <c r="C37" i="16"/>
  <c r="P37" i="16" s="1"/>
  <c r="F64" i="15" s="1"/>
  <c r="D37" i="16"/>
  <c r="Q37" i="16" s="1"/>
  <c r="E37" i="16"/>
  <c r="R37" i="16" s="1"/>
  <c r="F37" i="16"/>
  <c r="S37" i="16" s="1"/>
  <c r="G37" i="16"/>
  <c r="T37" i="16" s="1"/>
  <c r="H37" i="16"/>
  <c r="U37" i="16" s="1"/>
  <c r="AW64" i="26" s="1"/>
  <c r="B64" i="26" s="1"/>
  <c r="M64" i="26" s="1"/>
  <c r="I37" i="16"/>
  <c r="V37" i="16" s="1"/>
  <c r="AX64" i="26" s="1"/>
  <c r="C64" i="26" s="1"/>
  <c r="J37" i="16"/>
  <c r="W37" i="16" s="1"/>
  <c r="AY64" i="26" s="1"/>
  <c r="D64" i="26" s="1"/>
  <c r="C38" i="16"/>
  <c r="P38" i="16" s="1"/>
  <c r="D38" i="16"/>
  <c r="Q38" i="16" s="1"/>
  <c r="E38" i="16"/>
  <c r="R38" i="16" s="1"/>
  <c r="F38" i="16"/>
  <c r="S38" i="16" s="1"/>
  <c r="G38" i="16"/>
  <c r="T38" i="16" s="1"/>
  <c r="H38" i="16"/>
  <c r="U38" i="16" s="1"/>
  <c r="AW65" i="26" s="1"/>
  <c r="B65" i="26" s="1"/>
  <c r="M65" i="26" s="1"/>
  <c r="I38" i="16"/>
  <c r="V38" i="16" s="1"/>
  <c r="AX65" i="26" s="1"/>
  <c r="C65" i="26" s="1"/>
  <c r="J38" i="16"/>
  <c r="W38" i="16" s="1"/>
  <c r="AY65" i="26" s="1"/>
  <c r="D65" i="26" s="1"/>
  <c r="C39" i="16"/>
  <c r="P39" i="16" s="1"/>
  <c r="F66" i="15" s="1"/>
  <c r="D39" i="16"/>
  <c r="Q39" i="16" s="1"/>
  <c r="E39" i="16"/>
  <c r="R39" i="16" s="1"/>
  <c r="F39" i="16"/>
  <c r="S39" i="16" s="1"/>
  <c r="G39" i="16"/>
  <c r="T39" i="16" s="1"/>
  <c r="H39" i="16"/>
  <c r="U39" i="16" s="1"/>
  <c r="AW66" i="26" s="1"/>
  <c r="B66" i="26" s="1"/>
  <c r="M66" i="26" s="1"/>
  <c r="I39" i="16"/>
  <c r="V39" i="16" s="1"/>
  <c r="AX66" i="26" s="1"/>
  <c r="C66" i="26" s="1"/>
  <c r="J39" i="16"/>
  <c r="W39" i="16" s="1"/>
  <c r="AY66" i="26" s="1"/>
  <c r="D66" i="26" s="1"/>
  <c r="C40" i="16"/>
  <c r="P40" i="16" s="1"/>
  <c r="D40" i="16"/>
  <c r="Q40" i="16" s="1"/>
  <c r="E40" i="16"/>
  <c r="R40" i="16" s="1"/>
  <c r="F40" i="16"/>
  <c r="S40" i="16" s="1"/>
  <c r="G40" i="16"/>
  <c r="T40" i="16" s="1"/>
  <c r="H40" i="16"/>
  <c r="U40" i="16" s="1"/>
  <c r="AW68" i="26" s="1"/>
  <c r="I40" i="16"/>
  <c r="V40" i="16" s="1"/>
  <c r="AX68" i="26" s="1"/>
  <c r="J40" i="16"/>
  <c r="W40" i="16" s="1"/>
  <c r="AY68" i="26" s="1"/>
  <c r="C41" i="16"/>
  <c r="P41" i="16" s="1"/>
  <c r="D41" i="16"/>
  <c r="Q41" i="16" s="1"/>
  <c r="E41" i="16"/>
  <c r="R41" i="16" s="1"/>
  <c r="F41" i="16"/>
  <c r="S41" i="16" s="1"/>
  <c r="G41" i="16"/>
  <c r="T41" i="16" s="1"/>
  <c r="H41" i="16"/>
  <c r="U41" i="16" s="1"/>
  <c r="AW69" i="26" s="1"/>
  <c r="B69" i="26" s="1"/>
  <c r="M69" i="26" s="1"/>
  <c r="I41" i="16"/>
  <c r="V41" i="16" s="1"/>
  <c r="AX69" i="26" s="1"/>
  <c r="C69" i="26" s="1"/>
  <c r="J41" i="16"/>
  <c r="W41" i="16" s="1"/>
  <c r="AY69" i="26" s="1"/>
  <c r="D69" i="26" s="1"/>
  <c r="C42" i="16"/>
  <c r="P42" i="16" s="1"/>
  <c r="D42" i="16"/>
  <c r="Q42" i="16" s="1"/>
  <c r="E42" i="16"/>
  <c r="R42" i="16" s="1"/>
  <c r="F42" i="16"/>
  <c r="S42" i="16" s="1"/>
  <c r="G42" i="16"/>
  <c r="T42" i="16" s="1"/>
  <c r="H42" i="16"/>
  <c r="U42" i="16" s="1"/>
  <c r="AW71" i="26" s="1"/>
  <c r="I42" i="16"/>
  <c r="V42" i="16" s="1"/>
  <c r="AX71" i="26" s="1"/>
  <c r="J42" i="16"/>
  <c r="W42" i="16" s="1"/>
  <c r="AY71" i="26" s="1"/>
  <c r="C43" i="16"/>
  <c r="P43" i="16" s="1"/>
  <c r="F72" i="15" s="1"/>
  <c r="D43" i="16"/>
  <c r="Q43" i="16" s="1"/>
  <c r="E43" i="16"/>
  <c r="R43" i="16" s="1"/>
  <c r="F43" i="16"/>
  <c r="S43" i="16" s="1"/>
  <c r="G43" i="16"/>
  <c r="T43" i="16" s="1"/>
  <c r="H43" i="16"/>
  <c r="U43" i="16" s="1"/>
  <c r="AW72" i="26" s="1"/>
  <c r="B72" i="26" s="1"/>
  <c r="I43" i="16"/>
  <c r="V43" i="16" s="1"/>
  <c r="AX72" i="26" s="1"/>
  <c r="C72" i="26" s="1"/>
  <c r="J43" i="16"/>
  <c r="W43" i="16" s="1"/>
  <c r="AY72" i="26" s="1"/>
  <c r="D72" i="26" s="1"/>
  <c r="C44" i="16"/>
  <c r="P44" i="16" s="1"/>
  <c r="F73" i="15" s="1"/>
  <c r="D44" i="16"/>
  <c r="Q44" i="16" s="1"/>
  <c r="E44" i="16"/>
  <c r="R44" i="16" s="1"/>
  <c r="F44" i="16"/>
  <c r="S44" i="16" s="1"/>
  <c r="G44" i="16"/>
  <c r="T44" i="16" s="1"/>
  <c r="H44" i="16"/>
  <c r="U44" i="16" s="1"/>
  <c r="AW73" i="26" s="1"/>
  <c r="B73" i="26" s="1"/>
  <c r="M73" i="26" s="1"/>
  <c r="I44" i="16"/>
  <c r="V44" i="16" s="1"/>
  <c r="AX73" i="26" s="1"/>
  <c r="C73" i="26" s="1"/>
  <c r="J44" i="16"/>
  <c r="W44" i="16" s="1"/>
  <c r="AY73" i="26" s="1"/>
  <c r="D73" i="26" s="1"/>
  <c r="J4" i="16"/>
  <c r="I4" i="16"/>
  <c r="H4" i="16"/>
  <c r="G4" i="16"/>
  <c r="T4" i="16" s="1"/>
  <c r="F4" i="16"/>
  <c r="E4" i="16"/>
  <c r="D4" i="16"/>
  <c r="C4" i="16"/>
  <c r="W22" i="16"/>
  <c r="AY46" i="26" s="1"/>
  <c r="D46" i="26" s="1"/>
  <c r="W10" i="16"/>
  <c r="AY32" i="26" s="1"/>
  <c r="D32" i="26" s="1"/>
  <c r="K32" i="26" s="1"/>
  <c r="K73" i="26" l="1"/>
  <c r="K72" i="26"/>
  <c r="K69" i="26"/>
  <c r="K66" i="26"/>
  <c r="K65" i="26"/>
  <c r="K64" i="26"/>
  <c r="K63" i="26"/>
  <c r="K60" i="26"/>
  <c r="K59" i="26"/>
  <c r="K58" i="26"/>
  <c r="K56" i="26"/>
  <c r="K55" i="26"/>
  <c r="K31" i="26"/>
  <c r="K28" i="26"/>
  <c r="K27" i="26"/>
  <c r="K57" i="26"/>
  <c r="K51" i="26"/>
  <c r="K50" i="26"/>
  <c r="K52" i="26"/>
  <c r="K47" i="26"/>
  <c r="K45" i="26"/>
  <c r="K44" i="26"/>
  <c r="K43" i="26"/>
  <c r="K40" i="26"/>
  <c r="K39" i="26"/>
  <c r="K38" i="26"/>
  <c r="K37" i="26"/>
  <c r="K34" i="26"/>
  <c r="K33" i="26"/>
  <c r="I72" i="26"/>
  <c r="M72" i="26"/>
  <c r="J73" i="26"/>
  <c r="J72" i="26"/>
  <c r="J69" i="26"/>
  <c r="J66" i="26"/>
  <c r="J65" i="26"/>
  <c r="J64" i="26"/>
  <c r="J63" i="26"/>
  <c r="J60" i="26"/>
  <c r="J59" i="26"/>
  <c r="J58" i="26"/>
  <c r="J56" i="26"/>
  <c r="J55" i="26"/>
  <c r="J57" i="26"/>
  <c r="J51" i="26"/>
  <c r="J50" i="26"/>
  <c r="J52" i="26"/>
  <c r="J47" i="26"/>
  <c r="J46" i="26"/>
  <c r="J45" i="26"/>
  <c r="J44" i="26"/>
  <c r="J43" i="26"/>
  <c r="J40" i="26"/>
  <c r="J39" i="26"/>
  <c r="J38" i="26"/>
  <c r="J37" i="26"/>
  <c r="J34" i="26"/>
  <c r="J33" i="26"/>
  <c r="J32" i="26"/>
  <c r="J31" i="26"/>
  <c r="J28" i="26"/>
  <c r="J27" i="26"/>
  <c r="K46" i="26"/>
  <c r="L72" i="26"/>
  <c r="AY70" i="26"/>
  <c r="AY14" i="26" s="1"/>
  <c r="D71" i="26"/>
  <c r="AY67" i="26"/>
  <c r="AY13" i="26" s="1"/>
  <c r="D68" i="26"/>
  <c r="AY61" i="26"/>
  <c r="AY12" i="26" s="1"/>
  <c r="D62" i="26"/>
  <c r="AY53" i="26"/>
  <c r="AY11" i="26" s="1"/>
  <c r="D54" i="26"/>
  <c r="AY48" i="26"/>
  <c r="AY10" i="26" s="1"/>
  <c r="D49" i="26"/>
  <c r="AY41" i="26"/>
  <c r="AY9" i="26" s="1"/>
  <c r="D42" i="26"/>
  <c r="AY35" i="26"/>
  <c r="AY8" i="26" s="1"/>
  <c r="D36" i="26"/>
  <c r="AY29" i="26"/>
  <c r="AY7" i="26" s="1"/>
  <c r="D30" i="26"/>
  <c r="AY25" i="26"/>
  <c r="AY6" i="26" s="1"/>
  <c r="D26" i="26"/>
  <c r="AX70" i="26"/>
  <c r="AX14" i="26" s="1"/>
  <c r="C71" i="26"/>
  <c r="AX67" i="26"/>
  <c r="AX13" i="26" s="1"/>
  <c r="C68" i="26"/>
  <c r="AX61" i="26"/>
  <c r="AX12" i="26" s="1"/>
  <c r="C62" i="26"/>
  <c r="AX53" i="26"/>
  <c r="AX11" i="26" s="1"/>
  <c r="C54" i="26"/>
  <c r="AX48" i="26"/>
  <c r="AX10" i="26" s="1"/>
  <c r="C49" i="26"/>
  <c r="AX41" i="26"/>
  <c r="AX9" i="26" s="1"/>
  <c r="C42" i="26"/>
  <c r="AX35" i="26"/>
  <c r="AX8" i="26" s="1"/>
  <c r="C36" i="26"/>
  <c r="AX29" i="26"/>
  <c r="AX7" i="26" s="1"/>
  <c r="C30" i="26"/>
  <c r="AX25" i="26"/>
  <c r="AX6" i="26" s="1"/>
  <c r="C26" i="26"/>
  <c r="I73" i="26"/>
  <c r="L73" i="26"/>
  <c r="AW70" i="26"/>
  <c r="AW14" i="26" s="1"/>
  <c r="B71" i="26"/>
  <c r="M71" i="26" s="1"/>
  <c r="L69" i="26"/>
  <c r="I69" i="26"/>
  <c r="AW67" i="26"/>
  <c r="AW13" i="26" s="1"/>
  <c r="B68" i="26"/>
  <c r="M68" i="26" s="1"/>
  <c r="L66" i="26"/>
  <c r="I66" i="26"/>
  <c r="I65" i="26"/>
  <c r="L65" i="26"/>
  <c r="I64" i="26"/>
  <c r="L64" i="26"/>
  <c r="I63" i="26"/>
  <c r="L63" i="26"/>
  <c r="AW61" i="26"/>
  <c r="AW12" i="26" s="1"/>
  <c r="B62" i="26"/>
  <c r="M62" i="26" s="1"/>
  <c r="L60" i="26"/>
  <c r="I60" i="26"/>
  <c r="L59" i="26"/>
  <c r="I59" i="26"/>
  <c r="I58" i="26"/>
  <c r="L58" i="26"/>
  <c r="I56" i="26"/>
  <c r="L56" i="26"/>
  <c r="L55" i="26"/>
  <c r="I55" i="26"/>
  <c r="I57" i="26"/>
  <c r="L57" i="26"/>
  <c r="AW53" i="26"/>
  <c r="AW11" i="26" s="1"/>
  <c r="B54" i="26"/>
  <c r="M54" i="26" s="1"/>
  <c r="I51" i="26"/>
  <c r="L51" i="26"/>
  <c r="L50" i="26"/>
  <c r="I50" i="26"/>
  <c r="L52" i="26"/>
  <c r="I52" i="26"/>
  <c r="AW48" i="26"/>
  <c r="AW10" i="26" s="1"/>
  <c r="B49" i="26"/>
  <c r="M49" i="26" s="1"/>
  <c r="I47" i="26"/>
  <c r="L47" i="26"/>
  <c r="I46" i="26"/>
  <c r="L46" i="26"/>
  <c r="I45" i="26"/>
  <c r="L45" i="26"/>
  <c r="I44" i="26"/>
  <c r="L44" i="26"/>
  <c r="L43" i="26"/>
  <c r="I43" i="26"/>
  <c r="AW41" i="26"/>
  <c r="AW9" i="26" s="1"/>
  <c r="B42" i="26"/>
  <c r="M42" i="26" s="1"/>
  <c r="L40" i="26"/>
  <c r="I40" i="26"/>
  <c r="I39" i="26"/>
  <c r="L39" i="26"/>
  <c r="I38" i="26"/>
  <c r="L38" i="26"/>
  <c r="L37" i="26"/>
  <c r="I37" i="26"/>
  <c r="AW35" i="26"/>
  <c r="AW8" i="26" s="1"/>
  <c r="B36" i="26"/>
  <c r="M36" i="26" s="1"/>
  <c r="L34" i="26"/>
  <c r="I34" i="26"/>
  <c r="L33" i="26"/>
  <c r="I33" i="26"/>
  <c r="I32" i="26"/>
  <c r="L32" i="26"/>
  <c r="I31" i="26"/>
  <c r="L31" i="26"/>
  <c r="AW29" i="26"/>
  <c r="AW7" i="26" s="1"/>
  <c r="B30" i="26"/>
  <c r="M30" i="26" s="1"/>
  <c r="I28" i="26"/>
  <c r="L28" i="26"/>
  <c r="I27" i="26"/>
  <c r="L27" i="26"/>
  <c r="AW25" i="26"/>
  <c r="AW6" i="26" s="1"/>
  <c r="B26" i="26"/>
  <c r="M26" i="26" s="1"/>
  <c r="R20" i="15"/>
  <c r="P67" i="15"/>
  <c r="P13" i="15" s="1"/>
  <c r="R17" i="15"/>
  <c r="R40" i="15"/>
  <c r="R43" i="15"/>
  <c r="F45" i="16"/>
  <c r="R18" i="15"/>
  <c r="R19" i="15"/>
  <c r="R16" i="15"/>
  <c r="R22" i="15"/>
  <c r="R39" i="15"/>
  <c r="R23" i="15"/>
  <c r="R24" i="15"/>
  <c r="R34" i="15"/>
  <c r="L7" i="19"/>
  <c r="L10" i="19"/>
  <c r="BC10" i="26" s="1"/>
  <c r="H45" i="16"/>
  <c r="T4" i="15"/>
  <c r="P61" i="15"/>
  <c r="P12" i="15" s="1"/>
  <c r="D45" i="16"/>
  <c r="R28" i="15"/>
  <c r="R69" i="15"/>
  <c r="R63" i="15"/>
  <c r="R46" i="15"/>
  <c r="P41" i="15"/>
  <c r="P9" i="15" s="1"/>
  <c r="P29" i="15"/>
  <c r="P7" i="15" s="1"/>
  <c r="R21" i="15"/>
  <c r="P25" i="15"/>
  <c r="P6" i="15" s="1"/>
  <c r="F30" i="15"/>
  <c r="F48" i="15"/>
  <c r="R36" i="15"/>
  <c r="F70" i="15"/>
  <c r="D5" i="15"/>
  <c r="D4" i="15" s="1"/>
  <c r="R49" i="15"/>
  <c r="F68" i="15"/>
  <c r="R27" i="15"/>
  <c r="R30" i="15"/>
  <c r="R26" i="15"/>
  <c r="O25" i="15"/>
  <c r="O6" i="15" s="1"/>
  <c r="R42" i="15"/>
  <c r="P15" i="15"/>
  <c r="R15" i="15" s="1"/>
  <c r="R52" i="15"/>
  <c r="R72" i="15"/>
  <c r="R56" i="15"/>
  <c r="R51" i="15"/>
  <c r="R38" i="15"/>
  <c r="R66" i="15"/>
  <c r="R57" i="15"/>
  <c r="F61" i="15"/>
  <c r="R44" i="15"/>
  <c r="R31" i="15"/>
  <c r="AA15" i="15"/>
  <c r="AA5" i="15" s="1"/>
  <c r="R55" i="15"/>
  <c r="R65" i="15"/>
  <c r="F41" i="15"/>
  <c r="R47" i="15"/>
  <c r="R59" i="15"/>
  <c r="R32" i="15"/>
  <c r="F54" i="15"/>
  <c r="F53" i="15" s="1"/>
  <c r="AA67" i="15"/>
  <c r="AA13" i="15" s="1"/>
  <c r="U29" i="15"/>
  <c r="U7" i="15" s="1"/>
  <c r="R71" i="15"/>
  <c r="O70" i="15"/>
  <c r="O14" i="15" s="1"/>
  <c r="P53" i="15"/>
  <c r="P11" i="15" s="1"/>
  <c r="U35" i="15"/>
  <c r="U8" i="15" s="1"/>
  <c r="O53" i="15"/>
  <c r="O11" i="15" s="1"/>
  <c r="R54" i="15"/>
  <c r="U15" i="15"/>
  <c r="R37" i="15"/>
  <c r="AA25" i="15"/>
  <c r="AA6" i="15" s="1"/>
  <c r="Z4" i="15"/>
  <c r="P70" i="15"/>
  <c r="P14" i="15" s="1"/>
  <c r="R64" i="15"/>
  <c r="O61" i="15"/>
  <c r="O12" i="15" s="1"/>
  <c r="R62" i="15"/>
  <c r="R60" i="15"/>
  <c r="U48" i="15"/>
  <c r="U10" i="15" s="1"/>
  <c r="P35" i="15"/>
  <c r="P8" i="15" s="1"/>
  <c r="R33" i="15"/>
  <c r="AA35" i="15"/>
  <c r="AA8" i="15" s="1"/>
  <c r="O41" i="15"/>
  <c r="O9" i="15" s="1"/>
  <c r="AA29" i="15"/>
  <c r="AA7" i="15" s="1"/>
  <c r="R68" i="15"/>
  <c r="O67" i="15"/>
  <c r="O13" i="15" s="1"/>
  <c r="U61" i="15"/>
  <c r="U12" i="15" s="1"/>
  <c r="O35" i="15"/>
  <c r="O8" i="15" s="1"/>
  <c r="U25" i="15"/>
  <c r="U6" i="15" s="1"/>
  <c r="AA41" i="15"/>
  <c r="AA9" i="15" s="1"/>
  <c r="O29" i="15"/>
  <c r="O7" i="15" s="1"/>
  <c r="R50" i="15"/>
  <c r="O48" i="15"/>
  <c r="O10" i="15" s="1"/>
  <c r="AA70" i="15"/>
  <c r="AA14" i="15" s="1"/>
  <c r="P48" i="15"/>
  <c r="P10" i="15" s="1"/>
  <c r="F35" i="15"/>
  <c r="R58" i="15"/>
  <c r="R45" i="15"/>
  <c r="R73" i="15"/>
  <c r="U70" i="15"/>
  <c r="U14" i="15" s="1"/>
  <c r="U67" i="15"/>
  <c r="U13" i="15" s="1"/>
  <c r="AA53" i="15"/>
  <c r="AA11" i="15" s="1"/>
  <c r="U53" i="15"/>
  <c r="U11" i="15" s="1"/>
  <c r="AA61" i="15"/>
  <c r="AA12" i="15" s="1"/>
  <c r="AA48" i="15"/>
  <c r="AA10" i="15" s="1"/>
  <c r="U41" i="15"/>
  <c r="U9" i="15" s="1"/>
  <c r="C45" i="16"/>
  <c r="P5" i="16"/>
  <c r="G45" i="16"/>
  <c r="Q4" i="16"/>
  <c r="Q45" i="16" s="1"/>
  <c r="T45" i="16"/>
  <c r="U4" i="16"/>
  <c r="AW15" i="26" s="1"/>
  <c r="P4" i="16"/>
  <c r="E45" i="16"/>
  <c r="I45" i="16"/>
  <c r="R4" i="16"/>
  <c r="R45" i="16" s="1"/>
  <c r="V4" i="16"/>
  <c r="AX15" i="26" s="1"/>
  <c r="J45" i="16"/>
  <c r="W4" i="16"/>
  <c r="AY15" i="26" s="1"/>
  <c r="S4" i="16"/>
  <c r="S45" i="16" s="1"/>
  <c r="Q16" i="13"/>
  <c r="R16" i="13"/>
  <c r="S16" i="13"/>
  <c r="Q17" i="13"/>
  <c r="R17" i="13"/>
  <c r="S17" i="13"/>
  <c r="Q18" i="13"/>
  <c r="R18" i="13"/>
  <c r="S18" i="13"/>
  <c r="Q19" i="13"/>
  <c r="R19" i="13"/>
  <c r="S19" i="13"/>
  <c r="Q20" i="13"/>
  <c r="R20" i="13"/>
  <c r="S20" i="13"/>
  <c r="Q21" i="13"/>
  <c r="R21" i="13"/>
  <c r="S21" i="13"/>
  <c r="Q22" i="13"/>
  <c r="R22" i="13"/>
  <c r="S22" i="13"/>
  <c r="Q23" i="13"/>
  <c r="R23" i="13"/>
  <c r="S23" i="13"/>
  <c r="Q24" i="13"/>
  <c r="R24" i="13"/>
  <c r="S24" i="13"/>
  <c r="Q26" i="13"/>
  <c r="R26" i="13"/>
  <c r="S26" i="13"/>
  <c r="Q27" i="13"/>
  <c r="R27" i="13"/>
  <c r="S27" i="13"/>
  <c r="Q28" i="13"/>
  <c r="R28" i="13"/>
  <c r="S28" i="13"/>
  <c r="Q30" i="13"/>
  <c r="R30" i="13"/>
  <c r="S30" i="13"/>
  <c r="Q31" i="13"/>
  <c r="R31" i="13"/>
  <c r="S31" i="13"/>
  <c r="Q32" i="13"/>
  <c r="R32" i="13"/>
  <c r="S32" i="13"/>
  <c r="Q33" i="13"/>
  <c r="R33" i="13"/>
  <c r="S33" i="13"/>
  <c r="Q34" i="13"/>
  <c r="R34" i="13"/>
  <c r="S34" i="13"/>
  <c r="Q36" i="13"/>
  <c r="R36" i="13"/>
  <c r="S36" i="13"/>
  <c r="Q37" i="13"/>
  <c r="R37" i="13"/>
  <c r="S37" i="13"/>
  <c r="Q38" i="13"/>
  <c r="R38" i="13"/>
  <c r="S38" i="13"/>
  <c r="Q39" i="13"/>
  <c r="R39" i="13"/>
  <c r="S39" i="13"/>
  <c r="Q40" i="13"/>
  <c r="R40" i="13"/>
  <c r="S40" i="13"/>
  <c r="Q42" i="13"/>
  <c r="R42" i="13"/>
  <c r="S42" i="13"/>
  <c r="Q43" i="13"/>
  <c r="R43" i="13"/>
  <c r="S43" i="13"/>
  <c r="Q44" i="13"/>
  <c r="R44" i="13"/>
  <c r="S44" i="13"/>
  <c r="Q45" i="13"/>
  <c r="R45" i="13"/>
  <c r="S45" i="13"/>
  <c r="Q46" i="13"/>
  <c r="R46" i="13"/>
  <c r="S46" i="13"/>
  <c r="Q47" i="13"/>
  <c r="R47" i="13"/>
  <c r="S47" i="13"/>
  <c r="Q49" i="13"/>
  <c r="R49" i="13"/>
  <c r="S49" i="13"/>
  <c r="Q50" i="13"/>
  <c r="R50" i="13"/>
  <c r="S50" i="13"/>
  <c r="Q51" i="13"/>
  <c r="R51" i="13"/>
  <c r="S51" i="13"/>
  <c r="Q52" i="13"/>
  <c r="R52" i="13"/>
  <c r="S52" i="13"/>
  <c r="Q54" i="13"/>
  <c r="R54" i="13"/>
  <c r="S54" i="13"/>
  <c r="Q55" i="13"/>
  <c r="R55" i="13"/>
  <c r="S55" i="13"/>
  <c r="Q56" i="13"/>
  <c r="R56" i="13"/>
  <c r="S56" i="13"/>
  <c r="Q57" i="13"/>
  <c r="R57" i="13"/>
  <c r="S57" i="13"/>
  <c r="Q58" i="13"/>
  <c r="R58" i="13"/>
  <c r="S58" i="13"/>
  <c r="Q59" i="13"/>
  <c r="R59" i="13"/>
  <c r="S59" i="13"/>
  <c r="Q60" i="13"/>
  <c r="R60" i="13"/>
  <c r="S60" i="13"/>
  <c r="Q62" i="13"/>
  <c r="R62" i="13"/>
  <c r="S62" i="13"/>
  <c r="Q63" i="13"/>
  <c r="R63" i="13"/>
  <c r="S63" i="13"/>
  <c r="Q64" i="13"/>
  <c r="R64" i="13"/>
  <c r="S64" i="13"/>
  <c r="Q65" i="13"/>
  <c r="R65" i="13"/>
  <c r="S65" i="13"/>
  <c r="Q66" i="13"/>
  <c r="R66" i="13"/>
  <c r="S66" i="13"/>
  <c r="Q68" i="13"/>
  <c r="R68" i="13"/>
  <c r="S68" i="13"/>
  <c r="Q69" i="13"/>
  <c r="R69" i="13"/>
  <c r="S69" i="13"/>
  <c r="Q71" i="13"/>
  <c r="R71" i="13"/>
  <c r="S71" i="13"/>
  <c r="Q72" i="13"/>
  <c r="R72" i="13"/>
  <c r="S72" i="13"/>
  <c r="Q73" i="13"/>
  <c r="R73" i="13"/>
  <c r="S73" i="13"/>
  <c r="AX5" i="26" l="1"/>
  <c r="AX4" i="26" s="1"/>
  <c r="C15" i="26"/>
  <c r="B29" i="26"/>
  <c r="M29" i="26" s="1"/>
  <c r="I30" i="26"/>
  <c r="L30" i="26"/>
  <c r="I42" i="26"/>
  <c r="B41" i="26"/>
  <c r="M41" i="26" s="1"/>
  <c r="L42" i="26"/>
  <c r="B48" i="26"/>
  <c r="M48" i="26" s="1"/>
  <c r="L49" i="26"/>
  <c r="I49" i="26"/>
  <c r="B53" i="26"/>
  <c r="M53" i="26" s="1"/>
  <c r="L54" i="26"/>
  <c r="I54" i="26"/>
  <c r="I68" i="26"/>
  <c r="B67" i="26"/>
  <c r="M67" i="26" s="1"/>
  <c r="L68" i="26"/>
  <c r="I71" i="26"/>
  <c r="L71" i="26"/>
  <c r="B70" i="26"/>
  <c r="M70" i="26" s="1"/>
  <c r="C25" i="26"/>
  <c r="J26" i="26"/>
  <c r="C35" i="26"/>
  <c r="J36" i="26"/>
  <c r="C48" i="26"/>
  <c r="J49" i="26"/>
  <c r="J62" i="26"/>
  <c r="C61" i="26"/>
  <c r="C70" i="26"/>
  <c r="J71" i="26"/>
  <c r="D29" i="26"/>
  <c r="K30" i="26"/>
  <c r="D41" i="26"/>
  <c r="K42" i="26"/>
  <c r="D53" i="26"/>
  <c r="K54" i="26"/>
  <c r="K68" i="26"/>
  <c r="D67" i="26"/>
  <c r="AW5" i="26"/>
  <c r="AW4" i="26" s="1"/>
  <c r="B15" i="26"/>
  <c r="M15" i="26" s="1"/>
  <c r="AY5" i="26"/>
  <c r="AY4" i="26" s="1"/>
  <c r="D15" i="26"/>
  <c r="I26" i="26"/>
  <c r="L26" i="26"/>
  <c r="B25" i="26"/>
  <c r="M25" i="26" s="1"/>
  <c r="B35" i="26"/>
  <c r="M35" i="26" s="1"/>
  <c r="I36" i="26"/>
  <c r="L36" i="26"/>
  <c r="I62" i="26"/>
  <c r="L62" i="26"/>
  <c r="B61" i="26"/>
  <c r="M61" i="26" s="1"/>
  <c r="C29" i="26"/>
  <c r="J30" i="26"/>
  <c r="C41" i="26"/>
  <c r="J42" i="26"/>
  <c r="J54" i="26"/>
  <c r="C53" i="26"/>
  <c r="C67" i="26"/>
  <c r="J68" i="26"/>
  <c r="D25" i="26"/>
  <c r="K26" i="26"/>
  <c r="K36" i="26"/>
  <c r="D35" i="26"/>
  <c r="K49" i="26"/>
  <c r="D48" i="26"/>
  <c r="D61" i="26"/>
  <c r="K62" i="26"/>
  <c r="D70" i="26"/>
  <c r="K71" i="26"/>
  <c r="P5" i="15"/>
  <c r="P4" i="15" s="1"/>
  <c r="L4" i="19"/>
  <c r="BC7" i="26"/>
  <c r="BC4" i="26" s="1"/>
  <c r="R29" i="15"/>
  <c r="R7" i="15" s="1"/>
  <c r="F67" i="15"/>
  <c r="F13" i="15" s="1"/>
  <c r="V45" i="16"/>
  <c r="P45" i="16"/>
  <c r="R61" i="15"/>
  <c r="F11" i="15"/>
  <c r="U45" i="16"/>
  <c r="F26" i="15"/>
  <c r="F8" i="15"/>
  <c r="O4" i="15"/>
  <c r="R35" i="15"/>
  <c r="F9" i="15"/>
  <c r="F29" i="15"/>
  <c r="W45" i="16"/>
  <c r="R41" i="15"/>
  <c r="R67" i="15"/>
  <c r="R25" i="15"/>
  <c r="F12" i="15"/>
  <c r="F14" i="15"/>
  <c r="F10" i="15"/>
  <c r="R48" i="15"/>
  <c r="R70" i="15"/>
  <c r="R53" i="15"/>
  <c r="U5" i="15"/>
  <c r="U4" i="15" s="1"/>
  <c r="AA4" i="15"/>
  <c r="N17" i="1"/>
  <c r="N18" i="1"/>
  <c r="N19" i="1"/>
  <c r="N20" i="1"/>
  <c r="N21" i="1"/>
  <c r="N22" i="1"/>
  <c r="N23" i="1"/>
  <c r="N24" i="1"/>
  <c r="N26" i="1"/>
  <c r="N27" i="1"/>
  <c r="N28" i="1"/>
  <c r="N30" i="1"/>
  <c r="N31" i="1"/>
  <c r="N32" i="1"/>
  <c r="N33" i="1"/>
  <c r="N34" i="1"/>
  <c r="N36" i="1"/>
  <c r="N37" i="1"/>
  <c r="N38" i="1"/>
  <c r="N39" i="1"/>
  <c r="N40" i="1"/>
  <c r="N42" i="1"/>
  <c r="N43" i="1"/>
  <c r="N44" i="1"/>
  <c r="N45" i="1"/>
  <c r="N46" i="1"/>
  <c r="N47" i="1"/>
  <c r="N49" i="1"/>
  <c r="N50" i="1"/>
  <c r="N51" i="1"/>
  <c r="N52" i="1"/>
  <c r="N54" i="1"/>
  <c r="N55" i="1"/>
  <c r="N56" i="1"/>
  <c r="N57" i="1"/>
  <c r="N58" i="1"/>
  <c r="N59" i="1"/>
  <c r="N60" i="1"/>
  <c r="N62" i="1"/>
  <c r="N63" i="1"/>
  <c r="N64" i="1"/>
  <c r="N65" i="1"/>
  <c r="N66" i="1"/>
  <c r="N68" i="1"/>
  <c r="N69" i="1"/>
  <c r="N71" i="1"/>
  <c r="N72" i="1"/>
  <c r="N73" i="1"/>
  <c r="N16" i="1"/>
  <c r="AG15" i="1" s="1"/>
  <c r="O15" i="1"/>
  <c r="O5" i="1" s="1"/>
  <c r="AG12" i="1" l="1"/>
  <c r="AG14" i="1"/>
  <c r="AG9" i="1"/>
  <c r="AG8" i="1"/>
  <c r="AG6" i="1"/>
  <c r="AG5" i="1"/>
  <c r="AG13" i="1"/>
  <c r="AG11" i="1"/>
  <c r="AG10" i="1"/>
  <c r="AG7" i="1"/>
  <c r="K25" i="26"/>
  <c r="D6" i="26"/>
  <c r="C7" i="26"/>
  <c r="J29" i="26"/>
  <c r="B11" i="26"/>
  <c r="M11" i="26" s="1"/>
  <c r="I53" i="26"/>
  <c r="L53" i="26"/>
  <c r="I61" i="26"/>
  <c r="L61" i="26"/>
  <c r="B12" i="26"/>
  <c r="M12" i="26" s="1"/>
  <c r="D11" i="26"/>
  <c r="K53" i="26"/>
  <c r="D7" i="26"/>
  <c r="K29" i="26"/>
  <c r="C8" i="26"/>
  <c r="J35" i="26"/>
  <c r="B9" i="26"/>
  <c r="M9" i="26" s="1"/>
  <c r="I41" i="26"/>
  <c r="L41" i="26"/>
  <c r="I29" i="26"/>
  <c r="L29" i="26"/>
  <c r="B7" i="26"/>
  <c r="M7" i="26" s="1"/>
  <c r="D12" i="26"/>
  <c r="K61" i="26"/>
  <c r="J67" i="26"/>
  <c r="C13" i="26"/>
  <c r="C9" i="26"/>
  <c r="J41" i="26"/>
  <c r="I35" i="26"/>
  <c r="L35" i="26"/>
  <c r="B8" i="26"/>
  <c r="M8" i="26" s="1"/>
  <c r="D5" i="26"/>
  <c r="K15" i="26"/>
  <c r="D13" i="26"/>
  <c r="K67" i="26"/>
  <c r="J15" i="26"/>
  <c r="C5" i="26"/>
  <c r="D14" i="26"/>
  <c r="K70" i="26"/>
  <c r="I15" i="26"/>
  <c r="B5" i="26"/>
  <c r="M5" i="26" s="1"/>
  <c r="L15" i="26"/>
  <c r="C12" i="26"/>
  <c r="J61" i="26"/>
  <c r="L70" i="26"/>
  <c r="I70" i="26"/>
  <c r="B14" i="26"/>
  <c r="M14" i="26" s="1"/>
  <c r="I67" i="26"/>
  <c r="L67" i="26"/>
  <c r="B13" i="26"/>
  <c r="M13" i="26" s="1"/>
  <c r="D8" i="26"/>
  <c r="K8" i="26" s="1"/>
  <c r="K35" i="26"/>
  <c r="D10" i="26"/>
  <c r="K48" i="26"/>
  <c r="J53" i="26"/>
  <c r="C11" i="26"/>
  <c r="L25" i="26"/>
  <c r="B6" i="26"/>
  <c r="M6" i="26" s="1"/>
  <c r="I25" i="26"/>
  <c r="K41" i="26"/>
  <c r="D9" i="26"/>
  <c r="K9" i="26" s="1"/>
  <c r="C14" i="26"/>
  <c r="J70" i="26"/>
  <c r="C10" i="26"/>
  <c r="J48" i="26"/>
  <c r="C6" i="26"/>
  <c r="J6" i="26" s="1"/>
  <c r="J25" i="26"/>
  <c r="B10" i="26"/>
  <c r="M10" i="26" s="1"/>
  <c r="L48" i="26"/>
  <c r="I48" i="26"/>
  <c r="R14" i="15"/>
  <c r="F25" i="15"/>
  <c r="R10" i="15"/>
  <c r="R9" i="15"/>
  <c r="R12" i="15"/>
  <c r="R11" i="15"/>
  <c r="R8" i="15"/>
  <c r="R6" i="15"/>
  <c r="F7" i="15"/>
  <c r="R13" i="15"/>
  <c r="F15" i="15"/>
  <c r="Z26" i="1"/>
  <c r="Z27" i="1"/>
  <c r="Z28" i="1"/>
  <c r="Z30" i="1"/>
  <c r="Z31" i="1"/>
  <c r="Z32" i="1"/>
  <c r="Z33" i="1"/>
  <c r="Z34" i="1"/>
  <c r="Z36" i="1"/>
  <c r="Z37" i="1"/>
  <c r="Z38" i="1"/>
  <c r="Z39" i="1"/>
  <c r="Z40" i="1"/>
  <c r="Z42" i="1"/>
  <c r="Z43" i="1"/>
  <c r="Z44" i="1"/>
  <c r="Z45" i="1"/>
  <c r="Z46" i="1"/>
  <c r="Z47" i="1"/>
  <c r="Z49" i="1"/>
  <c r="Z50" i="1"/>
  <c r="Z51" i="1"/>
  <c r="Z52" i="1"/>
  <c r="Z54" i="1"/>
  <c r="Z55" i="1"/>
  <c r="Z56" i="1"/>
  <c r="Z57" i="1"/>
  <c r="Z58" i="1"/>
  <c r="Z59" i="1"/>
  <c r="Z60" i="1"/>
  <c r="Z62" i="1"/>
  <c r="Z63" i="1"/>
  <c r="Z64" i="1"/>
  <c r="Z65" i="1"/>
  <c r="Z66" i="1"/>
  <c r="Z68" i="1"/>
  <c r="Z69" i="1"/>
  <c r="Z71" i="1"/>
  <c r="Z72" i="1"/>
  <c r="Z73" i="1"/>
  <c r="Z17" i="1"/>
  <c r="Z18" i="1"/>
  <c r="Z19" i="1"/>
  <c r="Z20" i="1"/>
  <c r="Z21" i="1"/>
  <c r="Z22" i="1"/>
  <c r="Z23" i="1"/>
  <c r="Z24" i="1"/>
  <c r="Z16" i="1"/>
  <c r="D34" i="1"/>
  <c r="J12" i="26" l="1"/>
  <c r="K12" i="26"/>
  <c r="AG4" i="1"/>
  <c r="J7" i="26"/>
  <c r="K10" i="26"/>
  <c r="K7" i="26"/>
  <c r="I5" i="26"/>
  <c r="L5" i="26"/>
  <c r="B4" i="26"/>
  <c r="M4" i="26" s="1"/>
  <c r="J5" i="26"/>
  <c r="C4" i="26"/>
  <c r="I9" i="26"/>
  <c r="L9" i="26"/>
  <c r="I11" i="26"/>
  <c r="L11" i="26"/>
  <c r="I10" i="26"/>
  <c r="L10" i="26"/>
  <c r="J10" i="26"/>
  <c r="J11" i="26"/>
  <c r="D4" i="26"/>
  <c r="K5" i="26"/>
  <c r="I14" i="26"/>
  <c r="L14" i="26"/>
  <c r="I8" i="26"/>
  <c r="L8" i="26"/>
  <c r="J9" i="26"/>
  <c r="J8" i="26"/>
  <c r="K11" i="26"/>
  <c r="J14" i="26"/>
  <c r="I6" i="26"/>
  <c r="L6" i="26"/>
  <c r="I13" i="26"/>
  <c r="L13" i="26"/>
  <c r="K14" i="26"/>
  <c r="K13" i="26"/>
  <c r="J13" i="26"/>
  <c r="I7" i="26"/>
  <c r="L7" i="26"/>
  <c r="I12" i="26"/>
  <c r="L12" i="26"/>
  <c r="K6" i="26"/>
  <c r="R5" i="15"/>
  <c r="F6" i="15"/>
  <c r="F5" i="15"/>
  <c r="Z25" i="1"/>
  <c r="Z6" i="1" s="1"/>
  <c r="Z61" i="1"/>
  <c r="Z12" i="1" s="1"/>
  <c r="Z41" i="1"/>
  <c r="Z9" i="1" s="1"/>
  <c r="Z15" i="1"/>
  <c r="Z5" i="1" s="1"/>
  <c r="Z35" i="1"/>
  <c r="Z8" i="1" s="1"/>
  <c r="Z67" i="1"/>
  <c r="Z13" i="1" s="1"/>
  <c r="Z70" i="1"/>
  <c r="Z14" i="1" s="1"/>
  <c r="Z29" i="1"/>
  <c r="Z7" i="1" s="1"/>
  <c r="Z53" i="1"/>
  <c r="Z11" i="1" s="1"/>
  <c r="Z48" i="1"/>
  <c r="Z10" i="1" s="1"/>
  <c r="T26" i="1"/>
  <c r="T27" i="1"/>
  <c r="T28" i="1"/>
  <c r="T30" i="1"/>
  <c r="T31" i="1"/>
  <c r="T32" i="1"/>
  <c r="T33" i="1"/>
  <c r="T34" i="1"/>
  <c r="T36" i="1"/>
  <c r="T37" i="1"/>
  <c r="T38" i="1"/>
  <c r="T39" i="1"/>
  <c r="T40" i="1"/>
  <c r="T42" i="1"/>
  <c r="T43" i="1"/>
  <c r="T44" i="1"/>
  <c r="T45" i="1"/>
  <c r="T46" i="1"/>
  <c r="T47" i="1"/>
  <c r="T49" i="1"/>
  <c r="T50" i="1"/>
  <c r="T51" i="1"/>
  <c r="T52" i="1"/>
  <c r="T54" i="1"/>
  <c r="T55" i="1"/>
  <c r="T56" i="1"/>
  <c r="T57" i="1"/>
  <c r="T58" i="1"/>
  <c r="T59" i="1"/>
  <c r="T60" i="1"/>
  <c r="T62" i="1"/>
  <c r="T63" i="1"/>
  <c r="T64" i="1"/>
  <c r="T65" i="1"/>
  <c r="T66" i="1"/>
  <c r="T68" i="1"/>
  <c r="T69" i="1"/>
  <c r="T71" i="1"/>
  <c r="T72" i="1"/>
  <c r="T73" i="1"/>
  <c r="T17" i="1"/>
  <c r="T18" i="1"/>
  <c r="T19" i="1"/>
  <c r="T20" i="1"/>
  <c r="T21" i="1"/>
  <c r="T22" i="1"/>
  <c r="T23" i="1"/>
  <c r="T24" i="1"/>
  <c r="T16" i="1"/>
  <c r="D73" i="1"/>
  <c r="D72" i="1"/>
  <c r="D71" i="1"/>
  <c r="D69" i="1"/>
  <c r="D68" i="1"/>
  <c r="D66" i="1"/>
  <c r="D65" i="1"/>
  <c r="D64" i="1"/>
  <c r="D63" i="1"/>
  <c r="D62" i="1"/>
  <c r="D60" i="1"/>
  <c r="D59" i="1"/>
  <c r="D58" i="1"/>
  <c r="D57" i="1"/>
  <c r="D56" i="1"/>
  <c r="D55" i="1"/>
  <c r="D54" i="1"/>
  <c r="D52" i="1"/>
  <c r="D51" i="1"/>
  <c r="D50" i="1"/>
  <c r="D49" i="1"/>
  <c r="D47" i="1"/>
  <c r="D46" i="1"/>
  <c r="D45" i="1"/>
  <c r="D44" i="1"/>
  <c r="D43" i="1"/>
  <c r="D42" i="1"/>
  <c r="D40" i="1"/>
  <c r="D39" i="1"/>
  <c r="D38" i="1"/>
  <c r="D37" i="1"/>
  <c r="D36" i="1"/>
  <c r="D33" i="1"/>
  <c r="D32" i="1"/>
  <c r="D31" i="1"/>
  <c r="D30" i="1"/>
  <c r="D28" i="1"/>
  <c r="D27" i="1"/>
  <c r="D26" i="1"/>
  <c r="D24" i="1"/>
  <c r="D23" i="1"/>
  <c r="D22" i="1"/>
  <c r="D21" i="1"/>
  <c r="D20" i="1"/>
  <c r="D19" i="1"/>
  <c r="D18" i="1"/>
  <c r="D17" i="1"/>
  <c r="D16" i="1"/>
  <c r="J4" i="26" l="1"/>
  <c r="I4" i="26"/>
  <c r="L4" i="26"/>
  <c r="K4" i="26"/>
  <c r="R4" i="15"/>
  <c r="F4" i="15"/>
  <c r="T61" i="1"/>
  <c r="T12" i="1" s="1"/>
  <c r="Z4" i="1"/>
  <c r="T67" i="1"/>
  <c r="T13" i="1" s="1"/>
  <c r="T41" i="1"/>
  <c r="T9" i="1" s="1"/>
  <c r="T48" i="1"/>
  <c r="T10" i="1" s="1"/>
  <c r="T35" i="1"/>
  <c r="T8" i="1" s="1"/>
  <c r="T25" i="1"/>
  <c r="T6" i="1" s="1"/>
  <c r="T29" i="1"/>
  <c r="T7" i="1" s="1"/>
  <c r="T70" i="1"/>
  <c r="T14" i="1" s="1"/>
  <c r="T53" i="1"/>
  <c r="T11" i="1" s="1"/>
  <c r="T15" i="1"/>
  <c r="T5" i="1" s="1"/>
  <c r="R4" i="13" l="1"/>
  <c r="Q15" i="13"/>
  <c r="Q29" i="13"/>
  <c r="S35" i="13"/>
  <c r="Q48" i="13"/>
  <c r="S61" i="13"/>
  <c r="Q67" i="13"/>
  <c r="Q70" i="13"/>
  <c r="N48" i="15"/>
  <c r="N10" i="15" s="1"/>
  <c r="R48" i="13"/>
  <c r="N48" i="1"/>
  <c r="N10" i="1" s="1"/>
  <c r="N53" i="15"/>
  <c r="N11" i="15" s="1"/>
  <c r="R53" i="13"/>
  <c r="N53" i="1"/>
  <c r="N11" i="1" s="1"/>
  <c r="N67" i="15"/>
  <c r="N13" i="15" s="1"/>
  <c r="R67" i="13"/>
  <c r="N67" i="1"/>
  <c r="N13" i="1" s="1"/>
  <c r="N70" i="15"/>
  <c r="N14" i="15" s="1"/>
  <c r="R70" i="13"/>
  <c r="N70" i="1"/>
  <c r="N14" i="1" s="1"/>
  <c r="S15" i="13"/>
  <c r="Q25" i="13"/>
  <c r="S29" i="13"/>
  <c r="Q35" i="13"/>
  <c r="S41" i="13"/>
  <c r="S48" i="13"/>
  <c r="S53" i="13"/>
  <c r="Q61" i="13"/>
  <c r="S67" i="13"/>
  <c r="S70" i="13"/>
  <c r="S25" i="13"/>
  <c r="Q41" i="13"/>
  <c r="Q53" i="13"/>
  <c r="R15" i="13"/>
  <c r="N29" i="15"/>
  <c r="N7" i="15" s="1"/>
  <c r="R29" i="13"/>
  <c r="N29" i="1"/>
  <c r="N7" i="1" s="1"/>
  <c r="N41" i="15"/>
  <c r="N9" i="15" s="1"/>
  <c r="R41" i="13"/>
  <c r="N41" i="1"/>
  <c r="N9" i="1" s="1"/>
  <c r="N25" i="15"/>
  <c r="N6" i="15" s="1"/>
  <c r="R25" i="13"/>
  <c r="N25" i="1"/>
  <c r="N6" i="1" s="1"/>
  <c r="N35" i="15"/>
  <c r="N8" i="15" s="1"/>
  <c r="R35" i="13"/>
  <c r="N35" i="1"/>
  <c r="N8" i="1" s="1"/>
  <c r="N61" i="15"/>
  <c r="N12" i="15" s="1"/>
  <c r="R61" i="13"/>
  <c r="N61" i="1"/>
  <c r="N12" i="1" s="1"/>
  <c r="T4" i="1"/>
  <c r="S4" i="13" l="1"/>
  <c r="Q4" i="13"/>
  <c r="D25" i="1" l="1"/>
  <c r="D6" i="1" s="1"/>
  <c r="D70" i="1"/>
  <c r="D14" i="1" s="1"/>
  <c r="D67" i="1"/>
  <c r="D13" i="1" s="1"/>
  <c r="D61" i="1"/>
  <c r="D12" i="1" s="1"/>
  <c r="D53" i="1"/>
  <c r="D11" i="1" s="1"/>
  <c r="D48" i="1"/>
  <c r="D10" i="1" s="1"/>
  <c r="D41" i="1"/>
  <c r="D9" i="1" s="1"/>
  <c r="D35" i="1"/>
  <c r="D8" i="1" s="1"/>
  <c r="D29" i="1"/>
  <c r="D7" i="1" s="1"/>
  <c r="D15" i="1"/>
  <c r="D5" i="1" s="1"/>
  <c r="T16" i="10"/>
  <c r="T17" i="10"/>
  <c r="J16" i="15" s="1"/>
  <c r="L16" i="15" s="1"/>
  <c r="T18" i="10"/>
  <c r="J17" i="15" s="1"/>
  <c r="L17" i="15" s="1"/>
  <c r="T19" i="10"/>
  <c r="J19" i="15" s="1"/>
  <c r="L19" i="15" s="1"/>
  <c r="T20" i="10"/>
  <c r="J21" i="15" s="1"/>
  <c r="L21" i="15" s="1"/>
  <c r="T21" i="10"/>
  <c r="J22" i="15" s="1"/>
  <c r="L22" i="15" s="1"/>
  <c r="T22" i="10"/>
  <c r="J23" i="15" s="1"/>
  <c r="L23" i="15" s="1"/>
  <c r="T23" i="10"/>
  <c r="J20" i="15" s="1"/>
  <c r="L20" i="15" s="1"/>
  <c r="T24" i="10"/>
  <c r="J18" i="15" s="1"/>
  <c r="L18" i="15" s="1"/>
  <c r="T25" i="10"/>
  <c r="J24" i="15" s="1"/>
  <c r="L24" i="15" s="1"/>
  <c r="T26" i="10"/>
  <c r="J49" i="15" s="1"/>
  <c r="T27" i="10"/>
  <c r="J26" i="15" s="1"/>
  <c r="T28" i="10"/>
  <c r="J36" i="15" s="1"/>
  <c r="T29" i="10"/>
  <c r="J27" i="15" s="1"/>
  <c r="T30" i="10"/>
  <c r="J71" i="15" s="1"/>
  <c r="T31" i="10"/>
  <c r="J28" i="15" s="1"/>
  <c r="T32" i="10"/>
  <c r="J30" i="15" s="1"/>
  <c r="T33" i="10"/>
  <c r="J54" i="15" s="1"/>
  <c r="T34" i="10"/>
  <c r="J62" i="15" s="1"/>
  <c r="T35" i="10"/>
  <c r="J37" i="15" s="1"/>
  <c r="T36" i="10"/>
  <c r="J55" i="15" s="1"/>
  <c r="T37" i="10"/>
  <c r="J42" i="15" s="1"/>
  <c r="T38" i="10"/>
  <c r="J31" i="15" s="1"/>
  <c r="T39" i="10"/>
  <c r="J43" i="15" s="1"/>
  <c r="T40" i="10"/>
  <c r="J38" i="15" s="1"/>
  <c r="T41" i="10"/>
  <c r="J32" i="15" s="1"/>
  <c r="T42" i="10"/>
  <c r="J44" i="15" s="1"/>
  <c r="T43" i="10"/>
  <c r="J33" i="15" s="1"/>
  <c r="T44" i="10"/>
  <c r="J45" i="15" s="1"/>
  <c r="T45" i="10"/>
  <c r="J68" i="15" s="1"/>
  <c r="T46" i="10"/>
  <c r="J63" i="15" s="1"/>
  <c r="T47" i="10"/>
  <c r="J69" i="15" s="1"/>
  <c r="T48" i="10"/>
  <c r="J72" i="15" s="1"/>
  <c r="T49" i="10"/>
  <c r="J64" i="15" s="1"/>
  <c r="T50" i="10"/>
  <c r="J73" i="15" s="1"/>
  <c r="T51" i="10"/>
  <c r="J56" i="15" s="1"/>
  <c r="T52" i="10"/>
  <c r="J46" i="15" s="1"/>
  <c r="T53" i="10"/>
  <c r="J57" i="15" s="1"/>
  <c r="T54" i="10"/>
  <c r="J34" i="15" s="1"/>
  <c r="T55" i="10"/>
  <c r="J47" i="15" s="1"/>
  <c r="T56" i="10"/>
  <c r="J39" i="15" s="1"/>
  <c r="T57" i="10"/>
  <c r="J40" i="15" s="1"/>
  <c r="T58" i="10"/>
  <c r="J50" i="15" s="1"/>
  <c r="T59" i="10"/>
  <c r="J51" i="15" s="1"/>
  <c r="T60" i="10"/>
  <c r="J52" i="15" s="1"/>
  <c r="T61" i="10"/>
  <c r="J58" i="15" s="1"/>
  <c r="T62" i="10"/>
  <c r="J59" i="15" s="1"/>
  <c r="T63" i="10"/>
  <c r="J60" i="15" s="1"/>
  <c r="T64" i="10"/>
  <c r="J65" i="15" s="1"/>
  <c r="T65" i="10"/>
  <c r="J66" i="15" s="1"/>
  <c r="T15" i="10"/>
  <c r="J24" i="1" l="1"/>
  <c r="J63" i="1"/>
  <c r="J16" i="1"/>
  <c r="J58" i="1"/>
  <c r="J73" i="1"/>
  <c r="J54" i="1"/>
  <c r="J30" i="1"/>
  <c r="J21" i="1"/>
  <c r="J38" i="1"/>
  <c r="J55" i="1"/>
  <c r="J68" i="1"/>
  <c r="J39" i="1"/>
  <c r="J45" i="1"/>
  <c r="J18" i="1"/>
  <c r="J36" i="1"/>
  <c r="J64" i="1"/>
  <c r="AB47" i="15"/>
  <c r="AD47" i="15" s="1"/>
  <c r="V47" i="15"/>
  <c r="X47" i="15" s="1"/>
  <c r="L47" i="15"/>
  <c r="L69" i="15"/>
  <c r="AB69" i="15"/>
  <c r="AD69" i="15" s="1"/>
  <c r="V69" i="15"/>
  <c r="X69" i="15" s="1"/>
  <c r="AB43" i="15"/>
  <c r="AD43" i="15" s="1"/>
  <c r="V43" i="15"/>
  <c r="X43" i="15" s="1"/>
  <c r="L43" i="15"/>
  <c r="L28" i="15"/>
  <c r="AB28" i="15"/>
  <c r="AD28" i="15" s="1"/>
  <c r="V28" i="15"/>
  <c r="X28" i="15" s="1"/>
  <c r="V26" i="15"/>
  <c r="L26" i="15"/>
  <c r="AB26" i="15"/>
  <c r="J25" i="15"/>
  <c r="J6" i="15" s="1"/>
  <c r="V19" i="15"/>
  <c r="X19" i="15" s="1"/>
  <c r="AB19" i="15"/>
  <c r="AD19" i="15" s="1"/>
  <c r="J20" i="1"/>
  <c r="J28" i="1"/>
  <c r="J47" i="1"/>
  <c r="L50" i="15"/>
  <c r="AB50" i="15"/>
  <c r="AD50" i="15" s="1"/>
  <c r="V50" i="15"/>
  <c r="X50" i="15" s="1"/>
  <c r="AB73" i="15"/>
  <c r="AD73" i="15" s="1"/>
  <c r="L73" i="15"/>
  <c r="V73" i="15"/>
  <c r="X73" i="15" s="1"/>
  <c r="AB44" i="15"/>
  <c r="AD44" i="15" s="1"/>
  <c r="L44" i="15"/>
  <c r="V44" i="15"/>
  <c r="X44" i="15" s="1"/>
  <c r="J61" i="15"/>
  <c r="J12" i="15" s="1"/>
  <c r="V62" i="15"/>
  <c r="L62" i="15"/>
  <c r="AB62" i="15"/>
  <c r="AB49" i="15"/>
  <c r="V49" i="15"/>
  <c r="L49" i="15"/>
  <c r="J48" i="15"/>
  <c r="J10" i="15" s="1"/>
  <c r="AB17" i="15"/>
  <c r="AD17" i="15" s="1"/>
  <c r="V17" i="15"/>
  <c r="X17" i="15" s="1"/>
  <c r="J44" i="1"/>
  <c r="J69" i="1"/>
  <c r="L66" i="15"/>
  <c r="V66" i="15"/>
  <c r="X66" i="15" s="1"/>
  <c r="AB66" i="15"/>
  <c r="AD66" i="15" s="1"/>
  <c r="L58" i="15"/>
  <c r="V58" i="15"/>
  <c r="X58" i="15" s="1"/>
  <c r="AB58" i="15"/>
  <c r="AD58" i="15" s="1"/>
  <c r="AB57" i="15"/>
  <c r="AD57" i="15" s="1"/>
  <c r="L57" i="15"/>
  <c r="V57" i="15"/>
  <c r="J67" i="15"/>
  <c r="J13" i="15" s="1"/>
  <c r="L68" i="15"/>
  <c r="V68" i="15"/>
  <c r="AB68" i="15"/>
  <c r="AB32" i="15"/>
  <c r="AD32" i="15" s="1"/>
  <c r="V32" i="15"/>
  <c r="X32" i="15" s="1"/>
  <c r="L32" i="15"/>
  <c r="V54" i="15"/>
  <c r="X54" i="15" s="1"/>
  <c r="J53" i="15"/>
  <c r="J11" i="15" s="1"/>
  <c r="L54" i="15"/>
  <c r="AB54" i="15"/>
  <c r="V27" i="15"/>
  <c r="X27" i="15" s="1"/>
  <c r="L27" i="15"/>
  <c r="AB27" i="15"/>
  <c r="AD27" i="15" s="1"/>
  <c r="AB24" i="15"/>
  <c r="AD24" i="15" s="1"/>
  <c r="V24" i="15"/>
  <c r="X24" i="15" s="1"/>
  <c r="AB16" i="15"/>
  <c r="AD16" i="15" s="1"/>
  <c r="J15" i="15"/>
  <c r="V16" i="15"/>
  <c r="X16" i="15" s="1"/>
  <c r="J49" i="1"/>
  <c r="J31" i="1"/>
  <c r="J40" i="1"/>
  <c r="J56" i="1"/>
  <c r="V65" i="15"/>
  <c r="X65" i="15" s="1"/>
  <c r="L65" i="15"/>
  <c r="AB65" i="15"/>
  <c r="AD65" i="15" s="1"/>
  <c r="AB52" i="15"/>
  <c r="AD52" i="15" s="1"/>
  <c r="L52" i="15"/>
  <c r="V52" i="15"/>
  <c r="X52" i="15" s="1"/>
  <c r="L39" i="15"/>
  <c r="V39" i="15"/>
  <c r="X39" i="15" s="1"/>
  <c r="AB39" i="15"/>
  <c r="AD39" i="15" s="1"/>
  <c r="L46" i="15"/>
  <c r="V46" i="15"/>
  <c r="X46" i="15" s="1"/>
  <c r="AB46" i="15"/>
  <c r="AD46" i="15" s="1"/>
  <c r="L72" i="15"/>
  <c r="AB72" i="15"/>
  <c r="V72" i="15"/>
  <c r="X72" i="15" s="1"/>
  <c r="L45" i="15"/>
  <c r="AB45" i="15"/>
  <c r="AD45" i="15" s="1"/>
  <c r="V45" i="15"/>
  <c r="X45" i="15" s="1"/>
  <c r="L38" i="15"/>
  <c r="AB38" i="15"/>
  <c r="AD38" i="15" s="1"/>
  <c r="V38" i="15"/>
  <c r="L55" i="15"/>
  <c r="V55" i="15"/>
  <c r="X55" i="15" s="1"/>
  <c r="AB55" i="15"/>
  <c r="AD55" i="15" s="1"/>
  <c r="L30" i="15"/>
  <c r="V30" i="15"/>
  <c r="J29" i="15"/>
  <c r="J7" i="15" s="1"/>
  <c r="AB30" i="15"/>
  <c r="L36" i="15"/>
  <c r="V36" i="15"/>
  <c r="X36" i="15" s="1"/>
  <c r="AB36" i="15"/>
  <c r="AD36" i="15" s="1"/>
  <c r="J35" i="15"/>
  <c r="J8" i="15" s="1"/>
  <c r="V18" i="15"/>
  <c r="X18" i="15" s="1"/>
  <c r="AB18" i="15"/>
  <c r="AD18" i="15" s="1"/>
  <c r="AB21" i="15"/>
  <c r="AD21" i="15" s="1"/>
  <c r="V21" i="15"/>
  <c r="X21" i="15" s="1"/>
  <c r="J19" i="1"/>
  <c r="J23" i="1"/>
  <c r="J27" i="1"/>
  <c r="J32" i="1"/>
  <c r="J37" i="1"/>
  <c r="J42" i="1"/>
  <c r="J46" i="1"/>
  <c r="J52" i="1"/>
  <c r="J57" i="1"/>
  <c r="J62" i="1"/>
  <c r="J66" i="1"/>
  <c r="J72" i="1"/>
  <c r="V60" i="15"/>
  <c r="X60" i="15" s="1"/>
  <c r="L60" i="15"/>
  <c r="AB60" i="15"/>
  <c r="AD60" i="15" s="1"/>
  <c r="V51" i="15"/>
  <c r="X51" i="15" s="1"/>
  <c r="AB51" i="15"/>
  <c r="AD51" i="15" s="1"/>
  <c r="L51" i="15"/>
  <c r="AB56" i="15"/>
  <c r="AD56" i="15" s="1"/>
  <c r="V56" i="15"/>
  <c r="X56" i="15" s="1"/>
  <c r="L56" i="15"/>
  <c r="L33" i="15"/>
  <c r="V33" i="15"/>
  <c r="X33" i="15" s="1"/>
  <c r="AB33" i="15"/>
  <c r="AD33" i="15" s="1"/>
  <c r="L37" i="15"/>
  <c r="AB37" i="15"/>
  <c r="V37" i="15"/>
  <c r="X37" i="15" s="1"/>
  <c r="V20" i="15"/>
  <c r="X20" i="15" s="1"/>
  <c r="AB20" i="15"/>
  <c r="AD20" i="15" s="1"/>
  <c r="J33" i="1"/>
  <c r="J43" i="1"/>
  <c r="AB59" i="15"/>
  <c r="AD59" i="15" s="1"/>
  <c r="L59" i="15"/>
  <c r="V59" i="15"/>
  <c r="X59" i="15" s="1"/>
  <c r="L34" i="15"/>
  <c r="AB34" i="15"/>
  <c r="AD34" i="15" s="1"/>
  <c r="V34" i="15"/>
  <c r="X34" i="15" s="1"/>
  <c r="AB63" i="15"/>
  <c r="AD63" i="15" s="1"/>
  <c r="L63" i="15"/>
  <c r="V63" i="15"/>
  <c r="X63" i="15" s="1"/>
  <c r="AB31" i="15"/>
  <c r="AD31" i="15" s="1"/>
  <c r="V31" i="15"/>
  <c r="X31" i="15" s="1"/>
  <c r="L31" i="15"/>
  <c r="J70" i="15"/>
  <c r="J14" i="15" s="1"/>
  <c r="L71" i="15"/>
  <c r="V71" i="15"/>
  <c r="AB71" i="15"/>
  <c r="AD71" i="15" s="1"/>
  <c r="AB23" i="15"/>
  <c r="AD23" i="15" s="1"/>
  <c r="V23" i="15"/>
  <c r="X23" i="15" s="1"/>
  <c r="J17" i="1"/>
  <c r="J26" i="1"/>
  <c r="J34" i="1"/>
  <c r="J50" i="1"/>
  <c r="J59" i="1"/>
  <c r="L40" i="15"/>
  <c r="V40" i="15"/>
  <c r="X40" i="15" s="1"/>
  <c r="AB40" i="15"/>
  <c r="AD40" i="15" s="1"/>
  <c r="AB64" i="15"/>
  <c r="AD64" i="15" s="1"/>
  <c r="L64" i="15"/>
  <c r="V64" i="15"/>
  <c r="X64" i="15" s="1"/>
  <c r="AB42" i="15"/>
  <c r="V42" i="15"/>
  <c r="L42" i="15"/>
  <c r="J41" i="15"/>
  <c r="J9" i="15" s="1"/>
  <c r="AB22" i="15"/>
  <c r="AD22" i="15" s="1"/>
  <c r="V22" i="15"/>
  <c r="X22" i="15" s="1"/>
  <c r="J22" i="1"/>
  <c r="J51" i="1"/>
  <c r="J60" i="1"/>
  <c r="J65" i="1"/>
  <c r="J71" i="1"/>
  <c r="D4" i="1"/>
  <c r="B5" i="1"/>
  <c r="B6" i="1"/>
  <c r="B7" i="1"/>
  <c r="B8" i="1"/>
  <c r="B9" i="1"/>
  <c r="B10" i="1"/>
  <c r="B11" i="1"/>
  <c r="B12" i="1"/>
  <c r="B13" i="1"/>
  <c r="B14" i="1"/>
  <c r="B15" i="1"/>
  <c r="B16" i="1"/>
  <c r="P16" i="1" s="1"/>
  <c r="B17" i="1"/>
  <c r="P17" i="1" s="1"/>
  <c r="B18" i="1"/>
  <c r="P18" i="1" s="1"/>
  <c r="B19" i="1"/>
  <c r="P19" i="1" s="1"/>
  <c r="B20" i="1"/>
  <c r="P20" i="1" s="1"/>
  <c r="B21" i="1"/>
  <c r="P21" i="1" s="1"/>
  <c r="B22" i="1"/>
  <c r="P22" i="1" s="1"/>
  <c r="B23" i="1"/>
  <c r="P23" i="1" s="1"/>
  <c r="B24" i="1"/>
  <c r="P24" i="1" s="1"/>
  <c r="B26" i="1"/>
  <c r="P26" i="1" s="1"/>
  <c r="B27" i="1"/>
  <c r="P27" i="1" s="1"/>
  <c r="B28" i="1"/>
  <c r="P28" i="1" s="1"/>
  <c r="B30" i="1"/>
  <c r="P30" i="1" s="1"/>
  <c r="B31" i="1"/>
  <c r="P31" i="1" s="1"/>
  <c r="B32" i="1"/>
  <c r="P32" i="1" s="1"/>
  <c r="B33" i="1"/>
  <c r="P33" i="1" s="1"/>
  <c r="B34" i="1"/>
  <c r="P34" i="1" s="1"/>
  <c r="B36" i="1"/>
  <c r="P36" i="1" s="1"/>
  <c r="B37" i="1"/>
  <c r="P37" i="1" s="1"/>
  <c r="B38" i="1"/>
  <c r="P38" i="1" s="1"/>
  <c r="B39" i="1"/>
  <c r="P39" i="1" s="1"/>
  <c r="B40" i="1"/>
  <c r="P40" i="1" s="1"/>
  <c r="B42" i="1"/>
  <c r="P42" i="1" s="1"/>
  <c r="B43" i="1"/>
  <c r="P43" i="1" s="1"/>
  <c r="B44" i="1"/>
  <c r="P44" i="1" s="1"/>
  <c r="B45" i="1"/>
  <c r="P45" i="1" s="1"/>
  <c r="B46" i="1"/>
  <c r="P46" i="1" s="1"/>
  <c r="B47" i="1"/>
  <c r="P47" i="1" s="1"/>
  <c r="B49" i="1"/>
  <c r="P49" i="1" s="1"/>
  <c r="B50" i="1"/>
  <c r="P50" i="1" s="1"/>
  <c r="B51" i="1"/>
  <c r="P51" i="1" s="1"/>
  <c r="B52" i="1"/>
  <c r="P52" i="1" s="1"/>
  <c r="B54" i="1"/>
  <c r="P54" i="1" s="1"/>
  <c r="B55" i="1"/>
  <c r="P55" i="1" s="1"/>
  <c r="B56" i="1"/>
  <c r="P56" i="1" s="1"/>
  <c r="B57" i="1"/>
  <c r="P57" i="1" s="1"/>
  <c r="B58" i="1"/>
  <c r="P58" i="1" s="1"/>
  <c r="B59" i="1"/>
  <c r="P59" i="1" s="1"/>
  <c r="B60" i="1"/>
  <c r="P60" i="1" s="1"/>
  <c r="B62" i="1"/>
  <c r="P62" i="1" s="1"/>
  <c r="B63" i="1"/>
  <c r="P63" i="1" s="1"/>
  <c r="B64" i="1"/>
  <c r="P64" i="1" s="1"/>
  <c r="B65" i="1"/>
  <c r="P65" i="1" s="1"/>
  <c r="B66" i="1"/>
  <c r="P66" i="1" s="1"/>
  <c r="B68" i="1"/>
  <c r="P68" i="1" s="1"/>
  <c r="B69" i="1"/>
  <c r="P69" i="1" s="1"/>
  <c r="B71" i="1"/>
  <c r="P71" i="1" s="1"/>
  <c r="B72" i="1"/>
  <c r="P72" i="1" s="1"/>
  <c r="B73" i="1"/>
  <c r="P73" i="1" s="1"/>
  <c r="B4" i="1"/>
  <c r="H5" i="1"/>
  <c r="H6" i="1"/>
  <c r="H7" i="1"/>
  <c r="H8" i="1"/>
  <c r="H9" i="1"/>
  <c r="H10" i="1"/>
  <c r="H11" i="1"/>
  <c r="H12" i="1"/>
  <c r="H13" i="1"/>
  <c r="H14" i="1"/>
  <c r="H15" i="1"/>
  <c r="H16" i="1"/>
  <c r="AB16" i="1" s="1"/>
  <c r="H17" i="1"/>
  <c r="H18" i="1"/>
  <c r="H19" i="1"/>
  <c r="H20" i="1"/>
  <c r="H21" i="1"/>
  <c r="H22" i="1"/>
  <c r="V22" i="1" s="1"/>
  <c r="H23" i="1"/>
  <c r="H24" i="1"/>
  <c r="AB24" i="1" s="1"/>
  <c r="H26" i="1"/>
  <c r="H27" i="1"/>
  <c r="AB27" i="1" s="1"/>
  <c r="H28" i="1"/>
  <c r="H30" i="1"/>
  <c r="AB30" i="1" s="1"/>
  <c r="H31" i="1"/>
  <c r="H32" i="1"/>
  <c r="H33" i="1"/>
  <c r="H34" i="1"/>
  <c r="H36" i="1"/>
  <c r="H37" i="1"/>
  <c r="H38" i="1"/>
  <c r="H39" i="1"/>
  <c r="H40" i="1"/>
  <c r="H42" i="1"/>
  <c r="H43" i="1"/>
  <c r="H44" i="1"/>
  <c r="H45" i="1"/>
  <c r="H46" i="1"/>
  <c r="AB46" i="1" s="1"/>
  <c r="H47" i="1"/>
  <c r="H49" i="1"/>
  <c r="H50" i="1"/>
  <c r="H51" i="1"/>
  <c r="H52" i="1"/>
  <c r="V52" i="1" s="1"/>
  <c r="H54" i="1"/>
  <c r="H55" i="1"/>
  <c r="H56" i="1"/>
  <c r="H57" i="1"/>
  <c r="H58" i="1"/>
  <c r="H59" i="1"/>
  <c r="H60" i="1"/>
  <c r="H62" i="1"/>
  <c r="H63" i="1"/>
  <c r="H64" i="1"/>
  <c r="H65" i="1"/>
  <c r="H66" i="1"/>
  <c r="H68" i="1"/>
  <c r="AB68" i="1" s="1"/>
  <c r="H69" i="1"/>
  <c r="H71" i="1"/>
  <c r="AB71" i="1" s="1"/>
  <c r="H72" i="1"/>
  <c r="V72" i="1" s="1"/>
  <c r="H73" i="1"/>
  <c r="H4" i="1"/>
  <c r="I5" i="1"/>
  <c r="I6" i="1"/>
  <c r="I7" i="1"/>
  <c r="I8" i="1"/>
  <c r="I9" i="1"/>
  <c r="I10" i="1"/>
  <c r="I11" i="1"/>
  <c r="I12" i="1"/>
  <c r="I13" i="1"/>
  <c r="I14" i="1"/>
  <c r="I15" i="1"/>
  <c r="I16" i="1"/>
  <c r="I17" i="1"/>
  <c r="I18" i="1"/>
  <c r="I19" i="1"/>
  <c r="I20" i="1"/>
  <c r="I21" i="1"/>
  <c r="I22" i="1"/>
  <c r="I23" i="1"/>
  <c r="I24" i="1"/>
  <c r="I26" i="1"/>
  <c r="I27" i="1"/>
  <c r="I28" i="1"/>
  <c r="I30" i="1"/>
  <c r="I31" i="1"/>
  <c r="I32" i="1"/>
  <c r="I33" i="1"/>
  <c r="I34" i="1"/>
  <c r="I36" i="1"/>
  <c r="I37" i="1"/>
  <c r="I38" i="1"/>
  <c r="I39" i="1"/>
  <c r="I40" i="1"/>
  <c r="I42" i="1"/>
  <c r="I43" i="1"/>
  <c r="I44" i="1"/>
  <c r="I45" i="1"/>
  <c r="I46" i="1"/>
  <c r="I47" i="1"/>
  <c r="I49" i="1"/>
  <c r="I50" i="1"/>
  <c r="I51" i="1"/>
  <c r="I52" i="1"/>
  <c r="I54" i="1"/>
  <c r="I55" i="1"/>
  <c r="I56" i="1"/>
  <c r="I57" i="1"/>
  <c r="I58" i="1"/>
  <c r="I59" i="1"/>
  <c r="I60" i="1"/>
  <c r="I62" i="1"/>
  <c r="I63" i="1"/>
  <c r="I64" i="1"/>
  <c r="I65" i="1"/>
  <c r="I66" i="1"/>
  <c r="I68" i="1"/>
  <c r="I69" i="1"/>
  <c r="I71" i="1"/>
  <c r="I72" i="1"/>
  <c r="I73" i="1"/>
  <c r="C5" i="1"/>
  <c r="C6" i="1"/>
  <c r="C7" i="1"/>
  <c r="C8" i="1"/>
  <c r="C9" i="1"/>
  <c r="C10" i="1"/>
  <c r="C11" i="1"/>
  <c r="C12" i="1"/>
  <c r="C13" i="1"/>
  <c r="C14" i="1"/>
  <c r="C15" i="1"/>
  <c r="C16" i="1"/>
  <c r="C17" i="1"/>
  <c r="C18" i="1"/>
  <c r="C19" i="1"/>
  <c r="C20" i="1"/>
  <c r="C21" i="1"/>
  <c r="C22" i="1"/>
  <c r="C23" i="1"/>
  <c r="C24" i="1"/>
  <c r="C26" i="1"/>
  <c r="C27" i="1"/>
  <c r="C28" i="1"/>
  <c r="C30" i="1"/>
  <c r="C31" i="1"/>
  <c r="C32" i="1"/>
  <c r="C33" i="1"/>
  <c r="C34" i="1"/>
  <c r="C36" i="1"/>
  <c r="C37" i="1"/>
  <c r="C38" i="1"/>
  <c r="C39" i="1"/>
  <c r="C40" i="1"/>
  <c r="C42" i="1"/>
  <c r="C43" i="1"/>
  <c r="C44" i="1"/>
  <c r="C45" i="1"/>
  <c r="C46" i="1"/>
  <c r="C47" i="1"/>
  <c r="C49" i="1"/>
  <c r="C50" i="1"/>
  <c r="C51" i="1"/>
  <c r="C52" i="1"/>
  <c r="C54" i="1"/>
  <c r="C55" i="1"/>
  <c r="C56" i="1"/>
  <c r="C57" i="1"/>
  <c r="C58" i="1"/>
  <c r="C59" i="1"/>
  <c r="C60" i="1"/>
  <c r="C62" i="1"/>
  <c r="C63" i="1"/>
  <c r="C64" i="1"/>
  <c r="C65" i="1"/>
  <c r="C66" i="1"/>
  <c r="C68" i="1"/>
  <c r="C69" i="1"/>
  <c r="C71" i="1"/>
  <c r="C72" i="1"/>
  <c r="C73" i="1"/>
  <c r="I4" i="1"/>
  <c r="C4" i="1"/>
  <c r="C5" i="5"/>
  <c r="P5" i="5" s="1"/>
  <c r="E26" i="1" s="1"/>
  <c r="D5" i="5"/>
  <c r="Q5" i="5" s="1"/>
  <c r="E5" i="5"/>
  <c r="R5" i="5" s="1"/>
  <c r="F5" i="5"/>
  <c r="S5" i="5" s="1"/>
  <c r="G5" i="5"/>
  <c r="T5" i="5" s="1"/>
  <c r="H5" i="5"/>
  <c r="U5" i="5" s="1"/>
  <c r="K26" i="1" s="1"/>
  <c r="I5" i="5"/>
  <c r="V5" i="5" s="1"/>
  <c r="Q26" i="1" s="1"/>
  <c r="C6" i="5"/>
  <c r="P6" i="5" s="1"/>
  <c r="E27" i="1" s="1"/>
  <c r="D6" i="5"/>
  <c r="Q6" i="5" s="1"/>
  <c r="E6" i="5"/>
  <c r="R6" i="5" s="1"/>
  <c r="F6" i="5"/>
  <c r="S6" i="5" s="1"/>
  <c r="G6" i="5"/>
  <c r="T6" i="5" s="1"/>
  <c r="H6" i="5"/>
  <c r="U6" i="5" s="1"/>
  <c r="K27" i="1" s="1"/>
  <c r="I6" i="5"/>
  <c r="V6" i="5" s="1"/>
  <c r="Q27" i="1" s="1"/>
  <c r="C7" i="5"/>
  <c r="P7" i="5" s="1"/>
  <c r="E28" i="1" s="1"/>
  <c r="D7" i="5"/>
  <c r="Q7" i="5" s="1"/>
  <c r="E7" i="5"/>
  <c r="R7" i="5" s="1"/>
  <c r="F7" i="5"/>
  <c r="S7" i="5" s="1"/>
  <c r="G7" i="5"/>
  <c r="T7" i="5" s="1"/>
  <c r="H7" i="5"/>
  <c r="U7" i="5" s="1"/>
  <c r="K28" i="1" s="1"/>
  <c r="I7" i="5"/>
  <c r="V7" i="5" s="1"/>
  <c r="Q28" i="1" s="1"/>
  <c r="C8" i="5"/>
  <c r="P8" i="5" s="1"/>
  <c r="E30" i="1" s="1"/>
  <c r="D8" i="5"/>
  <c r="Q8" i="5" s="1"/>
  <c r="E8" i="5"/>
  <c r="R8" i="5" s="1"/>
  <c r="F8" i="5"/>
  <c r="S8" i="5" s="1"/>
  <c r="G8" i="5"/>
  <c r="T8" i="5" s="1"/>
  <c r="H8" i="5"/>
  <c r="U8" i="5" s="1"/>
  <c r="K30" i="1" s="1"/>
  <c r="I8" i="5"/>
  <c r="V8" i="5" s="1"/>
  <c r="Q30" i="1" s="1"/>
  <c r="C9" i="5"/>
  <c r="P9" i="5" s="1"/>
  <c r="E31" i="1" s="1"/>
  <c r="D9" i="5"/>
  <c r="Q9" i="5" s="1"/>
  <c r="E9" i="5"/>
  <c r="R9" i="5" s="1"/>
  <c r="F9" i="5"/>
  <c r="S9" i="5" s="1"/>
  <c r="G9" i="5"/>
  <c r="T9" i="5" s="1"/>
  <c r="H9" i="5"/>
  <c r="U9" i="5" s="1"/>
  <c r="K31" i="1" s="1"/>
  <c r="I9" i="5"/>
  <c r="V9" i="5" s="1"/>
  <c r="Q31" i="1" s="1"/>
  <c r="C10" i="5"/>
  <c r="P10" i="5" s="1"/>
  <c r="E32" i="1" s="1"/>
  <c r="D10" i="5"/>
  <c r="Q10" i="5" s="1"/>
  <c r="E10" i="5"/>
  <c r="R10" i="5" s="1"/>
  <c r="F10" i="5"/>
  <c r="S10" i="5" s="1"/>
  <c r="G10" i="5"/>
  <c r="T10" i="5" s="1"/>
  <c r="H10" i="5"/>
  <c r="U10" i="5" s="1"/>
  <c r="K32" i="1" s="1"/>
  <c r="I10" i="5"/>
  <c r="V10" i="5" s="1"/>
  <c r="Q32" i="1" s="1"/>
  <c r="C11" i="5"/>
  <c r="P11" i="5" s="1"/>
  <c r="E33" i="1" s="1"/>
  <c r="D11" i="5"/>
  <c r="Q11" i="5" s="1"/>
  <c r="E11" i="5"/>
  <c r="R11" i="5" s="1"/>
  <c r="F11" i="5"/>
  <c r="S11" i="5" s="1"/>
  <c r="G11" i="5"/>
  <c r="T11" i="5" s="1"/>
  <c r="H11" i="5"/>
  <c r="U11" i="5" s="1"/>
  <c r="K33" i="1" s="1"/>
  <c r="I11" i="5"/>
  <c r="V11" i="5" s="1"/>
  <c r="Q33" i="1" s="1"/>
  <c r="C12" i="5"/>
  <c r="P12" i="5" s="1"/>
  <c r="E34" i="1" s="1"/>
  <c r="D12" i="5"/>
  <c r="Q12" i="5" s="1"/>
  <c r="E12" i="5"/>
  <c r="R12" i="5" s="1"/>
  <c r="F12" i="5"/>
  <c r="S12" i="5" s="1"/>
  <c r="G12" i="5"/>
  <c r="T12" i="5" s="1"/>
  <c r="H12" i="5"/>
  <c r="U12" i="5" s="1"/>
  <c r="K34" i="1" s="1"/>
  <c r="I12" i="5"/>
  <c r="V12" i="5" s="1"/>
  <c r="Q34" i="1" s="1"/>
  <c r="C13" i="5"/>
  <c r="P13" i="5" s="1"/>
  <c r="E36" i="1" s="1"/>
  <c r="D13" i="5"/>
  <c r="Q13" i="5" s="1"/>
  <c r="E13" i="5"/>
  <c r="R13" i="5" s="1"/>
  <c r="F13" i="5"/>
  <c r="S13" i="5" s="1"/>
  <c r="G13" i="5"/>
  <c r="T13" i="5" s="1"/>
  <c r="H13" i="5"/>
  <c r="U13" i="5" s="1"/>
  <c r="K36" i="1" s="1"/>
  <c r="I13" i="5"/>
  <c r="V13" i="5" s="1"/>
  <c r="Q36" i="1" s="1"/>
  <c r="C14" i="5"/>
  <c r="P14" i="5" s="1"/>
  <c r="E37" i="1" s="1"/>
  <c r="D14" i="5"/>
  <c r="Q14" i="5" s="1"/>
  <c r="E14" i="5"/>
  <c r="R14" i="5" s="1"/>
  <c r="F14" i="5"/>
  <c r="S14" i="5" s="1"/>
  <c r="G14" i="5"/>
  <c r="T14" i="5" s="1"/>
  <c r="H14" i="5"/>
  <c r="U14" i="5" s="1"/>
  <c r="K37" i="1" s="1"/>
  <c r="I14" i="5"/>
  <c r="V14" i="5" s="1"/>
  <c r="Q37" i="1" s="1"/>
  <c r="C15" i="5"/>
  <c r="P15" i="5" s="1"/>
  <c r="E38" i="1" s="1"/>
  <c r="D15" i="5"/>
  <c r="Q15" i="5" s="1"/>
  <c r="E15" i="5"/>
  <c r="R15" i="5" s="1"/>
  <c r="F15" i="5"/>
  <c r="S15" i="5" s="1"/>
  <c r="G15" i="5"/>
  <c r="T15" i="5" s="1"/>
  <c r="H15" i="5"/>
  <c r="U15" i="5" s="1"/>
  <c r="K38" i="1" s="1"/>
  <c r="I15" i="5"/>
  <c r="V15" i="5" s="1"/>
  <c r="Q38" i="1" s="1"/>
  <c r="C16" i="5"/>
  <c r="P16" i="5" s="1"/>
  <c r="E39" i="1" s="1"/>
  <c r="D16" i="5"/>
  <c r="Q16" i="5" s="1"/>
  <c r="E16" i="5"/>
  <c r="R16" i="5" s="1"/>
  <c r="F16" i="5"/>
  <c r="S16" i="5" s="1"/>
  <c r="G16" i="5"/>
  <c r="T16" i="5" s="1"/>
  <c r="H16" i="5"/>
  <c r="U16" i="5" s="1"/>
  <c r="K39" i="1" s="1"/>
  <c r="I16" i="5"/>
  <c r="V16" i="5" s="1"/>
  <c r="Q39" i="1" s="1"/>
  <c r="C17" i="5"/>
  <c r="P17" i="5" s="1"/>
  <c r="E40" i="1" s="1"/>
  <c r="D17" i="5"/>
  <c r="Q17" i="5" s="1"/>
  <c r="E17" i="5"/>
  <c r="R17" i="5" s="1"/>
  <c r="F17" i="5"/>
  <c r="S17" i="5" s="1"/>
  <c r="G17" i="5"/>
  <c r="T17" i="5" s="1"/>
  <c r="H17" i="5"/>
  <c r="U17" i="5" s="1"/>
  <c r="K40" i="1" s="1"/>
  <c r="I17" i="5"/>
  <c r="V17" i="5" s="1"/>
  <c r="Q40" i="1" s="1"/>
  <c r="C18" i="5"/>
  <c r="P18" i="5" s="1"/>
  <c r="E42" i="1" s="1"/>
  <c r="D18" i="5"/>
  <c r="Q18" i="5" s="1"/>
  <c r="E18" i="5"/>
  <c r="R18" i="5" s="1"/>
  <c r="F18" i="5"/>
  <c r="S18" i="5" s="1"/>
  <c r="G18" i="5"/>
  <c r="T18" i="5" s="1"/>
  <c r="H18" i="5"/>
  <c r="U18" i="5" s="1"/>
  <c r="K42" i="1" s="1"/>
  <c r="I18" i="5"/>
  <c r="V18" i="5" s="1"/>
  <c r="Q42" i="1" s="1"/>
  <c r="C19" i="5"/>
  <c r="P19" i="5" s="1"/>
  <c r="E43" i="1" s="1"/>
  <c r="D19" i="5"/>
  <c r="Q19" i="5" s="1"/>
  <c r="E19" i="5"/>
  <c r="R19" i="5" s="1"/>
  <c r="F19" i="5"/>
  <c r="S19" i="5" s="1"/>
  <c r="G19" i="5"/>
  <c r="T19" i="5" s="1"/>
  <c r="H19" i="5"/>
  <c r="U19" i="5" s="1"/>
  <c r="K43" i="1" s="1"/>
  <c r="I19" i="5"/>
  <c r="V19" i="5" s="1"/>
  <c r="Q43" i="1" s="1"/>
  <c r="C20" i="5"/>
  <c r="P20" i="5" s="1"/>
  <c r="E44" i="1" s="1"/>
  <c r="D20" i="5"/>
  <c r="Q20" i="5" s="1"/>
  <c r="E20" i="5"/>
  <c r="R20" i="5" s="1"/>
  <c r="F20" i="5"/>
  <c r="S20" i="5" s="1"/>
  <c r="G20" i="5"/>
  <c r="T20" i="5" s="1"/>
  <c r="H20" i="5"/>
  <c r="U20" i="5" s="1"/>
  <c r="K44" i="1" s="1"/>
  <c r="I20" i="5"/>
  <c r="V20" i="5" s="1"/>
  <c r="Q44" i="1" s="1"/>
  <c r="C21" i="5"/>
  <c r="P21" i="5" s="1"/>
  <c r="E45" i="1" s="1"/>
  <c r="D21" i="5"/>
  <c r="Q21" i="5" s="1"/>
  <c r="E21" i="5"/>
  <c r="R21" i="5" s="1"/>
  <c r="F21" i="5"/>
  <c r="S21" i="5" s="1"/>
  <c r="G21" i="5"/>
  <c r="T21" i="5" s="1"/>
  <c r="H21" i="5"/>
  <c r="U21" i="5" s="1"/>
  <c r="K45" i="1" s="1"/>
  <c r="I21" i="5"/>
  <c r="V21" i="5" s="1"/>
  <c r="Q45" i="1" s="1"/>
  <c r="C22" i="5"/>
  <c r="P22" i="5" s="1"/>
  <c r="E46" i="1" s="1"/>
  <c r="D22" i="5"/>
  <c r="Q22" i="5" s="1"/>
  <c r="E22" i="5"/>
  <c r="R22" i="5" s="1"/>
  <c r="F22" i="5"/>
  <c r="S22" i="5" s="1"/>
  <c r="G22" i="5"/>
  <c r="T22" i="5" s="1"/>
  <c r="H22" i="5"/>
  <c r="U22" i="5" s="1"/>
  <c r="K46" i="1" s="1"/>
  <c r="I22" i="5"/>
  <c r="V22" i="5" s="1"/>
  <c r="Q46" i="1" s="1"/>
  <c r="C23" i="5"/>
  <c r="P23" i="5" s="1"/>
  <c r="E47" i="1" s="1"/>
  <c r="D23" i="5"/>
  <c r="Q23" i="5" s="1"/>
  <c r="E23" i="5"/>
  <c r="R23" i="5" s="1"/>
  <c r="F23" i="5"/>
  <c r="S23" i="5" s="1"/>
  <c r="G23" i="5"/>
  <c r="T23" i="5" s="1"/>
  <c r="H23" i="5"/>
  <c r="U23" i="5" s="1"/>
  <c r="K47" i="1" s="1"/>
  <c r="I23" i="5"/>
  <c r="V23" i="5" s="1"/>
  <c r="Q47" i="1" s="1"/>
  <c r="C24" i="5"/>
  <c r="P24" i="5" s="1"/>
  <c r="E49" i="1" s="1"/>
  <c r="D24" i="5"/>
  <c r="Q24" i="5" s="1"/>
  <c r="E24" i="5"/>
  <c r="R24" i="5" s="1"/>
  <c r="F24" i="5"/>
  <c r="S24" i="5" s="1"/>
  <c r="G24" i="5"/>
  <c r="T24" i="5" s="1"/>
  <c r="H24" i="5"/>
  <c r="U24" i="5" s="1"/>
  <c r="K49" i="1" s="1"/>
  <c r="I24" i="5"/>
  <c r="V24" i="5" s="1"/>
  <c r="Q49" i="1" s="1"/>
  <c r="C25" i="5"/>
  <c r="P25" i="5" s="1"/>
  <c r="E50" i="1" s="1"/>
  <c r="D25" i="5"/>
  <c r="Q25" i="5" s="1"/>
  <c r="E25" i="5"/>
  <c r="R25" i="5" s="1"/>
  <c r="F25" i="5"/>
  <c r="S25" i="5" s="1"/>
  <c r="G25" i="5"/>
  <c r="T25" i="5" s="1"/>
  <c r="H25" i="5"/>
  <c r="U25" i="5" s="1"/>
  <c r="K50" i="1" s="1"/>
  <c r="I25" i="5"/>
  <c r="V25" i="5" s="1"/>
  <c r="Q50" i="1" s="1"/>
  <c r="C26" i="5"/>
  <c r="P26" i="5" s="1"/>
  <c r="E51" i="1" s="1"/>
  <c r="D26" i="5"/>
  <c r="Q26" i="5" s="1"/>
  <c r="E26" i="5"/>
  <c r="R26" i="5" s="1"/>
  <c r="F26" i="5"/>
  <c r="S26" i="5" s="1"/>
  <c r="G26" i="5"/>
  <c r="T26" i="5" s="1"/>
  <c r="H26" i="5"/>
  <c r="U26" i="5" s="1"/>
  <c r="K51" i="1" s="1"/>
  <c r="I26" i="5"/>
  <c r="V26" i="5" s="1"/>
  <c r="Q51" i="1" s="1"/>
  <c r="C27" i="5"/>
  <c r="P27" i="5" s="1"/>
  <c r="E52" i="1" s="1"/>
  <c r="D27" i="5"/>
  <c r="Q27" i="5" s="1"/>
  <c r="E27" i="5"/>
  <c r="R27" i="5" s="1"/>
  <c r="F27" i="5"/>
  <c r="S27" i="5" s="1"/>
  <c r="G27" i="5"/>
  <c r="T27" i="5" s="1"/>
  <c r="H27" i="5"/>
  <c r="U27" i="5" s="1"/>
  <c r="K52" i="1" s="1"/>
  <c r="I27" i="5"/>
  <c r="V27" i="5" s="1"/>
  <c r="Q52" i="1" s="1"/>
  <c r="C28" i="5"/>
  <c r="P28" i="5" s="1"/>
  <c r="E54" i="1" s="1"/>
  <c r="D28" i="5"/>
  <c r="Q28" i="5" s="1"/>
  <c r="E28" i="5"/>
  <c r="R28" i="5" s="1"/>
  <c r="F28" i="5"/>
  <c r="S28" i="5" s="1"/>
  <c r="G28" i="5"/>
  <c r="T28" i="5" s="1"/>
  <c r="H28" i="5"/>
  <c r="U28" i="5" s="1"/>
  <c r="K54" i="1" s="1"/>
  <c r="I28" i="5"/>
  <c r="V28" i="5" s="1"/>
  <c r="Q54" i="1" s="1"/>
  <c r="C29" i="5"/>
  <c r="P29" i="5" s="1"/>
  <c r="E55" i="1" s="1"/>
  <c r="D29" i="5"/>
  <c r="Q29" i="5" s="1"/>
  <c r="E29" i="5"/>
  <c r="R29" i="5" s="1"/>
  <c r="F29" i="5"/>
  <c r="S29" i="5" s="1"/>
  <c r="G29" i="5"/>
  <c r="T29" i="5" s="1"/>
  <c r="H29" i="5"/>
  <c r="U29" i="5" s="1"/>
  <c r="K55" i="1" s="1"/>
  <c r="I29" i="5"/>
  <c r="V29" i="5" s="1"/>
  <c r="Q55" i="1" s="1"/>
  <c r="C30" i="5"/>
  <c r="P30" i="5" s="1"/>
  <c r="E56" i="1" s="1"/>
  <c r="D30" i="5"/>
  <c r="Q30" i="5" s="1"/>
  <c r="E30" i="5"/>
  <c r="R30" i="5" s="1"/>
  <c r="F30" i="5"/>
  <c r="S30" i="5" s="1"/>
  <c r="G30" i="5"/>
  <c r="T30" i="5" s="1"/>
  <c r="H30" i="5"/>
  <c r="U30" i="5" s="1"/>
  <c r="K56" i="1" s="1"/>
  <c r="I30" i="5"/>
  <c r="V30" i="5" s="1"/>
  <c r="Q56" i="1" s="1"/>
  <c r="C31" i="5"/>
  <c r="P31" i="5" s="1"/>
  <c r="E57" i="1" s="1"/>
  <c r="D31" i="5"/>
  <c r="Q31" i="5" s="1"/>
  <c r="E31" i="5"/>
  <c r="R31" i="5" s="1"/>
  <c r="F31" i="5"/>
  <c r="S31" i="5" s="1"/>
  <c r="G31" i="5"/>
  <c r="T31" i="5" s="1"/>
  <c r="H31" i="5"/>
  <c r="U31" i="5" s="1"/>
  <c r="K57" i="1" s="1"/>
  <c r="I31" i="5"/>
  <c r="V31" i="5" s="1"/>
  <c r="Q57" i="1" s="1"/>
  <c r="C32" i="5"/>
  <c r="P32" i="5" s="1"/>
  <c r="E58" i="1" s="1"/>
  <c r="D32" i="5"/>
  <c r="Q32" i="5" s="1"/>
  <c r="E32" i="5"/>
  <c r="R32" i="5" s="1"/>
  <c r="F32" i="5"/>
  <c r="S32" i="5" s="1"/>
  <c r="G32" i="5"/>
  <c r="T32" i="5" s="1"/>
  <c r="H32" i="5"/>
  <c r="U32" i="5" s="1"/>
  <c r="K58" i="1" s="1"/>
  <c r="I32" i="5"/>
  <c r="V32" i="5" s="1"/>
  <c r="Q58" i="1" s="1"/>
  <c r="C33" i="5"/>
  <c r="P33" i="5" s="1"/>
  <c r="E59" i="1" s="1"/>
  <c r="D33" i="5"/>
  <c r="Q33" i="5" s="1"/>
  <c r="E33" i="5"/>
  <c r="R33" i="5" s="1"/>
  <c r="F33" i="5"/>
  <c r="S33" i="5" s="1"/>
  <c r="G33" i="5"/>
  <c r="T33" i="5" s="1"/>
  <c r="H33" i="5"/>
  <c r="U33" i="5" s="1"/>
  <c r="K59" i="1" s="1"/>
  <c r="I33" i="5"/>
  <c r="V33" i="5" s="1"/>
  <c r="Q59" i="1" s="1"/>
  <c r="C34" i="5"/>
  <c r="P34" i="5" s="1"/>
  <c r="E60" i="1" s="1"/>
  <c r="D34" i="5"/>
  <c r="Q34" i="5" s="1"/>
  <c r="E34" i="5"/>
  <c r="R34" i="5" s="1"/>
  <c r="F34" i="5"/>
  <c r="S34" i="5" s="1"/>
  <c r="G34" i="5"/>
  <c r="T34" i="5" s="1"/>
  <c r="H34" i="5"/>
  <c r="U34" i="5" s="1"/>
  <c r="K60" i="1" s="1"/>
  <c r="I34" i="5"/>
  <c r="V34" i="5" s="1"/>
  <c r="Q60" i="1" s="1"/>
  <c r="C35" i="5"/>
  <c r="P35" i="5" s="1"/>
  <c r="E62" i="1" s="1"/>
  <c r="D35" i="5"/>
  <c r="Q35" i="5" s="1"/>
  <c r="E35" i="5"/>
  <c r="R35" i="5" s="1"/>
  <c r="F35" i="5"/>
  <c r="S35" i="5" s="1"/>
  <c r="G35" i="5"/>
  <c r="T35" i="5" s="1"/>
  <c r="H35" i="5"/>
  <c r="U35" i="5" s="1"/>
  <c r="K62" i="1" s="1"/>
  <c r="I35" i="5"/>
  <c r="V35" i="5" s="1"/>
  <c r="Q62" i="1" s="1"/>
  <c r="C36" i="5"/>
  <c r="P36" i="5" s="1"/>
  <c r="E63" i="1" s="1"/>
  <c r="D36" i="5"/>
  <c r="Q36" i="5" s="1"/>
  <c r="E36" i="5"/>
  <c r="R36" i="5" s="1"/>
  <c r="F36" i="5"/>
  <c r="S36" i="5" s="1"/>
  <c r="G36" i="5"/>
  <c r="T36" i="5" s="1"/>
  <c r="H36" i="5"/>
  <c r="U36" i="5" s="1"/>
  <c r="K63" i="1" s="1"/>
  <c r="I36" i="5"/>
  <c r="V36" i="5" s="1"/>
  <c r="Q63" i="1" s="1"/>
  <c r="C37" i="5"/>
  <c r="P37" i="5" s="1"/>
  <c r="E64" i="1" s="1"/>
  <c r="D37" i="5"/>
  <c r="Q37" i="5" s="1"/>
  <c r="E37" i="5"/>
  <c r="R37" i="5" s="1"/>
  <c r="F37" i="5"/>
  <c r="S37" i="5" s="1"/>
  <c r="G37" i="5"/>
  <c r="T37" i="5" s="1"/>
  <c r="H37" i="5"/>
  <c r="U37" i="5" s="1"/>
  <c r="K64" i="1" s="1"/>
  <c r="I37" i="5"/>
  <c r="V37" i="5" s="1"/>
  <c r="Q64" i="1" s="1"/>
  <c r="C38" i="5"/>
  <c r="P38" i="5" s="1"/>
  <c r="E65" i="1" s="1"/>
  <c r="D38" i="5"/>
  <c r="Q38" i="5" s="1"/>
  <c r="E38" i="5"/>
  <c r="R38" i="5" s="1"/>
  <c r="F38" i="5"/>
  <c r="S38" i="5" s="1"/>
  <c r="G38" i="5"/>
  <c r="T38" i="5" s="1"/>
  <c r="H38" i="5"/>
  <c r="U38" i="5" s="1"/>
  <c r="K65" i="1" s="1"/>
  <c r="I38" i="5"/>
  <c r="V38" i="5" s="1"/>
  <c r="Q65" i="1" s="1"/>
  <c r="C39" i="5"/>
  <c r="P39" i="5" s="1"/>
  <c r="E66" i="1" s="1"/>
  <c r="D39" i="5"/>
  <c r="Q39" i="5" s="1"/>
  <c r="E39" i="5"/>
  <c r="R39" i="5" s="1"/>
  <c r="F39" i="5"/>
  <c r="S39" i="5" s="1"/>
  <c r="G39" i="5"/>
  <c r="T39" i="5" s="1"/>
  <c r="H39" i="5"/>
  <c r="U39" i="5" s="1"/>
  <c r="K66" i="1" s="1"/>
  <c r="I39" i="5"/>
  <c r="V39" i="5" s="1"/>
  <c r="Q66" i="1" s="1"/>
  <c r="C40" i="5"/>
  <c r="P40" i="5" s="1"/>
  <c r="E68" i="1" s="1"/>
  <c r="D40" i="5"/>
  <c r="Q40" i="5" s="1"/>
  <c r="E40" i="5"/>
  <c r="R40" i="5" s="1"/>
  <c r="F40" i="5"/>
  <c r="S40" i="5" s="1"/>
  <c r="G40" i="5"/>
  <c r="T40" i="5" s="1"/>
  <c r="H40" i="5"/>
  <c r="U40" i="5" s="1"/>
  <c r="K68" i="1" s="1"/>
  <c r="I40" i="5"/>
  <c r="V40" i="5" s="1"/>
  <c r="Q68" i="1" s="1"/>
  <c r="C41" i="5"/>
  <c r="P41" i="5" s="1"/>
  <c r="E69" i="1" s="1"/>
  <c r="D41" i="5"/>
  <c r="Q41" i="5" s="1"/>
  <c r="E41" i="5"/>
  <c r="R41" i="5" s="1"/>
  <c r="F41" i="5"/>
  <c r="S41" i="5" s="1"/>
  <c r="G41" i="5"/>
  <c r="T41" i="5" s="1"/>
  <c r="H41" i="5"/>
  <c r="U41" i="5" s="1"/>
  <c r="K69" i="1" s="1"/>
  <c r="I41" i="5"/>
  <c r="V41" i="5" s="1"/>
  <c r="Q69" i="1" s="1"/>
  <c r="C42" i="5"/>
  <c r="P42" i="5" s="1"/>
  <c r="E71" i="1" s="1"/>
  <c r="D42" i="5"/>
  <c r="Q42" i="5" s="1"/>
  <c r="E42" i="5"/>
  <c r="R42" i="5" s="1"/>
  <c r="F42" i="5"/>
  <c r="S42" i="5" s="1"/>
  <c r="G42" i="5"/>
  <c r="T42" i="5" s="1"/>
  <c r="H42" i="5"/>
  <c r="U42" i="5" s="1"/>
  <c r="K71" i="1" s="1"/>
  <c r="I42" i="5"/>
  <c r="V42" i="5" s="1"/>
  <c r="Q71" i="1" s="1"/>
  <c r="C43" i="5"/>
  <c r="P43" i="5" s="1"/>
  <c r="E72" i="1" s="1"/>
  <c r="D43" i="5"/>
  <c r="Q43" i="5" s="1"/>
  <c r="E43" i="5"/>
  <c r="R43" i="5" s="1"/>
  <c r="F43" i="5"/>
  <c r="S43" i="5" s="1"/>
  <c r="G43" i="5"/>
  <c r="T43" i="5" s="1"/>
  <c r="H43" i="5"/>
  <c r="U43" i="5" s="1"/>
  <c r="K72" i="1" s="1"/>
  <c r="I43" i="5"/>
  <c r="V43" i="5" s="1"/>
  <c r="Q72" i="1" s="1"/>
  <c r="C44" i="5"/>
  <c r="P44" i="5" s="1"/>
  <c r="E73" i="1" s="1"/>
  <c r="D44" i="5"/>
  <c r="Q44" i="5" s="1"/>
  <c r="E44" i="5"/>
  <c r="R44" i="5" s="1"/>
  <c r="F44" i="5"/>
  <c r="S44" i="5" s="1"/>
  <c r="G44" i="5"/>
  <c r="T44" i="5" s="1"/>
  <c r="H44" i="5"/>
  <c r="U44" i="5" s="1"/>
  <c r="K73" i="1" s="1"/>
  <c r="I44" i="5"/>
  <c r="V44" i="5" s="1"/>
  <c r="Q73" i="1" s="1"/>
  <c r="I4" i="5"/>
  <c r="V4" i="5" s="1"/>
  <c r="Q15" i="1" s="1"/>
  <c r="Q5" i="1" s="1"/>
  <c r="H4" i="5"/>
  <c r="G4" i="5"/>
  <c r="F4" i="5"/>
  <c r="S4" i="5" s="1"/>
  <c r="E4" i="5"/>
  <c r="D4" i="5"/>
  <c r="C4" i="5"/>
  <c r="AB63" i="1" l="1"/>
  <c r="AB58" i="1"/>
  <c r="V32" i="1"/>
  <c r="AB73" i="1"/>
  <c r="AB54" i="1"/>
  <c r="AB34" i="1"/>
  <c r="J67" i="1"/>
  <c r="J13" i="1" s="1"/>
  <c r="V56" i="1"/>
  <c r="AB51" i="1"/>
  <c r="AB18" i="1"/>
  <c r="J70" i="1"/>
  <c r="J14" i="1" s="1"/>
  <c r="V69" i="1"/>
  <c r="AB55" i="1"/>
  <c r="J41" i="1"/>
  <c r="J9" i="1" s="1"/>
  <c r="V28" i="1"/>
  <c r="Q67" i="1"/>
  <c r="Q13" i="1" s="1"/>
  <c r="O69" i="1"/>
  <c r="O64" i="1"/>
  <c r="O59" i="1"/>
  <c r="O55" i="1"/>
  <c r="O50" i="1"/>
  <c r="O45" i="1"/>
  <c r="O40" i="1"/>
  <c r="O36" i="1"/>
  <c r="O31" i="1"/>
  <c r="O26" i="1"/>
  <c r="O21" i="1"/>
  <c r="O17" i="1"/>
  <c r="V65" i="1"/>
  <c r="V42" i="1"/>
  <c r="O73" i="1"/>
  <c r="O68" i="1"/>
  <c r="O63" i="1"/>
  <c r="O58" i="1"/>
  <c r="O54" i="1"/>
  <c r="O49" i="1"/>
  <c r="O44" i="1"/>
  <c r="O39" i="1"/>
  <c r="O34" i="1"/>
  <c r="O30" i="1"/>
  <c r="O24" i="1"/>
  <c r="O20" i="1"/>
  <c r="O16" i="1"/>
  <c r="AH15" i="1" s="1"/>
  <c r="AB64" i="1"/>
  <c r="V59" i="1"/>
  <c r="V36" i="1"/>
  <c r="AB31" i="1"/>
  <c r="V21" i="1"/>
  <c r="AB17" i="1"/>
  <c r="J25" i="1"/>
  <c r="J6" i="1" s="1"/>
  <c r="J61" i="1"/>
  <c r="J12" i="1" s="1"/>
  <c r="V45" i="1"/>
  <c r="AB26" i="1"/>
  <c r="D45" i="5"/>
  <c r="Q70" i="1"/>
  <c r="Q14" i="1" s="1"/>
  <c r="O71" i="1"/>
  <c r="O65" i="1"/>
  <c r="O60" i="1"/>
  <c r="O56" i="1"/>
  <c r="O51" i="1"/>
  <c r="O46" i="1"/>
  <c r="O42" i="1"/>
  <c r="O37" i="1"/>
  <c r="O32" i="1"/>
  <c r="O27" i="1"/>
  <c r="O22" i="1"/>
  <c r="O18" i="1"/>
  <c r="AB66" i="1"/>
  <c r="V62" i="1"/>
  <c r="AB47" i="1"/>
  <c r="AB43" i="1"/>
  <c r="V38" i="1"/>
  <c r="V33" i="1"/>
  <c r="V23" i="1"/>
  <c r="J29" i="1"/>
  <c r="J7" i="1" s="1"/>
  <c r="AB40" i="1"/>
  <c r="AB44" i="1"/>
  <c r="AB39" i="1"/>
  <c r="J35" i="1"/>
  <c r="J8" i="1" s="1"/>
  <c r="J15" i="1"/>
  <c r="J5" i="1" s="1"/>
  <c r="AB37" i="1"/>
  <c r="P61" i="1"/>
  <c r="P12" i="1" s="1"/>
  <c r="Q41" i="1"/>
  <c r="Q9" i="1" s="1"/>
  <c r="AD42" i="15"/>
  <c r="AB41" i="15"/>
  <c r="AB9" i="15" s="1"/>
  <c r="L70" i="15"/>
  <c r="J53" i="1"/>
  <c r="J11" i="1" s="1"/>
  <c r="L29" i="15"/>
  <c r="V35" i="15"/>
  <c r="V8" i="15" s="1"/>
  <c r="X38" i="15"/>
  <c r="J48" i="1"/>
  <c r="J10" i="1" s="1"/>
  <c r="Q53" i="1"/>
  <c r="Q11" i="1" s="1"/>
  <c r="Q48" i="1"/>
  <c r="Q10" i="1" s="1"/>
  <c r="Q29" i="1"/>
  <c r="Q7" i="1" s="1"/>
  <c r="AB60" i="1"/>
  <c r="Q4" i="5"/>
  <c r="Q45" i="5" s="1"/>
  <c r="O72" i="1"/>
  <c r="O66" i="1"/>
  <c r="O62" i="1"/>
  <c r="O57" i="1"/>
  <c r="O52" i="1"/>
  <c r="O47" i="1"/>
  <c r="O43" i="1"/>
  <c r="O38" i="1"/>
  <c r="O33" i="1"/>
  <c r="O28" i="1"/>
  <c r="O23" i="1"/>
  <c r="O19" i="1"/>
  <c r="AB49" i="1"/>
  <c r="AB20" i="1"/>
  <c r="P35" i="1"/>
  <c r="P8" i="1" s="1"/>
  <c r="P25" i="1"/>
  <c r="P6" i="1" s="1"/>
  <c r="Q35" i="1"/>
  <c r="Q8" i="1" s="1"/>
  <c r="Q25" i="1"/>
  <c r="Q6" i="1" s="1"/>
  <c r="R37" i="1"/>
  <c r="D37" i="13" s="1"/>
  <c r="AB57" i="1"/>
  <c r="AB19" i="1"/>
  <c r="P67" i="1"/>
  <c r="P13" i="1" s="1"/>
  <c r="P53" i="1"/>
  <c r="P11" i="1" s="1"/>
  <c r="P48" i="1"/>
  <c r="P10" i="1" s="1"/>
  <c r="P29" i="1"/>
  <c r="P7" i="1" s="1"/>
  <c r="P15" i="1"/>
  <c r="V41" i="15"/>
  <c r="V9" i="15" s="1"/>
  <c r="X42" i="15"/>
  <c r="V70" i="15"/>
  <c r="V14" i="15" s="1"/>
  <c r="X71" i="15"/>
  <c r="AB35" i="15"/>
  <c r="AB8" i="15" s="1"/>
  <c r="AD37" i="15"/>
  <c r="V29" i="15"/>
  <c r="V7" i="15" s="1"/>
  <c r="X30" i="15"/>
  <c r="AB70" i="15"/>
  <c r="AB14" i="15" s="1"/>
  <c r="AD72" i="15"/>
  <c r="V48" i="15"/>
  <c r="V10" i="15" s="1"/>
  <c r="X49" i="15"/>
  <c r="V61" i="15"/>
  <c r="V12" i="15" s="1"/>
  <c r="X62" i="15"/>
  <c r="AB67" i="15"/>
  <c r="AB13" i="15" s="1"/>
  <c r="AD68" i="15"/>
  <c r="V53" i="15"/>
  <c r="V11" i="15" s="1"/>
  <c r="X57" i="15"/>
  <c r="AD49" i="15"/>
  <c r="AB48" i="15"/>
  <c r="AB10" i="15" s="1"/>
  <c r="AB25" i="15"/>
  <c r="AB6" i="15" s="1"/>
  <c r="AD26" i="15"/>
  <c r="Q61" i="1"/>
  <c r="Q12" i="1" s="1"/>
  <c r="V50" i="1"/>
  <c r="P70" i="1"/>
  <c r="P14" i="1" s="1"/>
  <c r="P41" i="1"/>
  <c r="P9" i="1" s="1"/>
  <c r="AD30" i="15"/>
  <c r="AB29" i="15"/>
  <c r="AB7" i="15" s="1"/>
  <c r="V15" i="15"/>
  <c r="X15" i="15" s="1"/>
  <c r="AD54" i="15"/>
  <c r="AB53" i="15"/>
  <c r="AB11" i="15" s="1"/>
  <c r="V67" i="15"/>
  <c r="V13" i="15" s="1"/>
  <c r="X68" i="15"/>
  <c r="AB61" i="15"/>
  <c r="AB12" i="15" s="1"/>
  <c r="AD62" i="15"/>
  <c r="AB15" i="15"/>
  <c r="AD15" i="15" s="1"/>
  <c r="L25" i="15"/>
  <c r="L41" i="15"/>
  <c r="L35" i="15"/>
  <c r="L15" i="15"/>
  <c r="J5" i="15"/>
  <c r="J4" i="15" s="1"/>
  <c r="L53" i="15"/>
  <c r="L67" i="15"/>
  <c r="L48" i="15"/>
  <c r="L61" i="15"/>
  <c r="V25" i="15"/>
  <c r="V6" i="15" s="1"/>
  <c r="X26" i="15"/>
  <c r="AA72" i="1"/>
  <c r="AA66" i="1"/>
  <c r="AA62" i="1"/>
  <c r="AA57" i="1"/>
  <c r="AA52" i="1"/>
  <c r="AA47" i="1"/>
  <c r="AA43" i="1"/>
  <c r="AA38" i="1"/>
  <c r="AA33" i="1"/>
  <c r="AA28" i="1"/>
  <c r="AA23" i="1"/>
  <c r="AA19" i="1"/>
  <c r="AB72" i="1"/>
  <c r="AB62" i="1"/>
  <c r="F55" i="1"/>
  <c r="B55" i="13" s="1"/>
  <c r="F40" i="1"/>
  <c r="B40" i="13" s="1"/>
  <c r="F36" i="1"/>
  <c r="B36" i="13" s="1"/>
  <c r="F26" i="1"/>
  <c r="B26" i="13" s="1"/>
  <c r="AA69" i="1"/>
  <c r="AA64" i="1"/>
  <c r="AA59" i="1"/>
  <c r="AA55" i="1"/>
  <c r="AA50" i="1"/>
  <c r="AA45" i="1"/>
  <c r="AA40" i="1"/>
  <c r="AA36" i="1"/>
  <c r="AA31" i="1"/>
  <c r="AA26" i="1"/>
  <c r="AB28" i="1"/>
  <c r="AB45" i="1"/>
  <c r="AB69" i="1"/>
  <c r="AB23" i="1"/>
  <c r="AB42" i="1"/>
  <c r="AB36" i="1"/>
  <c r="AB59" i="1"/>
  <c r="AB32" i="1"/>
  <c r="AB65" i="1"/>
  <c r="AB22" i="1"/>
  <c r="AB50" i="1"/>
  <c r="AA71" i="1"/>
  <c r="AA65" i="1"/>
  <c r="AA60" i="1"/>
  <c r="AA56" i="1"/>
  <c r="AA51" i="1"/>
  <c r="AA46" i="1"/>
  <c r="AA42" i="1"/>
  <c r="AA37" i="1"/>
  <c r="AA32" i="1"/>
  <c r="AB56" i="1"/>
  <c r="AB33" i="1"/>
  <c r="AB21" i="1"/>
  <c r="AB52" i="1"/>
  <c r="AB38" i="1"/>
  <c r="F39" i="1"/>
  <c r="B39" i="13" s="1"/>
  <c r="AA73" i="1"/>
  <c r="AA68" i="1"/>
  <c r="AA63" i="1"/>
  <c r="AA58" i="1"/>
  <c r="AA54" i="1"/>
  <c r="AA49" i="1"/>
  <c r="AA44" i="1"/>
  <c r="AA39" i="1"/>
  <c r="AA34" i="1"/>
  <c r="AA30" i="1"/>
  <c r="U24" i="1"/>
  <c r="AA24" i="1"/>
  <c r="U20" i="1"/>
  <c r="AA20" i="1"/>
  <c r="U16" i="1"/>
  <c r="AA16" i="1"/>
  <c r="V39" i="1"/>
  <c r="V30" i="1"/>
  <c r="V63" i="1"/>
  <c r="V49" i="1"/>
  <c r="V73" i="1"/>
  <c r="V58" i="1"/>
  <c r="AA27" i="1"/>
  <c r="AA22" i="1"/>
  <c r="AA18" i="1"/>
  <c r="V71" i="1"/>
  <c r="V60" i="1"/>
  <c r="V51" i="1"/>
  <c r="V40" i="1"/>
  <c r="V31" i="1"/>
  <c r="V54" i="1"/>
  <c r="V20" i="1"/>
  <c r="V64" i="1"/>
  <c r="V55" i="1"/>
  <c r="V44" i="1"/>
  <c r="V34" i="1"/>
  <c r="V26" i="1"/>
  <c r="V17" i="1"/>
  <c r="V47" i="1"/>
  <c r="V16" i="1"/>
  <c r="V66" i="1"/>
  <c r="V57" i="1"/>
  <c r="V46" i="1"/>
  <c r="V37" i="1"/>
  <c r="V27" i="1"/>
  <c r="V19" i="1"/>
  <c r="V18" i="1"/>
  <c r="V68" i="1"/>
  <c r="V43" i="1"/>
  <c r="V24" i="1"/>
  <c r="E25" i="1"/>
  <c r="E6" i="1" s="1"/>
  <c r="F69" i="1"/>
  <c r="B69" i="13" s="1"/>
  <c r="F59" i="1"/>
  <c r="B59" i="13" s="1"/>
  <c r="F50" i="1"/>
  <c r="B50" i="13" s="1"/>
  <c r="U21" i="1"/>
  <c r="AA21" i="1"/>
  <c r="U17" i="1"/>
  <c r="AA17" i="1"/>
  <c r="F45" i="1"/>
  <c r="B45" i="13" s="1"/>
  <c r="F31" i="1"/>
  <c r="B31" i="13" s="1"/>
  <c r="F68" i="1"/>
  <c r="B68" i="13" s="1"/>
  <c r="F66" i="1"/>
  <c r="B66" i="13" s="1"/>
  <c r="F57" i="1"/>
  <c r="B57" i="13" s="1"/>
  <c r="F73" i="1"/>
  <c r="B73" i="13" s="1"/>
  <c r="F63" i="1"/>
  <c r="B63" i="13" s="1"/>
  <c r="F49" i="1"/>
  <c r="B49" i="13" s="1"/>
  <c r="F30" i="1"/>
  <c r="B30" i="13" s="1"/>
  <c r="F64" i="1"/>
  <c r="B64" i="13" s="1"/>
  <c r="L69" i="1"/>
  <c r="C69" i="13" s="1"/>
  <c r="U69" i="1"/>
  <c r="L64" i="1"/>
  <c r="C64" i="13" s="1"/>
  <c r="U64" i="1"/>
  <c r="L59" i="1"/>
  <c r="C59" i="13" s="1"/>
  <c r="U59" i="1"/>
  <c r="L55" i="1"/>
  <c r="C55" i="13" s="1"/>
  <c r="U55" i="1"/>
  <c r="L50" i="1"/>
  <c r="C50" i="13" s="1"/>
  <c r="U50" i="1"/>
  <c r="L45" i="1"/>
  <c r="C45" i="13" s="1"/>
  <c r="U45" i="1"/>
  <c r="L40" i="1"/>
  <c r="C40" i="13" s="1"/>
  <c r="U40" i="1"/>
  <c r="L36" i="1"/>
  <c r="C36" i="13" s="1"/>
  <c r="U36" i="1"/>
  <c r="L31" i="1"/>
  <c r="C31" i="13" s="1"/>
  <c r="U31" i="1"/>
  <c r="L26" i="1"/>
  <c r="C26" i="13" s="1"/>
  <c r="U26" i="1"/>
  <c r="F58" i="1"/>
  <c r="B58" i="13" s="1"/>
  <c r="F54" i="1"/>
  <c r="B54" i="13" s="1"/>
  <c r="F44" i="1"/>
  <c r="B44" i="13" s="1"/>
  <c r="F34" i="1"/>
  <c r="B34" i="13" s="1"/>
  <c r="L73" i="1"/>
  <c r="C73" i="13" s="1"/>
  <c r="U73" i="1"/>
  <c r="L68" i="1"/>
  <c r="U68" i="1"/>
  <c r="L63" i="1"/>
  <c r="C63" i="13" s="1"/>
  <c r="U63" i="1"/>
  <c r="L58" i="1"/>
  <c r="C58" i="13" s="1"/>
  <c r="U58" i="1"/>
  <c r="L54" i="1"/>
  <c r="C54" i="13" s="1"/>
  <c r="U54" i="1"/>
  <c r="L49" i="1"/>
  <c r="C49" i="13" s="1"/>
  <c r="U49" i="1"/>
  <c r="L44" i="1"/>
  <c r="C44" i="13" s="1"/>
  <c r="U44" i="1"/>
  <c r="L39" i="1"/>
  <c r="C39" i="13" s="1"/>
  <c r="U39" i="1"/>
  <c r="L34" i="1"/>
  <c r="C34" i="13" s="1"/>
  <c r="U34" i="1"/>
  <c r="L30" i="1"/>
  <c r="C30" i="13" s="1"/>
  <c r="U30" i="1"/>
  <c r="F72" i="1"/>
  <c r="B72" i="13" s="1"/>
  <c r="F62" i="1"/>
  <c r="B62" i="13" s="1"/>
  <c r="F52" i="1"/>
  <c r="B52" i="13" s="1"/>
  <c r="F47" i="1"/>
  <c r="B47" i="13" s="1"/>
  <c r="F43" i="1"/>
  <c r="B43" i="13" s="1"/>
  <c r="F38" i="1"/>
  <c r="B38" i="13" s="1"/>
  <c r="F33" i="1"/>
  <c r="B33" i="13" s="1"/>
  <c r="F28" i="1"/>
  <c r="B28" i="13" s="1"/>
  <c r="L72" i="1"/>
  <c r="C72" i="13" s="1"/>
  <c r="U72" i="1"/>
  <c r="L66" i="1"/>
  <c r="C66" i="13" s="1"/>
  <c r="U66" i="1"/>
  <c r="L62" i="1"/>
  <c r="C62" i="13" s="1"/>
  <c r="U62" i="1"/>
  <c r="L57" i="1"/>
  <c r="C57" i="13" s="1"/>
  <c r="U57" i="1"/>
  <c r="L52" i="1"/>
  <c r="C52" i="13" s="1"/>
  <c r="U52" i="1"/>
  <c r="L47" i="1"/>
  <c r="C47" i="13" s="1"/>
  <c r="U47" i="1"/>
  <c r="L43" i="1"/>
  <c r="C43" i="13" s="1"/>
  <c r="U43" i="1"/>
  <c r="L38" i="1"/>
  <c r="C38" i="13" s="1"/>
  <c r="U38" i="1"/>
  <c r="L33" i="1"/>
  <c r="C33" i="13" s="1"/>
  <c r="U33" i="1"/>
  <c r="L28" i="1"/>
  <c r="C28" i="13" s="1"/>
  <c r="U28" i="1"/>
  <c r="U23" i="1"/>
  <c r="U19" i="1"/>
  <c r="F71" i="1"/>
  <c r="B71" i="13" s="1"/>
  <c r="F65" i="1"/>
  <c r="B65" i="13" s="1"/>
  <c r="F60" i="1"/>
  <c r="B60" i="13" s="1"/>
  <c r="F56" i="1"/>
  <c r="B56" i="13" s="1"/>
  <c r="F51" i="1"/>
  <c r="B51" i="13" s="1"/>
  <c r="F46" i="1"/>
  <c r="B46" i="13" s="1"/>
  <c r="F42" i="1"/>
  <c r="B42" i="13" s="1"/>
  <c r="F37" i="1"/>
  <c r="B37" i="13" s="1"/>
  <c r="F32" i="1"/>
  <c r="B32" i="13" s="1"/>
  <c r="F27" i="1"/>
  <c r="B27" i="13" s="1"/>
  <c r="L71" i="1"/>
  <c r="C71" i="13" s="1"/>
  <c r="U71" i="1"/>
  <c r="L65" i="1"/>
  <c r="C65" i="13" s="1"/>
  <c r="U65" i="1"/>
  <c r="L60" i="1"/>
  <c r="C60" i="13" s="1"/>
  <c r="U60" i="1"/>
  <c r="L56" i="1"/>
  <c r="C56" i="13" s="1"/>
  <c r="U56" i="1"/>
  <c r="L51" i="1"/>
  <c r="C51" i="13" s="1"/>
  <c r="U51" i="1"/>
  <c r="L46" i="1"/>
  <c r="C46" i="13" s="1"/>
  <c r="U46" i="1"/>
  <c r="L42" i="1"/>
  <c r="C42" i="13" s="1"/>
  <c r="U42" i="1"/>
  <c r="L37" i="1"/>
  <c r="C37" i="13" s="1"/>
  <c r="U37" i="1"/>
  <c r="L32" i="1"/>
  <c r="C32" i="13" s="1"/>
  <c r="U32" i="1"/>
  <c r="L27" i="1"/>
  <c r="C27" i="13" s="1"/>
  <c r="U27" i="1"/>
  <c r="U22" i="1"/>
  <c r="U18" i="1"/>
  <c r="E35" i="1"/>
  <c r="E8" i="1" s="1"/>
  <c r="K70" i="1"/>
  <c r="K14" i="1" s="1"/>
  <c r="K35" i="1"/>
  <c r="K8" i="1" s="1"/>
  <c r="C45" i="5"/>
  <c r="P4" i="5"/>
  <c r="G45" i="5"/>
  <c r="T4" i="5"/>
  <c r="T45" i="5" s="1"/>
  <c r="V45" i="5"/>
  <c r="E29" i="1"/>
  <c r="E7" i="1" s="1"/>
  <c r="E48" i="1"/>
  <c r="E10" i="1" s="1"/>
  <c r="H45" i="5"/>
  <c r="U4" i="5"/>
  <c r="K67" i="1"/>
  <c r="K13" i="1" s="1"/>
  <c r="K48" i="1"/>
  <c r="K10" i="1" s="1"/>
  <c r="K41" i="1"/>
  <c r="K9" i="1" s="1"/>
  <c r="K29" i="1"/>
  <c r="K7" i="1" s="1"/>
  <c r="K25" i="1"/>
  <c r="K6" i="1" s="1"/>
  <c r="K61" i="1"/>
  <c r="K12" i="1" s="1"/>
  <c r="K53" i="1"/>
  <c r="K11" i="1" s="1"/>
  <c r="E41" i="1"/>
  <c r="E9" i="1" s="1"/>
  <c r="E67" i="1"/>
  <c r="E13" i="1" s="1"/>
  <c r="E53" i="1"/>
  <c r="E11" i="1" s="1"/>
  <c r="S45" i="5"/>
  <c r="E45" i="5"/>
  <c r="I45" i="5"/>
  <c r="E70" i="1"/>
  <c r="E14" i="1" s="1"/>
  <c r="F45" i="5"/>
  <c r="R4" i="5"/>
  <c r="R45" i="5" s="1"/>
  <c r="E61" i="1"/>
  <c r="E12" i="1" s="1"/>
  <c r="AB67" i="1" l="1"/>
  <c r="R38" i="1"/>
  <c r="D38" i="13" s="1"/>
  <c r="K38" i="13" s="1"/>
  <c r="AJ38" i="1"/>
  <c r="R57" i="1"/>
  <c r="D57" i="13" s="1"/>
  <c r="AJ57" i="1"/>
  <c r="R32" i="1"/>
  <c r="D32" i="13" s="1"/>
  <c r="K32" i="13" s="1"/>
  <c r="AJ32" i="1"/>
  <c r="R51" i="1"/>
  <c r="D51" i="13" s="1"/>
  <c r="AJ51" i="1"/>
  <c r="R71" i="1"/>
  <c r="R30" i="1"/>
  <c r="AH10" i="1"/>
  <c r="AJ49" i="1"/>
  <c r="R68" i="1"/>
  <c r="R36" i="1"/>
  <c r="D36" i="13" s="1"/>
  <c r="K36" i="13" s="1"/>
  <c r="R55" i="1"/>
  <c r="D55" i="13" s="1"/>
  <c r="AJ55" i="1"/>
  <c r="R43" i="1"/>
  <c r="D43" i="13" s="1"/>
  <c r="AJ43" i="1"/>
  <c r="AH12" i="1"/>
  <c r="AJ62" i="1"/>
  <c r="AJ37" i="1"/>
  <c r="R56" i="1"/>
  <c r="D56" i="13" s="1"/>
  <c r="AJ56" i="1"/>
  <c r="AH5" i="1"/>
  <c r="R34" i="1"/>
  <c r="D34" i="13" s="1"/>
  <c r="AJ34" i="1"/>
  <c r="R54" i="1"/>
  <c r="R73" i="1"/>
  <c r="D73" i="13" s="1"/>
  <c r="AJ73" i="1"/>
  <c r="R40" i="1"/>
  <c r="D40" i="13" s="1"/>
  <c r="AJ40" i="1"/>
  <c r="R59" i="1"/>
  <c r="D59" i="13" s="1"/>
  <c r="K59" i="13" s="1"/>
  <c r="AJ59" i="1"/>
  <c r="R28" i="1"/>
  <c r="D28" i="13" s="1"/>
  <c r="AJ28" i="1"/>
  <c r="R47" i="1"/>
  <c r="D47" i="13" s="1"/>
  <c r="AJ47" i="1"/>
  <c r="R66" i="1"/>
  <c r="D66" i="13" s="1"/>
  <c r="AJ66" i="1"/>
  <c r="R42" i="1"/>
  <c r="R60" i="1"/>
  <c r="D60" i="13" s="1"/>
  <c r="AJ60" i="1"/>
  <c r="R39" i="1"/>
  <c r="D39" i="13" s="1"/>
  <c r="AJ39" i="1"/>
  <c r="R58" i="1"/>
  <c r="D58" i="13" s="1"/>
  <c r="AJ58" i="1"/>
  <c r="R26" i="1"/>
  <c r="R45" i="1"/>
  <c r="D45" i="13" s="1"/>
  <c r="K45" i="13" s="1"/>
  <c r="AJ45" i="1"/>
  <c r="R64" i="1"/>
  <c r="D64" i="13" s="1"/>
  <c r="K64" i="13" s="1"/>
  <c r="AJ64" i="1"/>
  <c r="R33" i="1"/>
  <c r="D33" i="13" s="1"/>
  <c r="AJ33" i="1"/>
  <c r="R52" i="1"/>
  <c r="D52" i="13" s="1"/>
  <c r="AJ52" i="1"/>
  <c r="R72" i="1"/>
  <c r="D72" i="13" s="1"/>
  <c r="AJ72" i="1"/>
  <c r="R27" i="1"/>
  <c r="D27" i="13" s="1"/>
  <c r="AJ27" i="1"/>
  <c r="R46" i="1"/>
  <c r="D46" i="13" s="1"/>
  <c r="AJ46" i="1"/>
  <c r="R65" i="1"/>
  <c r="D65" i="13" s="1"/>
  <c r="K65" i="13" s="1"/>
  <c r="AJ65" i="1"/>
  <c r="R44" i="1"/>
  <c r="D44" i="13" s="1"/>
  <c r="AJ44" i="1"/>
  <c r="R63" i="1"/>
  <c r="D63" i="13" s="1"/>
  <c r="K63" i="13" s="1"/>
  <c r="AJ63" i="1"/>
  <c r="R31" i="1"/>
  <c r="D31" i="13" s="1"/>
  <c r="AJ31" i="1"/>
  <c r="R50" i="1"/>
  <c r="D50" i="13" s="1"/>
  <c r="K50" i="13" s="1"/>
  <c r="AJ50" i="1"/>
  <c r="R69" i="1"/>
  <c r="D69" i="13" s="1"/>
  <c r="K69" i="13" s="1"/>
  <c r="AJ69" i="1"/>
  <c r="K37" i="13"/>
  <c r="AB70" i="1"/>
  <c r="AB61" i="1"/>
  <c r="V67" i="1"/>
  <c r="V13" i="1" s="1"/>
  <c r="O29" i="1"/>
  <c r="O7" i="1" s="1"/>
  <c r="O48" i="1"/>
  <c r="O10" i="1" s="1"/>
  <c r="O67" i="1"/>
  <c r="O13" i="1" s="1"/>
  <c r="O25" i="1"/>
  <c r="O6" i="1" s="1"/>
  <c r="K46" i="13"/>
  <c r="K28" i="13"/>
  <c r="K47" i="13"/>
  <c r="K66" i="13"/>
  <c r="K39" i="13"/>
  <c r="K55" i="13"/>
  <c r="R49" i="1"/>
  <c r="J4" i="1"/>
  <c r="O70" i="1"/>
  <c r="O14" i="1" s="1"/>
  <c r="O41" i="1"/>
  <c r="O9" i="1" s="1"/>
  <c r="AD35" i="15"/>
  <c r="AD8" i="15" s="1"/>
  <c r="Q4" i="1"/>
  <c r="AD61" i="15"/>
  <c r="AD29" i="15"/>
  <c r="AD67" i="15"/>
  <c r="AD53" i="15"/>
  <c r="AD48" i="15"/>
  <c r="AD25" i="15"/>
  <c r="AD70" i="15"/>
  <c r="AD41" i="15"/>
  <c r="K51" i="13"/>
  <c r="K52" i="13"/>
  <c r="K34" i="13"/>
  <c r="K44" i="13"/>
  <c r="K40" i="13"/>
  <c r="AB25" i="1"/>
  <c r="O53" i="1"/>
  <c r="O11" i="1" s="1"/>
  <c r="X25" i="15"/>
  <c r="L8" i="15"/>
  <c r="L13" i="15"/>
  <c r="V5" i="15"/>
  <c r="V4" i="15" s="1"/>
  <c r="D42" i="13"/>
  <c r="K42" i="13" s="1"/>
  <c r="L11" i="15"/>
  <c r="X67" i="15"/>
  <c r="D30" i="13"/>
  <c r="K30" i="13" s="1"/>
  <c r="X61" i="15"/>
  <c r="D71" i="13"/>
  <c r="K71" i="13" s="1"/>
  <c r="D26" i="13"/>
  <c r="K26" i="13" s="1"/>
  <c r="R25" i="1"/>
  <c r="X53" i="15"/>
  <c r="L7" i="15"/>
  <c r="L14" i="15"/>
  <c r="K33" i="13"/>
  <c r="L12" i="15"/>
  <c r="AB5" i="15"/>
  <c r="AB4" i="15" s="1"/>
  <c r="AD5" i="15"/>
  <c r="X29" i="15"/>
  <c r="X41" i="15"/>
  <c r="X48" i="15"/>
  <c r="O61" i="1"/>
  <c r="O12" i="1" s="1"/>
  <c r="R62" i="1"/>
  <c r="R35" i="1"/>
  <c r="K27" i="13"/>
  <c r="K56" i="13"/>
  <c r="K57" i="13"/>
  <c r="K58" i="13"/>
  <c r="L10" i="15"/>
  <c r="L5" i="15"/>
  <c r="L9" i="15"/>
  <c r="L6" i="15"/>
  <c r="D54" i="13"/>
  <c r="K54" i="13" s="1"/>
  <c r="D68" i="13"/>
  <c r="X35" i="15"/>
  <c r="X70" i="15"/>
  <c r="P5" i="1"/>
  <c r="P4" i="1" s="1"/>
  <c r="R15" i="1"/>
  <c r="O35" i="1"/>
  <c r="O8" i="1" s="1"/>
  <c r="J36" i="13"/>
  <c r="J42" i="13"/>
  <c r="J60" i="13"/>
  <c r="K60" i="13"/>
  <c r="J43" i="13"/>
  <c r="K43" i="13"/>
  <c r="J72" i="13"/>
  <c r="K72" i="13"/>
  <c r="J73" i="13"/>
  <c r="K73" i="13"/>
  <c r="J31" i="13"/>
  <c r="K31" i="13"/>
  <c r="J26" i="13"/>
  <c r="AB48" i="1"/>
  <c r="AB41" i="1"/>
  <c r="J37" i="13"/>
  <c r="J56" i="13"/>
  <c r="J38" i="13"/>
  <c r="J66" i="13"/>
  <c r="J39" i="13"/>
  <c r="J49" i="13"/>
  <c r="J45" i="13"/>
  <c r="J55" i="13"/>
  <c r="AA70" i="1"/>
  <c r="AA14" i="1" s="1"/>
  <c r="AB15" i="1"/>
  <c r="AA48" i="1"/>
  <c r="AA10" i="1" s="1"/>
  <c r="AA67" i="1"/>
  <c r="AA13" i="1" s="1"/>
  <c r="AA41" i="1"/>
  <c r="AA9" i="1" s="1"/>
  <c r="AB29" i="1"/>
  <c r="J40" i="13"/>
  <c r="AA25" i="1"/>
  <c r="AA6" i="1" s="1"/>
  <c r="AA35" i="1"/>
  <c r="AA8" i="1" s="1"/>
  <c r="AB53" i="1"/>
  <c r="AA61" i="1"/>
  <c r="AA12" i="1" s="1"/>
  <c r="AB35" i="1"/>
  <c r="J69" i="13"/>
  <c r="AA53" i="1"/>
  <c r="AA11" i="1" s="1"/>
  <c r="J50" i="13"/>
  <c r="J59" i="13"/>
  <c r="V41" i="1"/>
  <c r="V9" i="1" s="1"/>
  <c r="V35" i="1"/>
  <c r="V8" i="1" s="1"/>
  <c r="V61" i="1"/>
  <c r="V12" i="1" s="1"/>
  <c r="U15" i="1"/>
  <c r="V70" i="1"/>
  <c r="V14" i="1" s="1"/>
  <c r="V29" i="1"/>
  <c r="V7" i="1" s="1"/>
  <c r="AA29" i="1"/>
  <c r="AA7" i="1" s="1"/>
  <c r="V25" i="1"/>
  <c r="V6" i="1" s="1"/>
  <c r="V15" i="1"/>
  <c r="V5" i="1" s="1"/>
  <c r="V48" i="1"/>
  <c r="V10" i="1" s="1"/>
  <c r="AA15" i="1"/>
  <c r="AA5" i="1" s="1"/>
  <c r="V53" i="1"/>
  <c r="V11" i="1" s="1"/>
  <c r="J27" i="13"/>
  <c r="J46" i="13"/>
  <c r="J65" i="13"/>
  <c r="J28" i="13"/>
  <c r="J47" i="13"/>
  <c r="J57" i="13"/>
  <c r="J30" i="13"/>
  <c r="J58" i="13"/>
  <c r="J64" i="13"/>
  <c r="L67" i="1"/>
  <c r="C68" i="13"/>
  <c r="J32" i="13"/>
  <c r="J51" i="13"/>
  <c r="J71" i="13"/>
  <c r="J33" i="13"/>
  <c r="J52" i="13"/>
  <c r="J62" i="13"/>
  <c r="J44" i="13"/>
  <c r="J54" i="13"/>
  <c r="J63" i="13"/>
  <c r="J34" i="13"/>
  <c r="L25" i="1"/>
  <c r="L61" i="1"/>
  <c r="U5" i="1"/>
  <c r="U25" i="1"/>
  <c r="U6" i="1" s="1"/>
  <c r="L29" i="1"/>
  <c r="U53" i="1"/>
  <c r="U11" i="1" s="1"/>
  <c r="U48" i="1"/>
  <c r="U10" i="1" s="1"/>
  <c r="U41" i="1"/>
  <c r="U9" i="1" s="1"/>
  <c r="L35" i="1"/>
  <c r="L53" i="1"/>
  <c r="L48" i="1"/>
  <c r="L41" i="1"/>
  <c r="L70" i="1"/>
  <c r="U61" i="1"/>
  <c r="U12" i="1" s="1"/>
  <c r="U70" i="1"/>
  <c r="U14" i="1" s="1"/>
  <c r="U29" i="1"/>
  <c r="U7" i="1" s="1"/>
  <c r="U67" i="1"/>
  <c r="U13" i="1" s="1"/>
  <c r="U35" i="1"/>
  <c r="U8" i="1" s="1"/>
  <c r="K15" i="1"/>
  <c r="U45" i="5"/>
  <c r="P45" i="5"/>
  <c r="E15" i="1"/>
  <c r="AA59" i="4"/>
  <c r="Y59" i="4"/>
  <c r="X59" i="4"/>
  <c r="W59" i="4"/>
  <c r="V59" i="4"/>
  <c r="U59" i="4"/>
  <c r="T59" i="4"/>
  <c r="S59" i="4"/>
  <c r="R59" i="4"/>
  <c r="Q59" i="4"/>
  <c r="P59" i="4"/>
  <c r="O59" i="4"/>
  <c r="N59" i="4"/>
  <c r="M59" i="4"/>
  <c r="L59" i="4"/>
  <c r="K59" i="4"/>
  <c r="J59" i="4"/>
  <c r="I59" i="4"/>
  <c r="H59" i="4"/>
  <c r="G59" i="4"/>
  <c r="F59" i="4"/>
  <c r="E59" i="4"/>
  <c r="D59" i="4"/>
  <c r="AA58" i="4"/>
  <c r="Y58" i="4"/>
  <c r="X58" i="4"/>
  <c r="W58" i="4"/>
  <c r="V58" i="4"/>
  <c r="U58" i="4"/>
  <c r="T58" i="4"/>
  <c r="S58" i="4"/>
  <c r="R58" i="4"/>
  <c r="Q58" i="4"/>
  <c r="P58" i="4"/>
  <c r="O58" i="4"/>
  <c r="N58" i="4"/>
  <c r="M58" i="4"/>
  <c r="L58" i="4"/>
  <c r="K58" i="4"/>
  <c r="J58" i="4"/>
  <c r="I58" i="4"/>
  <c r="H58" i="4"/>
  <c r="G58" i="4"/>
  <c r="F58" i="4"/>
  <c r="E58" i="4"/>
  <c r="D58" i="4"/>
  <c r="AA57" i="4"/>
  <c r="Y57" i="4"/>
  <c r="X57" i="4"/>
  <c r="W57" i="4"/>
  <c r="V57" i="4"/>
  <c r="U57" i="4"/>
  <c r="T57" i="4"/>
  <c r="S57" i="4"/>
  <c r="R57" i="4"/>
  <c r="Q57" i="4"/>
  <c r="P57" i="4"/>
  <c r="O57" i="4"/>
  <c r="N57" i="4"/>
  <c r="M57" i="4"/>
  <c r="L57" i="4"/>
  <c r="K57" i="4"/>
  <c r="J57" i="4"/>
  <c r="I57" i="4"/>
  <c r="H57" i="4"/>
  <c r="G57" i="4"/>
  <c r="F57" i="4"/>
  <c r="E57" i="4"/>
  <c r="D57" i="4"/>
  <c r="AA56" i="4"/>
  <c r="Y56" i="4"/>
  <c r="X56" i="4"/>
  <c r="W56" i="4"/>
  <c r="V56" i="4"/>
  <c r="U56" i="4"/>
  <c r="T56" i="4"/>
  <c r="S56" i="4"/>
  <c r="R56" i="4"/>
  <c r="Q56" i="4"/>
  <c r="P56" i="4"/>
  <c r="O56" i="4"/>
  <c r="N56" i="4"/>
  <c r="M56" i="4"/>
  <c r="L56" i="4"/>
  <c r="K56" i="4"/>
  <c r="J56" i="4"/>
  <c r="I56" i="4"/>
  <c r="H56" i="4"/>
  <c r="G56" i="4"/>
  <c r="F56" i="4"/>
  <c r="E56" i="4"/>
  <c r="D56" i="4"/>
  <c r="AA55" i="4"/>
  <c r="Y55" i="4"/>
  <c r="X55" i="4"/>
  <c r="W55" i="4"/>
  <c r="V55" i="4"/>
  <c r="U55" i="4"/>
  <c r="T55" i="4"/>
  <c r="S55" i="4"/>
  <c r="R55" i="4"/>
  <c r="Q55" i="4"/>
  <c r="P55" i="4"/>
  <c r="O55" i="4"/>
  <c r="N55" i="4"/>
  <c r="M55" i="4"/>
  <c r="L55" i="4"/>
  <c r="K55" i="4"/>
  <c r="J55" i="4"/>
  <c r="I55" i="4"/>
  <c r="H55" i="4"/>
  <c r="G55" i="4"/>
  <c r="F55" i="4"/>
  <c r="E55" i="4"/>
  <c r="D55" i="4"/>
  <c r="AA54" i="4"/>
  <c r="Y54" i="4"/>
  <c r="X54" i="4"/>
  <c r="W54" i="4"/>
  <c r="V54" i="4"/>
  <c r="U54" i="4"/>
  <c r="T54" i="4"/>
  <c r="S54" i="4"/>
  <c r="R54" i="4"/>
  <c r="Q54" i="4"/>
  <c r="P54" i="4"/>
  <c r="O54" i="4"/>
  <c r="N54" i="4"/>
  <c r="M54" i="4"/>
  <c r="L54" i="4"/>
  <c r="K54" i="4"/>
  <c r="J54" i="4"/>
  <c r="I54" i="4"/>
  <c r="H54" i="4"/>
  <c r="G54" i="4"/>
  <c r="F54" i="4"/>
  <c r="E54" i="4"/>
  <c r="D54" i="4"/>
  <c r="AA53" i="4"/>
  <c r="Y53" i="4"/>
  <c r="X53" i="4"/>
  <c r="W53" i="4"/>
  <c r="V53" i="4"/>
  <c r="U53" i="4"/>
  <c r="T53" i="4"/>
  <c r="S53" i="4"/>
  <c r="R53" i="4"/>
  <c r="Q53" i="4"/>
  <c r="P53" i="4"/>
  <c r="O53" i="4"/>
  <c r="N53" i="4"/>
  <c r="M53" i="4"/>
  <c r="L53" i="4"/>
  <c r="K53" i="4"/>
  <c r="J53" i="4"/>
  <c r="I53" i="4"/>
  <c r="H53" i="4"/>
  <c r="G53" i="4"/>
  <c r="F53" i="4"/>
  <c r="E53" i="4"/>
  <c r="D53" i="4"/>
  <c r="AA52" i="4"/>
  <c r="Y52" i="4"/>
  <c r="X52" i="4"/>
  <c r="W52" i="4"/>
  <c r="V52" i="4"/>
  <c r="U52" i="4"/>
  <c r="T52" i="4"/>
  <c r="S52" i="4"/>
  <c r="R52" i="4"/>
  <c r="Q52" i="4"/>
  <c r="P52" i="4"/>
  <c r="O52" i="4"/>
  <c r="N52" i="4"/>
  <c r="M52" i="4"/>
  <c r="L52" i="4"/>
  <c r="K52" i="4"/>
  <c r="J52" i="4"/>
  <c r="I52" i="4"/>
  <c r="H52" i="4"/>
  <c r="G52" i="4"/>
  <c r="F52" i="4"/>
  <c r="E52" i="4"/>
  <c r="D52" i="4"/>
  <c r="AA51" i="4"/>
  <c r="Y51" i="4"/>
  <c r="X51" i="4"/>
  <c r="W51" i="4"/>
  <c r="V51" i="4"/>
  <c r="U51" i="4"/>
  <c r="T51" i="4"/>
  <c r="S51" i="4"/>
  <c r="R51" i="4"/>
  <c r="Q51" i="4"/>
  <c r="P51" i="4"/>
  <c r="O51" i="4"/>
  <c r="N51" i="4"/>
  <c r="M51" i="4"/>
  <c r="L51" i="4"/>
  <c r="K51" i="4"/>
  <c r="J51" i="4"/>
  <c r="I51" i="4"/>
  <c r="H51" i="4"/>
  <c r="G51" i="4"/>
  <c r="F51" i="4"/>
  <c r="E51" i="4"/>
  <c r="D51" i="4"/>
  <c r="AA50" i="4"/>
  <c r="Y50" i="4"/>
  <c r="X50" i="4"/>
  <c r="W50" i="4"/>
  <c r="V50" i="4"/>
  <c r="U50" i="4"/>
  <c r="T50" i="4"/>
  <c r="S50" i="4"/>
  <c r="R50" i="4"/>
  <c r="Q50" i="4"/>
  <c r="P50" i="4"/>
  <c r="O50" i="4"/>
  <c r="N50" i="4"/>
  <c r="M50" i="4"/>
  <c r="L50" i="4"/>
  <c r="K50" i="4"/>
  <c r="J50" i="4"/>
  <c r="I50" i="4"/>
  <c r="H50" i="4"/>
  <c r="G50" i="4"/>
  <c r="F50" i="4"/>
  <c r="E50" i="4"/>
  <c r="D50" i="4"/>
  <c r="AA45" i="4"/>
  <c r="Y45" i="4"/>
  <c r="Z44" i="4"/>
  <c r="J44" i="5" s="1"/>
  <c r="W44" i="5" s="1"/>
  <c r="W73" i="1" s="1"/>
  <c r="X73" i="1" s="1"/>
  <c r="E73" i="13" s="1"/>
  <c r="L73" i="13" s="1"/>
  <c r="Z43" i="4"/>
  <c r="J43" i="5" s="1"/>
  <c r="W43" i="5" s="1"/>
  <c r="W72" i="1" s="1"/>
  <c r="AD72" i="1" s="1"/>
  <c r="Z42" i="4"/>
  <c r="J42" i="5" s="1"/>
  <c r="W42" i="5" s="1"/>
  <c r="W71" i="1" s="1"/>
  <c r="AD71" i="1" s="1"/>
  <c r="Z41" i="4"/>
  <c r="J41" i="5" s="1"/>
  <c r="W41" i="5" s="1"/>
  <c r="W69" i="1" s="1"/>
  <c r="AD69" i="1" s="1"/>
  <c r="Z40" i="4"/>
  <c r="J40" i="5" s="1"/>
  <c r="W40" i="5" s="1"/>
  <c r="W68" i="1" s="1"/>
  <c r="Z39" i="4"/>
  <c r="J39" i="5" s="1"/>
  <c r="W39" i="5" s="1"/>
  <c r="W66" i="1" s="1"/>
  <c r="AD66" i="1" s="1"/>
  <c r="Z38" i="4"/>
  <c r="J38" i="5" s="1"/>
  <c r="W38" i="5" s="1"/>
  <c r="W65" i="1" s="1"/>
  <c r="AD65" i="1" s="1"/>
  <c r="Z37" i="4"/>
  <c r="J37" i="5" s="1"/>
  <c r="W37" i="5" s="1"/>
  <c r="W64" i="1" s="1"/>
  <c r="AD64" i="1" s="1"/>
  <c r="Z36" i="4"/>
  <c r="J36" i="5" s="1"/>
  <c r="W36" i="5" s="1"/>
  <c r="W63" i="1" s="1"/>
  <c r="AD63" i="1" s="1"/>
  <c r="Z35" i="4"/>
  <c r="Z34" i="4"/>
  <c r="J34" i="5" s="1"/>
  <c r="W34" i="5" s="1"/>
  <c r="W60" i="1" s="1"/>
  <c r="AD60" i="1" s="1"/>
  <c r="Z33" i="4"/>
  <c r="J33" i="5" s="1"/>
  <c r="W33" i="5" s="1"/>
  <c r="W59" i="1" s="1"/>
  <c r="AD59" i="1" s="1"/>
  <c r="Z32" i="4"/>
  <c r="J32" i="5" s="1"/>
  <c r="W32" i="5" s="1"/>
  <c r="W58" i="1" s="1"/>
  <c r="AD58" i="1" s="1"/>
  <c r="Z31" i="4"/>
  <c r="J31" i="5" s="1"/>
  <c r="W31" i="5" s="1"/>
  <c r="W57" i="1" s="1"/>
  <c r="AD57" i="1" s="1"/>
  <c r="Z30" i="4"/>
  <c r="J30" i="5" s="1"/>
  <c r="W30" i="5" s="1"/>
  <c r="W56" i="1" s="1"/>
  <c r="AD56" i="1" s="1"/>
  <c r="Z29" i="4"/>
  <c r="J29" i="5" s="1"/>
  <c r="W29" i="5" s="1"/>
  <c r="W55" i="1" s="1"/>
  <c r="AD55" i="1" s="1"/>
  <c r="Z28" i="4"/>
  <c r="J28" i="5" s="1"/>
  <c r="W28" i="5" s="1"/>
  <c r="W54" i="1" s="1"/>
  <c r="Z27" i="4"/>
  <c r="J27" i="5" s="1"/>
  <c r="W27" i="5" s="1"/>
  <c r="W52" i="1" s="1"/>
  <c r="AD52" i="1" s="1"/>
  <c r="Z26" i="4"/>
  <c r="J26" i="5" s="1"/>
  <c r="W26" i="5" s="1"/>
  <c r="W51" i="1" s="1"/>
  <c r="AD51" i="1" s="1"/>
  <c r="Z25" i="4"/>
  <c r="J25" i="5" s="1"/>
  <c r="W25" i="5" s="1"/>
  <c r="W50" i="1" s="1"/>
  <c r="X50" i="1" s="1"/>
  <c r="E50" i="13" s="1"/>
  <c r="Z24" i="4"/>
  <c r="J24" i="5" s="1"/>
  <c r="W24" i="5" s="1"/>
  <c r="W49" i="1" s="1"/>
  <c r="AD49" i="1" s="1"/>
  <c r="Z23" i="4"/>
  <c r="J23" i="5" s="1"/>
  <c r="W23" i="5" s="1"/>
  <c r="W47" i="1" s="1"/>
  <c r="AD47" i="1" s="1"/>
  <c r="Z22" i="4"/>
  <c r="J22" i="5" s="1"/>
  <c r="W22" i="5" s="1"/>
  <c r="W46" i="1" s="1"/>
  <c r="AD46" i="1" s="1"/>
  <c r="Z21" i="4"/>
  <c r="J21" i="5" s="1"/>
  <c r="W21" i="5" s="1"/>
  <c r="W45" i="1" s="1"/>
  <c r="AD45" i="1" s="1"/>
  <c r="Z20" i="4"/>
  <c r="J20" i="5" s="1"/>
  <c r="W20" i="5" s="1"/>
  <c r="W44" i="1" s="1"/>
  <c r="AD44" i="1" s="1"/>
  <c r="Z19" i="4"/>
  <c r="J19" i="5" s="1"/>
  <c r="W19" i="5" s="1"/>
  <c r="W43" i="1" s="1"/>
  <c r="AD43" i="1" s="1"/>
  <c r="Z18" i="4"/>
  <c r="J18" i="5" s="1"/>
  <c r="W18" i="5" s="1"/>
  <c r="W42" i="1" s="1"/>
  <c r="Z17" i="4"/>
  <c r="J17" i="5" s="1"/>
  <c r="W17" i="5" s="1"/>
  <c r="W40" i="1" s="1"/>
  <c r="AD40" i="1" s="1"/>
  <c r="Z16" i="4"/>
  <c r="J16" i="5" s="1"/>
  <c r="W16" i="5" s="1"/>
  <c r="W39" i="1" s="1"/>
  <c r="AD39" i="1" s="1"/>
  <c r="Z15" i="4"/>
  <c r="J15" i="5" s="1"/>
  <c r="W15" i="5" s="1"/>
  <c r="W38" i="1" s="1"/>
  <c r="AD38" i="1" s="1"/>
  <c r="Z14" i="4"/>
  <c r="J14" i="5" s="1"/>
  <c r="W14" i="5" s="1"/>
  <c r="W37" i="1" s="1"/>
  <c r="AD37" i="1" s="1"/>
  <c r="Z13" i="4"/>
  <c r="Z12" i="4"/>
  <c r="J12" i="5" s="1"/>
  <c r="W12" i="5" s="1"/>
  <c r="W34" i="1" s="1"/>
  <c r="AD34" i="1" s="1"/>
  <c r="Z11" i="4"/>
  <c r="J11" i="5" s="1"/>
  <c r="W11" i="5" s="1"/>
  <c r="W33" i="1" s="1"/>
  <c r="AD33" i="1" s="1"/>
  <c r="Z10" i="4"/>
  <c r="J10" i="5" s="1"/>
  <c r="W10" i="5" s="1"/>
  <c r="W32" i="1" s="1"/>
  <c r="AD32" i="1" s="1"/>
  <c r="Z9" i="4"/>
  <c r="J9" i="5" s="1"/>
  <c r="W9" i="5" s="1"/>
  <c r="W31" i="1" s="1"/>
  <c r="AD31" i="1" s="1"/>
  <c r="Z8" i="4"/>
  <c r="J8" i="5" s="1"/>
  <c r="Z7" i="4"/>
  <c r="J7" i="5" s="1"/>
  <c r="W7" i="5" s="1"/>
  <c r="W28" i="1" s="1"/>
  <c r="AD28" i="1" s="1"/>
  <c r="Z6" i="4"/>
  <c r="J6" i="5" s="1"/>
  <c r="W6" i="5" s="1"/>
  <c r="W27" i="1" s="1"/>
  <c r="AD27" i="1" s="1"/>
  <c r="Z5" i="4"/>
  <c r="Z4" i="4"/>
  <c r="AJ61" i="1" l="1"/>
  <c r="AJ12" i="1" s="1"/>
  <c r="AJ48" i="1"/>
  <c r="AJ10" i="1" s="1"/>
  <c r="R70" i="1"/>
  <c r="R67" i="1"/>
  <c r="R29" i="1"/>
  <c r="AB6" i="1"/>
  <c r="AI6" i="1"/>
  <c r="AB12" i="1"/>
  <c r="AI12" i="1"/>
  <c r="AB8" i="1"/>
  <c r="AI8" i="1"/>
  <c r="AB9" i="1"/>
  <c r="AI9" i="1"/>
  <c r="R41" i="1"/>
  <c r="R48" i="1"/>
  <c r="AB14" i="1"/>
  <c r="AI14" i="1"/>
  <c r="AH8" i="1"/>
  <c r="AJ36" i="1"/>
  <c r="AJ35" i="1" s="1"/>
  <c r="AJ8" i="1" s="1"/>
  <c r="AH14" i="1"/>
  <c r="AJ71" i="1"/>
  <c r="AJ70" i="1" s="1"/>
  <c r="AJ14" i="1" s="1"/>
  <c r="AH6" i="1"/>
  <c r="AJ26" i="1"/>
  <c r="AJ25" i="1" s="1"/>
  <c r="AJ6" i="1" s="1"/>
  <c r="AH9" i="1"/>
  <c r="AJ42" i="1"/>
  <c r="AJ41" i="1" s="1"/>
  <c r="AJ9" i="1" s="1"/>
  <c r="AH11" i="1"/>
  <c r="AJ54" i="1"/>
  <c r="AJ53" i="1" s="1"/>
  <c r="AJ11" i="1" s="1"/>
  <c r="AB10" i="1"/>
  <c r="AI10" i="1"/>
  <c r="AB11" i="1"/>
  <c r="AI11" i="1"/>
  <c r="AB7" i="1"/>
  <c r="AI7" i="1"/>
  <c r="AB5" i="1"/>
  <c r="R53" i="1"/>
  <c r="AH13" i="1"/>
  <c r="AJ68" i="1"/>
  <c r="AJ67" i="1" s="1"/>
  <c r="AJ13" i="1" s="1"/>
  <c r="AH7" i="1"/>
  <c r="AJ30" i="1"/>
  <c r="AJ29" i="1" s="1"/>
  <c r="AJ7" i="1" s="1"/>
  <c r="AB13" i="1"/>
  <c r="AI13" i="1"/>
  <c r="W8" i="5"/>
  <c r="W30" i="1" s="1"/>
  <c r="D49" i="13"/>
  <c r="K49" i="13" s="1"/>
  <c r="AD9" i="15"/>
  <c r="AD6" i="15"/>
  <c r="AD10" i="15"/>
  <c r="AD7" i="15"/>
  <c r="O4" i="1"/>
  <c r="AD14" i="15"/>
  <c r="AD11" i="15"/>
  <c r="AD13" i="15"/>
  <c r="AD12" i="15"/>
  <c r="F32" i="13"/>
  <c r="N32" i="13" s="1"/>
  <c r="F51" i="13"/>
  <c r="N51" i="13" s="1"/>
  <c r="F60" i="13"/>
  <c r="N60" i="13" s="1"/>
  <c r="F65" i="13"/>
  <c r="N65" i="13" s="1"/>
  <c r="F28" i="13"/>
  <c r="N28" i="13" s="1"/>
  <c r="F38" i="13"/>
  <c r="N38" i="13" s="1"/>
  <c r="F47" i="13"/>
  <c r="N47" i="13" s="1"/>
  <c r="F57" i="13"/>
  <c r="N57" i="13" s="1"/>
  <c r="F72" i="13"/>
  <c r="N72" i="13" s="1"/>
  <c r="H60" i="4"/>
  <c r="F34" i="13"/>
  <c r="N34" i="13" s="1"/>
  <c r="F39" i="13"/>
  <c r="N39" i="13" s="1"/>
  <c r="F44" i="13"/>
  <c r="N44" i="13" s="1"/>
  <c r="F58" i="13"/>
  <c r="N58" i="13" s="1"/>
  <c r="F63" i="13"/>
  <c r="N63" i="13" s="1"/>
  <c r="F31" i="13"/>
  <c r="N31" i="13" s="1"/>
  <c r="F40" i="13"/>
  <c r="N40" i="13" s="1"/>
  <c r="F45" i="13"/>
  <c r="N45" i="13" s="1"/>
  <c r="F55" i="13"/>
  <c r="N55" i="13" s="1"/>
  <c r="F59" i="13"/>
  <c r="N59" i="13" s="1"/>
  <c r="F64" i="13"/>
  <c r="N64" i="13" s="1"/>
  <c r="F69" i="13"/>
  <c r="N69" i="13" s="1"/>
  <c r="D15" i="13"/>
  <c r="R5" i="1"/>
  <c r="X8" i="15"/>
  <c r="D62" i="13"/>
  <c r="K62" i="13" s="1"/>
  <c r="R61" i="1"/>
  <c r="X7" i="15"/>
  <c r="X13" i="15"/>
  <c r="X6" i="15"/>
  <c r="F27" i="13"/>
  <c r="N27" i="13" s="1"/>
  <c r="F37" i="13"/>
  <c r="N37" i="13" s="1"/>
  <c r="F46" i="13"/>
  <c r="N46" i="13" s="1"/>
  <c r="F56" i="13"/>
  <c r="N56" i="13" s="1"/>
  <c r="R13" i="1"/>
  <c r="D13" i="13" s="1"/>
  <c r="D67" i="13"/>
  <c r="D29" i="13"/>
  <c r="R7" i="1"/>
  <c r="D7" i="13" s="1"/>
  <c r="R9" i="1"/>
  <c r="D9" i="13" s="1"/>
  <c r="D41" i="13"/>
  <c r="F33" i="13"/>
  <c r="N33" i="13" s="1"/>
  <c r="F43" i="13"/>
  <c r="N43" i="13" s="1"/>
  <c r="F52" i="13"/>
  <c r="N52" i="13" s="1"/>
  <c r="F66" i="13"/>
  <c r="N66" i="13" s="1"/>
  <c r="D60" i="4"/>
  <c r="L60" i="4"/>
  <c r="L4" i="15"/>
  <c r="D35" i="13"/>
  <c r="R8" i="1"/>
  <c r="D8" i="13" s="1"/>
  <c r="D48" i="13"/>
  <c r="R10" i="1"/>
  <c r="D10" i="13" s="1"/>
  <c r="X11" i="15"/>
  <c r="R14" i="1"/>
  <c r="D14" i="13" s="1"/>
  <c r="D70" i="13"/>
  <c r="X14" i="15"/>
  <c r="R11" i="1"/>
  <c r="D11" i="13" s="1"/>
  <c r="D53" i="13"/>
  <c r="X10" i="15"/>
  <c r="X9" i="15"/>
  <c r="R6" i="1"/>
  <c r="D6" i="13" s="1"/>
  <c r="D25" i="13"/>
  <c r="X12" i="15"/>
  <c r="X5" i="15"/>
  <c r="J68" i="13"/>
  <c r="K68" i="13"/>
  <c r="AB4" i="1"/>
  <c r="AA4" i="1"/>
  <c r="X27" i="1"/>
  <c r="E27" i="13" s="1"/>
  <c r="X60" i="1"/>
  <c r="E60" i="13" s="1"/>
  <c r="L60" i="13" s="1"/>
  <c r="X71" i="1"/>
  <c r="E71" i="13" s="1"/>
  <c r="L71" i="13" s="1"/>
  <c r="V4" i="1"/>
  <c r="X46" i="1"/>
  <c r="E46" i="13" s="1"/>
  <c r="X51" i="1"/>
  <c r="E51" i="13" s="1"/>
  <c r="L51" i="13" s="1"/>
  <c r="X28" i="1"/>
  <c r="E28" i="13" s="1"/>
  <c r="L28" i="13" s="1"/>
  <c r="X72" i="1"/>
  <c r="E72" i="13" s="1"/>
  <c r="L72" i="13" s="1"/>
  <c r="X66" i="1"/>
  <c r="E66" i="13" s="1"/>
  <c r="L66" i="13" s="1"/>
  <c r="X37" i="1"/>
  <c r="E37" i="13" s="1"/>
  <c r="X69" i="1"/>
  <c r="E69" i="13" s="1"/>
  <c r="L69" i="13" s="1"/>
  <c r="X38" i="1"/>
  <c r="E38" i="13" s="1"/>
  <c r="L38" i="13" s="1"/>
  <c r="X33" i="1"/>
  <c r="E33" i="13" s="1"/>
  <c r="L33" i="13" s="1"/>
  <c r="AD54" i="1"/>
  <c r="W53" i="1"/>
  <c r="AD68" i="1"/>
  <c r="W67" i="1"/>
  <c r="L11" i="1"/>
  <c r="C11" i="13" s="1"/>
  <c r="C53" i="13"/>
  <c r="L7" i="1"/>
  <c r="C7" i="13" s="1"/>
  <c r="C29" i="13"/>
  <c r="W48" i="1"/>
  <c r="AD50" i="1"/>
  <c r="L14" i="1"/>
  <c r="C14" i="13" s="1"/>
  <c r="C70" i="13"/>
  <c r="L12" i="1"/>
  <c r="C12" i="13" s="1"/>
  <c r="C61" i="13"/>
  <c r="X64" i="1"/>
  <c r="E64" i="13" s="1"/>
  <c r="L64" i="13" s="1"/>
  <c r="X40" i="1"/>
  <c r="E40" i="13" s="1"/>
  <c r="L40" i="13" s="1"/>
  <c r="AD42" i="1"/>
  <c r="W41" i="1"/>
  <c r="F71" i="13"/>
  <c r="N71" i="13" s="1"/>
  <c r="X68" i="1"/>
  <c r="E68" i="13" s="1"/>
  <c r="L68" i="13" s="1"/>
  <c r="L9" i="1"/>
  <c r="C9" i="13" s="1"/>
  <c r="C41" i="13"/>
  <c r="L6" i="1"/>
  <c r="C6" i="13" s="1"/>
  <c r="C25" i="13"/>
  <c r="X55" i="1"/>
  <c r="E55" i="13" s="1"/>
  <c r="L55" i="13" s="1"/>
  <c r="X58" i="1"/>
  <c r="E58" i="13" s="1"/>
  <c r="L58" i="13" s="1"/>
  <c r="X57" i="1"/>
  <c r="E57" i="13" s="1"/>
  <c r="X65" i="1"/>
  <c r="E65" i="13" s="1"/>
  <c r="X59" i="1"/>
  <c r="E59" i="13" s="1"/>
  <c r="L59" i="13" s="1"/>
  <c r="X34" i="1"/>
  <c r="E34" i="13" s="1"/>
  <c r="L34" i="13" s="1"/>
  <c r="X32" i="1"/>
  <c r="E32" i="13" s="1"/>
  <c r="L32" i="13" s="1"/>
  <c r="X44" i="1"/>
  <c r="E44" i="13" s="1"/>
  <c r="L44" i="13" s="1"/>
  <c r="F49" i="13"/>
  <c r="N49" i="13" s="1"/>
  <c r="W70" i="1"/>
  <c r="AD73" i="1"/>
  <c r="X39" i="1"/>
  <c r="E39" i="13" s="1"/>
  <c r="L39" i="13" s="1"/>
  <c r="L8" i="1"/>
  <c r="C8" i="13" s="1"/>
  <c r="C35" i="13"/>
  <c r="X63" i="1"/>
  <c r="E63" i="13" s="1"/>
  <c r="L63" i="13" s="1"/>
  <c r="L10" i="1"/>
  <c r="C10" i="13" s="1"/>
  <c r="C48" i="13"/>
  <c r="X42" i="1"/>
  <c r="E42" i="13" s="1"/>
  <c r="L42" i="13" s="1"/>
  <c r="X54" i="1"/>
  <c r="E54" i="13" s="1"/>
  <c r="L54" i="13" s="1"/>
  <c r="X45" i="1"/>
  <c r="E45" i="13" s="1"/>
  <c r="L45" i="13" s="1"/>
  <c r="X49" i="1"/>
  <c r="E49" i="13" s="1"/>
  <c r="L49" i="13" s="1"/>
  <c r="X47" i="1"/>
  <c r="E47" i="13" s="1"/>
  <c r="X56" i="1"/>
  <c r="E56" i="13" s="1"/>
  <c r="X31" i="1"/>
  <c r="E31" i="13" s="1"/>
  <c r="L31" i="13" s="1"/>
  <c r="X52" i="1"/>
  <c r="E52" i="13" s="1"/>
  <c r="L52" i="13" s="1"/>
  <c r="X43" i="1"/>
  <c r="E43" i="13" s="1"/>
  <c r="L13" i="1"/>
  <c r="C13" i="13" s="1"/>
  <c r="C67" i="13"/>
  <c r="L50" i="13"/>
  <c r="K5" i="1"/>
  <c r="K4" i="1" s="1"/>
  <c r="L15" i="1"/>
  <c r="E5" i="1"/>
  <c r="E4" i="1" s="1"/>
  <c r="F15" i="1"/>
  <c r="B15" i="13" s="1"/>
  <c r="U4" i="1"/>
  <c r="Z53" i="4"/>
  <c r="J13" i="5"/>
  <c r="W13" i="5" s="1"/>
  <c r="W36" i="1" s="1"/>
  <c r="F60" i="4"/>
  <c r="J60" i="4"/>
  <c r="Z57" i="4"/>
  <c r="J35" i="5"/>
  <c r="W35" i="5" s="1"/>
  <c r="W62" i="1" s="1"/>
  <c r="Z50" i="4"/>
  <c r="J4" i="5"/>
  <c r="Z51" i="4"/>
  <c r="J5" i="5"/>
  <c r="W5" i="5" s="1"/>
  <c r="W26" i="1" s="1"/>
  <c r="E60" i="4"/>
  <c r="G60" i="4"/>
  <c r="I60" i="4"/>
  <c r="K60" i="4"/>
  <c r="M60" i="4"/>
  <c r="O60" i="4"/>
  <c r="Q60" i="4"/>
  <c r="S60" i="4"/>
  <c r="U60" i="4"/>
  <c r="W60" i="4"/>
  <c r="Y60" i="4"/>
  <c r="Z52" i="4"/>
  <c r="Z54" i="4"/>
  <c r="Z55" i="4"/>
  <c r="Z56" i="4"/>
  <c r="Z58" i="4"/>
  <c r="Z59" i="4"/>
  <c r="N60" i="4"/>
  <c r="P60" i="4"/>
  <c r="R60" i="4"/>
  <c r="T60" i="4"/>
  <c r="V60" i="4"/>
  <c r="X60" i="4"/>
  <c r="AA60" i="4"/>
  <c r="Z45" i="4"/>
  <c r="AH4" i="1" l="1"/>
  <c r="AI5" i="1"/>
  <c r="AI4" i="1" s="1"/>
  <c r="AJ15" i="1"/>
  <c r="AJ5" i="1" s="1"/>
  <c r="AJ4" i="1" s="1"/>
  <c r="X30" i="1"/>
  <c r="E30" i="13" s="1"/>
  <c r="L30" i="13" s="1"/>
  <c r="AD30" i="1"/>
  <c r="F30" i="13" s="1"/>
  <c r="N30" i="13" s="1"/>
  <c r="W29" i="1"/>
  <c r="K48" i="13"/>
  <c r="K14" i="13"/>
  <c r="K7" i="13"/>
  <c r="K70" i="13"/>
  <c r="K10" i="13"/>
  <c r="K41" i="13"/>
  <c r="K53" i="13"/>
  <c r="Z60" i="4"/>
  <c r="K67" i="13"/>
  <c r="K9" i="13"/>
  <c r="M72" i="13"/>
  <c r="AD4" i="15"/>
  <c r="K35" i="13"/>
  <c r="K25" i="13"/>
  <c r="K29" i="13"/>
  <c r="M27" i="13"/>
  <c r="X4" i="15"/>
  <c r="R12" i="1"/>
  <c r="D12" i="13" s="1"/>
  <c r="K12" i="13" s="1"/>
  <c r="D61" i="13"/>
  <c r="K61" i="13" s="1"/>
  <c r="K13" i="13"/>
  <c r="F73" i="13"/>
  <c r="K11" i="13"/>
  <c r="K8" i="13"/>
  <c r="K6" i="13"/>
  <c r="D5" i="13"/>
  <c r="F50" i="13"/>
  <c r="L27" i="13"/>
  <c r="M71" i="13"/>
  <c r="M39" i="13"/>
  <c r="M66" i="13"/>
  <c r="M51" i="13"/>
  <c r="M59" i="13"/>
  <c r="L46" i="13"/>
  <c r="M46" i="13"/>
  <c r="M33" i="13"/>
  <c r="M60" i="13"/>
  <c r="M40" i="13"/>
  <c r="X67" i="1"/>
  <c r="X13" i="1" s="1"/>
  <c r="E13" i="13" s="1"/>
  <c r="M49" i="13"/>
  <c r="X70" i="1"/>
  <c r="X14" i="1" s="1"/>
  <c r="E14" i="13" s="1"/>
  <c r="L37" i="13"/>
  <c r="M37" i="13"/>
  <c r="M69" i="13"/>
  <c r="M38" i="13"/>
  <c r="X48" i="1"/>
  <c r="E48" i="13" s="1"/>
  <c r="M28" i="13"/>
  <c r="X53" i="1"/>
  <c r="X11" i="1" s="1"/>
  <c r="E11" i="13" s="1"/>
  <c r="L43" i="13"/>
  <c r="M43" i="13"/>
  <c r="W14" i="1"/>
  <c r="AC14" i="1"/>
  <c r="W9" i="1"/>
  <c r="AC9" i="1"/>
  <c r="M63" i="13"/>
  <c r="M55" i="13"/>
  <c r="AD62" i="1"/>
  <c r="W61" i="1"/>
  <c r="X62" i="1"/>
  <c r="X41" i="1"/>
  <c r="X9" i="1" s="1"/>
  <c r="E9" i="13" s="1"/>
  <c r="AD48" i="1"/>
  <c r="L65" i="13"/>
  <c r="M65" i="13"/>
  <c r="F42" i="13"/>
  <c r="AD41" i="1"/>
  <c r="W10" i="1"/>
  <c r="AC10" i="1"/>
  <c r="F54" i="13"/>
  <c r="AD53" i="1"/>
  <c r="M58" i="13"/>
  <c r="M52" i="13"/>
  <c r="M45" i="13"/>
  <c r="M56" i="13"/>
  <c r="L56" i="13"/>
  <c r="W7" i="1"/>
  <c r="AC7" i="1"/>
  <c r="AD70" i="1"/>
  <c r="AD67" i="1"/>
  <c r="F68" i="13"/>
  <c r="AD36" i="1"/>
  <c r="W35" i="1"/>
  <c r="X36" i="1"/>
  <c r="L5" i="1"/>
  <c r="C15" i="13"/>
  <c r="M47" i="13"/>
  <c r="L47" i="13"/>
  <c r="W11" i="1"/>
  <c r="AC11" i="1"/>
  <c r="M34" i="13"/>
  <c r="AD26" i="1"/>
  <c r="W25" i="1"/>
  <c r="X26" i="1"/>
  <c r="L57" i="13"/>
  <c r="M57" i="13"/>
  <c r="W13" i="1"/>
  <c r="AC13" i="1"/>
  <c r="M32" i="13"/>
  <c r="M44" i="13"/>
  <c r="M64" i="13"/>
  <c r="M31" i="13"/>
  <c r="J45" i="5"/>
  <c r="W4" i="5"/>
  <c r="AG73" i="2"/>
  <c r="AF73" i="2"/>
  <c r="AE73" i="2"/>
  <c r="AD73" i="2"/>
  <c r="AC73" i="2"/>
  <c r="AB73" i="2"/>
  <c r="Y73" i="2"/>
  <c r="X73" i="2"/>
  <c r="W73" i="2"/>
  <c r="V73" i="2"/>
  <c r="U73" i="2"/>
  <c r="T73" i="2"/>
  <c r="R73" i="2"/>
  <c r="I73" i="2"/>
  <c r="AG72" i="2"/>
  <c r="AF72" i="2"/>
  <c r="AE72" i="2"/>
  <c r="AD72" i="2"/>
  <c r="AC72" i="2"/>
  <c r="AB72" i="2"/>
  <c r="Y72" i="2"/>
  <c r="X72" i="2"/>
  <c r="W72" i="2"/>
  <c r="V72" i="2"/>
  <c r="U72" i="2"/>
  <c r="T72" i="2"/>
  <c r="R72" i="2"/>
  <c r="I72" i="2"/>
  <c r="AG71" i="2"/>
  <c r="AF71" i="2"/>
  <c r="AE71" i="2"/>
  <c r="AD71" i="2"/>
  <c r="AC71" i="2"/>
  <c r="AB71" i="2"/>
  <c r="Y71" i="2"/>
  <c r="X71" i="2"/>
  <c r="W71" i="2"/>
  <c r="V71" i="2"/>
  <c r="U71" i="2"/>
  <c r="T71" i="2"/>
  <c r="R71" i="2"/>
  <c r="I71" i="2"/>
  <c r="Q70" i="2"/>
  <c r="P70" i="2"/>
  <c r="O70" i="2"/>
  <c r="N70" i="2"/>
  <c r="M70" i="2"/>
  <c r="L70" i="2"/>
  <c r="K70" i="2"/>
  <c r="H70" i="2"/>
  <c r="G70" i="2"/>
  <c r="I70" i="15" s="1"/>
  <c r="F70" i="2"/>
  <c r="C70" i="15" s="1"/>
  <c r="E70" i="2"/>
  <c r="D70" i="2"/>
  <c r="C70" i="2"/>
  <c r="B70" i="2"/>
  <c r="AG69" i="2"/>
  <c r="AF69" i="2"/>
  <c r="AE69" i="2"/>
  <c r="AD69" i="2"/>
  <c r="AC69" i="2"/>
  <c r="AB69" i="2"/>
  <c r="Y69" i="2"/>
  <c r="X69" i="2"/>
  <c r="W69" i="2"/>
  <c r="V69" i="2"/>
  <c r="U69" i="2"/>
  <c r="T69" i="2"/>
  <c r="R69" i="2"/>
  <c r="I69" i="2"/>
  <c r="AG68" i="2"/>
  <c r="AF68" i="2"/>
  <c r="AE68" i="2"/>
  <c r="AD68" i="2"/>
  <c r="AC68" i="2"/>
  <c r="AB68" i="2"/>
  <c r="Y68" i="2"/>
  <c r="X68" i="2"/>
  <c r="W68" i="2"/>
  <c r="V68" i="2"/>
  <c r="U68" i="2"/>
  <c r="T68" i="2"/>
  <c r="R68" i="2"/>
  <c r="I68" i="2"/>
  <c r="Q67" i="2"/>
  <c r="P67" i="2"/>
  <c r="O67" i="2"/>
  <c r="N67" i="2"/>
  <c r="M67" i="2"/>
  <c r="L67" i="2"/>
  <c r="K67" i="2"/>
  <c r="H67" i="2"/>
  <c r="G67" i="2"/>
  <c r="I67" i="15" s="1"/>
  <c r="F67" i="2"/>
  <c r="C67" i="15" s="1"/>
  <c r="E67" i="2"/>
  <c r="D67" i="2"/>
  <c r="C67" i="2"/>
  <c r="B67" i="2"/>
  <c r="AG66" i="2"/>
  <c r="AF66" i="2"/>
  <c r="AE66" i="2"/>
  <c r="AD66" i="2"/>
  <c r="AC66" i="2"/>
  <c r="AB66" i="2"/>
  <c r="Y66" i="2"/>
  <c r="X66" i="2"/>
  <c r="W66" i="2"/>
  <c r="V66" i="2"/>
  <c r="U66" i="2"/>
  <c r="T66" i="2"/>
  <c r="R66" i="2"/>
  <c r="I66" i="2"/>
  <c r="AG65" i="2"/>
  <c r="AF65" i="2"/>
  <c r="AE65" i="2"/>
  <c r="AD65" i="2"/>
  <c r="AC65" i="2"/>
  <c r="AB65" i="2"/>
  <c r="Y65" i="2"/>
  <c r="X65" i="2"/>
  <c r="W65" i="2"/>
  <c r="V65" i="2"/>
  <c r="U65" i="2"/>
  <c r="T65" i="2"/>
  <c r="R65" i="2"/>
  <c r="I65" i="2"/>
  <c r="AG64" i="2"/>
  <c r="AF64" i="2"/>
  <c r="AE64" i="2"/>
  <c r="AD64" i="2"/>
  <c r="AC64" i="2"/>
  <c r="AB64" i="2"/>
  <c r="Y64" i="2"/>
  <c r="X64" i="2"/>
  <c r="W64" i="2"/>
  <c r="V64" i="2"/>
  <c r="U64" i="2"/>
  <c r="T64" i="2"/>
  <c r="R64" i="2"/>
  <c r="I64" i="2"/>
  <c r="AG63" i="2"/>
  <c r="AF63" i="2"/>
  <c r="AE63" i="2"/>
  <c r="AD63" i="2"/>
  <c r="AC63" i="2"/>
  <c r="AB63" i="2"/>
  <c r="Y63" i="2"/>
  <c r="X63" i="2"/>
  <c r="W63" i="2"/>
  <c r="V63" i="2"/>
  <c r="U63" i="2"/>
  <c r="T63" i="2"/>
  <c r="R63" i="2"/>
  <c r="I63" i="2"/>
  <c r="AG62" i="2"/>
  <c r="AF62" i="2"/>
  <c r="AE62" i="2"/>
  <c r="AD62" i="2"/>
  <c r="AC62" i="2"/>
  <c r="AB62" i="2"/>
  <c r="Y62" i="2"/>
  <c r="X62" i="2"/>
  <c r="W62" i="2"/>
  <c r="V62" i="2"/>
  <c r="U62" i="2"/>
  <c r="T62" i="2"/>
  <c r="R62" i="2"/>
  <c r="I62" i="2"/>
  <c r="Q61" i="2"/>
  <c r="P61" i="2"/>
  <c r="O61" i="2"/>
  <c r="N61" i="2"/>
  <c r="M61" i="2"/>
  <c r="L61" i="2"/>
  <c r="K61" i="2"/>
  <c r="H61" i="2"/>
  <c r="G61" i="2"/>
  <c r="I61" i="15" s="1"/>
  <c r="F61" i="2"/>
  <c r="C61" i="15" s="1"/>
  <c r="E61" i="2"/>
  <c r="D61" i="2"/>
  <c r="C61" i="2"/>
  <c r="B61" i="2"/>
  <c r="AG60" i="2"/>
  <c r="AF60" i="2"/>
  <c r="AE60" i="2"/>
  <c r="AD60" i="2"/>
  <c r="AC60" i="2"/>
  <c r="AB60" i="2"/>
  <c r="Y60" i="2"/>
  <c r="X60" i="2"/>
  <c r="W60" i="2"/>
  <c r="V60" i="2"/>
  <c r="U60" i="2"/>
  <c r="T60" i="2"/>
  <c r="R60" i="2"/>
  <c r="I60" i="2"/>
  <c r="AG59" i="2"/>
  <c r="AF59" i="2"/>
  <c r="AE59" i="2"/>
  <c r="AD59" i="2"/>
  <c r="AC59" i="2"/>
  <c r="AB59" i="2"/>
  <c r="Y59" i="2"/>
  <c r="X59" i="2"/>
  <c r="W59" i="2"/>
  <c r="V59" i="2"/>
  <c r="U59" i="2"/>
  <c r="T59" i="2"/>
  <c r="R59" i="2"/>
  <c r="I59" i="2"/>
  <c r="AG58" i="2"/>
  <c r="AF58" i="2"/>
  <c r="AE58" i="2"/>
  <c r="AD58" i="2"/>
  <c r="AC58" i="2"/>
  <c r="AB58" i="2"/>
  <c r="Y58" i="2"/>
  <c r="X58" i="2"/>
  <c r="W58" i="2"/>
  <c r="V58" i="2"/>
  <c r="U58" i="2"/>
  <c r="T58" i="2"/>
  <c r="R58" i="2"/>
  <c r="I58" i="2"/>
  <c r="AG57" i="2"/>
  <c r="AF57" i="2"/>
  <c r="AE57" i="2"/>
  <c r="AD57" i="2"/>
  <c r="AC57" i="2"/>
  <c r="AB57" i="2"/>
  <c r="Y57" i="2"/>
  <c r="X57" i="2"/>
  <c r="W57" i="2"/>
  <c r="V57" i="2"/>
  <c r="U57" i="2"/>
  <c r="T57" i="2"/>
  <c r="R57" i="2"/>
  <c r="I57" i="2"/>
  <c r="AG56" i="2"/>
  <c r="AF56" i="2"/>
  <c r="AE56" i="2"/>
  <c r="AD56" i="2"/>
  <c r="AC56" i="2"/>
  <c r="AB56" i="2"/>
  <c r="Y56" i="2"/>
  <c r="X56" i="2"/>
  <c r="W56" i="2"/>
  <c r="V56" i="2"/>
  <c r="U56" i="2"/>
  <c r="T56" i="2"/>
  <c r="R56" i="2"/>
  <c r="I56" i="2"/>
  <c r="AG55" i="2"/>
  <c r="AF55" i="2"/>
  <c r="AE55" i="2"/>
  <c r="AD55" i="2"/>
  <c r="AC55" i="2"/>
  <c r="AB55" i="2"/>
  <c r="Y55" i="2"/>
  <c r="X55" i="2"/>
  <c r="W55" i="2"/>
  <c r="V55" i="2"/>
  <c r="U55" i="2"/>
  <c r="T55" i="2"/>
  <c r="R55" i="2"/>
  <c r="I55" i="2"/>
  <c r="AG54" i="2"/>
  <c r="AF54" i="2"/>
  <c r="AE54" i="2"/>
  <c r="AD54" i="2"/>
  <c r="AC54" i="2"/>
  <c r="AB54" i="2"/>
  <c r="Y54" i="2"/>
  <c r="X54" i="2"/>
  <c r="W54" i="2"/>
  <c r="V54" i="2"/>
  <c r="U54" i="2"/>
  <c r="T54" i="2"/>
  <c r="R54" i="2"/>
  <c r="I54" i="2"/>
  <c r="Q53" i="2"/>
  <c r="P53" i="2"/>
  <c r="O53" i="2"/>
  <c r="N53" i="2"/>
  <c r="M53" i="2"/>
  <c r="L53" i="2"/>
  <c r="K53" i="2"/>
  <c r="H53" i="2"/>
  <c r="G53" i="2"/>
  <c r="I53" i="15" s="1"/>
  <c r="F53" i="2"/>
  <c r="C53" i="15" s="1"/>
  <c r="E53" i="2"/>
  <c r="D53" i="2"/>
  <c r="C53" i="2"/>
  <c r="B53" i="2"/>
  <c r="AG52" i="2"/>
  <c r="AF52" i="2"/>
  <c r="AE52" i="2"/>
  <c r="AD52" i="2"/>
  <c r="AC52" i="2"/>
  <c r="AB52" i="2"/>
  <c r="Y52" i="2"/>
  <c r="X52" i="2"/>
  <c r="W52" i="2"/>
  <c r="V52" i="2"/>
  <c r="U52" i="2"/>
  <c r="T52" i="2"/>
  <c r="R52" i="2"/>
  <c r="I52" i="2"/>
  <c r="AG51" i="2"/>
  <c r="AF51" i="2"/>
  <c r="AE51" i="2"/>
  <c r="AD51" i="2"/>
  <c r="AC51" i="2"/>
  <c r="AB51" i="2"/>
  <c r="Y51" i="2"/>
  <c r="X51" i="2"/>
  <c r="W51" i="2"/>
  <c r="V51" i="2"/>
  <c r="U51" i="2"/>
  <c r="T51" i="2"/>
  <c r="R51" i="2"/>
  <c r="I51" i="2"/>
  <c r="AG50" i="2"/>
  <c r="AF50" i="2"/>
  <c r="AE50" i="2"/>
  <c r="AD50" i="2"/>
  <c r="AC50" i="2"/>
  <c r="AB50" i="2"/>
  <c r="Y50" i="2"/>
  <c r="X50" i="2"/>
  <c r="W50" i="2"/>
  <c r="V50" i="2"/>
  <c r="U50" i="2"/>
  <c r="T50" i="2"/>
  <c r="R50" i="2"/>
  <c r="I50" i="2"/>
  <c r="AG49" i="2"/>
  <c r="AF49" i="2"/>
  <c r="AE49" i="2"/>
  <c r="AD49" i="2"/>
  <c r="AC49" i="2"/>
  <c r="AB49" i="2"/>
  <c r="Y49" i="2"/>
  <c r="X49" i="2"/>
  <c r="W49" i="2"/>
  <c r="V49" i="2"/>
  <c r="U49" i="2"/>
  <c r="T49" i="2"/>
  <c r="R49" i="2"/>
  <c r="I49" i="2"/>
  <c r="Q48" i="2"/>
  <c r="P48" i="2"/>
  <c r="O48" i="2"/>
  <c r="N48" i="2"/>
  <c r="M48" i="2"/>
  <c r="L48" i="2"/>
  <c r="K48" i="2"/>
  <c r="H48" i="2"/>
  <c r="G48" i="2"/>
  <c r="I48" i="15" s="1"/>
  <c r="F48" i="2"/>
  <c r="C48" i="15" s="1"/>
  <c r="E48" i="2"/>
  <c r="D48" i="2"/>
  <c r="C48" i="2"/>
  <c r="B48" i="2"/>
  <c r="AG47" i="2"/>
  <c r="AF47" i="2"/>
  <c r="AE47" i="2"/>
  <c r="AD47" i="2"/>
  <c r="AC47" i="2"/>
  <c r="AB47" i="2"/>
  <c r="Y47" i="2"/>
  <c r="X47" i="2"/>
  <c r="W47" i="2"/>
  <c r="V47" i="2"/>
  <c r="U47" i="2"/>
  <c r="T47" i="2"/>
  <c r="R47" i="2"/>
  <c r="I47" i="2"/>
  <c r="AG46" i="2"/>
  <c r="AF46" i="2"/>
  <c r="AE46" i="2"/>
  <c r="AD46" i="2"/>
  <c r="AC46" i="2"/>
  <c r="AB46" i="2"/>
  <c r="Y46" i="2"/>
  <c r="X46" i="2"/>
  <c r="W46" i="2"/>
  <c r="V46" i="2"/>
  <c r="U46" i="2"/>
  <c r="T46" i="2"/>
  <c r="R46" i="2"/>
  <c r="I46" i="2"/>
  <c r="AG45" i="2"/>
  <c r="AF45" i="2"/>
  <c r="AE45" i="2"/>
  <c r="AD45" i="2"/>
  <c r="AC45" i="2"/>
  <c r="AB45" i="2"/>
  <c r="Y45" i="2"/>
  <c r="X45" i="2"/>
  <c r="W45" i="2"/>
  <c r="V45" i="2"/>
  <c r="U45" i="2"/>
  <c r="T45" i="2"/>
  <c r="R45" i="2"/>
  <c r="I45" i="2"/>
  <c r="AG44" i="2"/>
  <c r="AF44" i="2"/>
  <c r="AE44" i="2"/>
  <c r="AD44" i="2"/>
  <c r="AC44" i="2"/>
  <c r="AB44" i="2"/>
  <c r="Y44" i="2"/>
  <c r="X44" i="2"/>
  <c r="W44" i="2"/>
  <c r="V44" i="2"/>
  <c r="U44" i="2"/>
  <c r="T44" i="2"/>
  <c r="R44" i="2"/>
  <c r="I44" i="2"/>
  <c r="AG43" i="2"/>
  <c r="AF43" i="2"/>
  <c r="AE43" i="2"/>
  <c r="AD43" i="2"/>
  <c r="AC43" i="2"/>
  <c r="AB43" i="2"/>
  <c r="Y43" i="2"/>
  <c r="X43" i="2"/>
  <c r="W43" i="2"/>
  <c r="V43" i="2"/>
  <c r="U43" i="2"/>
  <c r="T43" i="2"/>
  <c r="R43" i="2"/>
  <c r="I43" i="2"/>
  <c r="AG42" i="2"/>
  <c r="AF42" i="2"/>
  <c r="AE42" i="2"/>
  <c r="AD42" i="2"/>
  <c r="AC42" i="2"/>
  <c r="AB42" i="2"/>
  <c r="Y42" i="2"/>
  <c r="X42" i="2"/>
  <c r="W42" i="2"/>
  <c r="V42" i="2"/>
  <c r="U42" i="2"/>
  <c r="T42" i="2"/>
  <c r="R42" i="2"/>
  <c r="I42" i="2"/>
  <c r="Q41" i="2"/>
  <c r="P41" i="2"/>
  <c r="O41" i="2"/>
  <c r="N41" i="2"/>
  <c r="M41" i="2"/>
  <c r="L41" i="2"/>
  <c r="K41" i="2"/>
  <c r="H41" i="2"/>
  <c r="G41" i="2"/>
  <c r="I41" i="15" s="1"/>
  <c r="F41" i="2"/>
  <c r="C41" i="15" s="1"/>
  <c r="E41" i="2"/>
  <c r="D41" i="2"/>
  <c r="C41" i="2"/>
  <c r="B41" i="2"/>
  <c r="AG40" i="2"/>
  <c r="AF40" i="2"/>
  <c r="AE40" i="2"/>
  <c r="AD40" i="2"/>
  <c r="AC40" i="2"/>
  <c r="AB40" i="2"/>
  <c r="Y40" i="2"/>
  <c r="X40" i="2"/>
  <c r="W40" i="2"/>
  <c r="V40" i="2"/>
  <c r="U40" i="2"/>
  <c r="T40" i="2"/>
  <c r="R40" i="2"/>
  <c r="I40" i="2"/>
  <c r="AG39" i="2"/>
  <c r="AF39" i="2"/>
  <c r="AE39" i="2"/>
  <c r="AD39" i="2"/>
  <c r="AC39" i="2"/>
  <c r="AB39" i="2"/>
  <c r="Y39" i="2"/>
  <c r="X39" i="2"/>
  <c r="W39" i="2"/>
  <c r="V39" i="2"/>
  <c r="U39" i="2"/>
  <c r="T39" i="2"/>
  <c r="R39" i="2"/>
  <c r="I39" i="2"/>
  <c r="AG38" i="2"/>
  <c r="AF38" i="2"/>
  <c r="AE38" i="2"/>
  <c r="AD38" i="2"/>
  <c r="AC38" i="2"/>
  <c r="AB38" i="2"/>
  <c r="Y38" i="2"/>
  <c r="X38" i="2"/>
  <c r="W38" i="2"/>
  <c r="V38" i="2"/>
  <c r="U38" i="2"/>
  <c r="T38" i="2"/>
  <c r="R38" i="2"/>
  <c r="I38" i="2"/>
  <c r="AG37" i="2"/>
  <c r="AF37" i="2"/>
  <c r="AE37" i="2"/>
  <c r="AD37" i="2"/>
  <c r="AC37" i="2"/>
  <c r="AB37" i="2"/>
  <c r="Y37" i="2"/>
  <c r="X37" i="2"/>
  <c r="W37" i="2"/>
  <c r="V37" i="2"/>
  <c r="U37" i="2"/>
  <c r="T37" i="2"/>
  <c r="R37" i="2"/>
  <c r="I37" i="2"/>
  <c r="AG36" i="2"/>
  <c r="AF36" i="2"/>
  <c r="AE36" i="2"/>
  <c r="AD36" i="2"/>
  <c r="AC36" i="2"/>
  <c r="AB36" i="2"/>
  <c r="Y36" i="2"/>
  <c r="X36" i="2"/>
  <c r="W36" i="2"/>
  <c r="V36" i="2"/>
  <c r="U36" i="2"/>
  <c r="T36" i="2"/>
  <c r="R36" i="2"/>
  <c r="I36" i="2"/>
  <c r="Q35" i="2"/>
  <c r="P35" i="2"/>
  <c r="O35" i="2"/>
  <c r="N35" i="2"/>
  <c r="M35" i="2"/>
  <c r="L35" i="2"/>
  <c r="K35" i="2"/>
  <c r="H35" i="2"/>
  <c r="G35" i="2"/>
  <c r="I35" i="15" s="1"/>
  <c r="F35" i="2"/>
  <c r="C35" i="15" s="1"/>
  <c r="E35" i="2"/>
  <c r="D35" i="2"/>
  <c r="C35" i="2"/>
  <c r="B35" i="2"/>
  <c r="AG34" i="2"/>
  <c r="AF34" i="2"/>
  <c r="AE34" i="2"/>
  <c r="AD34" i="2"/>
  <c r="AC34" i="2"/>
  <c r="AB34" i="2"/>
  <c r="Y34" i="2"/>
  <c r="X34" i="2"/>
  <c r="W34" i="2"/>
  <c r="V34" i="2"/>
  <c r="U34" i="2"/>
  <c r="T34" i="2"/>
  <c r="R34" i="2"/>
  <c r="I34" i="2"/>
  <c r="AG33" i="2"/>
  <c r="AF33" i="2"/>
  <c r="AE33" i="2"/>
  <c r="AD33" i="2"/>
  <c r="AC33" i="2"/>
  <c r="AB33" i="2"/>
  <c r="Y33" i="2"/>
  <c r="X33" i="2"/>
  <c r="W33" i="2"/>
  <c r="V33" i="2"/>
  <c r="U33" i="2"/>
  <c r="T33" i="2"/>
  <c r="R33" i="2"/>
  <c r="I33" i="2"/>
  <c r="AG32" i="2"/>
  <c r="AF32" i="2"/>
  <c r="AE32" i="2"/>
  <c r="AD32" i="2"/>
  <c r="AC32" i="2"/>
  <c r="AB32" i="2"/>
  <c r="Y32" i="2"/>
  <c r="X32" i="2"/>
  <c r="W32" i="2"/>
  <c r="V32" i="2"/>
  <c r="U32" i="2"/>
  <c r="T32" i="2"/>
  <c r="R32" i="2"/>
  <c r="I32" i="2"/>
  <c r="AG31" i="2"/>
  <c r="AF31" i="2"/>
  <c r="AE31" i="2"/>
  <c r="AD31" i="2"/>
  <c r="AC31" i="2"/>
  <c r="AB31" i="2"/>
  <c r="Y31" i="2"/>
  <c r="X31" i="2"/>
  <c r="W31" i="2"/>
  <c r="V31" i="2"/>
  <c r="U31" i="2"/>
  <c r="T31" i="2"/>
  <c r="R31" i="2"/>
  <c r="I31" i="2"/>
  <c r="AG30" i="2"/>
  <c r="AF30" i="2"/>
  <c r="AE30" i="2"/>
  <c r="AD30" i="2"/>
  <c r="AC30" i="2"/>
  <c r="AB30" i="2"/>
  <c r="Y30" i="2"/>
  <c r="X30" i="2"/>
  <c r="W30" i="2"/>
  <c r="V30" i="2"/>
  <c r="U30" i="2"/>
  <c r="T30" i="2"/>
  <c r="R30" i="2"/>
  <c r="I30" i="2"/>
  <c r="Q29" i="2"/>
  <c r="P29" i="2"/>
  <c r="O29" i="2"/>
  <c r="N29" i="2"/>
  <c r="M29" i="2"/>
  <c r="L29" i="2"/>
  <c r="K29" i="2"/>
  <c r="H29" i="2"/>
  <c r="G29" i="2"/>
  <c r="I29" i="15" s="1"/>
  <c r="F29" i="2"/>
  <c r="C29" i="15" s="1"/>
  <c r="E29" i="2"/>
  <c r="D29" i="2"/>
  <c r="C29" i="2"/>
  <c r="B29" i="2"/>
  <c r="AG28" i="2"/>
  <c r="AF28" i="2"/>
  <c r="AE28" i="2"/>
  <c r="AD28" i="2"/>
  <c r="AC28" i="2"/>
  <c r="AB28" i="2"/>
  <c r="Y28" i="2"/>
  <c r="X28" i="2"/>
  <c r="W28" i="2"/>
  <c r="V28" i="2"/>
  <c r="U28" i="2"/>
  <c r="T28" i="2"/>
  <c r="R28" i="2"/>
  <c r="I28" i="2"/>
  <c r="AG27" i="2"/>
  <c r="AF27" i="2"/>
  <c r="AE27" i="2"/>
  <c r="AD27" i="2"/>
  <c r="AC27" i="2"/>
  <c r="AB27" i="2"/>
  <c r="Y27" i="2"/>
  <c r="X27" i="2"/>
  <c r="W27" i="2"/>
  <c r="V27" i="2"/>
  <c r="U27" i="2"/>
  <c r="T27" i="2"/>
  <c r="R27" i="2"/>
  <c r="I27" i="2"/>
  <c r="AG26" i="2"/>
  <c r="AF26" i="2"/>
  <c r="AE26" i="2"/>
  <c r="AD26" i="2"/>
  <c r="AC26" i="2"/>
  <c r="AB26" i="2"/>
  <c r="Y26" i="2"/>
  <c r="X26" i="2"/>
  <c r="W26" i="2"/>
  <c r="V26" i="2"/>
  <c r="U26" i="2"/>
  <c r="T26" i="2"/>
  <c r="R26" i="2"/>
  <c r="I26" i="2"/>
  <c r="Q25" i="2"/>
  <c r="P25" i="2"/>
  <c r="O25" i="2"/>
  <c r="N25" i="2"/>
  <c r="M25" i="2"/>
  <c r="L25" i="2"/>
  <c r="K25" i="2"/>
  <c r="H25" i="2"/>
  <c r="G25" i="2"/>
  <c r="I25" i="15" s="1"/>
  <c r="F25" i="2"/>
  <c r="C25" i="15" s="1"/>
  <c r="E25" i="2"/>
  <c r="D25" i="2"/>
  <c r="C25" i="2"/>
  <c r="B25" i="2"/>
  <c r="AG24" i="2"/>
  <c r="AF24" i="2"/>
  <c r="AE24" i="2"/>
  <c r="AD24" i="2"/>
  <c r="AC24" i="2"/>
  <c r="AB24" i="2"/>
  <c r="Y24" i="2"/>
  <c r="X24" i="2"/>
  <c r="W24" i="2"/>
  <c r="V24" i="2"/>
  <c r="U24" i="2"/>
  <c r="T24" i="2"/>
  <c r="R24" i="2"/>
  <c r="I24" i="2"/>
  <c r="AG23" i="2"/>
  <c r="AF23" i="2"/>
  <c r="AE23" i="2"/>
  <c r="AD23" i="2"/>
  <c r="AC23" i="2"/>
  <c r="AB23" i="2"/>
  <c r="Y23" i="2"/>
  <c r="X23" i="2"/>
  <c r="W23" i="2"/>
  <c r="V23" i="2"/>
  <c r="U23" i="2"/>
  <c r="T23" i="2"/>
  <c r="R23" i="2"/>
  <c r="I23" i="2"/>
  <c r="AG22" i="2"/>
  <c r="AF22" i="2"/>
  <c r="AE22" i="2"/>
  <c r="AD22" i="2"/>
  <c r="AC22" i="2"/>
  <c r="AB22" i="2"/>
  <c r="Y22" i="2"/>
  <c r="X22" i="2"/>
  <c r="W22" i="2"/>
  <c r="V22" i="2"/>
  <c r="U22" i="2"/>
  <c r="T22" i="2"/>
  <c r="R22" i="2"/>
  <c r="I22" i="2"/>
  <c r="AG21" i="2"/>
  <c r="AF21" i="2"/>
  <c r="AE21" i="2"/>
  <c r="AD21" i="2"/>
  <c r="AC21" i="2"/>
  <c r="AB21" i="2"/>
  <c r="Y21" i="2"/>
  <c r="X21" i="2"/>
  <c r="W21" i="2"/>
  <c r="V21" i="2"/>
  <c r="U21" i="2"/>
  <c r="T21" i="2"/>
  <c r="R21" i="2"/>
  <c r="I21" i="2"/>
  <c r="AG20" i="2"/>
  <c r="AF20" i="2"/>
  <c r="AE20" i="2"/>
  <c r="AD20" i="2"/>
  <c r="AC20" i="2"/>
  <c r="AB20" i="2"/>
  <c r="Y20" i="2"/>
  <c r="X20" i="2"/>
  <c r="W20" i="2"/>
  <c r="V20" i="2"/>
  <c r="U20" i="2"/>
  <c r="T20" i="2"/>
  <c r="R20" i="2"/>
  <c r="I20" i="2"/>
  <c r="AG19" i="2"/>
  <c r="AF19" i="2"/>
  <c r="AE19" i="2"/>
  <c r="AD19" i="2"/>
  <c r="AC19" i="2"/>
  <c r="AB19" i="2"/>
  <c r="Y19" i="2"/>
  <c r="X19" i="2"/>
  <c r="W19" i="2"/>
  <c r="V19" i="2"/>
  <c r="U19" i="2"/>
  <c r="T19" i="2"/>
  <c r="R19" i="2"/>
  <c r="I19" i="2"/>
  <c r="AG18" i="2"/>
  <c r="AF18" i="2"/>
  <c r="AE18" i="2"/>
  <c r="AD18" i="2"/>
  <c r="AC18" i="2"/>
  <c r="AB18" i="2"/>
  <c r="Y18" i="2"/>
  <c r="X18" i="2"/>
  <c r="W18" i="2"/>
  <c r="V18" i="2"/>
  <c r="U18" i="2"/>
  <c r="T18" i="2"/>
  <c r="R18" i="2"/>
  <c r="I18" i="2"/>
  <c r="AG17" i="2"/>
  <c r="AF17" i="2"/>
  <c r="AE17" i="2"/>
  <c r="AD17" i="2"/>
  <c r="AC17" i="2"/>
  <c r="AB17" i="2"/>
  <c r="Y17" i="2"/>
  <c r="X17" i="2"/>
  <c r="W17" i="2"/>
  <c r="V17" i="2"/>
  <c r="U17" i="2"/>
  <c r="T17" i="2"/>
  <c r="R17" i="2"/>
  <c r="I17" i="2"/>
  <c r="AG16" i="2"/>
  <c r="AF16" i="2"/>
  <c r="AE16" i="2"/>
  <c r="AD16" i="2"/>
  <c r="AC16" i="2"/>
  <c r="AB16" i="2"/>
  <c r="Y16" i="2"/>
  <c r="X16" i="2"/>
  <c r="W16" i="2"/>
  <c r="V16" i="2"/>
  <c r="U16" i="2"/>
  <c r="T16" i="2"/>
  <c r="R16" i="2"/>
  <c r="I16" i="2"/>
  <c r="AG15" i="2"/>
  <c r="AF15" i="2"/>
  <c r="AE15" i="2"/>
  <c r="AD15" i="2"/>
  <c r="AC15" i="2"/>
  <c r="AB15" i="2"/>
  <c r="Y15" i="2"/>
  <c r="X15" i="2"/>
  <c r="W15" i="2"/>
  <c r="V15" i="2"/>
  <c r="U15" i="2"/>
  <c r="T15" i="2"/>
  <c r="R15" i="2"/>
  <c r="I15" i="2"/>
  <c r="AG14" i="2"/>
  <c r="AF14" i="2"/>
  <c r="AE14" i="2"/>
  <c r="AD14" i="2"/>
  <c r="AC14" i="2"/>
  <c r="AB14" i="2"/>
  <c r="Y14" i="2"/>
  <c r="X14" i="2"/>
  <c r="W14" i="2"/>
  <c r="V14" i="2"/>
  <c r="U14" i="2"/>
  <c r="T14" i="2"/>
  <c r="R14" i="2"/>
  <c r="I14" i="2"/>
  <c r="AG13" i="2"/>
  <c r="AF13" i="2"/>
  <c r="AE13" i="2"/>
  <c r="AD13" i="2"/>
  <c r="AC13" i="2"/>
  <c r="AB13" i="2"/>
  <c r="Y13" i="2"/>
  <c r="X13" i="2"/>
  <c r="W13" i="2"/>
  <c r="V13" i="2"/>
  <c r="U13" i="2"/>
  <c r="T13" i="2"/>
  <c r="R13" i="2"/>
  <c r="I13" i="2"/>
  <c r="AG12" i="2"/>
  <c r="AF12" i="2"/>
  <c r="AE12" i="2"/>
  <c r="AD12" i="2"/>
  <c r="AC12" i="2"/>
  <c r="AB12" i="2"/>
  <c r="Y12" i="2"/>
  <c r="X12" i="2"/>
  <c r="W12" i="2"/>
  <c r="V12" i="2"/>
  <c r="U12" i="2"/>
  <c r="T12" i="2"/>
  <c r="R12" i="2"/>
  <c r="I12" i="2"/>
  <c r="AG11" i="2"/>
  <c r="AF11" i="2"/>
  <c r="AE11" i="2"/>
  <c r="AD11" i="2"/>
  <c r="AC11" i="2"/>
  <c r="AB11" i="2"/>
  <c r="Y11" i="2"/>
  <c r="X11" i="2"/>
  <c r="W11" i="2"/>
  <c r="V11" i="2"/>
  <c r="U11" i="2"/>
  <c r="T11" i="2"/>
  <c r="R11" i="2"/>
  <c r="I11" i="2"/>
  <c r="AG10" i="2"/>
  <c r="AF10" i="2"/>
  <c r="AE10" i="2"/>
  <c r="AD10" i="2"/>
  <c r="AC10" i="2"/>
  <c r="AB10" i="2"/>
  <c r="Y10" i="2"/>
  <c r="X10" i="2"/>
  <c r="W10" i="2"/>
  <c r="V10" i="2"/>
  <c r="U10" i="2"/>
  <c r="T10" i="2"/>
  <c r="R10" i="2"/>
  <c r="I10" i="2"/>
  <c r="AG9" i="2"/>
  <c r="AF9" i="2"/>
  <c r="AE9" i="2"/>
  <c r="AD9" i="2"/>
  <c r="AC9" i="2"/>
  <c r="AB9" i="2"/>
  <c r="Y9" i="2"/>
  <c r="X9" i="2"/>
  <c r="W9" i="2"/>
  <c r="V9" i="2"/>
  <c r="U9" i="2"/>
  <c r="T9" i="2"/>
  <c r="R9" i="2"/>
  <c r="I9" i="2"/>
  <c r="AG8" i="2"/>
  <c r="AF8" i="2"/>
  <c r="AE8" i="2"/>
  <c r="AD8" i="2"/>
  <c r="AC8" i="2"/>
  <c r="AB8" i="2"/>
  <c r="Y8" i="2"/>
  <c r="X8" i="2"/>
  <c r="W8" i="2"/>
  <c r="V8" i="2"/>
  <c r="U8" i="2"/>
  <c r="T8" i="2"/>
  <c r="R8" i="2"/>
  <c r="I8" i="2"/>
  <c r="AG7" i="2"/>
  <c r="AF7" i="2"/>
  <c r="AE7" i="2"/>
  <c r="AD7" i="2"/>
  <c r="AC7" i="2"/>
  <c r="AB7" i="2"/>
  <c r="Y7" i="2"/>
  <c r="X7" i="2"/>
  <c r="W7" i="2"/>
  <c r="V7" i="2"/>
  <c r="U7" i="2"/>
  <c r="T7" i="2"/>
  <c r="R7" i="2"/>
  <c r="I7" i="2"/>
  <c r="AG6" i="2"/>
  <c r="AF6" i="2"/>
  <c r="AE6" i="2"/>
  <c r="AD6" i="2"/>
  <c r="AC6" i="2"/>
  <c r="AB6" i="2"/>
  <c r="Y6" i="2"/>
  <c r="X6" i="2"/>
  <c r="W6" i="2"/>
  <c r="V6" i="2"/>
  <c r="U6" i="2"/>
  <c r="T6" i="2"/>
  <c r="R6" i="2"/>
  <c r="I6" i="2"/>
  <c r="AG5" i="2"/>
  <c r="AF5" i="2"/>
  <c r="AE5" i="2"/>
  <c r="AD5" i="2"/>
  <c r="AC5" i="2"/>
  <c r="AB5" i="2"/>
  <c r="Y5" i="2"/>
  <c r="X5" i="2"/>
  <c r="W5" i="2"/>
  <c r="V5" i="2"/>
  <c r="U5" i="2"/>
  <c r="T5" i="2"/>
  <c r="R5" i="2"/>
  <c r="I5" i="2"/>
  <c r="AG4" i="2"/>
  <c r="AF4" i="2"/>
  <c r="AE4" i="2"/>
  <c r="AD4" i="2"/>
  <c r="AC4" i="2"/>
  <c r="AB4" i="2"/>
  <c r="Y4" i="2"/>
  <c r="X4" i="2"/>
  <c r="W4" i="2"/>
  <c r="V4" i="2"/>
  <c r="U4" i="2"/>
  <c r="T4" i="2"/>
  <c r="R4" i="2"/>
  <c r="I4" i="2"/>
  <c r="M54" i="13" l="1"/>
  <c r="N54" i="13"/>
  <c r="M42" i="13"/>
  <c r="N42" i="13"/>
  <c r="M68" i="13"/>
  <c r="N68" i="13"/>
  <c r="M50" i="13"/>
  <c r="N50" i="13"/>
  <c r="M73" i="13"/>
  <c r="N73" i="13"/>
  <c r="AD29" i="1"/>
  <c r="X29" i="1"/>
  <c r="E29" i="13" s="1"/>
  <c r="L29" i="13" s="1"/>
  <c r="M30" i="13"/>
  <c r="AC25" i="2"/>
  <c r="R4" i="1"/>
  <c r="D4" i="13" s="1"/>
  <c r="W29" i="2"/>
  <c r="AH36" i="2"/>
  <c r="AH40" i="2"/>
  <c r="AH42" i="2"/>
  <c r="AH44" i="2"/>
  <c r="AH46" i="2"/>
  <c r="U48" i="2"/>
  <c r="AH50" i="2"/>
  <c r="AH52" i="2"/>
  <c r="AH54" i="2"/>
  <c r="AH60" i="2"/>
  <c r="W67" i="2"/>
  <c r="AH68" i="2"/>
  <c r="AH72" i="2"/>
  <c r="T25" i="2"/>
  <c r="AC35" i="2"/>
  <c r="AH26" i="2"/>
  <c r="AH28" i="2"/>
  <c r="AH38" i="2"/>
  <c r="W41" i="2"/>
  <c r="W53" i="2"/>
  <c r="AH56" i="2"/>
  <c r="AH58" i="2"/>
  <c r="W61" i="2"/>
  <c r="AH62" i="2"/>
  <c r="AH64" i="2"/>
  <c r="AH66" i="2"/>
  <c r="U70" i="2"/>
  <c r="B35" i="1"/>
  <c r="B35" i="15"/>
  <c r="B53" i="1"/>
  <c r="B53" i="15"/>
  <c r="H29" i="1"/>
  <c r="H29" i="15"/>
  <c r="T35" i="2"/>
  <c r="H53" i="1"/>
  <c r="H53" i="15"/>
  <c r="H67" i="1"/>
  <c r="H67" i="15"/>
  <c r="V25" i="2"/>
  <c r="U29" i="2"/>
  <c r="B25" i="1"/>
  <c r="B25" i="15"/>
  <c r="V35" i="2"/>
  <c r="I41" i="2"/>
  <c r="H48" i="1"/>
  <c r="H48" i="15"/>
  <c r="I53" i="2"/>
  <c r="I61" i="2"/>
  <c r="I67" i="2"/>
  <c r="H70" i="1"/>
  <c r="H70" i="15"/>
  <c r="N15" i="15"/>
  <c r="N5" i="15" s="1"/>
  <c r="N4" i="15" s="1"/>
  <c r="N15" i="1"/>
  <c r="N5" i="1" s="1"/>
  <c r="N4" i="1" s="1"/>
  <c r="H25" i="1"/>
  <c r="H25" i="15"/>
  <c r="B29" i="1"/>
  <c r="B29" i="15"/>
  <c r="B41" i="1"/>
  <c r="B41" i="15"/>
  <c r="B61" i="1"/>
  <c r="B61" i="15"/>
  <c r="B67" i="1"/>
  <c r="B67" i="15"/>
  <c r="H35" i="1"/>
  <c r="H35" i="15"/>
  <c r="H41" i="1"/>
  <c r="H41" i="15"/>
  <c r="H61" i="1"/>
  <c r="H61" i="15"/>
  <c r="I25" i="2"/>
  <c r="AH27" i="2"/>
  <c r="R35" i="2"/>
  <c r="AH37" i="2"/>
  <c r="AH39" i="2"/>
  <c r="U41" i="2"/>
  <c r="R41" i="2"/>
  <c r="AH43" i="2"/>
  <c r="AH45" i="2"/>
  <c r="AH47" i="2"/>
  <c r="W48" i="2"/>
  <c r="B48" i="1"/>
  <c r="B48" i="15"/>
  <c r="AH49" i="2"/>
  <c r="AH51" i="2"/>
  <c r="U53" i="2"/>
  <c r="R53" i="2"/>
  <c r="AH55" i="2"/>
  <c r="AH57" i="2"/>
  <c r="AH59" i="2"/>
  <c r="U61" i="2"/>
  <c r="R61" i="2"/>
  <c r="AH63" i="2"/>
  <c r="AH65" i="2"/>
  <c r="U67" i="2"/>
  <c r="R67" i="2"/>
  <c r="AH69" i="2"/>
  <c r="W70" i="2"/>
  <c r="B70" i="1"/>
  <c r="B70" i="15"/>
  <c r="AH71" i="2"/>
  <c r="AH73" i="2"/>
  <c r="J15" i="13"/>
  <c r="K15" i="13"/>
  <c r="E53" i="13"/>
  <c r="L53" i="13" s="1"/>
  <c r="E41" i="13"/>
  <c r="L41" i="13" s="1"/>
  <c r="E70" i="13"/>
  <c r="L70" i="13" s="1"/>
  <c r="X10" i="1"/>
  <c r="E10" i="13" s="1"/>
  <c r="L10" i="13" s="1"/>
  <c r="E67" i="13"/>
  <c r="L67" i="13" s="1"/>
  <c r="L4" i="1"/>
  <c r="C4" i="13" s="1"/>
  <c r="C5" i="13"/>
  <c r="K5" i="13" s="1"/>
  <c r="W12" i="1"/>
  <c r="AC12" i="1"/>
  <c r="E26" i="13"/>
  <c r="L26" i="13" s="1"/>
  <c r="X25" i="1"/>
  <c r="F62" i="13"/>
  <c r="N62" i="13" s="1"/>
  <c r="AD61" i="1"/>
  <c r="W6" i="1"/>
  <c r="AC6" i="1"/>
  <c r="W8" i="1"/>
  <c r="AC8" i="1"/>
  <c r="F41" i="13"/>
  <c r="N41" i="13" s="1"/>
  <c r="AD9" i="1"/>
  <c r="W45" i="5"/>
  <c r="W15" i="1"/>
  <c r="AD11" i="1"/>
  <c r="F53" i="13"/>
  <c r="N53" i="13" s="1"/>
  <c r="AD7" i="1"/>
  <c r="F29" i="13"/>
  <c r="N29" i="13" s="1"/>
  <c r="X35" i="1"/>
  <c r="E36" i="13"/>
  <c r="L36" i="13" s="1"/>
  <c r="AD13" i="1"/>
  <c r="F67" i="13"/>
  <c r="AD25" i="1"/>
  <c r="F26" i="13"/>
  <c r="N26" i="13" s="1"/>
  <c r="F36" i="13"/>
  <c r="N36" i="13" s="1"/>
  <c r="AD35" i="1"/>
  <c r="AD14" i="1"/>
  <c r="F70" i="13"/>
  <c r="N70" i="13" s="1"/>
  <c r="F48" i="13"/>
  <c r="AD10" i="1"/>
  <c r="E62" i="13"/>
  <c r="L62" i="13" s="1"/>
  <c r="X61" i="1"/>
  <c r="L14" i="13"/>
  <c r="L13" i="13"/>
  <c r="L11" i="13"/>
  <c r="L48" i="13"/>
  <c r="L9" i="13"/>
  <c r="Z9" i="2"/>
  <c r="Z11" i="2"/>
  <c r="Z15" i="2"/>
  <c r="Z17" i="2"/>
  <c r="Z21" i="2"/>
  <c r="Z23" i="2"/>
  <c r="AG35" i="2"/>
  <c r="Z4" i="2"/>
  <c r="Z6" i="2"/>
  <c r="Z8" i="2"/>
  <c r="Z10" i="2"/>
  <c r="Z12" i="2"/>
  <c r="Z14" i="2"/>
  <c r="Z16" i="2"/>
  <c r="Z18" i="2"/>
  <c r="Z20" i="2"/>
  <c r="Z22" i="2"/>
  <c r="Z24" i="2"/>
  <c r="X25" i="2"/>
  <c r="C25" i="1"/>
  <c r="AG25" i="2"/>
  <c r="Y29" i="2"/>
  <c r="I29" i="1"/>
  <c r="R29" i="2"/>
  <c r="Z31" i="2"/>
  <c r="Z33" i="2"/>
  <c r="I35" i="2"/>
  <c r="Y48" i="2"/>
  <c r="I48" i="1"/>
  <c r="R48" i="2"/>
  <c r="Y70" i="2"/>
  <c r="I70" i="1"/>
  <c r="R70" i="2"/>
  <c r="Z73" i="2"/>
  <c r="AH5" i="2"/>
  <c r="AH7" i="2"/>
  <c r="AH9" i="2"/>
  <c r="AH11" i="2"/>
  <c r="AH13" i="2"/>
  <c r="AH15" i="2"/>
  <c r="AH17" i="2"/>
  <c r="AH19" i="2"/>
  <c r="AH21" i="2"/>
  <c r="AH23" i="2"/>
  <c r="U25" i="2"/>
  <c r="Y25" i="2"/>
  <c r="I25" i="1"/>
  <c r="R25" i="2"/>
  <c r="Z27" i="2"/>
  <c r="V29" i="2"/>
  <c r="I29" i="2"/>
  <c r="AC29" i="2"/>
  <c r="AH30" i="2"/>
  <c r="AH32" i="2"/>
  <c r="AH34" i="2"/>
  <c r="W35" i="2"/>
  <c r="AE35" i="2"/>
  <c r="Z36" i="2"/>
  <c r="Z38" i="2"/>
  <c r="Z40" i="2"/>
  <c r="AB41" i="2"/>
  <c r="AF41" i="2"/>
  <c r="C41" i="1"/>
  <c r="Z42" i="2"/>
  <c r="Z44" i="2"/>
  <c r="Z46" i="2"/>
  <c r="AD48" i="2"/>
  <c r="I48" i="2"/>
  <c r="Z50" i="2"/>
  <c r="Z52" i="2"/>
  <c r="AB53" i="2"/>
  <c r="AF53" i="2"/>
  <c r="C53" i="1"/>
  <c r="Z54" i="2"/>
  <c r="Z56" i="2"/>
  <c r="Z58" i="2"/>
  <c r="Z60" i="2"/>
  <c r="AB61" i="2"/>
  <c r="AF61" i="2"/>
  <c r="C61" i="1"/>
  <c r="Z62" i="2"/>
  <c r="Z64" i="2"/>
  <c r="Z66" i="2"/>
  <c r="AB67" i="2"/>
  <c r="AF67" i="2"/>
  <c r="C67" i="1"/>
  <c r="Z68" i="2"/>
  <c r="AD70" i="2"/>
  <c r="I70" i="2"/>
  <c r="Z72" i="2"/>
  <c r="Z5" i="2"/>
  <c r="Z7" i="2"/>
  <c r="Z13" i="2"/>
  <c r="Z19" i="2"/>
  <c r="AE29" i="2"/>
  <c r="Z30" i="2"/>
  <c r="Z32" i="2"/>
  <c r="Z34" i="2"/>
  <c r="X35" i="2"/>
  <c r="C35" i="1"/>
  <c r="Y41" i="2"/>
  <c r="I41" i="1"/>
  <c r="Y53" i="2"/>
  <c r="I53" i="1"/>
  <c r="Y61" i="2"/>
  <c r="I61" i="1"/>
  <c r="Y67" i="2"/>
  <c r="I67" i="1"/>
  <c r="AH4" i="2"/>
  <c r="AH6" i="2"/>
  <c r="AH8" i="2"/>
  <c r="AH10" i="2"/>
  <c r="AH12" i="2"/>
  <c r="AH14" i="2"/>
  <c r="AH16" i="2"/>
  <c r="AH18" i="2"/>
  <c r="AH20" i="2"/>
  <c r="AH22" i="2"/>
  <c r="AH24" i="2"/>
  <c r="W25" i="2"/>
  <c r="AE25" i="2"/>
  <c r="Z26" i="2"/>
  <c r="Z28" i="2"/>
  <c r="T29" i="2"/>
  <c r="X29" i="2"/>
  <c r="C29" i="1"/>
  <c r="AG29" i="2"/>
  <c r="AH31" i="2"/>
  <c r="AH33" i="2"/>
  <c r="U35" i="2"/>
  <c r="Y35" i="2"/>
  <c r="Z35" i="2" s="1"/>
  <c r="I35" i="1"/>
  <c r="Z37" i="2"/>
  <c r="Z39" i="2"/>
  <c r="AD41" i="2"/>
  <c r="Z43" i="2"/>
  <c r="Z45" i="2"/>
  <c r="Z47" i="2"/>
  <c r="AB48" i="2"/>
  <c r="AF48" i="2"/>
  <c r="C48" i="1"/>
  <c r="Z49" i="2"/>
  <c r="Z51" i="2"/>
  <c r="AD53" i="2"/>
  <c r="Z55" i="2"/>
  <c r="Z57" i="2"/>
  <c r="Z59" i="2"/>
  <c r="AD61" i="2"/>
  <c r="Z63" i="2"/>
  <c r="Z65" i="2"/>
  <c r="AD67" i="2"/>
  <c r="Z69" i="2"/>
  <c r="AB70" i="2"/>
  <c r="AF70" i="2"/>
  <c r="C70" i="1"/>
  <c r="Z71" i="2"/>
  <c r="AB25" i="2"/>
  <c r="AD25" i="2"/>
  <c r="AF25" i="2"/>
  <c r="AB29" i="2"/>
  <c r="AD29" i="2"/>
  <c r="AF29" i="2"/>
  <c r="AB35" i="2"/>
  <c r="AD35" i="2"/>
  <c r="AF35" i="2"/>
  <c r="T41" i="2"/>
  <c r="V41" i="2"/>
  <c r="X41" i="2"/>
  <c r="AC41" i="2"/>
  <c r="AE41" i="2"/>
  <c r="AG41" i="2"/>
  <c r="T48" i="2"/>
  <c r="V48" i="2"/>
  <c r="X48" i="2"/>
  <c r="AC48" i="2"/>
  <c r="AE48" i="2"/>
  <c r="AG48" i="2"/>
  <c r="T53" i="2"/>
  <c r="V53" i="2"/>
  <c r="X53" i="2"/>
  <c r="AC53" i="2"/>
  <c r="AE53" i="2"/>
  <c r="AG53" i="2"/>
  <c r="T61" i="2"/>
  <c r="V61" i="2"/>
  <c r="X61" i="2"/>
  <c r="AC61" i="2"/>
  <c r="AE61" i="2"/>
  <c r="AG61" i="2"/>
  <c r="T67" i="2"/>
  <c r="V67" i="2"/>
  <c r="X67" i="2"/>
  <c r="AC67" i="2"/>
  <c r="AE67" i="2"/>
  <c r="AG67" i="2"/>
  <c r="T70" i="2"/>
  <c r="V70" i="2"/>
  <c r="X70" i="2"/>
  <c r="AC70" i="2"/>
  <c r="AE70" i="2"/>
  <c r="AG70" i="2"/>
  <c r="M67" i="13" l="1"/>
  <c r="N67" i="13"/>
  <c r="M48" i="13"/>
  <c r="N48" i="13"/>
  <c r="X7" i="1"/>
  <c r="E7" i="13" s="1"/>
  <c r="L7" i="13" s="1"/>
  <c r="M29" i="13"/>
  <c r="AH53" i="2"/>
  <c r="K4" i="13"/>
  <c r="AH70" i="2"/>
  <c r="AH61" i="2"/>
  <c r="AH48" i="2"/>
  <c r="AH35" i="2"/>
  <c r="F13" i="13"/>
  <c r="F7" i="13"/>
  <c r="N7" i="13" s="1"/>
  <c r="AH67" i="2"/>
  <c r="AH25" i="2"/>
  <c r="AH29" i="2"/>
  <c r="F14" i="13"/>
  <c r="F11" i="13"/>
  <c r="M41" i="13"/>
  <c r="F10" i="13"/>
  <c r="AH41" i="2"/>
  <c r="F9" i="13"/>
  <c r="M53" i="13"/>
  <c r="M36" i="13"/>
  <c r="M70" i="13"/>
  <c r="M26" i="13"/>
  <c r="M62" i="13"/>
  <c r="W5" i="1"/>
  <c r="W4" i="1" s="1"/>
  <c r="X15" i="1"/>
  <c r="E61" i="13"/>
  <c r="L61" i="13" s="1"/>
  <c r="X12" i="1"/>
  <c r="E12" i="13" s="1"/>
  <c r="L12" i="13" s="1"/>
  <c r="X6" i="1"/>
  <c r="E6" i="13" s="1"/>
  <c r="L6" i="13" s="1"/>
  <c r="E25" i="13"/>
  <c r="L25" i="13" s="1"/>
  <c r="AD8" i="1"/>
  <c r="F35" i="13"/>
  <c r="N35" i="13" s="1"/>
  <c r="AD12" i="1"/>
  <c r="F61" i="13"/>
  <c r="N61" i="13" s="1"/>
  <c r="F25" i="13"/>
  <c r="N25" i="13" s="1"/>
  <c r="AD6" i="1"/>
  <c r="E35" i="13"/>
  <c r="L35" i="13" s="1"/>
  <c r="X8" i="1"/>
  <c r="E8" i="13" s="1"/>
  <c r="L8" i="13" s="1"/>
  <c r="F5" i="1"/>
  <c r="B5" i="13" s="1"/>
  <c r="J5" i="13" s="1"/>
  <c r="F70" i="1"/>
  <c r="B70" i="13" s="1"/>
  <c r="J70" i="13" s="1"/>
  <c r="F25" i="1"/>
  <c r="B25" i="13" s="1"/>
  <c r="J25" i="13" s="1"/>
  <c r="F48" i="1"/>
  <c r="B48" i="13" s="1"/>
  <c r="J48" i="13" s="1"/>
  <c r="F41" i="1"/>
  <c r="B41" i="13" s="1"/>
  <c r="J41" i="13" s="1"/>
  <c r="Z29" i="2"/>
  <c r="Z70" i="2"/>
  <c r="Z61" i="2"/>
  <c r="Z48" i="2"/>
  <c r="Z25" i="2"/>
  <c r="F29" i="1"/>
  <c r="B29" i="13" s="1"/>
  <c r="J29" i="13" s="1"/>
  <c r="F67" i="1"/>
  <c r="B67" i="13" s="1"/>
  <c r="J67" i="13" s="1"/>
  <c r="F53" i="1"/>
  <c r="B53" i="13" s="1"/>
  <c r="J53" i="13" s="1"/>
  <c r="F35" i="1"/>
  <c r="B35" i="13" s="1"/>
  <c r="J35" i="13" s="1"/>
  <c r="F61" i="1"/>
  <c r="B61" i="13" s="1"/>
  <c r="J61" i="13" s="1"/>
  <c r="Z67" i="2"/>
  <c r="Z53" i="2"/>
  <c r="Z41" i="2"/>
  <c r="M9" i="13" l="1"/>
  <c r="N9" i="13"/>
  <c r="M11" i="13"/>
  <c r="N11" i="13"/>
  <c r="M14" i="13"/>
  <c r="N14" i="13"/>
  <c r="M10" i="13"/>
  <c r="N10" i="13"/>
  <c r="M13" i="13"/>
  <c r="N13" i="13"/>
  <c r="M7" i="13"/>
  <c r="F6" i="13"/>
  <c r="F8" i="13"/>
  <c r="F12" i="13"/>
  <c r="M61" i="13"/>
  <c r="E15" i="13"/>
  <c r="L15" i="13" s="1"/>
  <c r="X5" i="1"/>
  <c r="M35" i="13"/>
  <c r="M25" i="13"/>
  <c r="AC5" i="1"/>
  <c r="AC4" i="1" s="1"/>
  <c r="AD15" i="1"/>
  <c r="F14" i="1"/>
  <c r="B14" i="13" s="1"/>
  <c r="J14" i="13" s="1"/>
  <c r="F13" i="1"/>
  <c r="B13" i="13" s="1"/>
  <c r="J13" i="13" s="1"/>
  <c r="F12" i="1"/>
  <c r="B12" i="13" s="1"/>
  <c r="J12" i="13" s="1"/>
  <c r="F11" i="1"/>
  <c r="B11" i="13" s="1"/>
  <c r="J11" i="13" s="1"/>
  <c r="F10" i="1"/>
  <c r="B10" i="13" s="1"/>
  <c r="J10" i="13" s="1"/>
  <c r="F9" i="1"/>
  <c r="B9" i="13" s="1"/>
  <c r="J9" i="13" s="1"/>
  <c r="F8" i="1"/>
  <c r="B8" i="13" s="1"/>
  <c r="J8" i="13" s="1"/>
  <c r="F7" i="1"/>
  <c r="B7" i="13" s="1"/>
  <c r="J7" i="13" s="1"/>
  <c r="F6" i="1"/>
  <c r="B6" i="13" s="1"/>
  <c r="J6" i="13" s="1"/>
  <c r="M6" i="13" l="1"/>
  <c r="N6" i="13"/>
  <c r="M12" i="13"/>
  <c r="N12" i="13"/>
  <c r="M8" i="13"/>
  <c r="N8" i="13"/>
  <c r="AD5" i="1"/>
  <c r="F15" i="13"/>
  <c r="E5" i="13"/>
  <c r="L5" i="13" s="1"/>
  <c r="X4" i="1"/>
  <c r="E4" i="13" s="1"/>
  <c r="L4" i="13" s="1"/>
  <c r="F4" i="1"/>
  <c r="B4" i="13" s="1"/>
  <c r="J4" i="13" s="1"/>
  <c r="M15" i="13" l="1"/>
  <c r="N15" i="13"/>
  <c r="F5" i="13"/>
  <c r="AD4" i="1"/>
  <c r="M5" i="13" l="1"/>
  <c r="N5" i="13"/>
  <c r="F4" i="13"/>
  <c r="M4" i="13" l="1"/>
  <c r="N4" i="13"/>
</calcChain>
</file>

<file path=xl/sharedStrings.xml><?xml version="1.0" encoding="utf-8"?>
<sst xmlns="http://schemas.openxmlformats.org/spreadsheetml/2006/main" count="4591" uniqueCount="1296">
  <si>
    <t>昼間人口の推移</t>
    <rPh sb="0" eb="2">
      <t>チュウカン</t>
    </rPh>
    <rPh sb="2" eb="4">
      <t>ジンコウ</t>
    </rPh>
    <rPh sb="5" eb="7">
      <t>スイイ</t>
    </rPh>
    <phoneticPr fontId="4"/>
  </si>
  <si>
    <t>(単位：人）</t>
    <rPh sb="1" eb="3">
      <t>タンイ</t>
    </rPh>
    <rPh sb="4" eb="5">
      <t>ニン</t>
    </rPh>
    <phoneticPr fontId="1"/>
  </si>
  <si>
    <t>夜間人口の推移</t>
    <rPh sb="0" eb="2">
      <t>ヤカン</t>
    </rPh>
    <rPh sb="2" eb="4">
      <t>ジンコウ</t>
    </rPh>
    <rPh sb="5" eb="7">
      <t>スイイ</t>
    </rPh>
    <phoneticPr fontId="1"/>
  </si>
  <si>
    <t>昼間人口－夜間人口</t>
    <rPh sb="0" eb="2">
      <t>チュウカン</t>
    </rPh>
    <rPh sb="2" eb="4">
      <t>ジンコウ</t>
    </rPh>
    <rPh sb="5" eb="7">
      <t>ヤカン</t>
    </rPh>
    <rPh sb="7" eb="9">
      <t>ジンコウ</t>
    </rPh>
    <phoneticPr fontId="1"/>
  </si>
  <si>
    <t>昼夜間人口比率の推移</t>
    <rPh sb="0" eb="1">
      <t>ヒル</t>
    </rPh>
    <rPh sb="1" eb="3">
      <t>ヤカン</t>
    </rPh>
    <rPh sb="3" eb="5">
      <t>ジンコウ</t>
    </rPh>
    <rPh sb="5" eb="7">
      <t>ヒリツ</t>
    </rPh>
    <rPh sb="8" eb="10">
      <t>スイイ</t>
    </rPh>
    <phoneticPr fontId="1"/>
  </si>
  <si>
    <t>(単位：％）</t>
    <rPh sb="1" eb="3">
      <t>タンイ</t>
    </rPh>
    <phoneticPr fontId="1"/>
  </si>
  <si>
    <t>平成2年</t>
    <rPh sb="0" eb="2">
      <t>ヘイセイ</t>
    </rPh>
    <rPh sb="3" eb="4">
      <t>ネン</t>
    </rPh>
    <phoneticPr fontId="1"/>
  </si>
  <si>
    <t>平成7年</t>
    <rPh sb="0" eb="2">
      <t>ヘイセイ</t>
    </rPh>
    <rPh sb="3" eb="4">
      <t>ネン</t>
    </rPh>
    <phoneticPr fontId="1"/>
  </si>
  <si>
    <t>平成12年</t>
    <rPh sb="0" eb="2">
      <t>ヘイセイ</t>
    </rPh>
    <rPh sb="4" eb="5">
      <t>ネン</t>
    </rPh>
    <phoneticPr fontId="1"/>
  </si>
  <si>
    <t>平成17年</t>
    <rPh sb="0" eb="2">
      <t>ヘイセイ</t>
    </rPh>
    <rPh sb="4" eb="5">
      <t>ネン</t>
    </rPh>
    <phoneticPr fontId="1"/>
  </si>
  <si>
    <t>平成22年</t>
    <rPh sb="0" eb="2">
      <t>ヘイセイ</t>
    </rPh>
    <rPh sb="4" eb="5">
      <t>ネン</t>
    </rPh>
    <phoneticPr fontId="4"/>
  </si>
  <si>
    <t>平成27年</t>
    <rPh sb="0" eb="2">
      <t>ヘイセイ</t>
    </rPh>
    <rPh sb="4" eb="5">
      <t>ネン</t>
    </rPh>
    <phoneticPr fontId="4"/>
  </si>
  <si>
    <t>平成22年</t>
    <rPh sb="0" eb="2">
      <t>ヘイセイ</t>
    </rPh>
    <rPh sb="4" eb="5">
      <t>ネン</t>
    </rPh>
    <phoneticPr fontId="1"/>
  </si>
  <si>
    <t>平成27年</t>
    <rPh sb="0" eb="2">
      <t>ヘイセイ</t>
    </rPh>
    <rPh sb="4" eb="5">
      <t>ネン</t>
    </rPh>
    <phoneticPr fontId="1"/>
  </si>
  <si>
    <t>　</t>
    <phoneticPr fontId="1"/>
  </si>
  <si>
    <t>兵庫県</t>
  </si>
  <si>
    <t>神戸市</t>
    <rPh sb="0" eb="3">
      <t>コウベシ</t>
    </rPh>
    <phoneticPr fontId="4"/>
  </si>
  <si>
    <t>阪神南地域</t>
  </si>
  <si>
    <t>阪神北地域</t>
  </si>
  <si>
    <t>東播磨地域</t>
  </si>
  <si>
    <t>北播磨地域</t>
  </si>
  <si>
    <t>中播磨地域</t>
  </si>
  <si>
    <t>西播磨地域</t>
  </si>
  <si>
    <t>但馬地域</t>
  </si>
  <si>
    <t>丹波地域</t>
  </si>
  <si>
    <t>淡路地域</t>
  </si>
  <si>
    <t>神戸市</t>
  </si>
  <si>
    <t>東灘区</t>
    <phoneticPr fontId="1"/>
  </si>
  <si>
    <t>灘区</t>
  </si>
  <si>
    <t>中央区</t>
    <rPh sb="0" eb="3">
      <t>チュウオウク</t>
    </rPh>
    <phoneticPr fontId="10"/>
  </si>
  <si>
    <t>兵庫区</t>
  </si>
  <si>
    <t>北区</t>
  </si>
  <si>
    <t>長田区</t>
  </si>
  <si>
    <t>須磨区</t>
  </si>
  <si>
    <t>垂水区</t>
  </si>
  <si>
    <t>西区</t>
    <rPh sb="0" eb="2">
      <t>ニシク</t>
    </rPh>
    <phoneticPr fontId="10"/>
  </si>
  <si>
    <t>尼崎市</t>
  </si>
  <si>
    <t>西宮市</t>
  </si>
  <si>
    <t>芦屋市</t>
  </si>
  <si>
    <t>伊丹市</t>
  </si>
  <si>
    <t>宝塚市</t>
  </si>
  <si>
    <t>川西市</t>
  </si>
  <si>
    <t>三田市</t>
  </si>
  <si>
    <t>猪名川町</t>
  </si>
  <si>
    <t>明石市</t>
  </si>
  <si>
    <t>加古川市</t>
  </si>
  <si>
    <t>高砂市</t>
  </si>
  <si>
    <t>稲美町</t>
  </si>
  <si>
    <t>播磨町</t>
  </si>
  <si>
    <t>西脇市</t>
    <phoneticPr fontId="10"/>
  </si>
  <si>
    <t>三木市</t>
    <rPh sb="0" eb="3">
      <t>ミキシ</t>
    </rPh>
    <phoneticPr fontId="10"/>
  </si>
  <si>
    <t>小野市</t>
  </si>
  <si>
    <t>加西市</t>
  </si>
  <si>
    <t>加東市</t>
    <rPh sb="0" eb="3">
      <t>カトウシ</t>
    </rPh>
    <phoneticPr fontId="10"/>
  </si>
  <si>
    <t>多可町</t>
    <rPh sb="0" eb="2">
      <t>タカ</t>
    </rPh>
    <rPh sb="2" eb="3">
      <t>チョウ</t>
    </rPh>
    <phoneticPr fontId="10"/>
  </si>
  <si>
    <t>姫路市</t>
    <phoneticPr fontId="10"/>
  </si>
  <si>
    <t>市川町</t>
  </si>
  <si>
    <t>福崎町</t>
  </si>
  <si>
    <t>神河町</t>
    <rPh sb="0" eb="3">
      <t>カミカワチョウ</t>
    </rPh>
    <phoneticPr fontId="10"/>
  </si>
  <si>
    <t>相生市</t>
  </si>
  <si>
    <t>赤穂市</t>
  </si>
  <si>
    <t>宍粟市</t>
    <rPh sb="0" eb="3">
      <t>シソウシ</t>
    </rPh>
    <phoneticPr fontId="10"/>
  </si>
  <si>
    <t>たつの市</t>
    <rPh sb="3" eb="4">
      <t>シ</t>
    </rPh>
    <phoneticPr fontId="10"/>
  </si>
  <si>
    <t>太子町</t>
  </si>
  <si>
    <t>上郡町</t>
  </si>
  <si>
    <t>佐用町</t>
    <phoneticPr fontId="10"/>
  </si>
  <si>
    <t>豊岡市</t>
    <rPh sb="0" eb="3">
      <t>トヨオカシ</t>
    </rPh>
    <phoneticPr fontId="10"/>
  </si>
  <si>
    <t>養父市</t>
    <rPh sb="0" eb="3">
      <t>ヤブシ</t>
    </rPh>
    <phoneticPr fontId="10"/>
  </si>
  <si>
    <t>朝来市</t>
    <rPh sb="0" eb="3">
      <t>アサゴシ</t>
    </rPh>
    <phoneticPr fontId="10"/>
  </si>
  <si>
    <t>香美町</t>
    <rPh sb="0" eb="3">
      <t>カミチョウ</t>
    </rPh>
    <phoneticPr fontId="10"/>
  </si>
  <si>
    <t>新温泉町</t>
    <rPh sb="0" eb="1">
      <t>シン</t>
    </rPh>
    <rPh sb="1" eb="3">
      <t>オンセン</t>
    </rPh>
    <rPh sb="3" eb="4">
      <t>チョウ</t>
    </rPh>
    <phoneticPr fontId="10"/>
  </si>
  <si>
    <t>丹波市</t>
    <rPh sb="0" eb="3">
      <t>タンバシ</t>
    </rPh>
    <phoneticPr fontId="10"/>
  </si>
  <si>
    <t>洲本市</t>
    <phoneticPr fontId="10"/>
  </si>
  <si>
    <t>南あわじ市</t>
    <rPh sb="0" eb="1">
      <t>ミナミ</t>
    </rPh>
    <rPh sb="4" eb="5">
      <t>シ</t>
    </rPh>
    <phoneticPr fontId="10"/>
  </si>
  <si>
    <t>淡路市</t>
    <rPh sb="0" eb="3">
      <t>アワジシ</t>
    </rPh>
    <phoneticPr fontId="10"/>
  </si>
  <si>
    <t>(資料）総務省「国勢調査」</t>
    <rPh sb="1" eb="3">
      <t>シリョウ</t>
    </rPh>
    <rPh sb="4" eb="7">
      <t>ソウムショウ</t>
    </rPh>
    <rPh sb="8" eb="10">
      <t>コクセイ</t>
    </rPh>
    <rPh sb="10" eb="12">
      <t>チョウサ</t>
    </rPh>
    <phoneticPr fontId="1"/>
  </si>
  <si>
    <t>市町別観光客入込数</t>
    <rPh sb="3" eb="6">
      <t>カンコウキャク</t>
    </rPh>
    <phoneticPr fontId="4"/>
  </si>
  <si>
    <t>(単位：人）</t>
    <rPh sb="1" eb="3">
      <t>タンイ</t>
    </rPh>
    <rPh sb="4" eb="5">
      <t>ニン</t>
    </rPh>
    <phoneticPr fontId="4"/>
  </si>
  <si>
    <t>番号</t>
    <rPh sb="0" eb="2">
      <t>バンゴウ</t>
    </rPh>
    <phoneticPr fontId="4"/>
  </si>
  <si>
    <t>県民局</t>
    <rPh sb="0" eb="3">
      <t>ケンミンキョク</t>
    </rPh>
    <phoneticPr fontId="4"/>
  </si>
  <si>
    <t>市町名</t>
    <rPh sb="0" eb="2">
      <t>シチョウ</t>
    </rPh>
    <rPh sb="2" eb="3">
      <t>ナ</t>
    </rPh>
    <phoneticPr fontId="4"/>
  </si>
  <si>
    <t>平成22年度</t>
    <rPh sb="0" eb="2">
      <t>ヘイセイ</t>
    </rPh>
    <rPh sb="4" eb="6">
      <t>ネンド</t>
    </rPh>
    <phoneticPr fontId="4"/>
  </si>
  <si>
    <t>平成23年度</t>
    <rPh sb="0" eb="2">
      <t>ヘイセイ</t>
    </rPh>
    <rPh sb="4" eb="6">
      <t>ネンド</t>
    </rPh>
    <phoneticPr fontId="4"/>
  </si>
  <si>
    <t>平成24年度</t>
    <rPh sb="0" eb="2">
      <t>ヘイセイ</t>
    </rPh>
    <rPh sb="4" eb="6">
      <t>ネンド</t>
    </rPh>
    <phoneticPr fontId="4"/>
  </si>
  <si>
    <t>平成25年度</t>
    <rPh sb="0" eb="2">
      <t>ヘイセイ</t>
    </rPh>
    <rPh sb="4" eb="6">
      <t>ネンド</t>
    </rPh>
    <phoneticPr fontId="4"/>
  </si>
  <si>
    <t>平成26年度</t>
    <rPh sb="0" eb="2">
      <t>ヘイセイ</t>
    </rPh>
    <rPh sb="4" eb="6">
      <t>ネンド</t>
    </rPh>
    <phoneticPr fontId="4"/>
  </si>
  <si>
    <t>平成27年度</t>
    <rPh sb="0" eb="2">
      <t>ヘイセイ</t>
    </rPh>
    <rPh sb="4" eb="6">
      <t>ネンド</t>
    </rPh>
    <phoneticPr fontId="4"/>
  </si>
  <si>
    <t>平成28年度</t>
    <rPh sb="0" eb="2">
      <t>ヘイセイ</t>
    </rPh>
    <rPh sb="4" eb="6">
      <t>ネンド</t>
    </rPh>
    <phoneticPr fontId="4"/>
  </si>
  <si>
    <t>平成29年度</t>
    <rPh sb="0" eb="2">
      <t>ヘイセイ</t>
    </rPh>
    <rPh sb="4" eb="6">
      <t>ネンド</t>
    </rPh>
    <phoneticPr fontId="4"/>
  </si>
  <si>
    <t>日帰り</t>
    <rPh sb="0" eb="2">
      <t>ヒガエ</t>
    </rPh>
    <phoneticPr fontId="4"/>
  </si>
  <si>
    <t>宿泊</t>
    <rPh sb="0" eb="2">
      <t>シュクハク</t>
    </rPh>
    <phoneticPr fontId="4"/>
  </si>
  <si>
    <t>神戸</t>
    <rPh sb="0" eb="2">
      <t>コウベ</t>
    </rPh>
    <phoneticPr fontId="4"/>
  </si>
  <si>
    <t>神戸市</t>
    <rPh sb="0" eb="2">
      <t>コウベ</t>
    </rPh>
    <rPh sb="2" eb="3">
      <t>シ</t>
    </rPh>
    <phoneticPr fontId="4"/>
  </si>
  <si>
    <t>阪神南</t>
    <rPh sb="0" eb="2">
      <t>ハンシン</t>
    </rPh>
    <rPh sb="2" eb="3">
      <t>ミナミ</t>
    </rPh>
    <phoneticPr fontId="4"/>
  </si>
  <si>
    <t>尼崎市</t>
    <rPh sb="0" eb="2">
      <t>アマガサキ</t>
    </rPh>
    <rPh sb="2" eb="3">
      <t>シ</t>
    </rPh>
    <phoneticPr fontId="4"/>
  </si>
  <si>
    <t>西宮市</t>
    <rPh sb="0" eb="3">
      <t>ニシノミヤシ</t>
    </rPh>
    <phoneticPr fontId="4"/>
  </si>
  <si>
    <t>芦屋市</t>
    <rPh sb="0" eb="2">
      <t>アシヤ</t>
    </rPh>
    <rPh sb="2" eb="3">
      <t>シ</t>
    </rPh>
    <phoneticPr fontId="4"/>
  </si>
  <si>
    <t>阪神北</t>
    <rPh sb="0" eb="2">
      <t>ハンシン</t>
    </rPh>
    <rPh sb="2" eb="3">
      <t>キタ</t>
    </rPh>
    <phoneticPr fontId="4"/>
  </si>
  <si>
    <t>伊丹市</t>
    <rPh sb="0" eb="2">
      <t>イタミ</t>
    </rPh>
    <rPh sb="2" eb="3">
      <t>シ</t>
    </rPh>
    <phoneticPr fontId="4"/>
  </si>
  <si>
    <t>宝塚市</t>
    <rPh sb="0" eb="2">
      <t>タカラヅカ</t>
    </rPh>
    <rPh sb="2" eb="3">
      <t>シ</t>
    </rPh>
    <phoneticPr fontId="4"/>
  </si>
  <si>
    <t>川西市</t>
    <rPh sb="0" eb="2">
      <t>カワニシ</t>
    </rPh>
    <rPh sb="2" eb="3">
      <t>シ</t>
    </rPh>
    <phoneticPr fontId="4"/>
  </si>
  <si>
    <t>三田市</t>
    <rPh sb="0" eb="2">
      <t>サンダ</t>
    </rPh>
    <rPh sb="2" eb="3">
      <t>シ</t>
    </rPh>
    <phoneticPr fontId="4"/>
  </si>
  <si>
    <t>猪名川町</t>
    <rPh sb="0" eb="3">
      <t>イナガワ</t>
    </rPh>
    <rPh sb="3" eb="4">
      <t>マチ</t>
    </rPh>
    <phoneticPr fontId="4"/>
  </si>
  <si>
    <t>東播磨</t>
    <rPh sb="0" eb="1">
      <t>ヒガシ</t>
    </rPh>
    <rPh sb="1" eb="3">
      <t>ハリマ</t>
    </rPh>
    <phoneticPr fontId="4"/>
  </si>
  <si>
    <t>明石市</t>
    <rPh sb="0" eb="2">
      <t>アカシ</t>
    </rPh>
    <rPh sb="2" eb="3">
      <t>シ</t>
    </rPh>
    <phoneticPr fontId="4"/>
  </si>
  <si>
    <t>加古川市</t>
    <rPh sb="0" eb="3">
      <t>カコガワ</t>
    </rPh>
    <rPh sb="3" eb="4">
      <t>シ</t>
    </rPh>
    <phoneticPr fontId="4"/>
  </si>
  <si>
    <t>高砂市</t>
    <rPh sb="0" eb="2">
      <t>タカサゴ</t>
    </rPh>
    <rPh sb="2" eb="3">
      <t>シ</t>
    </rPh>
    <phoneticPr fontId="4"/>
  </si>
  <si>
    <t>稲美町</t>
    <rPh sb="0" eb="2">
      <t>イナミ</t>
    </rPh>
    <rPh sb="2" eb="3">
      <t>マチ</t>
    </rPh>
    <phoneticPr fontId="4"/>
  </si>
  <si>
    <t>播磨町</t>
    <rPh sb="0" eb="2">
      <t>ハリマ</t>
    </rPh>
    <rPh sb="2" eb="3">
      <t>マチ</t>
    </rPh>
    <phoneticPr fontId="4"/>
  </si>
  <si>
    <t>北播磨</t>
    <rPh sb="0" eb="1">
      <t>キタ</t>
    </rPh>
    <rPh sb="1" eb="3">
      <t>ハリマ</t>
    </rPh>
    <phoneticPr fontId="4"/>
  </si>
  <si>
    <t>西脇市</t>
    <rPh sb="0" eb="2">
      <t>ニシワキ</t>
    </rPh>
    <rPh sb="2" eb="3">
      <t>シ</t>
    </rPh>
    <phoneticPr fontId="4"/>
  </si>
  <si>
    <t>三木市</t>
    <rPh sb="0" eb="2">
      <t>ミキ</t>
    </rPh>
    <rPh sb="2" eb="3">
      <t>シ</t>
    </rPh>
    <phoneticPr fontId="4"/>
  </si>
  <si>
    <t>小野市</t>
    <rPh sb="0" eb="2">
      <t>オノ</t>
    </rPh>
    <rPh sb="2" eb="3">
      <t>シ</t>
    </rPh>
    <phoneticPr fontId="4"/>
  </si>
  <si>
    <t>加西市</t>
    <rPh sb="0" eb="2">
      <t>カサイ</t>
    </rPh>
    <rPh sb="2" eb="3">
      <t>シ</t>
    </rPh>
    <phoneticPr fontId="4"/>
  </si>
  <si>
    <t>加東市</t>
    <rPh sb="0" eb="2">
      <t>カトウ</t>
    </rPh>
    <rPh sb="2" eb="3">
      <t>シ</t>
    </rPh>
    <phoneticPr fontId="4"/>
  </si>
  <si>
    <t>多可町</t>
    <rPh sb="0" eb="2">
      <t>タカ</t>
    </rPh>
    <rPh sb="2" eb="3">
      <t>マチ</t>
    </rPh>
    <phoneticPr fontId="4"/>
  </si>
  <si>
    <t>中播磨</t>
    <rPh sb="0" eb="1">
      <t>ナカ</t>
    </rPh>
    <rPh sb="1" eb="3">
      <t>ハリマ</t>
    </rPh>
    <phoneticPr fontId="4"/>
  </si>
  <si>
    <t>姫路市</t>
    <rPh sb="0" eb="2">
      <t>ヒメジ</t>
    </rPh>
    <rPh sb="2" eb="3">
      <t>シ</t>
    </rPh>
    <phoneticPr fontId="4"/>
  </si>
  <si>
    <t>神河町</t>
    <rPh sb="0" eb="2">
      <t>カミカワ</t>
    </rPh>
    <rPh sb="2" eb="3">
      <t>マチ</t>
    </rPh>
    <phoneticPr fontId="4"/>
  </si>
  <si>
    <t>市川町</t>
    <rPh sb="0" eb="2">
      <t>イチカワ</t>
    </rPh>
    <rPh sb="2" eb="3">
      <t>マチ</t>
    </rPh>
    <phoneticPr fontId="4"/>
  </si>
  <si>
    <t>福崎町</t>
    <rPh sb="0" eb="2">
      <t>フクサキ</t>
    </rPh>
    <rPh sb="2" eb="3">
      <t>マチ</t>
    </rPh>
    <phoneticPr fontId="4"/>
  </si>
  <si>
    <t>西播磨</t>
    <rPh sb="0" eb="1">
      <t>ニシ</t>
    </rPh>
    <rPh sb="1" eb="3">
      <t>ハリマ</t>
    </rPh>
    <phoneticPr fontId="4"/>
  </si>
  <si>
    <t>相生市</t>
    <rPh sb="0" eb="2">
      <t>アイオイ</t>
    </rPh>
    <rPh sb="2" eb="3">
      <t>シ</t>
    </rPh>
    <phoneticPr fontId="4"/>
  </si>
  <si>
    <t>たつの市</t>
    <rPh sb="3" eb="4">
      <t>シ</t>
    </rPh>
    <phoneticPr fontId="4"/>
  </si>
  <si>
    <t>赤穂市</t>
    <rPh sb="0" eb="2">
      <t>アコウ</t>
    </rPh>
    <rPh sb="2" eb="3">
      <t>シ</t>
    </rPh>
    <phoneticPr fontId="4"/>
  </si>
  <si>
    <t>宍粟市</t>
    <rPh sb="0" eb="2">
      <t>シソウ</t>
    </rPh>
    <rPh sb="2" eb="3">
      <t>シ</t>
    </rPh>
    <phoneticPr fontId="4"/>
  </si>
  <si>
    <t>太子町</t>
    <rPh sb="0" eb="2">
      <t>タイシ</t>
    </rPh>
    <rPh sb="2" eb="3">
      <t>マチ</t>
    </rPh>
    <phoneticPr fontId="4"/>
  </si>
  <si>
    <t>上郡町</t>
    <rPh sb="0" eb="2">
      <t>カミゴオリ</t>
    </rPh>
    <rPh sb="2" eb="3">
      <t>マチ</t>
    </rPh>
    <phoneticPr fontId="4"/>
  </si>
  <si>
    <t>佐用町</t>
    <rPh sb="0" eb="2">
      <t>サヨウ</t>
    </rPh>
    <rPh sb="2" eb="3">
      <t>マチ</t>
    </rPh>
    <phoneticPr fontId="4"/>
  </si>
  <si>
    <t>但馬</t>
    <rPh sb="0" eb="2">
      <t>タジマ</t>
    </rPh>
    <phoneticPr fontId="4"/>
  </si>
  <si>
    <t>豊岡市</t>
    <rPh sb="0" eb="2">
      <t>トヨオカ</t>
    </rPh>
    <rPh sb="2" eb="3">
      <t>シ</t>
    </rPh>
    <phoneticPr fontId="4"/>
  </si>
  <si>
    <t>養父市</t>
    <rPh sb="0" eb="2">
      <t>ヤブ</t>
    </rPh>
    <rPh sb="2" eb="3">
      <t>シ</t>
    </rPh>
    <phoneticPr fontId="4"/>
  </si>
  <si>
    <t>朝来市</t>
    <rPh sb="0" eb="2">
      <t>アサゴ</t>
    </rPh>
    <rPh sb="2" eb="3">
      <t>シ</t>
    </rPh>
    <phoneticPr fontId="4"/>
  </si>
  <si>
    <t>香美町</t>
    <rPh sb="0" eb="2">
      <t>カミ</t>
    </rPh>
    <rPh sb="2" eb="3">
      <t>マチ</t>
    </rPh>
    <phoneticPr fontId="4"/>
  </si>
  <si>
    <t>新温泉町</t>
    <rPh sb="0" eb="3">
      <t>シンオンセン</t>
    </rPh>
    <rPh sb="3" eb="4">
      <t>マチ</t>
    </rPh>
    <phoneticPr fontId="4"/>
  </si>
  <si>
    <t>丹波</t>
    <rPh sb="0" eb="2">
      <t>タンバ</t>
    </rPh>
    <phoneticPr fontId="4"/>
  </si>
  <si>
    <t>篠山市</t>
    <rPh sb="0" eb="2">
      <t>ササヤマ</t>
    </rPh>
    <rPh sb="2" eb="3">
      <t>シ</t>
    </rPh>
    <phoneticPr fontId="4"/>
  </si>
  <si>
    <t>丹波市</t>
    <rPh sb="0" eb="2">
      <t>タンバ</t>
    </rPh>
    <rPh sb="2" eb="3">
      <t>シ</t>
    </rPh>
    <phoneticPr fontId="4"/>
  </si>
  <si>
    <t>淡路</t>
    <rPh sb="0" eb="2">
      <t>アワジ</t>
    </rPh>
    <phoneticPr fontId="4"/>
  </si>
  <si>
    <t>洲本市</t>
    <rPh sb="0" eb="2">
      <t>スモト</t>
    </rPh>
    <rPh sb="2" eb="3">
      <t>シ</t>
    </rPh>
    <phoneticPr fontId="4"/>
  </si>
  <si>
    <t>南あわじ市</t>
    <rPh sb="0" eb="1">
      <t>ミナミ</t>
    </rPh>
    <rPh sb="4" eb="5">
      <t>シ</t>
    </rPh>
    <phoneticPr fontId="4"/>
  </si>
  <si>
    <t>淡路市</t>
    <rPh sb="0" eb="2">
      <t>アワジ</t>
    </rPh>
    <rPh sb="2" eb="3">
      <t>シ</t>
    </rPh>
    <phoneticPr fontId="4"/>
  </si>
  <si>
    <t>合計</t>
    <rPh sb="0" eb="2">
      <t>ゴウケイ</t>
    </rPh>
    <phoneticPr fontId="4"/>
  </si>
  <si>
    <t>（資料）兵庫県「観光客動態調査」資料</t>
    <rPh sb="1" eb="3">
      <t>シリョウ</t>
    </rPh>
    <rPh sb="4" eb="7">
      <t>ヒョウゴケン</t>
    </rPh>
    <rPh sb="8" eb="11">
      <t>カンコウキャク</t>
    </rPh>
    <rPh sb="11" eb="13">
      <t>ドウタイ</t>
    </rPh>
    <rPh sb="13" eb="15">
      <t>チョウサ</t>
    </rPh>
    <rPh sb="16" eb="18">
      <t>シリョウ</t>
    </rPh>
    <phoneticPr fontId="1"/>
  </si>
  <si>
    <t xml:space="preserve"> </t>
    <phoneticPr fontId="4"/>
  </si>
  <si>
    <t>項目</t>
    <rPh sb="0" eb="2">
      <t>コウモク</t>
    </rPh>
    <phoneticPr fontId="1"/>
  </si>
  <si>
    <t>神戸市</t>
    <rPh sb="0" eb="3">
      <t>コウベシ</t>
    </rPh>
    <phoneticPr fontId="1"/>
  </si>
  <si>
    <t>阪神南地域</t>
    <rPh sb="0" eb="2">
      <t>ハンシン</t>
    </rPh>
    <rPh sb="2" eb="3">
      <t>ミナミ</t>
    </rPh>
    <rPh sb="3" eb="5">
      <t>チイキ</t>
    </rPh>
    <phoneticPr fontId="1"/>
  </si>
  <si>
    <t>阪神北地域</t>
    <rPh sb="0" eb="2">
      <t>ハンシン</t>
    </rPh>
    <rPh sb="2" eb="3">
      <t>キタ</t>
    </rPh>
    <rPh sb="3" eb="5">
      <t>チイキ</t>
    </rPh>
    <phoneticPr fontId="1"/>
  </si>
  <si>
    <t>東播磨地域</t>
    <rPh sb="0" eb="1">
      <t>ヒガシ</t>
    </rPh>
    <rPh sb="1" eb="3">
      <t>ハリマ</t>
    </rPh>
    <rPh sb="3" eb="5">
      <t>チイキ</t>
    </rPh>
    <phoneticPr fontId="1"/>
  </si>
  <si>
    <t>北播磨地域</t>
    <rPh sb="0" eb="1">
      <t>キタ</t>
    </rPh>
    <rPh sb="1" eb="3">
      <t>ハリマ</t>
    </rPh>
    <rPh sb="3" eb="5">
      <t>チイキ</t>
    </rPh>
    <phoneticPr fontId="1"/>
  </si>
  <si>
    <t>中播磨地域</t>
    <rPh sb="0" eb="1">
      <t>ナカ</t>
    </rPh>
    <rPh sb="1" eb="3">
      <t>ハリマ</t>
    </rPh>
    <rPh sb="3" eb="5">
      <t>チイキ</t>
    </rPh>
    <phoneticPr fontId="1"/>
  </si>
  <si>
    <t>西播磨地域</t>
    <rPh sb="0" eb="1">
      <t>ニシ</t>
    </rPh>
    <rPh sb="1" eb="3">
      <t>ハリマ</t>
    </rPh>
    <rPh sb="3" eb="5">
      <t>チイキ</t>
    </rPh>
    <phoneticPr fontId="1"/>
  </si>
  <si>
    <t>但馬地域</t>
    <rPh sb="0" eb="2">
      <t>タジマ</t>
    </rPh>
    <rPh sb="2" eb="4">
      <t>チイキ</t>
    </rPh>
    <phoneticPr fontId="1"/>
  </si>
  <si>
    <t>丹波地域</t>
    <rPh sb="0" eb="2">
      <t>タンバ</t>
    </rPh>
    <rPh sb="2" eb="4">
      <t>チイキ</t>
    </rPh>
    <phoneticPr fontId="1"/>
  </si>
  <si>
    <t>淡路地域</t>
    <rPh sb="0" eb="2">
      <t>アワジ</t>
    </rPh>
    <rPh sb="2" eb="4">
      <t>チイキ</t>
    </rPh>
    <phoneticPr fontId="1"/>
  </si>
  <si>
    <t>合計</t>
    <rPh sb="0" eb="2">
      <t>ゴウケイ</t>
    </rPh>
    <phoneticPr fontId="1"/>
  </si>
  <si>
    <t>就業者総数</t>
    <rPh sb="0" eb="3">
      <t>シュウギョウシャ</t>
    </rPh>
    <rPh sb="3" eb="5">
      <t>ソウスウ</t>
    </rPh>
    <phoneticPr fontId="4"/>
  </si>
  <si>
    <t xml:space="preserve"> </t>
    <phoneticPr fontId="4"/>
  </si>
  <si>
    <t>（単位：人）</t>
    <rPh sb="1" eb="3">
      <t>タンイ</t>
    </rPh>
    <rPh sb="4" eb="5">
      <t>ニン</t>
    </rPh>
    <phoneticPr fontId="4"/>
  </si>
  <si>
    <t>就業地ベース</t>
    <rPh sb="0" eb="2">
      <t>シュウギョウ</t>
    </rPh>
    <rPh sb="2" eb="3">
      <t>チ</t>
    </rPh>
    <phoneticPr fontId="4"/>
  </si>
  <si>
    <t>平成13年度</t>
    <rPh sb="0" eb="2">
      <t>ヘイセイ</t>
    </rPh>
    <rPh sb="4" eb="6">
      <t>ネンド</t>
    </rPh>
    <phoneticPr fontId="4"/>
  </si>
  <si>
    <t>平成14年度</t>
    <rPh sb="0" eb="2">
      <t>ヘイセイ</t>
    </rPh>
    <rPh sb="4" eb="6">
      <t>ネンド</t>
    </rPh>
    <phoneticPr fontId="4"/>
  </si>
  <si>
    <t>平成15年度</t>
    <rPh sb="0" eb="2">
      <t>ヘイセイ</t>
    </rPh>
    <rPh sb="4" eb="6">
      <t>ネンド</t>
    </rPh>
    <phoneticPr fontId="4"/>
  </si>
  <si>
    <t>平成16年度</t>
    <rPh sb="0" eb="2">
      <t>ヘイセイ</t>
    </rPh>
    <rPh sb="4" eb="6">
      <t>ネンド</t>
    </rPh>
    <phoneticPr fontId="4"/>
  </si>
  <si>
    <t>平成17年度</t>
    <rPh sb="0" eb="2">
      <t>ヘイセイ</t>
    </rPh>
    <rPh sb="4" eb="6">
      <t>ネンド</t>
    </rPh>
    <phoneticPr fontId="4"/>
  </si>
  <si>
    <t>平成18年度</t>
    <rPh sb="0" eb="2">
      <t>ヘイセイ</t>
    </rPh>
    <rPh sb="4" eb="6">
      <t>ネンド</t>
    </rPh>
    <phoneticPr fontId="4"/>
  </si>
  <si>
    <t>平成19年度</t>
    <rPh sb="0" eb="2">
      <t>ヘイセイ</t>
    </rPh>
    <rPh sb="4" eb="6">
      <t>ネンド</t>
    </rPh>
    <phoneticPr fontId="4"/>
  </si>
  <si>
    <t>平成20年度</t>
    <rPh sb="0" eb="2">
      <t>ヘイセイ</t>
    </rPh>
    <rPh sb="4" eb="6">
      <t>ネンド</t>
    </rPh>
    <phoneticPr fontId="4"/>
  </si>
  <si>
    <t>平成21年度</t>
    <rPh sb="0" eb="2">
      <t>ヘイセイ</t>
    </rPh>
    <rPh sb="4" eb="6">
      <t>ネンド</t>
    </rPh>
    <phoneticPr fontId="4"/>
  </si>
  <si>
    <t>※</t>
  </si>
  <si>
    <t>県計</t>
  </si>
  <si>
    <t>阪神南地域</t>
    <rPh sb="0" eb="2">
      <t>ハンシン</t>
    </rPh>
    <rPh sb="2" eb="3">
      <t>ミナミ</t>
    </rPh>
    <rPh sb="3" eb="5">
      <t>チイキ</t>
    </rPh>
    <phoneticPr fontId="4"/>
  </si>
  <si>
    <t>阪神北地域</t>
    <rPh sb="0" eb="2">
      <t>ハンシン</t>
    </rPh>
    <rPh sb="2" eb="3">
      <t>キタ</t>
    </rPh>
    <rPh sb="3" eb="5">
      <t>チイキ</t>
    </rPh>
    <phoneticPr fontId="4"/>
  </si>
  <si>
    <t>北播磨地域</t>
    <rPh sb="0" eb="1">
      <t>キタ</t>
    </rPh>
    <rPh sb="1" eb="3">
      <t>ハリマ</t>
    </rPh>
    <rPh sb="3" eb="5">
      <t>チイキ</t>
    </rPh>
    <phoneticPr fontId="4"/>
  </si>
  <si>
    <t>中播磨地域</t>
    <rPh sb="0" eb="1">
      <t>ナカ</t>
    </rPh>
    <rPh sb="1" eb="3">
      <t>ハリマ</t>
    </rPh>
    <rPh sb="3" eb="5">
      <t>チイキ</t>
    </rPh>
    <phoneticPr fontId="4"/>
  </si>
  <si>
    <t>西播磨地域</t>
    <rPh sb="0" eb="1">
      <t>ニシ</t>
    </rPh>
    <rPh sb="1" eb="3">
      <t>ハリマ</t>
    </rPh>
    <rPh sb="3" eb="5">
      <t>チイキ</t>
    </rPh>
    <phoneticPr fontId="4"/>
  </si>
  <si>
    <t>阪神南地域</t>
    <rPh sb="2" eb="3">
      <t>ミナミ</t>
    </rPh>
    <phoneticPr fontId="4"/>
  </si>
  <si>
    <t>※</t>
    <phoneticPr fontId="4"/>
  </si>
  <si>
    <t>西脇市</t>
  </si>
  <si>
    <t>三木市</t>
  </si>
  <si>
    <t>多可町</t>
    <rPh sb="0" eb="2">
      <t>タカ</t>
    </rPh>
    <rPh sb="2" eb="3">
      <t>チョウ</t>
    </rPh>
    <phoneticPr fontId="4"/>
  </si>
  <si>
    <t>中播磨地域</t>
    <rPh sb="0" eb="1">
      <t>ナカ</t>
    </rPh>
    <phoneticPr fontId="4"/>
  </si>
  <si>
    <t>姫路市</t>
    <rPh sb="0" eb="3">
      <t>ヒメジシ</t>
    </rPh>
    <phoneticPr fontId="4"/>
  </si>
  <si>
    <t>神河町</t>
    <rPh sb="0" eb="1">
      <t>カミ</t>
    </rPh>
    <rPh sb="1" eb="2">
      <t>カワ</t>
    </rPh>
    <rPh sb="2" eb="3">
      <t>チョウ</t>
    </rPh>
    <phoneticPr fontId="4"/>
  </si>
  <si>
    <t>佐用町</t>
  </si>
  <si>
    <t>豊岡市</t>
  </si>
  <si>
    <t>養父市</t>
    <rPh sb="2" eb="3">
      <t>シ</t>
    </rPh>
    <phoneticPr fontId="4"/>
  </si>
  <si>
    <t>香美町</t>
    <rPh sb="0" eb="2">
      <t>カミ</t>
    </rPh>
    <rPh sb="2" eb="3">
      <t>チョウ</t>
    </rPh>
    <phoneticPr fontId="4"/>
  </si>
  <si>
    <t>新温泉町</t>
    <rPh sb="0" eb="1">
      <t>シン</t>
    </rPh>
    <rPh sb="1" eb="3">
      <t>オンセン</t>
    </rPh>
    <rPh sb="3" eb="4">
      <t>チョウ</t>
    </rPh>
    <phoneticPr fontId="4"/>
  </si>
  <si>
    <t>洲本市</t>
  </si>
  <si>
    <t>兵庫県内観光消費額</t>
    <rPh sb="0" eb="2">
      <t>ヒョウゴ</t>
    </rPh>
    <rPh sb="2" eb="4">
      <t>ケンナイ</t>
    </rPh>
    <rPh sb="4" eb="6">
      <t>カンコウ</t>
    </rPh>
    <rPh sb="6" eb="9">
      <t>ショウヒガク</t>
    </rPh>
    <phoneticPr fontId="4"/>
  </si>
  <si>
    <t>(単位：百万円）</t>
    <rPh sb="1" eb="3">
      <t>タンイ</t>
    </rPh>
    <rPh sb="4" eb="5">
      <t>ヒャク</t>
    </rPh>
    <rPh sb="5" eb="7">
      <t>マンエン</t>
    </rPh>
    <phoneticPr fontId="4"/>
  </si>
  <si>
    <t>旧基準</t>
    <rPh sb="0" eb="1">
      <t>キュウ</t>
    </rPh>
    <rPh sb="1" eb="3">
      <t>キジュン</t>
    </rPh>
    <phoneticPr fontId="4"/>
  </si>
  <si>
    <t>新基準</t>
    <rPh sb="0" eb="1">
      <t>シン</t>
    </rPh>
    <rPh sb="1" eb="3">
      <t>キジュン</t>
    </rPh>
    <phoneticPr fontId="4"/>
  </si>
  <si>
    <t>　</t>
    <phoneticPr fontId="4"/>
  </si>
  <si>
    <t>平成2年度</t>
    <rPh sb="0" eb="2">
      <t>ヘイセイ</t>
    </rPh>
    <rPh sb="3" eb="5">
      <t>ネンド</t>
    </rPh>
    <phoneticPr fontId="4"/>
  </si>
  <si>
    <t>平成3年度</t>
    <rPh sb="0" eb="2">
      <t>ヘイセイ</t>
    </rPh>
    <rPh sb="3" eb="5">
      <t>ネンド</t>
    </rPh>
    <phoneticPr fontId="4"/>
  </si>
  <si>
    <t>平成4年度</t>
    <rPh sb="0" eb="2">
      <t>ヘイセイ</t>
    </rPh>
    <rPh sb="3" eb="5">
      <t>ネンド</t>
    </rPh>
    <phoneticPr fontId="4"/>
  </si>
  <si>
    <t>平成5年度</t>
    <rPh sb="0" eb="2">
      <t>ヘイセイ</t>
    </rPh>
    <rPh sb="3" eb="5">
      <t>ネンド</t>
    </rPh>
    <phoneticPr fontId="4"/>
  </si>
  <si>
    <t>平成6年度</t>
    <rPh sb="0" eb="2">
      <t>ヘイセイ</t>
    </rPh>
    <rPh sb="3" eb="5">
      <t>ネンド</t>
    </rPh>
    <phoneticPr fontId="4"/>
  </si>
  <si>
    <t>平成7年度</t>
    <rPh sb="0" eb="2">
      <t>ヘイセイ</t>
    </rPh>
    <rPh sb="3" eb="5">
      <t>ネンド</t>
    </rPh>
    <phoneticPr fontId="4"/>
  </si>
  <si>
    <t>平成8年度</t>
    <rPh sb="0" eb="2">
      <t>ヘイセイ</t>
    </rPh>
    <rPh sb="3" eb="5">
      <t>ネンド</t>
    </rPh>
    <phoneticPr fontId="4"/>
  </si>
  <si>
    <t>平成9年度</t>
    <rPh sb="0" eb="2">
      <t>ヘイセイ</t>
    </rPh>
    <rPh sb="3" eb="5">
      <t>ネンド</t>
    </rPh>
    <phoneticPr fontId="4"/>
  </si>
  <si>
    <t>平成10年度</t>
    <rPh sb="0" eb="2">
      <t>ヘイセイ</t>
    </rPh>
    <rPh sb="4" eb="6">
      <t>ネンド</t>
    </rPh>
    <phoneticPr fontId="4"/>
  </si>
  <si>
    <t>平成11年度</t>
    <rPh sb="0" eb="2">
      <t>ヘイセイ</t>
    </rPh>
    <rPh sb="4" eb="6">
      <t>ネンド</t>
    </rPh>
    <phoneticPr fontId="4"/>
  </si>
  <si>
    <t>平成12年度</t>
    <rPh sb="0" eb="2">
      <t>ヘイセイ</t>
    </rPh>
    <rPh sb="4" eb="6">
      <t>ネンド</t>
    </rPh>
    <phoneticPr fontId="4"/>
  </si>
  <si>
    <t>平成22年度2</t>
    <rPh sb="0" eb="2">
      <t>ヘイセイ</t>
    </rPh>
    <rPh sb="4" eb="6">
      <t>ネンド</t>
    </rPh>
    <phoneticPr fontId="4"/>
  </si>
  <si>
    <t>平成23年度</t>
    <rPh sb="0" eb="2">
      <t>ヘイセイ</t>
    </rPh>
    <rPh sb="4" eb="5">
      <t>ネン</t>
    </rPh>
    <rPh sb="5" eb="6">
      <t>ド</t>
    </rPh>
    <phoneticPr fontId="4"/>
  </si>
  <si>
    <t>平成24年度</t>
    <rPh sb="0" eb="2">
      <t>ヘイセイ</t>
    </rPh>
    <rPh sb="4" eb="5">
      <t>ネン</t>
    </rPh>
    <rPh sb="5" eb="6">
      <t>ド</t>
    </rPh>
    <phoneticPr fontId="4"/>
  </si>
  <si>
    <t>平成25年度</t>
    <rPh sb="0" eb="2">
      <t>ヘイセイ</t>
    </rPh>
    <rPh sb="4" eb="5">
      <t>ネン</t>
    </rPh>
    <rPh sb="5" eb="6">
      <t>ド</t>
    </rPh>
    <phoneticPr fontId="4"/>
  </si>
  <si>
    <t>平成26年度</t>
    <rPh sb="0" eb="2">
      <t>ヘイセイ</t>
    </rPh>
    <rPh sb="4" eb="5">
      <t>ネン</t>
    </rPh>
    <rPh sb="5" eb="6">
      <t>ド</t>
    </rPh>
    <phoneticPr fontId="4"/>
  </si>
  <si>
    <t>平成27年度</t>
    <rPh sb="0" eb="2">
      <t>ヘイセイ</t>
    </rPh>
    <rPh sb="4" eb="5">
      <t>ネン</t>
    </rPh>
    <rPh sb="5" eb="6">
      <t>ド</t>
    </rPh>
    <phoneticPr fontId="4"/>
  </si>
  <si>
    <t>平成28年度</t>
    <rPh sb="0" eb="2">
      <t>ヘイセイ</t>
    </rPh>
    <rPh sb="4" eb="5">
      <t>ネン</t>
    </rPh>
    <rPh sb="5" eb="6">
      <t>ド</t>
    </rPh>
    <phoneticPr fontId="4"/>
  </si>
  <si>
    <t>平成29年度</t>
    <rPh sb="0" eb="2">
      <t>ヘイセイ</t>
    </rPh>
    <rPh sb="4" eb="5">
      <t>ネン</t>
    </rPh>
    <rPh sb="5" eb="6">
      <t>ド</t>
    </rPh>
    <phoneticPr fontId="4"/>
  </si>
  <si>
    <t>リンク係数</t>
    <rPh sb="3" eb="5">
      <t>ケイスウ</t>
    </rPh>
    <phoneticPr fontId="4"/>
  </si>
  <si>
    <t>旧基準換算</t>
    <rPh sb="0" eb="1">
      <t>キュウ</t>
    </rPh>
    <rPh sb="1" eb="3">
      <t>キジュン</t>
    </rPh>
    <rPh sb="3" eb="5">
      <t>カンサン</t>
    </rPh>
    <phoneticPr fontId="4"/>
  </si>
  <si>
    <t>年度</t>
    <rPh sb="0" eb="2">
      <t>ネンド</t>
    </rPh>
    <phoneticPr fontId="4"/>
  </si>
  <si>
    <t>1990年度</t>
    <rPh sb="4" eb="6">
      <t>ネンド</t>
    </rPh>
    <phoneticPr fontId="4"/>
  </si>
  <si>
    <t>1991年度</t>
    <rPh sb="4" eb="6">
      <t>ネンド</t>
    </rPh>
    <phoneticPr fontId="4"/>
  </si>
  <si>
    <t>1992年度</t>
    <rPh sb="4" eb="6">
      <t>ネンド</t>
    </rPh>
    <phoneticPr fontId="4"/>
  </si>
  <si>
    <t>1993年度</t>
    <rPh sb="4" eb="6">
      <t>ネンド</t>
    </rPh>
    <phoneticPr fontId="4"/>
  </si>
  <si>
    <t>1994年度</t>
    <rPh sb="4" eb="6">
      <t>ネンド</t>
    </rPh>
    <phoneticPr fontId="4"/>
  </si>
  <si>
    <t>1995年度</t>
    <rPh sb="4" eb="6">
      <t>ネンド</t>
    </rPh>
    <phoneticPr fontId="4"/>
  </si>
  <si>
    <t>1996年度</t>
    <rPh sb="4" eb="6">
      <t>ネンド</t>
    </rPh>
    <phoneticPr fontId="4"/>
  </si>
  <si>
    <t>1997年度</t>
    <rPh sb="4" eb="6">
      <t>ネンド</t>
    </rPh>
    <phoneticPr fontId="4"/>
  </si>
  <si>
    <t>1998年度</t>
    <rPh sb="4" eb="6">
      <t>ネンド</t>
    </rPh>
    <phoneticPr fontId="4"/>
  </si>
  <si>
    <t>1999年度</t>
    <rPh sb="4" eb="6">
      <t>ネンド</t>
    </rPh>
    <phoneticPr fontId="4"/>
  </si>
  <si>
    <t>2000年度</t>
    <rPh sb="4" eb="6">
      <t>ネンド</t>
    </rPh>
    <phoneticPr fontId="4"/>
  </si>
  <si>
    <t>2001年度</t>
    <rPh sb="4" eb="6">
      <t>ネンド</t>
    </rPh>
    <phoneticPr fontId="4"/>
  </si>
  <si>
    <t>2002年度</t>
    <rPh sb="4" eb="6">
      <t>ネンド</t>
    </rPh>
    <phoneticPr fontId="4"/>
  </si>
  <si>
    <t>2003年度</t>
    <rPh sb="4" eb="6">
      <t>ネンド</t>
    </rPh>
    <phoneticPr fontId="4"/>
  </si>
  <si>
    <t>2004年度</t>
    <rPh sb="4" eb="6">
      <t>ネンド</t>
    </rPh>
    <phoneticPr fontId="4"/>
  </si>
  <si>
    <t>2005年度</t>
    <rPh sb="4" eb="6">
      <t>ネンド</t>
    </rPh>
    <phoneticPr fontId="4"/>
  </si>
  <si>
    <t>2006年度</t>
    <rPh sb="4" eb="6">
      <t>ネンド</t>
    </rPh>
    <phoneticPr fontId="4"/>
  </si>
  <si>
    <t>2007年度</t>
    <rPh sb="4" eb="6">
      <t>ネンド</t>
    </rPh>
    <phoneticPr fontId="4"/>
  </si>
  <si>
    <t>2008年度</t>
    <rPh sb="4" eb="6">
      <t>ネンド</t>
    </rPh>
    <phoneticPr fontId="4"/>
  </si>
  <si>
    <t>2009年度</t>
    <rPh sb="4" eb="6">
      <t>ネンド</t>
    </rPh>
    <phoneticPr fontId="4"/>
  </si>
  <si>
    <t>2010年度</t>
    <rPh sb="4" eb="6">
      <t>ネンド</t>
    </rPh>
    <phoneticPr fontId="4"/>
  </si>
  <si>
    <t>2010年度2</t>
    <rPh sb="4" eb="6">
      <t>ネンド</t>
    </rPh>
    <phoneticPr fontId="4"/>
  </si>
  <si>
    <t>2011年度</t>
    <rPh sb="4" eb="6">
      <t>ネンド</t>
    </rPh>
    <phoneticPr fontId="4"/>
  </si>
  <si>
    <t>2012年度</t>
    <rPh sb="4" eb="6">
      <t>ネンド</t>
    </rPh>
    <phoneticPr fontId="4"/>
  </si>
  <si>
    <t>2013年度</t>
    <rPh sb="4" eb="6">
      <t>ネンド</t>
    </rPh>
    <phoneticPr fontId="4"/>
  </si>
  <si>
    <t>2014年度</t>
    <rPh sb="4" eb="6">
      <t>ネンド</t>
    </rPh>
    <phoneticPr fontId="4"/>
  </si>
  <si>
    <t>2015年度</t>
    <rPh sb="4" eb="6">
      <t>ネンド</t>
    </rPh>
    <phoneticPr fontId="4"/>
  </si>
  <si>
    <t>2016年度</t>
    <rPh sb="4" eb="6">
      <t>ネンド</t>
    </rPh>
    <phoneticPr fontId="4"/>
  </si>
  <si>
    <t>2017年度</t>
    <rPh sb="4" eb="6">
      <t>ネンド</t>
    </rPh>
    <phoneticPr fontId="4"/>
  </si>
  <si>
    <t>日帰り観光消費額(旧)</t>
    <rPh sb="0" eb="2">
      <t>ヒガエ</t>
    </rPh>
    <rPh sb="3" eb="5">
      <t>カンコウ</t>
    </rPh>
    <rPh sb="5" eb="8">
      <t>ショウヒガク</t>
    </rPh>
    <rPh sb="9" eb="10">
      <t>キュウ</t>
    </rPh>
    <phoneticPr fontId="4"/>
  </si>
  <si>
    <t>入込数で延長</t>
    <rPh sb="0" eb="1">
      <t>イ</t>
    </rPh>
    <rPh sb="1" eb="2">
      <t>コ</t>
    </rPh>
    <rPh sb="2" eb="3">
      <t>スウ</t>
    </rPh>
    <rPh sb="4" eb="6">
      <t>エンチョウ</t>
    </rPh>
    <phoneticPr fontId="4"/>
  </si>
  <si>
    <t>宿泊客観光消費額(旧)</t>
    <rPh sb="0" eb="3">
      <t>シュクハクキャク</t>
    </rPh>
    <rPh sb="3" eb="5">
      <t>カンコウ</t>
    </rPh>
    <rPh sb="5" eb="8">
      <t>ショウヒガク</t>
    </rPh>
    <rPh sb="9" eb="10">
      <t>キュウ</t>
    </rPh>
    <phoneticPr fontId="4"/>
  </si>
  <si>
    <t>観光消費額(旧）</t>
    <rPh sb="0" eb="2">
      <t>カンコウ</t>
    </rPh>
    <rPh sb="2" eb="5">
      <t>ショウヒガク</t>
    </rPh>
    <rPh sb="6" eb="7">
      <t>キュウ</t>
    </rPh>
    <phoneticPr fontId="4"/>
  </si>
  <si>
    <t>日帰り客</t>
    <rPh sb="0" eb="2">
      <t>ヒガエ</t>
    </rPh>
    <rPh sb="3" eb="4">
      <t>キャク</t>
    </rPh>
    <phoneticPr fontId="4"/>
  </si>
  <si>
    <t>宿泊客</t>
    <rPh sb="0" eb="2">
      <t>シュクハク</t>
    </rPh>
    <rPh sb="2" eb="3">
      <t>キャク</t>
    </rPh>
    <phoneticPr fontId="4"/>
  </si>
  <si>
    <t>総入込数</t>
    <rPh sb="0" eb="1">
      <t>ソウ</t>
    </rPh>
    <rPh sb="1" eb="3">
      <t>イリコミ</t>
    </rPh>
    <rPh sb="3" eb="4">
      <t>スウ</t>
    </rPh>
    <phoneticPr fontId="4"/>
  </si>
  <si>
    <t>補正日帰り客数</t>
    <rPh sb="0" eb="2">
      <t>ホセイ</t>
    </rPh>
    <rPh sb="2" eb="4">
      <t>ヒガエ</t>
    </rPh>
    <rPh sb="5" eb="7">
      <t>キャクスウ</t>
    </rPh>
    <phoneticPr fontId="4"/>
  </si>
  <si>
    <t xml:space="preserve">   うち域内客</t>
    <rPh sb="5" eb="7">
      <t>イキナイ</t>
    </rPh>
    <rPh sb="7" eb="8">
      <t>キャク</t>
    </rPh>
    <phoneticPr fontId="4"/>
  </si>
  <si>
    <t>　 うち域外客</t>
    <rPh sb="4" eb="6">
      <t>イキガイ</t>
    </rPh>
    <rPh sb="6" eb="7">
      <t>キャク</t>
    </rPh>
    <phoneticPr fontId="4"/>
  </si>
  <si>
    <t>補正宿泊客数</t>
    <rPh sb="0" eb="2">
      <t>ホセイ</t>
    </rPh>
    <rPh sb="2" eb="4">
      <t>シュクハク</t>
    </rPh>
    <rPh sb="4" eb="6">
      <t>キャクスウ</t>
    </rPh>
    <phoneticPr fontId="4"/>
  </si>
  <si>
    <t>県外・県内客別</t>
    <rPh sb="0" eb="2">
      <t>ケンガイ</t>
    </rPh>
    <rPh sb="3" eb="5">
      <t>ケンナイ</t>
    </rPh>
    <rPh sb="5" eb="6">
      <t>キャク</t>
    </rPh>
    <rPh sb="6" eb="7">
      <t>ベツ</t>
    </rPh>
    <phoneticPr fontId="4"/>
  </si>
  <si>
    <t>2002年度</t>
    <rPh sb="4" eb="5">
      <t>ネン</t>
    </rPh>
    <rPh sb="5" eb="6">
      <t>ド</t>
    </rPh>
    <phoneticPr fontId="4"/>
  </si>
  <si>
    <t>県内客</t>
    <rPh sb="0" eb="2">
      <t>ケンナイ</t>
    </rPh>
    <rPh sb="2" eb="3">
      <t>キャク</t>
    </rPh>
    <phoneticPr fontId="4"/>
  </si>
  <si>
    <t xml:space="preserve"> うち域内客</t>
    <rPh sb="3" eb="5">
      <t>イキナイ</t>
    </rPh>
    <rPh sb="5" eb="6">
      <t>キャク</t>
    </rPh>
    <phoneticPr fontId="4"/>
  </si>
  <si>
    <t xml:space="preserve"> うち域外客</t>
    <rPh sb="3" eb="4">
      <t>イキ</t>
    </rPh>
    <rPh sb="4" eb="5">
      <t>ソト</t>
    </rPh>
    <rPh sb="5" eb="6">
      <t>キャク</t>
    </rPh>
    <phoneticPr fontId="4"/>
  </si>
  <si>
    <t>県外客</t>
    <rPh sb="0" eb="2">
      <t>ケンガイ</t>
    </rPh>
    <rPh sb="2" eb="3">
      <t>キャク</t>
    </rPh>
    <phoneticPr fontId="4"/>
  </si>
  <si>
    <t>総入込数</t>
    <rPh sb="0" eb="1">
      <t>ソウ</t>
    </rPh>
    <rPh sb="1" eb="2">
      <t>イ</t>
    </rPh>
    <rPh sb="2" eb="3">
      <t>コ</t>
    </rPh>
    <rPh sb="3" eb="4">
      <t>スウ</t>
    </rPh>
    <phoneticPr fontId="4"/>
  </si>
  <si>
    <t>1人当たり平均訪問地点数</t>
    <rPh sb="1" eb="2">
      <t>ニン</t>
    </rPh>
    <rPh sb="2" eb="3">
      <t>ア</t>
    </rPh>
    <rPh sb="5" eb="7">
      <t>ヘイキン</t>
    </rPh>
    <rPh sb="7" eb="9">
      <t>ホウモン</t>
    </rPh>
    <rPh sb="9" eb="11">
      <t>チテン</t>
    </rPh>
    <rPh sb="11" eb="12">
      <t>スウ</t>
    </rPh>
    <phoneticPr fontId="4"/>
  </si>
  <si>
    <t>平成24年</t>
    <rPh sb="0" eb="2">
      <t>ヘイセイ</t>
    </rPh>
    <rPh sb="4" eb="5">
      <t>ネン</t>
    </rPh>
    <phoneticPr fontId="4"/>
  </si>
  <si>
    <t>平成25年</t>
    <rPh sb="0" eb="2">
      <t>ヘイセイ</t>
    </rPh>
    <rPh sb="4" eb="5">
      <t>ネン</t>
    </rPh>
    <phoneticPr fontId="4"/>
  </si>
  <si>
    <t>平成26年</t>
    <rPh sb="0" eb="2">
      <t>ヘイセイ</t>
    </rPh>
    <rPh sb="4" eb="5">
      <t>ネン</t>
    </rPh>
    <phoneticPr fontId="4"/>
  </si>
  <si>
    <t>１人当たり訪問場所</t>
    <rPh sb="1" eb="2">
      <t>ニン</t>
    </rPh>
    <rPh sb="2" eb="3">
      <t>ア</t>
    </rPh>
    <rPh sb="5" eb="7">
      <t>ホウモン</t>
    </rPh>
    <rPh sb="7" eb="9">
      <t>バショ</t>
    </rPh>
    <phoneticPr fontId="4"/>
  </si>
  <si>
    <t>全国値</t>
    <rPh sb="0" eb="2">
      <t>ゼンコク</t>
    </rPh>
    <rPh sb="2" eb="3">
      <t>アタイ</t>
    </rPh>
    <phoneticPr fontId="4"/>
  </si>
  <si>
    <t>最新値固定</t>
    <rPh sb="0" eb="2">
      <t>サイシン</t>
    </rPh>
    <rPh sb="2" eb="3">
      <t>アタイ</t>
    </rPh>
    <rPh sb="3" eb="5">
      <t>コテイ</t>
    </rPh>
    <phoneticPr fontId="4"/>
  </si>
  <si>
    <t>第1四半期</t>
    <phoneticPr fontId="4"/>
  </si>
  <si>
    <t>交通費</t>
    <rPh sb="0" eb="3">
      <t>コウツウヒ</t>
    </rPh>
    <phoneticPr fontId="4"/>
  </si>
  <si>
    <t>第2四半期</t>
    <rPh sb="0" eb="1">
      <t>ダイ</t>
    </rPh>
    <rPh sb="2" eb="5">
      <t>シハンキ</t>
    </rPh>
    <phoneticPr fontId="4"/>
  </si>
  <si>
    <t>　単価</t>
    <rPh sb="1" eb="3">
      <t>タンカ</t>
    </rPh>
    <phoneticPr fontId="4"/>
  </si>
  <si>
    <t>日帰り・宿泊共通</t>
    <rPh sb="0" eb="2">
      <t>ヒガエ</t>
    </rPh>
    <rPh sb="4" eb="6">
      <t>シュクハク</t>
    </rPh>
    <rPh sb="6" eb="8">
      <t>キョウツウ</t>
    </rPh>
    <phoneticPr fontId="4"/>
  </si>
  <si>
    <t>第3四半期</t>
    <rPh sb="0" eb="1">
      <t>ダイ</t>
    </rPh>
    <rPh sb="2" eb="5">
      <t>シハンキ</t>
    </rPh>
    <phoneticPr fontId="4"/>
  </si>
  <si>
    <t>日帰り交通費</t>
    <rPh sb="0" eb="2">
      <t>ヒガエ</t>
    </rPh>
    <rPh sb="3" eb="6">
      <t>コウツウヒ</t>
    </rPh>
    <phoneticPr fontId="4"/>
  </si>
  <si>
    <t>第4四半期</t>
    <rPh sb="0" eb="1">
      <t>ダイ</t>
    </rPh>
    <rPh sb="2" eb="5">
      <t>シハンキ</t>
    </rPh>
    <phoneticPr fontId="4"/>
  </si>
  <si>
    <t>その他費用</t>
    <rPh sb="2" eb="3">
      <t>タ</t>
    </rPh>
    <rPh sb="3" eb="5">
      <t>ヒヨウ</t>
    </rPh>
    <phoneticPr fontId="4"/>
  </si>
  <si>
    <t>旅行費用（日本観光振興協会）</t>
    <rPh sb="0" eb="2">
      <t>リョコウ</t>
    </rPh>
    <rPh sb="2" eb="4">
      <t>ヒヨウ</t>
    </rPh>
    <rPh sb="5" eb="7">
      <t>ニホン</t>
    </rPh>
    <rPh sb="7" eb="9">
      <t>カンコウ</t>
    </rPh>
    <rPh sb="9" eb="11">
      <t>シンコウ</t>
    </rPh>
    <rPh sb="11" eb="13">
      <t>キョウカイ</t>
    </rPh>
    <phoneticPr fontId="4"/>
  </si>
  <si>
    <t>土産の費用</t>
    <rPh sb="0" eb="2">
      <t>ミヤゲ</t>
    </rPh>
    <rPh sb="3" eb="5">
      <t>ヒヨウ</t>
    </rPh>
    <phoneticPr fontId="4"/>
  </si>
  <si>
    <t>C</t>
    <phoneticPr fontId="4"/>
  </si>
  <si>
    <t>日帰り客消費額(旧）</t>
    <rPh sb="0" eb="2">
      <t>ヒガエ</t>
    </rPh>
    <rPh sb="3" eb="4">
      <t>キャク</t>
    </rPh>
    <rPh sb="4" eb="7">
      <t>ショウヒガク</t>
    </rPh>
    <rPh sb="8" eb="9">
      <t>キュウ</t>
    </rPh>
    <phoneticPr fontId="4"/>
  </si>
  <si>
    <t>１人当たり宿泊日数</t>
    <rPh sb="1" eb="2">
      <t>ニン</t>
    </rPh>
    <rPh sb="2" eb="3">
      <t>ア</t>
    </rPh>
    <rPh sb="5" eb="7">
      <t>シュクハク</t>
    </rPh>
    <rPh sb="7" eb="9">
      <t>ニッスウ</t>
    </rPh>
    <phoneticPr fontId="4"/>
  </si>
  <si>
    <t>D</t>
    <phoneticPr fontId="4"/>
  </si>
  <si>
    <t>延長推計</t>
    <rPh sb="0" eb="2">
      <t>エンチョウ</t>
    </rPh>
    <rPh sb="2" eb="4">
      <t>スイケイ</t>
    </rPh>
    <phoneticPr fontId="4"/>
  </si>
  <si>
    <t>宿泊交通費</t>
    <rPh sb="0" eb="2">
      <t>シュクハク</t>
    </rPh>
    <rPh sb="2" eb="5">
      <t>コウツウヒ</t>
    </rPh>
    <phoneticPr fontId="4"/>
  </si>
  <si>
    <t>宿泊費</t>
    <rPh sb="0" eb="3">
      <t>シュクハクヒ</t>
    </rPh>
    <phoneticPr fontId="4"/>
  </si>
  <si>
    <t>補間</t>
    <rPh sb="0" eb="2">
      <t>ホカン</t>
    </rPh>
    <phoneticPr fontId="4"/>
  </si>
  <si>
    <t>旅館</t>
    <rPh sb="0" eb="2">
      <t>リョカン</t>
    </rPh>
    <phoneticPr fontId="4"/>
  </si>
  <si>
    <t>民宿・ペンション</t>
    <rPh sb="0" eb="2">
      <t>ミンシュク</t>
    </rPh>
    <phoneticPr fontId="4"/>
  </si>
  <si>
    <t>公的宿泊施設</t>
    <rPh sb="0" eb="2">
      <t>コウテキ</t>
    </rPh>
    <rPh sb="2" eb="4">
      <t>シュクハク</t>
    </rPh>
    <rPh sb="4" eb="6">
      <t>シセツ</t>
    </rPh>
    <phoneticPr fontId="4"/>
  </si>
  <si>
    <t>寮・保養所</t>
    <rPh sb="0" eb="1">
      <t>リョウ</t>
    </rPh>
    <rPh sb="2" eb="5">
      <t>ホヨウショ</t>
    </rPh>
    <phoneticPr fontId="4"/>
  </si>
  <si>
    <t>その他</t>
    <rPh sb="2" eb="3">
      <t>タ</t>
    </rPh>
    <phoneticPr fontId="4"/>
  </si>
  <si>
    <t>　宿泊者数</t>
    <rPh sb="1" eb="4">
      <t>シュクハクシャ</t>
    </rPh>
    <rPh sb="4" eb="5">
      <t>カズ</t>
    </rPh>
    <phoneticPr fontId="4"/>
  </si>
  <si>
    <t>計</t>
    <rPh sb="0" eb="1">
      <t>ケイ</t>
    </rPh>
    <phoneticPr fontId="4"/>
  </si>
  <si>
    <t>土産・飲食費その他費用</t>
    <rPh sb="0" eb="2">
      <t>ミヤゲ</t>
    </rPh>
    <rPh sb="3" eb="6">
      <t>インショクヒ</t>
    </rPh>
    <rPh sb="8" eb="9">
      <t>タ</t>
    </rPh>
    <rPh sb="9" eb="11">
      <t>ヒヨウ</t>
    </rPh>
    <phoneticPr fontId="4"/>
  </si>
  <si>
    <t>宿泊客消費額(旧）</t>
    <rPh sb="0" eb="2">
      <t>シュクハク</t>
    </rPh>
    <rPh sb="2" eb="3">
      <t>キャク</t>
    </rPh>
    <rPh sb="3" eb="5">
      <t>ショウヒ</t>
    </rPh>
    <rPh sb="5" eb="6">
      <t>ガク</t>
    </rPh>
    <rPh sb="7" eb="8">
      <t>キュウ</t>
    </rPh>
    <phoneticPr fontId="4"/>
  </si>
  <si>
    <t>神戸市観光消費額</t>
    <rPh sb="0" eb="3">
      <t>コウベシ</t>
    </rPh>
    <rPh sb="3" eb="5">
      <t>カンコウ</t>
    </rPh>
    <rPh sb="5" eb="7">
      <t>ショウヒ</t>
    </rPh>
    <rPh sb="7" eb="8">
      <t>ガク</t>
    </rPh>
    <phoneticPr fontId="4"/>
  </si>
  <si>
    <t>観光消費額計(旧）</t>
    <rPh sb="0" eb="2">
      <t>カンコウ</t>
    </rPh>
    <rPh sb="2" eb="4">
      <t>ショウヒ</t>
    </rPh>
    <rPh sb="4" eb="5">
      <t>ガク</t>
    </rPh>
    <rPh sb="5" eb="6">
      <t>ケイ</t>
    </rPh>
    <rPh sb="7" eb="8">
      <t>キュウ</t>
    </rPh>
    <phoneticPr fontId="4"/>
  </si>
  <si>
    <t>（出所）兵庫県産業労働部観光交流課「兵庫県観光動態調査」</t>
    <rPh sb="1" eb="3">
      <t>シュッショ</t>
    </rPh>
    <rPh sb="4" eb="7">
      <t>ヒョウゴケン</t>
    </rPh>
    <rPh sb="7" eb="9">
      <t>サンギョウ</t>
    </rPh>
    <rPh sb="9" eb="11">
      <t>ロウドウ</t>
    </rPh>
    <rPh sb="11" eb="12">
      <t>ブ</t>
    </rPh>
    <rPh sb="12" eb="14">
      <t>カンコウ</t>
    </rPh>
    <rPh sb="14" eb="16">
      <t>コウリュウ</t>
    </rPh>
    <rPh sb="16" eb="17">
      <t>カ</t>
    </rPh>
    <rPh sb="18" eb="21">
      <t>ヒョウゴケン</t>
    </rPh>
    <rPh sb="21" eb="23">
      <t>カンコウ</t>
    </rPh>
    <rPh sb="23" eb="25">
      <t>ドウタイ</t>
    </rPh>
    <rPh sb="25" eb="27">
      <t>チョウサ</t>
    </rPh>
    <phoneticPr fontId="4"/>
  </si>
  <si>
    <t>（出所）（社）日本観光協会「観光の実態と志向」</t>
    <rPh sb="1" eb="3">
      <t>シュッショ</t>
    </rPh>
    <rPh sb="4" eb="7">
      <t>シャ</t>
    </rPh>
    <rPh sb="7" eb="9">
      <t>ニホン</t>
    </rPh>
    <rPh sb="9" eb="11">
      <t>カンコウ</t>
    </rPh>
    <rPh sb="11" eb="13">
      <t>キョウカイ</t>
    </rPh>
    <rPh sb="14" eb="16">
      <t>カンコウ</t>
    </rPh>
    <rPh sb="17" eb="19">
      <t>ジッタイ</t>
    </rPh>
    <rPh sb="20" eb="22">
      <t>シコウ</t>
    </rPh>
    <phoneticPr fontId="4"/>
  </si>
  <si>
    <t>神戸市補正後</t>
    <rPh sb="0" eb="3">
      <t>コウベシ</t>
    </rPh>
    <rPh sb="3" eb="6">
      <t>ホセイゴ</t>
    </rPh>
    <phoneticPr fontId="4"/>
  </si>
  <si>
    <t>(単位：千人）</t>
    <rPh sb="1" eb="3">
      <t>タンイ</t>
    </rPh>
    <rPh sb="4" eb="6">
      <t>センニン</t>
    </rPh>
    <phoneticPr fontId="4"/>
  </si>
  <si>
    <t>観光客入込客数補正</t>
    <rPh sb="0" eb="2">
      <t>カンコウ</t>
    </rPh>
    <rPh sb="2" eb="3">
      <t>キャク</t>
    </rPh>
    <rPh sb="3" eb="5">
      <t>イリコ</t>
    </rPh>
    <rPh sb="5" eb="7">
      <t>キャクスウ</t>
    </rPh>
    <rPh sb="7" eb="9">
      <t>ホセイ</t>
    </rPh>
    <phoneticPr fontId="4"/>
  </si>
  <si>
    <t>姫路市・淡路市</t>
    <rPh sb="0" eb="3">
      <t>ヒメジシ</t>
    </rPh>
    <rPh sb="4" eb="7">
      <t>アワジシ</t>
    </rPh>
    <phoneticPr fontId="4"/>
  </si>
  <si>
    <t>補正</t>
    <rPh sb="0" eb="2">
      <t>ホセイ</t>
    </rPh>
    <phoneticPr fontId="4"/>
  </si>
  <si>
    <t>日帰り観光消費額(A)</t>
    <rPh sb="0" eb="2">
      <t>ヒガエ</t>
    </rPh>
    <rPh sb="3" eb="5">
      <t>カンコウ</t>
    </rPh>
    <rPh sb="5" eb="8">
      <t>ショウヒガク</t>
    </rPh>
    <phoneticPr fontId="4"/>
  </si>
  <si>
    <t>宿泊客観光消費額(B)</t>
    <rPh sb="0" eb="3">
      <t>シュクハクキャク</t>
    </rPh>
    <rPh sb="3" eb="5">
      <t>カンコウ</t>
    </rPh>
    <rPh sb="5" eb="8">
      <t>ショウヒガク</t>
    </rPh>
    <phoneticPr fontId="4"/>
  </si>
  <si>
    <t>観光消費額(A＋B）</t>
    <rPh sb="0" eb="2">
      <t>カンコウ</t>
    </rPh>
    <rPh sb="2" eb="5">
      <t>ショウヒガク</t>
    </rPh>
    <phoneticPr fontId="4"/>
  </si>
  <si>
    <t>平成22年度</t>
    <rPh sb="0" eb="2">
      <t>ヘイセイ</t>
    </rPh>
    <rPh sb="4" eb="6">
      <t>ネンド</t>
    </rPh>
    <phoneticPr fontId="1"/>
  </si>
  <si>
    <t>平成23年度</t>
    <rPh sb="0" eb="2">
      <t>ヘイセイ</t>
    </rPh>
    <rPh sb="4" eb="6">
      <t>ネンド</t>
    </rPh>
    <phoneticPr fontId="1"/>
  </si>
  <si>
    <t>平成24年度</t>
    <rPh sb="0" eb="2">
      <t>ヘイセイ</t>
    </rPh>
    <rPh sb="4" eb="6">
      <t>ネンド</t>
    </rPh>
    <phoneticPr fontId="1"/>
  </si>
  <si>
    <t>平成25年度</t>
    <rPh sb="0" eb="2">
      <t>ヘイセイ</t>
    </rPh>
    <rPh sb="4" eb="6">
      <t>ネンド</t>
    </rPh>
    <phoneticPr fontId="1"/>
  </si>
  <si>
    <t>平成26年度</t>
    <rPh sb="0" eb="2">
      <t>ヘイセイ</t>
    </rPh>
    <rPh sb="4" eb="6">
      <t>ネンド</t>
    </rPh>
    <phoneticPr fontId="1"/>
  </si>
  <si>
    <t>平成27年度</t>
    <rPh sb="0" eb="2">
      <t>ヘイセイ</t>
    </rPh>
    <rPh sb="4" eb="6">
      <t>ネンド</t>
    </rPh>
    <phoneticPr fontId="1"/>
  </si>
  <si>
    <t>平成28年度</t>
    <rPh sb="0" eb="2">
      <t>ヘイセイ</t>
    </rPh>
    <rPh sb="4" eb="6">
      <t>ネンド</t>
    </rPh>
    <phoneticPr fontId="1"/>
  </si>
  <si>
    <t>平成29年度</t>
    <rPh sb="0" eb="2">
      <t>ヘイセイ</t>
    </rPh>
    <rPh sb="4" eb="6">
      <t>ネンド</t>
    </rPh>
    <phoneticPr fontId="1"/>
  </si>
  <si>
    <t>(単位：人）</t>
    <rPh sb="1" eb="3">
      <t>タンイ</t>
    </rPh>
    <rPh sb="4" eb="5">
      <t>ニン</t>
    </rPh>
    <phoneticPr fontId="1"/>
  </si>
  <si>
    <t>　</t>
    <phoneticPr fontId="1"/>
  </si>
  <si>
    <t>市町別観光客入込数(1日当たり観光人口）</t>
    <rPh sb="3" eb="6">
      <t>カンコウキャク</t>
    </rPh>
    <rPh sb="11" eb="12">
      <t>ニチ</t>
    </rPh>
    <rPh sb="12" eb="13">
      <t>ア</t>
    </rPh>
    <rPh sb="15" eb="17">
      <t>カンコウ</t>
    </rPh>
    <rPh sb="17" eb="19">
      <t>ジンコウ</t>
    </rPh>
    <phoneticPr fontId="4"/>
  </si>
  <si>
    <t>丹波篠山市</t>
    <rPh sb="0" eb="2">
      <t>タンバ</t>
    </rPh>
    <rPh sb="2" eb="5">
      <t>ササヤマシ</t>
    </rPh>
    <phoneticPr fontId="10"/>
  </si>
  <si>
    <t>昼間人口</t>
    <rPh sb="0" eb="2">
      <t>チュウカン</t>
    </rPh>
    <rPh sb="2" eb="4">
      <t>ジンコウ</t>
    </rPh>
    <phoneticPr fontId="1"/>
  </si>
  <si>
    <t>平成22年</t>
    <rPh sb="0" eb="2">
      <t>ヘイセイ</t>
    </rPh>
    <rPh sb="4" eb="5">
      <t>ネン</t>
    </rPh>
    <phoneticPr fontId="1"/>
  </si>
  <si>
    <t>観光人口(1日当たり）</t>
    <rPh sb="0" eb="2">
      <t>カンコウ</t>
    </rPh>
    <rPh sb="2" eb="4">
      <t>ジンコウ</t>
    </rPh>
    <rPh sb="6" eb="7">
      <t>ニチ</t>
    </rPh>
    <rPh sb="7" eb="8">
      <t>ア</t>
    </rPh>
    <phoneticPr fontId="1"/>
  </si>
  <si>
    <t>関係人口</t>
    <rPh sb="0" eb="2">
      <t>カンケイ</t>
    </rPh>
    <rPh sb="2" eb="4">
      <t>ジンコウ</t>
    </rPh>
    <phoneticPr fontId="1"/>
  </si>
  <si>
    <t>平成27年</t>
    <rPh sb="0" eb="2">
      <t>ヘイセイ</t>
    </rPh>
    <rPh sb="4" eb="5">
      <t>ネン</t>
    </rPh>
    <phoneticPr fontId="1"/>
  </si>
  <si>
    <t>(資料）総務省「国勢調査」、兵庫県「観光客動態調査」推計資料</t>
    <rPh sb="1" eb="3">
      <t>シリョウ</t>
    </rPh>
    <rPh sb="4" eb="7">
      <t>ソウムショウ</t>
    </rPh>
    <rPh sb="8" eb="10">
      <t>コクセイ</t>
    </rPh>
    <rPh sb="10" eb="12">
      <t>チョウサ</t>
    </rPh>
    <rPh sb="14" eb="17">
      <t>ヒョウゴケン</t>
    </rPh>
    <rPh sb="18" eb="21">
      <t>カンコウキャク</t>
    </rPh>
    <rPh sb="21" eb="23">
      <t>ドウタイ</t>
    </rPh>
    <rPh sb="23" eb="25">
      <t>チョウサ</t>
    </rPh>
    <rPh sb="26" eb="28">
      <t>スイケイ</t>
    </rPh>
    <rPh sb="28" eb="30">
      <t>シリョウ</t>
    </rPh>
    <phoneticPr fontId="1"/>
  </si>
  <si>
    <t>関係人口（試算）</t>
    <rPh sb="0" eb="2">
      <t>カンケイ</t>
    </rPh>
    <rPh sb="2" eb="4">
      <t>ジンコウ</t>
    </rPh>
    <rPh sb="5" eb="7">
      <t>シサン</t>
    </rPh>
    <phoneticPr fontId="4"/>
  </si>
  <si>
    <t>夜間人口</t>
    <rPh sb="0" eb="2">
      <t>ヤカン</t>
    </rPh>
    <rPh sb="2" eb="4">
      <t>ジンコウ</t>
    </rPh>
    <phoneticPr fontId="1"/>
  </si>
  <si>
    <t xml:space="preserve"> </t>
    <phoneticPr fontId="1"/>
  </si>
  <si>
    <t>項目</t>
    <rPh sb="0" eb="2">
      <t>コウモク</t>
    </rPh>
    <phoneticPr fontId="1"/>
  </si>
  <si>
    <t>平成27年国勢調査従業地・通学地集計　従業地・通学地による人口・就業状態等集計（総務省統計局）</t>
  </si>
  <si>
    <t xml:space="preserve">第1表　常住地又は従業地・通学地(27区分)による人口，就業者数及び通学者数(流出人口，流入人口，昼夜間人口比率－特掲) － 全国，都道府県，市区町村 </t>
  </si>
  <si>
    <t xml:space="preserve">Table 1. Population, Employed Persons and Persons Attending School, based on Place of Usual Residence and Place of Working or Schooling (27 Groups) - Japan, Prefectures, Shi, Ku, Machi and Mura </t>
  </si>
  <si>
    <t>(注)  (a),(k),(o),(p),(q)の算出については，「常住地による人口等の算出方法」を参照。</t>
  </si>
  <si>
    <t>1) 労働力状態「完全失業者」，「家事」及び「その他」</t>
  </si>
  <si>
    <t>2) 労働力状態「不詳」を含む。</t>
  </si>
  <si>
    <t>3) 従業・通学市区町村「不詳・外国」及び従業地・通学地「不詳」で，当地に常住している者を含む。</t>
  </si>
  <si>
    <t>gyo27-1.0001</t>
  </si>
  <si>
    <t>gyo27-1.0002</t>
  </si>
  <si>
    <t>gyo27-1.0003</t>
  </si>
  <si>
    <t>gyo27-1.0004</t>
  </si>
  <si>
    <t>gyo27-1.0005</t>
  </si>
  <si>
    <t>gyo27-1.0006</t>
  </si>
  <si>
    <t>gyo27-1.0007</t>
  </si>
  <si>
    <t>gyo27-1.0008</t>
  </si>
  <si>
    <t>gyo27-1.0009</t>
  </si>
  <si>
    <t>gyo27-2.0000</t>
  </si>
  <si>
    <t>gyo27-2.0001</t>
  </si>
  <si>
    <t>gyo27-2.0002</t>
  </si>
  <si>
    <t>gyo27-2.0003</t>
  </si>
  <si>
    <t>gyo27-2.0004</t>
  </si>
  <si>
    <t>gyo27-2.0005</t>
  </si>
  <si>
    <t>gyo27-2.0006</t>
  </si>
  <si>
    <t>gyo27-2.0007</t>
  </si>
  <si>
    <t>gyo27-2.0008</t>
  </si>
  <si>
    <t>gyo27-2.0009</t>
  </si>
  <si>
    <t>gyo27-3.0000</t>
  </si>
  <si>
    <t>gyo27-3.0001</t>
  </si>
  <si>
    <t>gyo27-3.0002</t>
  </si>
  <si>
    <t>gyo27-3.0003</t>
  </si>
  <si>
    <t>gyo27-4.0000</t>
  </si>
  <si>
    <t>gyo27-4.0001</t>
  </si>
  <si>
    <t>gyo27-4.0002</t>
  </si>
  <si>
    <t>gyo27-4.0003</t>
  </si>
  <si>
    <t>gyo27-4.0004</t>
  </si>
  <si>
    <t>gyo27-4.0005</t>
  </si>
  <si>
    <t>gyo27-4.0006</t>
  </si>
  <si>
    <t>gyo27-4.0007</t>
  </si>
  <si>
    <t>gyo27-4.0008</t>
  </si>
  <si>
    <t>gyo27-5.0000</t>
  </si>
  <si>
    <t>gyo27-5.0001</t>
  </si>
  <si>
    <t>gyo27-5.0002</t>
  </si>
  <si>
    <t>gyo27-5.0003</t>
  </si>
  <si>
    <t>gyo27-6.0000</t>
  </si>
  <si>
    <t>gyo27-6.0001</t>
  </si>
  <si>
    <t>gyo27-6.0002</t>
  </si>
  <si>
    <t>gyo27-6.0003</t>
  </si>
  <si>
    <t>gyo27-6.0004</t>
  </si>
  <si>
    <t>gyo27-6.0005</t>
  </si>
  <si>
    <t>gyo27-6.0006</t>
  </si>
  <si>
    <t>gyo27-6.0007</t>
  </si>
  <si>
    <t>gyo27-7.0000</t>
  </si>
  <si>
    <t>gyo27-7.0001</t>
  </si>
  <si>
    <t>gyo27-7.0002</t>
  </si>
  <si>
    <t>gyo27-7.0003</t>
  </si>
  <si>
    <t>常住地による人口</t>
  </si>
  <si>
    <t>従業地・通学地による人口</t>
  </si>
  <si>
    <t>（再掲）流出人口 (o)</t>
  </si>
  <si>
    <t>（再掲）流入人口 (p)</t>
  </si>
  <si>
    <t>（別掲）昼夜間人口比率 (q)</t>
  </si>
  <si>
    <t>常住地による就業者数</t>
  </si>
  <si>
    <t>従業地による就業者数</t>
  </si>
  <si>
    <t>常住地による通学者数</t>
  </si>
  <si>
    <t>通学地による通学者数</t>
  </si>
  <si>
    <t>※大項目</t>
  </si>
  <si>
    <t>地域コード</t>
  </si>
  <si>
    <t>地域識別コード</t>
  </si>
  <si>
    <t>従業も通学もしていない 1) (b)</t>
  </si>
  <si>
    <t>自宅で従業 (c)</t>
  </si>
  <si>
    <t>自宅外の自市区町村で従業・通学 (d)</t>
  </si>
  <si>
    <t>他市区町村で従業・通学 (e)</t>
  </si>
  <si>
    <t>自市内他区で従業・通学 (f)</t>
  </si>
  <si>
    <t>県内他市区町村で従業・通学 (g)</t>
  </si>
  <si>
    <t>他県で従業・通学 (h)</t>
  </si>
  <si>
    <t>従業・通学市区町村「不詳・外国」 (i)</t>
  </si>
  <si>
    <t>従業地・通学地「不詳」 2) (j)</t>
  </si>
  <si>
    <t>総数（昼間人口） 2)3) (k)</t>
  </si>
  <si>
    <t>うち自市内他区に常住 (l)</t>
  </si>
  <si>
    <t>うち県内他市区町村に常住 (m)</t>
  </si>
  <si>
    <t>うち他県に常住 (n)</t>
  </si>
  <si>
    <t>総数</t>
  </si>
  <si>
    <t>自宅で従業</t>
  </si>
  <si>
    <t>自宅外の自市区町村で従業</t>
  </si>
  <si>
    <t>他市区町村で従業</t>
  </si>
  <si>
    <t>自市内他区で従業</t>
  </si>
  <si>
    <t>県内他市区町村で従業</t>
  </si>
  <si>
    <t>他県で従業</t>
  </si>
  <si>
    <t>従業市区町村「不詳・外国」</t>
  </si>
  <si>
    <t>従業地「不詳」</t>
  </si>
  <si>
    <t>総数 3)</t>
  </si>
  <si>
    <t>うち自市内他区に常住</t>
  </si>
  <si>
    <t>うち県内他市区町村に常住</t>
  </si>
  <si>
    <t>うち他県に常住</t>
  </si>
  <si>
    <t>自市区町村で通学</t>
  </si>
  <si>
    <t>他市区町村で通学</t>
  </si>
  <si>
    <t>自市内他区で通学</t>
  </si>
  <si>
    <t>県内他市区町村で通学</t>
  </si>
  <si>
    <t>他県で通学</t>
  </si>
  <si>
    <t>通学市区町村「不詳」</t>
  </si>
  <si>
    <t>通学地「不詳」</t>
  </si>
  <si>
    <t>a</t>
  </si>
  <si>
    <t>神戸市 東灘区</t>
  </si>
  <si>
    <t>神戸市 灘区</t>
  </si>
  <si>
    <t>神戸市 兵庫区</t>
  </si>
  <si>
    <t>神戸市 長田区</t>
  </si>
  <si>
    <t>神戸市 須磨区</t>
  </si>
  <si>
    <t>神戸市 垂水区</t>
  </si>
  <si>
    <t>神戸市 北区</t>
  </si>
  <si>
    <t>神戸市 中央区</t>
  </si>
  <si>
    <t>神戸市 西区</t>
  </si>
  <si>
    <t>姫路市</t>
  </si>
  <si>
    <t>-</t>
  </si>
  <si>
    <t>宝塚市</t>
  </si>
  <si>
    <t>篠山市</t>
  </si>
  <si>
    <t>養父市</t>
  </si>
  <si>
    <t>丹波市</t>
  </si>
  <si>
    <t>南あわじ市</t>
  </si>
  <si>
    <t>朝来市</t>
  </si>
  <si>
    <t>淡路市</t>
  </si>
  <si>
    <t>宍粟市</t>
  </si>
  <si>
    <t>加東市</t>
  </si>
  <si>
    <t>たつの市</t>
  </si>
  <si>
    <t>多可町</t>
  </si>
  <si>
    <t>神河町</t>
  </si>
  <si>
    <t>香美町</t>
  </si>
  <si>
    <t>新温泉町</t>
  </si>
  <si>
    <t>平成22年国勢調査従業地・通学地集計　従業地・通学地による人口・産業等集計（総務省統計局）</t>
  </si>
  <si>
    <t>danjo.0000</t>
  </si>
  <si>
    <t>danjo.0001</t>
  </si>
  <si>
    <t>danjo.0002</t>
  </si>
  <si>
    <t>nen15ST.0000</t>
  </si>
  <si>
    <t>nen15ST.0001</t>
  </si>
  <si>
    <t>nen15ST.0002</t>
  </si>
  <si>
    <t>nen15ST.0003</t>
  </si>
  <si>
    <t>総数（男女別）</t>
  </si>
  <si>
    <t>男</t>
  </si>
  <si>
    <t>女</t>
  </si>
  <si>
    <t>（常住地）地域コード</t>
  </si>
  <si>
    <t>（常住地）地域識別コード</t>
  </si>
  <si>
    <t>（従業地・通学地）地域コード</t>
  </si>
  <si>
    <t>（従業地・通学地）地域識別コード</t>
  </si>
  <si>
    <t>総数（15歳以上年齢）</t>
  </si>
  <si>
    <t>15歳以上就業者</t>
  </si>
  <si>
    <t>15歳以上通学者</t>
  </si>
  <si>
    <t>（別掲）15歳未満通学者を含む通学者</t>
  </si>
  <si>
    <t>28 兵庫県</t>
  </si>
  <si>
    <t xml:space="preserve">    自宅</t>
  </si>
  <si>
    <t xml:space="preserve">    自宅外</t>
  </si>
  <si>
    <t xml:space="preserve">    自市内他区</t>
  </si>
  <si>
    <t xml:space="preserve">    県内他市区町村</t>
  </si>
  <si>
    <t xml:space="preserve">    他県</t>
  </si>
  <si>
    <t>28100 神戸市</t>
  </si>
  <si>
    <t xml:space="preserve">      自宅</t>
  </si>
  <si>
    <t xml:space="preserve">      自宅外</t>
  </si>
  <si>
    <t xml:space="preserve">    県内</t>
  </si>
  <si>
    <t>28101 神戸市 東灘区</t>
  </si>
  <si>
    <t>28102 神戸市 灘区</t>
  </si>
  <si>
    <t>28105 神戸市 兵庫区</t>
  </si>
  <si>
    <t>28106 神戸市 長田区</t>
  </si>
  <si>
    <t>28107 神戸市 須磨区</t>
  </si>
  <si>
    <t>28108 神戸市 垂水区</t>
  </si>
  <si>
    <t>28109 神戸市 北区</t>
  </si>
  <si>
    <t>28110 神戸市 中央区</t>
  </si>
  <si>
    <t>28111 神戸市 西区</t>
  </si>
  <si>
    <t>28201 姫路市</t>
  </si>
  <si>
    <t>28202 尼崎市</t>
  </si>
  <si>
    <t>28203 明石市</t>
  </si>
  <si>
    <t>28204 西宮市</t>
  </si>
  <si>
    <t>28205 洲本市</t>
  </si>
  <si>
    <t>28206 芦屋市</t>
  </si>
  <si>
    <t>28207 伊丹市</t>
  </si>
  <si>
    <t>28208 相生市</t>
  </si>
  <si>
    <t>28209 豊岡市</t>
  </si>
  <si>
    <t>28210 加古川市</t>
  </si>
  <si>
    <t>28212 赤穂市</t>
  </si>
  <si>
    <t>28213 西脇市</t>
  </si>
  <si>
    <t>28214 宝塚市</t>
  </si>
  <si>
    <t>28215 三木市</t>
  </si>
  <si>
    <t>28216 高砂市</t>
  </si>
  <si>
    <t>28217 川西市</t>
  </si>
  <si>
    <t>28218 小野市</t>
  </si>
  <si>
    <t>28219 三田市</t>
  </si>
  <si>
    <t>28220 加西市</t>
  </si>
  <si>
    <t>28221 篠山市</t>
  </si>
  <si>
    <t>28222 養父市</t>
  </si>
  <si>
    <t>28223 丹波市</t>
  </si>
  <si>
    <t>28224 南あわじ市</t>
  </si>
  <si>
    <t>28225 朝来市</t>
  </si>
  <si>
    <t>28226 淡路市</t>
  </si>
  <si>
    <t>28227 宍粟市</t>
  </si>
  <si>
    <t>28228 加東市</t>
  </si>
  <si>
    <t>28229 たつの市</t>
  </si>
  <si>
    <t>28301 猪名川町</t>
  </si>
  <si>
    <t>28365 多可町</t>
  </si>
  <si>
    <t>28381 稲美町</t>
  </si>
  <si>
    <t>28382 播磨町</t>
  </si>
  <si>
    <t>28442 市川町</t>
  </si>
  <si>
    <t>28443 福崎町</t>
  </si>
  <si>
    <t>28446 神河町</t>
  </si>
  <si>
    <t>28464 太子町</t>
  </si>
  <si>
    <t>28481 上郡町</t>
  </si>
  <si>
    <t>28501 佐用町</t>
  </si>
  <si>
    <t>28585 香美町</t>
  </si>
  <si>
    <t>28586 新温泉町</t>
  </si>
  <si>
    <t xml:space="preserve">第3表　従業地・通学地による常住市区町村，男女別15歳以上就業者数及び15歳以上通学者数(15歳未満通学者を含む通学者－特掲) － 都道府県，市町村 </t>
  </si>
  <si>
    <t xml:space="preserve">Table 3. Employed Persons and Persons Attending School 15 Years of Age and Over, based on Place of Working or Schooling, by Shi, Ku, Machi or Mura of Usual Residence and Sex - Prefectures, Shi, Machi and Mura </t>
  </si>
  <si>
    <t>1) 従業地・通学地「不詳」で，当地に常住している者を含む。</t>
  </si>
  <si>
    <t>gyo2A.2010</t>
  </si>
  <si>
    <t>当地で従業・通学する者 1)</t>
  </si>
  <si>
    <t>gyo2A.2020</t>
  </si>
  <si>
    <t xml:space="preserve">  自市区町村に常住</t>
  </si>
  <si>
    <t>gyo2A.2040</t>
  </si>
  <si>
    <t>gyo2A.2050</t>
  </si>
  <si>
    <t>gyo2A.2070</t>
  </si>
  <si>
    <t xml:space="preserve">  他市区町村に常住</t>
  </si>
  <si>
    <t>gyo2A.2080</t>
  </si>
  <si>
    <t>gyo2A.2090</t>
  </si>
  <si>
    <t>gyo2A.9020</t>
  </si>
  <si>
    <t>gyo2A.3010</t>
  </si>
  <si>
    <t>gyo2A.3020</t>
  </si>
  <si>
    <t xml:space="preserve">  自市町村に常住</t>
  </si>
  <si>
    <t>gyo2A.3030</t>
  </si>
  <si>
    <t xml:space="preserve">    自区に常住</t>
  </si>
  <si>
    <t>gyo2A.3040</t>
  </si>
  <si>
    <t>gyo2A.3050</t>
  </si>
  <si>
    <t>gyo2A.3060</t>
  </si>
  <si>
    <t xml:space="preserve">    自市内他区に常住</t>
  </si>
  <si>
    <t>gyo2A.3070</t>
  </si>
  <si>
    <t>gyo2A.9010</t>
  </si>
  <si>
    <t>gyo2A.4010</t>
  </si>
  <si>
    <t>gyo2A.4030</t>
  </si>
  <si>
    <t xml:space="preserve">  自区に常住</t>
  </si>
  <si>
    <t>gyo2A.4040</t>
  </si>
  <si>
    <t>gyo2A.4050</t>
  </si>
  <si>
    <t>gyo2A.4060</t>
  </si>
  <si>
    <t xml:space="preserve">  自市内他区に常住</t>
  </si>
  <si>
    <t>gyo2A.4070</t>
  </si>
  <si>
    <t>総数（夜間人口） (a)</t>
    <phoneticPr fontId="1"/>
  </si>
  <si>
    <t>計</t>
    <rPh sb="0" eb="1">
      <t>ケイ</t>
    </rPh>
    <phoneticPr fontId="1"/>
  </si>
  <si>
    <t xml:space="preserve"> </t>
    <phoneticPr fontId="1"/>
  </si>
  <si>
    <t>域外から通勤通学者</t>
    <rPh sb="0" eb="2">
      <t>イキガイ</t>
    </rPh>
    <rPh sb="4" eb="6">
      <t>ツウキン</t>
    </rPh>
    <rPh sb="6" eb="8">
      <t>ツウガク</t>
    </rPh>
    <rPh sb="8" eb="9">
      <t>シャ</t>
    </rPh>
    <phoneticPr fontId="1"/>
  </si>
  <si>
    <t>平成29年</t>
    <rPh sb="0" eb="2">
      <t>ヘイセイ</t>
    </rPh>
    <rPh sb="4" eb="5">
      <t>ネン</t>
    </rPh>
    <phoneticPr fontId="1"/>
  </si>
  <si>
    <t>市区町村別総人口（大正９年～平成30年）41市町</t>
    <rPh sb="0" eb="2">
      <t>シク</t>
    </rPh>
    <rPh sb="2" eb="4">
      <t>チョウソン</t>
    </rPh>
    <rPh sb="4" eb="5">
      <t>ベツ</t>
    </rPh>
    <rPh sb="5" eb="6">
      <t>ソウ</t>
    </rPh>
    <rPh sb="6" eb="8">
      <t>ジンコウ</t>
    </rPh>
    <rPh sb="9" eb="11">
      <t>タイショウ</t>
    </rPh>
    <rPh sb="12" eb="13">
      <t>ネン</t>
    </rPh>
    <rPh sb="14" eb="16">
      <t>ヘイセイ</t>
    </rPh>
    <rPh sb="18" eb="19">
      <t>ネン</t>
    </rPh>
    <rPh sb="22" eb="24">
      <t>シチョウ</t>
    </rPh>
    <phoneticPr fontId="22"/>
  </si>
  <si>
    <t>県推計人口</t>
    <rPh sb="0" eb="1">
      <t>ケン</t>
    </rPh>
    <rPh sb="1" eb="3">
      <t>スイケイ</t>
    </rPh>
    <rPh sb="3" eb="5">
      <t>ジンコウ</t>
    </rPh>
    <phoneticPr fontId="4"/>
  </si>
  <si>
    <t>国勢調査</t>
    <rPh sb="0" eb="2">
      <t>コクセイ</t>
    </rPh>
    <rPh sb="2" eb="4">
      <t>チョウサ</t>
    </rPh>
    <phoneticPr fontId="4"/>
  </si>
  <si>
    <t>県推計人口</t>
    <rPh sb="0" eb="1">
      <t>ケン</t>
    </rPh>
    <rPh sb="1" eb="3">
      <t>スイケイ</t>
    </rPh>
    <rPh sb="3" eb="5">
      <t>ジンコウ</t>
    </rPh>
    <phoneticPr fontId="1"/>
  </si>
  <si>
    <t>区　分</t>
  </si>
  <si>
    <t>大正9年
(1920)</t>
    <rPh sb="0" eb="2">
      <t>タイショウ</t>
    </rPh>
    <rPh sb="3" eb="4">
      <t>ネン</t>
    </rPh>
    <phoneticPr fontId="27"/>
  </si>
  <si>
    <t>大正14年
(1925)</t>
    <rPh sb="0" eb="2">
      <t>タイショウ</t>
    </rPh>
    <rPh sb="4" eb="5">
      <t>ネン</t>
    </rPh>
    <phoneticPr fontId="27"/>
  </si>
  <si>
    <t>昭和5年
(1930)</t>
    <rPh sb="0" eb="2">
      <t>ショウワ</t>
    </rPh>
    <rPh sb="3" eb="4">
      <t>ネン</t>
    </rPh>
    <phoneticPr fontId="27"/>
  </si>
  <si>
    <t>昭和10年
(1935)</t>
    <rPh sb="0" eb="2">
      <t>ショウワ</t>
    </rPh>
    <rPh sb="4" eb="5">
      <t>ネン</t>
    </rPh>
    <phoneticPr fontId="27"/>
  </si>
  <si>
    <t>昭和15年
(1940)</t>
    <rPh sb="0" eb="2">
      <t>ショウワ</t>
    </rPh>
    <rPh sb="4" eb="5">
      <t>ネン</t>
    </rPh>
    <phoneticPr fontId="27"/>
  </si>
  <si>
    <t>昭和22年
(1947)</t>
    <rPh sb="0" eb="2">
      <t>ショウワ</t>
    </rPh>
    <rPh sb="4" eb="5">
      <t>ネン</t>
    </rPh>
    <phoneticPr fontId="4"/>
  </si>
  <si>
    <t>昭和25年
(1950)</t>
    <rPh sb="0" eb="2">
      <t>ショウワ</t>
    </rPh>
    <rPh sb="4" eb="5">
      <t>ネン</t>
    </rPh>
    <phoneticPr fontId="27"/>
  </si>
  <si>
    <t>昭和30年
(1955)</t>
    <rPh sb="0" eb="2">
      <t>ショウワ</t>
    </rPh>
    <rPh sb="4" eb="5">
      <t>ネン</t>
    </rPh>
    <phoneticPr fontId="27"/>
  </si>
  <si>
    <t>昭和35年
(1960)</t>
    <rPh sb="0" eb="2">
      <t>ショウワ</t>
    </rPh>
    <rPh sb="4" eb="5">
      <t>ネン</t>
    </rPh>
    <phoneticPr fontId="27"/>
  </si>
  <si>
    <t>昭和40年
(1965)</t>
    <rPh sb="0" eb="2">
      <t>ショウワ</t>
    </rPh>
    <rPh sb="4" eb="5">
      <t>ネン</t>
    </rPh>
    <phoneticPr fontId="27"/>
  </si>
  <si>
    <t>昭和45年
(1970)</t>
    <rPh sb="0" eb="2">
      <t>ショウワ</t>
    </rPh>
    <rPh sb="4" eb="5">
      <t>ネン</t>
    </rPh>
    <phoneticPr fontId="27"/>
  </si>
  <si>
    <t>昭和50年
(1975)</t>
    <rPh sb="0" eb="2">
      <t>ショウワ</t>
    </rPh>
    <rPh sb="4" eb="5">
      <t>ネン</t>
    </rPh>
    <phoneticPr fontId="27"/>
  </si>
  <si>
    <t>昭和55年
(1980)</t>
    <rPh sb="4" eb="5">
      <t>ネン</t>
    </rPh>
    <phoneticPr fontId="27"/>
  </si>
  <si>
    <t>昭和60年
(1985)</t>
    <rPh sb="4" eb="5">
      <t>ネン</t>
    </rPh>
    <phoneticPr fontId="27"/>
  </si>
  <si>
    <t>平成2年
(1990)</t>
    <rPh sb="3" eb="4">
      <t>ネン</t>
    </rPh>
    <phoneticPr fontId="27"/>
  </si>
  <si>
    <t>平成7年
(1995)</t>
    <rPh sb="3" eb="4">
      <t>ネン</t>
    </rPh>
    <phoneticPr fontId="27"/>
  </si>
  <si>
    <t>平成12年
(2000)</t>
    <rPh sb="4" eb="5">
      <t>ネン</t>
    </rPh>
    <phoneticPr fontId="27"/>
  </si>
  <si>
    <t>平成17年
(2005)</t>
    <rPh sb="4" eb="5">
      <t>ネン</t>
    </rPh>
    <phoneticPr fontId="27"/>
  </si>
  <si>
    <t>平成22年
(2010)</t>
    <rPh sb="4" eb="5">
      <t>ネン</t>
    </rPh>
    <phoneticPr fontId="27"/>
  </si>
  <si>
    <t>平成23年
(2011)</t>
    <rPh sb="4" eb="5">
      <t>ネン</t>
    </rPh>
    <phoneticPr fontId="27"/>
  </si>
  <si>
    <t>平成24年
(2012)</t>
    <rPh sb="4" eb="5">
      <t>ネン</t>
    </rPh>
    <phoneticPr fontId="27"/>
  </si>
  <si>
    <t>平成25年
(2013)</t>
    <rPh sb="4" eb="5">
      <t>ネン</t>
    </rPh>
    <phoneticPr fontId="27"/>
  </si>
  <si>
    <t>平成26年
(2014)</t>
    <rPh sb="4" eb="5">
      <t>ネン</t>
    </rPh>
    <phoneticPr fontId="27"/>
  </si>
  <si>
    <t>平成27年
(2015)</t>
    <rPh sb="4" eb="5">
      <t>ネン</t>
    </rPh>
    <phoneticPr fontId="27"/>
  </si>
  <si>
    <t>平成28年
(2016)</t>
    <rPh sb="4" eb="5">
      <t>ネン</t>
    </rPh>
    <phoneticPr fontId="27"/>
  </si>
  <si>
    <t>平成29年
(2017)</t>
    <rPh sb="4" eb="5">
      <t>ネン</t>
    </rPh>
    <phoneticPr fontId="27"/>
  </si>
  <si>
    <t>平成30年
(2018)</t>
    <rPh sb="4" eb="5">
      <t>ネン</t>
    </rPh>
    <phoneticPr fontId="27"/>
  </si>
  <si>
    <t>調査時点</t>
  </si>
  <si>
    <t>単　位</t>
  </si>
  <si>
    <t>人</t>
  </si>
  <si>
    <t>人</t>
    <rPh sb="0" eb="1">
      <t>ヒト</t>
    </rPh>
    <phoneticPr fontId="10"/>
  </si>
  <si>
    <t>28</t>
  </si>
  <si>
    <t>東灘区</t>
  </si>
  <si>
    <t>被災12市</t>
    <rPh sb="0" eb="2">
      <t>ヒサイ</t>
    </rPh>
    <rPh sb="4" eb="5">
      <t>シ</t>
    </rPh>
    <phoneticPr fontId="4"/>
  </si>
  <si>
    <t>資料　総務庁統計局「昭和55年10月１日の境域による各回国勢調査時の市区町村別人口」　(昭和60年9月）、総務省統計局「国勢調査報告」</t>
    <rPh sb="0" eb="2">
      <t>シリョウ</t>
    </rPh>
    <phoneticPr fontId="4"/>
  </si>
  <si>
    <t>(注)1　大正9年～昭和55年の数値は、各回国勢調査の市区町村別人口を昭和55年国勢調査の市区町の境域に合わせて組替え又は推計した数値を元に市区町単位で再集計したものである。　したがって、各年次の国勢調査結果とは数値が異なる場合がある。</t>
    <rPh sb="8" eb="9">
      <t>ネン</t>
    </rPh>
    <rPh sb="16" eb="18">
      <t>スウチ</t>
    </rPh>
    <rPh sb="20" eb="22">
      <t>カクカイ</t>
    </rPh>
    <rPh sb="22" eb="24">
      <t>コクセイ</t>
    </rPh>
    <rPh sb="24" eb="26">
      <t>チョウサ</t>
    </rPh>
    <rPh sb="27" eb="29">
      <t>シク</t>
    </rPh>
    <rPh sb="29" eb="31">
      <t>チョウソン</t>
    </rPh>
    <rPh sb="31" eb="32">
      <t>ベツ</t>
    </rPh>
    <rPh sb="32" eb="34">
      <t>ジンコウ</t>
    </rPh>
    <rPh sb="40" eb="42">
      <t>コクセイ</t>
    </rPh>
    <rPh sb="42" eb="44">
      <t>チョウサ</t>
    </rPh>
    <rPh sb="45" eb="46">
      <t>シ</t>
    </rPh>
    <rPh sb="46" eb="47">
      <t>ク</t>
    </rPh>
    <rPh sb="47" eb="48">
      <t>チョウ</t>
    </rPh>
    <phoneticPr fontId="4"/>
  </si>
  <si>
    <t>　　 2　昭和60年～平成17年の数値は、各回国勢調査の市区町別人口を元に市区町単位で再集計したものである。</t>
    <rPh sb="5" eb="7">
      <t>ショウワ</t>
    </rPh>
    <rPh sb="9" eb="10">
      <t>ネン</t>
    </rPh>
    <rPh sb="11" eb="13">
      <t>ヘイセイ</t>
    </rPh>
    <rPh sb="15" eb="16">
      <t>ネン</t>
    </rPh>
    <rPh sb="17" eb="19">
      <t>スウチ</t>
    </rPh>
    <rPh sb="21" eb="23">
      <t>カクカイ</t>
    </rPh>
    <rPh sb="23" eb="25">
      <t>コクセイ</t>
    </rPh>
    <rPh sb="25" eb="27">
      <t>チョウサ</t>
    </rPh>
    <rPh sb="28" eb="29">
      <t>シ</t>
    </rPh>
    <rPh sb="29" eb="30">
      <t>ク</t>
    </rPh>
    <rPh sb="30" eb="31">
      <t>チョウ</t>
    </rPh>
    <rPh sb="31" eb="32">
      <t>ベツ</t>
    </rPh>
    <rPh sb="32" eb="34">
      <t>ジンコウ</t>
    </rPh>
    <rPh sb="35" eb="36">
      <t>モト</t>
    </rPh>
    <rPh sb="37" eb="39">
      <t>シク</t>
    </rPh>
    <rPh sb="39" eb="40">
      <t>チョウ</t>
    </rPh>
    <rPh sb="40" eb="42">
      <t>タンイ</t>
    </rPh>
    <rPh sb="43" eb="46">
      <t>サイシュウケイ</t>
    </rPh>
    <phoneticPr fontId="4"/>
  </si>
  <si>
    <t>　　 3　大正9年～昭和55年の数値については昭和55年、それ以降の数値については各調査時点以降の境界変更等に伴う人口移動は原則として反映されていない。</t>
    <rPh sb="5" eb="7">
      <t>タイショウ</t>
    </rPh>
    <rPh sb="8" eb="9">
      <t>ネン</t>
    </rPh>
    <rPh sb="10" eb="12">
      <t>ショウワ</t>
    </rPh>
    <rPh sb="14" eb="15">
      <t>ネン</t>
    </rPh>
    <rPh sb="16" eb="18">
      <t>スウチ</t>
    </rPh>
    <rPh sb="23" eb="25">
      <t>ショウワ</t>
    </rPh>
    <rPh sb="27" eb="28">
      <t>ネン</t>
    </rPh>
    <rPh sb="31" eb="33">
      <t>イコウ</t>
    </rPh>
    <rPh sb="34" eb="36">
      <t>スウチ</t>
    </rPh>
    <rPh sb="41" eb="44">
      <t>カクチョウサ</t>
    </rPh>
    <rPh sb="44" eb="46">
      <t>ジテン</t>
    </rPh>
    <rPh sb="46" eb="48">
      <t>イコウ</t>
    </rPh>
    <phoneticPr fontId="4"/>
  </si>
  <si>
    <t>　　 4　昭和57年に垂水区の一部をもって西区が設置されたため、表中の*印の数値は、分割前の区域　における人口を示している。</t>
    <rPh sb="5" eb="7">
      <t>ショウワ</t>
    </rPh>
    <rPh sb="9" eb="10">
      <t>ネン</t>
    </rPh>
    <rPh sb="11" eb="14">
      <t>タルミク</t>
    </rPh>
    <rPh sb="15" eb="17">
      <t>イチブ</t>
    </rPh>
    <rPh sb="21" eb="23">
      <t>ニシク</t>
    </rPh>
    <rPh sb="24" eb="26">
      <t>セッチ</t>
    </rPh>
    <rPh sb="32" eb="34">
      <t>ヒョウチュウ</t>
    </rPh>
    <rPh sb="36" eb="37">
      <t>シルシ</t>
    </rPh>
    <rPh sb="38" eb="40">
      <t>スウチ</t>
    </rPh>
    <rPh sb="42" eb="44">
      <t>ブンカツ</t>
    </rPh>
    <rPh sb="44" eb="45">
      <t>マエ</t>
    </rPh>
    <rPh sb="46" eb="48">
      <t>クイキ</t>
    </rPh>
    <phoneticPr fontId="4"/>
  </si>
  <si>
    <t>市町別観光客入込数(観光人口:実人員調整後）</t>
    <rPh sb="3" eb="6">
      <t>カンコウキャク</t>
    </rPh>
    <rPh sb="10" eb="12">
      <t>カンコウ</t>
    </rPh>
    <rPh sb="12" eb="14">
      <t>ジンコウ</t>
    </rPh>
    <rPh sb="15" eb="16">
      <t>ジツ</t>
    </rPh>
    <rPh sb="16" eb="18">
      <t>ジンイン</t>
    </rPh>
    <rPh sb="18" eb="20">
      <t>チョウセイ</t>
    </rPh>
    <rPh sb="20" eb="21">
      <t>ゴ</t>
    </rPh>
    <phoneticPr fontId="4"/>
  </si>
  <si>
    <t>平成28年</t>
    <rPh sb="0" eb="2">
      <t>ヘイセイ</t>
    </rPh>
    <rPh sb="4" eb="5">
      <t>ネン</t>
    </rPh>
    <phoneticPr fontId="1"/>
  </si>
  <si>
    <t>A</t>
    <phoneticPr fontId="1"/>
  </si>
  <si>
    <t>B</t>
    <phoneticPr fontId="1"/>
  </si>
  <si>
    <t>C</t>
    <phoneticPr fontId="1"/>
  </si>
  <si>
    <t>D</t>
    <phoneticPr fontId="1"/>
  </si>
  <si>
    <t>総務省「国勢調査」</t>
    <rPh sb="0" eb="3">
      <t>ソウムショウ</t>
    </rPh>
    <rPh sb="4" eb="6">
      <t>コクセイ</t>
    </rPh>
    <rPh sb="6" eb="8">
      <t>チョウサ</t>
    </rPh>
    <phoneticPr fontId="1"/>
  </si>
  <si>
    <t>兵庫県観光振興課「兵庫県観光動態調査」</t>
    <rPh sb="0" eb="3">
      <t>ヒョウゴケン</t>
    </rPh>
    <rPh sb="3" eb="5">
      <t>カンコウ</t>
    </rPh>
    <rPh sb="5" eb="7">
      <t>シンコウ</t>
    </rPh>
    <rPh sb="7" eb="8">
      <t>カ</t>
    </rPh>
    <rPh sb="9" eb="12">
      <t>ヒョウゴケン</t>
    </rPh>
    <rPh sb="12" eb="14">
      <t>カンコウ</t>
    </rPh>
    <rPh sb="14" eb="16">
      <t>ドウタイ</t>
    </rPh>
    <rPh sb="16" eb="18">
      <t>チョウサ</t>
    </rPh>
    <phoneticPr fontId="1"/>
  </si>
  <si>
    <t>昼間人口</t>
    <rPh sb="0" eb="2">
      <t>チュウカン</t>
    </rPh>
    <rPh sb="2" eb="4">
      <t>ジンコウ</t>
    </rPh>
    <phoneticPr fontId="1"/>
  </si>
  <si>
    <t>市町外通勤通学数</t>
    <rPh sb="0" eb="2">
      <t>シチョウ</t>
    </rPh>
    <rPh sb="2" eb="3">
      <t>ガイ</t>
    </rPh>
    <rPh sb="3" eb="5">
      <t>ツウキン</t>
    </rPh>
    <rPh sb="5" eb="7">
      <t>ツウガク</t>
    </rPh>
    <rPh sb="7" eb="8">
      <t>スウ</t>
    </rPh>
    <phoneticPr fontId="1"/>
  </si>
  <si>
    <t>兵庫県「兵庫県推計人口」</t>
    <rPh sb="0" eb="3">
      <t>ヒョウゴケン</t>
    </rPh>
    <rPh sb="4" eb="7">
      <t>ヒョウゴケン</t>
    </rPh>
    <rPh sb="7" eb="9">
      <t>スイケイ</t>
    </rPh>
    <rPh sb="9" eb="11">
      <t>ジンコウ</t>
    </rPh>
    <phoneticPr fontId="1"/>
  </si>
  <si>
    <t>観光GDP推計資料</t>
    <rPh sb="0" eb="2">
      <t>カンコウ</t>
    </rPh>
    <rPh sb="5" eb="7">
      <t>スイケイ</t>
    </rPh>
    <rPh sb="7" eb="9">
      <t>シリョウ</t>
    </rPh>
    <phoneticPr fontId="1"/>
  </si>
  <si>
    <t>総人口</t>
    <rPh sb="0" eb="1">
      <t>ソウ</t>
    </rPh>
    <rPh sb="1" eb="3">
      <t>ジンコウ</t>
    </rPh>
    <phoneticPr fontId="1"/>
  </si>
  <si>
    <t>総人口（夜間人口）</t>
    <rPh sb="0" eb="1">
      <t>ソウ</t>
    </rPh>
    <rPh sb="1" eb="3">
      <t>ジンコウ</t>
    </rPh>
    <rPh sb="4" eb="6">
      <t>ヤカン</t>
    </rPh>
    <rPh sb="6" eb="8">
      <t>ジンコウ</t>
    </rPh>
    <phoneticPr fontId="1"/>
  </si>
  <si>
    <t>総人口×H27昼夜間人口比率</t>
    <rPh sb="0" eb="1">
      <t>ソウ</t>
    </rPh>
    <rPh sb="1" eb="3">
      <t>ジンコウ</t>
    </rPh>
    <rPh sb="7" eb="8">
      <t>ヒル</t>
    </rPh>
    <rPh sb="8" eb="10">
      <t>ヤカン</t>
    </rPh>
    <rPh sb="10" eb="12">
      <t>ジンコウ</t>
    </rPh>
    <rPh sb="12" eb="14">
      <t>ヒリツ</t>
    </rPh>
    <phoneticPr fontId="1"/>
  </si>
  <si>
    <t>（実人員調整後）</t>
    <rPh sb="1" eb="2">
      <t>ジツ</t>
    </rPh>
    <rPh sb="2" eb="4">
      <t>ジンイン</t>
    </rPh>
    <rPh sb="4" eb="6">
      <t>チョウセイ</t>
    </rPh>
    <rPh sb="6" eb="7">
      <t>ゴ</t>
    </rPh>
    <phoneticPr fontId="1"/>
  </si>
  <si>
    <t>観光客入込客数（延べ人数）×実人員調整係数／365日</t>
    <rPh sb="0" eb="2">
      <t>カンコウキャク</t>
    </rPh>
    <rPh sb="2" eb="4">
      <t>イリコミ</t>
    </rPh>
    <rPh sb="4" eb="5">
      <t>キャク</t>
    </rPh>
    <rPh sb="5" eb="6">
      <t>スウ</t>
    </rPh>
    <rPh sb="7" eb="8">
      <t>ノ</t>
    </rPh>
    <rPh sb="9" eb="11">
      <t>ニンズウ</t>
    </rPh>
    <rPh sb="13" eb="14">
      <t>ジツ</t>
    </rPh>
    <rPh sb="25" eb="26">
      <t>ニチ</t>
    </rPh>
    <phoneticPr fontId="1"/>
  </si>
  <si>
    <t>観光客入込客数（日帰り、宿泊延べ人員）</t>
    <rPh sb="0" eb="3">
      <t>カンコウキャク</t>
    </rPh>
    <rPh sb="3" eb="5">
      <t>イリコミ</t>
    </rPh>
    <rPh sb="5" eb="6">
      <t>キャク</t>
    </rPh>
    <rPh sb="6" eb="7">
      <t>スウ</t>
    </rPh>
    <rPh sb="8" eb="10">
      <t>ヒガエ</t>
    </rPh>
    <rPh sb="12" eb="14">
      <t>シュクハク</t>
    </rPh>
    <rPh sb="14" eb="15">
      <t>ノ</t>
    </rPh>
    <rPh sb="16" eb="18">
      <t>ジンイン</t>
    </rPh>
    <phoneticPr fontId="1"/>
  </si>
  <si>
    <t>項　　目</t>
    <rPh sb="0" eb="1">
      <t>コウ</t>
    </rPh>
    <rPh sb="3" eb="4">
      <t>メ</t>
    </rPh>
    <phoneticPr fontId="1"/>
  </si>
  <si>
    <t>年　次</t>
    <rPh sb="0" eb="1">
      <t>ネン</t>
    </rPh>
    <rPh sb="2" eb="3">
      <t>ツギ</t>
    </rPh>
    <phoneticPr fontId="1"/>
  </si>
  <si>
    <t>推　計　方　法</t>
    <rPh sb="0" eb="1">
      <t>スイ</t>
    </rPh>
    <rPh sb="2" eb="3">
      <t>ケイ</t>
    </rPh>
    <rPh sb="4" eb="5">
      <t>カタ</t>
    </rPh>
    <rPh sb="6" eb="7">
      <t>ホウ</t>
    </rPh>
    <phoneticPr fontId="1"/>
  </si>
  <si>
    <t>資　料</t>
    <rPh sb="0" eb="1">
      <t>シ</t>
    </rPh>
    <rPh sb="2" eb="3">
      <t>リョウ</t>
    </rPh>
    <phoneticPr fontId="1"/>
  </si>
  <si>
    <t>交流人口（試算値）</t>
    <rPh sb="0" eb="2">
      <t>コウリュウ</t>
    </rPh>
    <rPh sb="2" eb="4">
      <t>ジンコウ</t>
    </rPh>
    <rPh sb="5" eb="7">
      <t>シサン</t>
    </rPh>
    <rPh sb="7" eb="8">
      <t>アタイ</t>
    </rPh>
    <phoneticPr fontId="4"/>
  </si>
  <si>
    <t>交流人口（試算）H22年=100</t>
    <rPh sb="0" eb="2">
      <t>コウリュウ</t>
    </rPh>
    <rPh sb="2" eb="4">
      <t>ジンコウ</t>
    </rPh>
    <rPh sb="5" eb="7">
      <t>シサン</t>
    </rPh>
    <rPh sb="11" eb="12">
      <t>ネン</t>
    </rPh>
    <phoneticPr fontId="4"/>
  </si>
  <si>
    <t>市町別宿泊客観光客入込数(観光人口:実人員調整後）</t>
    <rPh sb="3" eb="6">
      <t>シュクハクキャク</t>
    </rPh>
    <rPh sb="6" eb="9">
      <t>カンコウキャク</t>
    </rPh>
    <rPh sb="13" eb="15">
      <t>カンコウ</t>
    </rPh>
    <rPh sb="15" eb="17">
      <t>ジンコウ</t>
    </rPh>
    <rPh sb="18" eb="19">
      <t>ジツ</t>
    </rPh>
    <rPh sb="19" eb="21">
      <t>ジンイン</t>
    </rPh>
    <rPh sb="21" eb="23">
      <t>チョウセイ</t>
    </rPh>
    <rPh sb="23" eb="24">
      <t>ゴ</t>
    </rPh>
    <phoneticPr fontId="4"/>
  </si>
  <si>
    <t>交流人口＝昼間人口（B)－域外から通勤通学者（C)＋観光人口（実人員調整後）（D)</t>
    <rPh sb="0" eb="2">
      <t>コウリュウ</t>
    </rPh>
    <rPh sb="2" eb="4">
      <t>ジンコウ</t>
    </rPh>
    <rPh sb="34" eb="36">
      <t>チョウセイ</t>
    </rPh>
    <rPh sb="36" eb="37">
      <t>ゴ</t>
    </rPh>
    <phoneticPr fontId="1"/>
  </si>
  <si>
    <t>交流人口・関係人口推計方法・資料</t>
    <rPh sb="0" eb="2">
      <t>コウリュウ</t>
    </rPh>
    <rPh sb="2" eb="4">
      <t>ジンコウ</t>
    </rPh>
    <rPh sb="5" eb="7">
      <t>カンケイ</t>
    </rPh>
    <rPh sb="7" eb="9">
      <t>ジンコウ</t>
    </rPh>
    <rPh sb="9" eb="11">
      <t>スイケイ</t>
    </rPh>
    <rPh sb="11" eb="13">
      <t>ホウホウ</t>
    </rPh>
    <rPh sb="14" eb="16">
      <t>シリョウ</t>
    </rPh>
    <phoneticPr fontId="1"/>
  </si>
  <si>
    <t>交流人口（試算）</t>
    <rPh sb="0" eb="2">
      <t>コウリュウ</t>
    </rPh>
    <rPh sb="2" eb="4">
      <t>ジンコウ</t>
    </rPh>
    <rPh sb="5" eb="7">
      <t>シサン</t>
    </rPh>
    <phoneticPr fontId="4"/>
  </si>
  <si>
    <t>交流人口</t>
    <rPh sb="0" eb="2">
      <t>コウリュウ</t>
    </rPh>
    <rPh sb="2" eb="4">
      <t>ジンコウ</t>
    </rPh>
    <phoneticPr fontId="1"/>
  </si>
  <si>
    <t>市区町村名</t>
    <rPh sb="0" eb="4">
      <t>シクチョウソン</t>
    </rPh>
    <rPh sb="4" eb="5">
      <t>メイ</t>
    </rPh>
    <phoneticPr fontId="4"/>
  </si>
  <si>
    <t>猪名川町</t>
    <phoneticPr fontId="1"/>
  </si>
  <si>
    <t>多可町</t>
    <phoneticPr fontId="1"/>
  </si>
  <si>
    <t>稲美町</t>
    <phoneticPr fontId="1"/>
  </si>
  <si>
    <t>播磨町</t>
    <phoneticPr fontId="1"/>
  </si>
  <si>
    <t>市川町</t>
    <phoneticPr fontId="1"/>
  </si>
  <si>
    <t>福崎町</t>
    <phoneticPr fontId="1"/>
  </si>
  <si>
    <t>神河町*</t>
    <phoneticPr fontId="4"/>
  </si>
  <si>
    <t>太子町</t>
    <phoneticPr fontId="1"/>
  </si>
  <si>
    <t>上郡町</t>
    <phoneticPr fontId="1"/>
  </si>
  <si>
    <t>佐用町</t>
    <phoneticPr fontId="1"/>
  </si>
  <si>
    <t>香美町</t>
    <phoneticPr fontId="1"/>
  </si>
  <si>
    <t>新温泉町</t>
    <phoneticPr fontId="1"/>
  </si>
  <si>
    <t>市町名</t>
    <phoneticPr fontId="4"/>
  </si>
  <si>
    <t>県合計</t>
  </si>
  <si>
    <t>中央区</t>
  </si>
  <si>
    <t>西区</t>
  </si>
  <si>
    <t>養父市</t>
    <rPh sb="0" eb="1">
      <t>オサム</t>
    </rPh>
    <rPh sb="1" eb="2">
      <t>チチ</t>
    </rPh>
    <rPh sb="2" eb="3">
      <t>シ</t>
    </rPh>
    <phoneticPr fontId="4"/>
  </si>
  <si>
    <t>丹波市</t>
    <rPh sb="0" eb="1">
      <t>タン</t>
    </rPh>
    <rPh sb="1" eb="2">
      <t>ナミ</t>
    </rPh>
    <rPh sb="2" eb="3">
      <t>シ</t>
    </rPh>
    <phoneticPr fontId="4"/>
  </si>
  <si>
    <t>朝来市</t>
    <rPh sb="0" eb="1">
      <t>アサ</t>
    </rPh>
    <rPh sb="1" eb="2">
      <t>ライ</t>
    </rPh>
    <rPh sb="2" eb="3">
      <t>シ</t>
    </rPh>
    <phoneticPr fontId="4"/>
  </si>
  <si>
    <t>淡路市</t>
    <rPh sb="0" eb="1">
      <t>タン</t>
    </rPh>
    <rPh sb="1" eb="2">
      <t>ロ</t>
    </rPh>
    <rPh sb="2" eb="3">
      <t>シ</t>
    </rPh>
    <phoneticPr fontId="4"/>
  </si>
  <si>
    <t>宍粟市</t>
    <rPh sb="0" eb="1">
      <t>シシ</t>
    </rPh>
    <rPh sb="1" eb="2">
      <t>アワ</t>
    </rPh>
    <rPh sb="2" eb="3">
      <t>シ</t>
    </rPh>
    <phoneticPr fontId="4"/>
  </si>
  <si>
    <t>加東市</t>
    <rPh sb="0" eb="1">
      <t>カ</t>
    </rPh>
    <rPh sb="1" eb="2">
      <t>ヒガシ</t>
    </rPh>
    <rPh sb="2" eb="3">
      <t>シ</t>
    </rPh>
    <phoneticPr fontId="4"/>
  </si>
  <si>
    <t>香美町</t>
    <rPh sb="0" eb="1">
      <t>カ</t>
    </rPh>
    <rPh sb="1" eb="2">
      <t>ミ</t>
    </rPh>
    <rPh sb="2" eb="3">
      <t>チョウ</t>
    </rPh>
    <phoneticPr fontId="4"/>
  </si>
  <si>
    <t>新温泉町</t>
    <rPh sb="0" eb="1">
      <t>シン</t>
    </rPh>
    <rPh sb="1" eb="4">
      <t>オンセンチョウ</t>
    </rPh>
    <phoneticPr fontId="4"/>
  </si>
  <si>
    <t>(単位：人）</t>
    <rPh sb="1" eb="3">
      <t>タンイ</t>
    </rPh>
    <rPh sb="4" eb="5">
      <t>ニン</t>
    </rPh>
    <phoneticPr fontId="1"/>
  </si>
  <si>
    <t>兵庫県</t>
    <rPh sb="0" eb="3">
      <t>ヒョウゴケン</t>
    </rPh>
    <phoneticPr fontId="1"/>
  </si>
  <si>
    <t>(資料）兵庫県統計課「兵庫県推計人口」</t>
    <rPh sb="1" eb="3">
      <t>シリョウ</t>
    </rPh>
    <rPh sb="4" eb="7">
      <t>ヒョウゴケン</t>
    </rPh>
    <rPh sb="7" eb="9">
      <t>トウケイ</t>
    </rPh>
    <rPh sb="9" eb="10">
      <t>カ</t>
    </rPh>
    <rPh sb="11" eb="14">
      <t>ヒョウゴケン</t>
    </rPh>
    <rPh sb="14" eb="16">
      <t>スイケイ</t>
    </rPh>
    <rPh sb="16" eb="18">
      <t>ジンコウ</t>
    </rPh>
    <phoneticPr fontId="1"/>
  </si>
  <si>
    <t>（資料）総務省「住民基本台帳人口」</t>
    <rPh sb="1" eb="3">
      <t>シリョウ</t>
    </rPh>
    <rPh sb="4" eb="7">
      <t>ソウムショウ</t>
    </rPh>
    <rPh sb="8" eb="10">
      <t>ジュウミン</t>
    </rPh>
    <rPh sb="10" eb="12">
      <t>キホン</t>
    </rPh>
    <rPh sb="12" eb="14">
      <t>ダイチョウ</t>
    </rPh>
    <rPh sb="14" eb="16">
      <t>ジンコウ</t>
    </rPh>
    <phoneticPr fontId="1"/>
  </si>
  <si>
    <t>住基人口－推計人口</t>
    <rPh sb="0" eb="2">
      <t>ジュウキ</t>
    </rPh>
    <rPh sb="2" eb="4">
      <t>ジンコウ</t>
    </rPh>
    <rPh sb="5" eb="7">
      <t>スイケイ</t>
    </rPh>
    <rPh sb="7" eb="9">
      <t>ジンコウ</t>
    </rPh>
    <phoneticPr fontId="1"/>
  </si>
  <si>
    <t xml:space="preserve"> </t>
    <phoneticPr fontId="1"/>
  </si>
  <si>
    <t>(資料）総務省「国勢調査」、「住民基本台帳人口」</t>
    <rPh sb="1" eb="3">
      <t>シリョウ</t>
    </rPh>
    <rPh sb="4" eb="7">
      <t>ソウムショウ</t>
    </rPh>
    <rPh sb="8" eb="10">
      <t>コクセイ</t>
    </rPh>
    <rPh sb="10" eb="12">
      <t>チョウサ</t>
    </rPh>
    <rPh sb="15" eb="17">
      <t>ジュウミン</t>
    </rPh>
    <rPh sb="17" eb="19">
      <t>キホン</t>
    </rPh>
    <rPh sb="19" eb="21">
      <t>ダイチョウ</t>
    </rPh>
    <rPh sb="21" eb="23">
      <t>ジンコウ</t>
    </rPh>
    <phoneticPr fontId="1"/>
  </si>
  <si>
    <t>e-県民</t>
    <rPh sb="2" eb="4">
      <t>ケンミン</t>
    </rPh>
    <phoneticPr fontId="1"/>
  </si>
  <si>
    <t>　</t>
    <phoneticPr fontId="1"/>
  </si>
  <si>
    <t>平成31年</t>
    <rPh sb="0" eb="2">
      <t>ヘイセイ</t>
    </rPh>
    <rPh sb="4" eb="5">
      <t>ネン</t>
    </rPh>
    <phoneticPr fontId="1"/>
  </si>
  <si>
    <t>神戸</t>
    <rPh sb="0" eb="2">
      <t>コウベ</t>
    </rPh>
    <phoneticPr fontId="1"/>
  </si>
  <si>
    <t>阪神</t>
    <rPh sb="0" eb="2">
      <t>ハンシン</t>
    </rPh>
    <phoneticPr fontId="1"/>
  </si>
  <si>
    <t>播磨</t>
    <rPh sb="0" eb="2">
      <t>ハリマ</t>
    </rPh>
    <phoneticPr fontId="1"/>
  </si>
  <si>
    <t>但馬</t>
    <rPh sb="0" eb="2">
      <t>タジマ</t>
    </rPh>
    <phoneticPr fontId="1"/>
  </si>
  <si>
    <t>丹波</t>
    <rPh sb="0" eb="2">
      <t>タンバ</t>
    </rPh>
    <phoneticPr fontId="1"/>
  </si>
  <si>
    <t>淡路</t>
    <rPh sb="0" eb="2">
      <t>アワジ</t>
    </rPh>
    <phoneticPr fontId="1"/>
  </si>
  <si>
    <t>不明</t>
    <rPh sb="0" eb="2">
      <t>フメイ</t>
    </rPh>
    <phoneticPr fontId="1"/>
  </si>
  <si>
    <t>県計</t>
    <rPh sb="0" eb="2">
      <t>ケンケイ</t>
    </rPh>
    <phoneticPr fontId="1"/>
  </si>
  <si>
    <t>県外関係人口(住基人口－推計人口）</t>
    <rPh sb="0" eb="2">
      <t>ケンガイ</t>
    </rPh>
    <rPh sb="2" eb="4">
      <t>カンケイ</t>
    </rPh>
    <rPh sb="4" eb="6">
      <t>ジンコウ</t>
    </rPh>
    <rPh sb="7" eb="9">
      <t>ジュウキ</t>
    </rPh>
    <rPh sb="9" eb="11">
      <t>ジンコウ</t>
    </rPh>
    <rPh sb="12" eb="14">
      <t>スイケイ</t>
    </rPh>
    <rPh sb="14" eb="16">
      <t>ジンコウ</t>
    </rPh>
    <phoneticPr fontId="1"/>
  </si>
  <si>
    <t>消費支援</t>
    <rPh sb="0" eb="2">
      <t>ショウヒ</t>
    </rPh>
    <rPh sb="2" eb="4">
      <t>シエン</t>
    </rPh>
    <phoneticPr fontId="1"/>
  </si>
  <si>
    <t>第１表　居住世帯の有無(8区分)別住宅数及び</t>
    <phoneticPr fontId="35"/>
  </si>
  <si>
    <t xml:space="preserve">Table 1.  Dwellings by Occupancy Status (8 Groups) and Occupied </t>
    <phoneticPr fontId="35"/>
  </si>
  <si>
    <t xml:space="preserve">地域
</t>
    <rPh sb="0" eb="2">
      <t>チイキ</t>
    </rPh>
    <phoneticPr fontId="35"/>
  </si>
  <si>
    <t>住宅総数</t>
    <rPh sb="0" eb="2">
      <t>ジュウタク</t>
    </rPh>
    <phoneticPr fontId="35"/>
  </si>
  <si>
    <t>Dwellings</t>
    <phoneticPr fontId="35"/>
  </si>
  <si>
    <t>住宅以外で人が
居住する建物数</t>
    <phoneticPr fontId="35"/>
  </si>
  <si>
    <t>総　数</t>
    <phoneticPr fontId="35"/>
  </si>
  <si>
    <t>総　数</t>
    <phoneticPr fontId="35"/>
  </si>
  <si>
    <t>同居世帯なし</t>
    <rPh sb="0" eb="2">
      <t>ドウキョ</t>
    </rPh>
    <rPh sb="2" eb="4">
      <t>セタイ</t>
    </rPh>
    <phoneticPr fontId="35"/>
  </si>
  <si>
    <t>同居世帯あり</t>
    <rPh sb="0" eb="2">
      <t>ドウキョ</t>
    </rPh>
    <rPh sb="2" eb="4">
      <t>セタイ</t>
    </rPh>
    <phoneticPr fontId="35"/>
  </si>
  <si>
    <t>一時現在者のみ</t>
    <rPh sb="0" eb="2">
      <t>イチジ</t>
    </rPh>
    <rPh sb="2" eb="4">
      <t>ゲンザイ</t>
    </rPh>
    <rPh sb="4" eb="5">
      <t>シャ</t>
    </rPh>
    <phoneticPr fontId="35"/>
  </si>
  <si>
    <t>建築中</t>
    <rPh sb="0" eb="3">
      <t>ケンチクチュウ</t>
    </rPh>
    <phoneticPr fontId="35"/>
  </si>
  <si>
    <t>総　数</t>
    <phoneticPr fontId="35"/>
  </si>
  <si>
    <t>二次的住宅</t>
    <phoneticPr fontId="35"/>
  </si>
  <si>
    <t>賃貸用の住宅</t>
    <rPh sb="0" eb="3">
      <t>チンタイヨウ</t>
    </rPh>
    <rPh sb="4" eb="6">
      <t>ジュウタク</t>
    </rPh>
    <phoneticPr fontId="35"/>
  </si>
  <si>
    <t>売却用の住宅</t>
    <rPh sb="0" eb="3">
      <t>バイキャクヨウ</t>
    </rPh>
    <rPh sb="4" eb="6">
      <t>ジュウタク</t>
    </rPh>
    <phoneticPr fontId="35"/>
  </si>
  <si>
    <t>その他の住宅</t>
    <rPh sb="2" eb="3">
      <t>タ</t>
    </rPh>
    <rPh sb="4" eb="6">
      <t>ジュウタク</t>
    </rPh>
    <phoneticPr fontId="35"/>
  </si>
  <si>
    <t>Area</t>
    <phoneticPr fontId="35"/>
  </si>
  <si>
    <t>Without shared
households</t>
    <phoneticPr fontId="35"/>
  </si>
  <si>
    <t>With shared
households</t>
    <phoneticPr fontId="35"/>
  </si>
  <si>
    <t>Temporary
occupants only</t>
    <phoneticPr fontId="35"/>
  </si>
  <si>
    <t>Occupied buildings
other than dwelling</t>
    <phoneticPr fontId="35"/>
  </si>
  <si>
    <t>Total</t>
    <phoneticPr fontId="35"/>
  </si>
  <si>
    <t>As second dwellings</t>
    <phoneticPr fontId="35"/>
  </si>
  <si>
    <t>For rent</t>
    <phoneticPr fontId="35"/>
  </si>
  <si>
    <t>For sale</t>
    <phoneticPr fontId="35"/>
  </si>
  <si>
    <t>Others</t>
    <phoneticPr fontId="35"/>
  </si>
  <si>
    <t>Under construction</t>
    <phoneticPr fontId="35"/>
  </si>
  <si>
    <t xml:space="preserve">002  </t>
  </si>
  <si>
    <t xml:space="preserve">2810036     </t>
  </si>
  <si>
    <t xml:space="preserve">            </t>
  </si>
  <si>
    <t xml:space="preserve">  </t>
  </si>
  <si>
    <t xml:space="preserve">100   神　  　戸　  　市 </t>
    <phoneticPr fontId="35"/>
  </si>
  <si>
    <t xml:space="preserve">2810156     </t>
  </si>
  <si>
    <t>101　 東　　  灘　　　区</t>
    <phoneticPr fontId="35"/>
  </si>
  <si>
    <t xml:space="preserve">2810256     </t>
  </si>
  <si>
    <t>102　 灘　　　　　    区</t>
    <phoneticPr fontId="35"/>
  </si>
  <si>
    <t xml:space="preserve">2810556     </t>
  </si>
  <si>
    <t>105　 兵　　  庫　　　区</t>
    <phoneticPr fontId="35"/>
  </si>
  <si>
    <t xml:space="preserve">2810656     </t>
  </si>
  <si>
    <t>106　 長　　  田　　　区</t>
    <phoneticPr fontId="35"/>
  </si>
  <si>
    <t xml:space="preserve">2810756     </t>
  </si>
  <si>
    <t>107　 須　　  磨　　　区</t>
    <phoneticPr fontId="35"/>
  </si>
  <si>
    <t xml:space="preserve">2810856     </t>
  </si>
  <si>
    <t>108　 垂　　  水　　　区</t>
    <phoneticPr fontId="35"/>
  </si>
  <si>
    <t xml:space="preserve">2810956     </t>
  </si>
  <si>
    <t>109　 北　　　　　    区</t>
    <phoneticPr fontId="35"/>
  </si>
  <si>
    <t xml:space="preserve">2811056     </t>
  </si>
  <si>
    <t>110　 中　　  央　　　区</t>
    <phoneticPr fontId="35"/>
  </si>
  <si>
    <t xml:space="preserve">2811156     </t>
  </si>
  <si>
    <t>111　 西　　　　　    区</t>
    <phoneticPr fontId="35"/>
  </si>
  <si>
    <t xml:space="preserve">2820146     </t>
  </si>
  <si>
    <t>201　 姫　　  路　　　市</t>
    <phoneticPr fontId="35"/>
  </si>
  <si>
    <t xml:space="preserve">2820246     </t>
  </si>
  <si>
    <t>202　 尼　　  崎　　　市</t>
    <phoneticPr fontId="35"/>
  </si>
  <si>
    <t xml:space="preserve">2820346     </t>
  </si>
  <si>
    <t>203　 明　　  石　　　市</t>
    <phoneticPr fontId="35"/>
  </si>
  <si>
    <t xml:space="preserve">2820446     </t>
  </si>
  <si>
    <t>204　 西　　  宮　　　市</t>
    <phoneticPr fontId="35"/>
  </si>
  <si>
    <t xml:space="preserve">2820546     </t>
  </si>
  <si>
    <t>205　 洲　　  本　　　市</t>
    <phoneticPr fontId="35"/>
  </si>
  <si>
    <t xml:space="preserve">2820646     </t>
  </si>
  <si>
    <t>206　 芦　　  屋　　　市</t>
    <phoneticPr fontId="35"/>
  </si>
  <si>
    <t xml:space="preserve">2820746     </t>
  </si>
  <si>
    <t>207　 伊　　  丹　　　市</t>
    <phoneticPr fontId="35"/>
  </si>
  <si>
    <t xml:space="preserve">2820846     </t>
  </si>
  <si>
    <t>208　 相　　  生　　　市</t>
    <phoneticPr fontId="35"/>
  </si>
  <si>
    <t xml:space="preserve">2820946     </t>
  </si>
  <si>
    <t>209　 豊　　  岡　　　市</t>
    <phoneticPr fontId="35"/>
  </si>
  <si>
    <t xml:space="preserve">2821046     </t>
  </si>
  <si>
    <t>210　 加　 古　 川　  市</t>
    <phoneticPr fontId="35"/>
  </si>
  <si>
    <t xml:space="preserve">2821246     </t>
  </si>
  <si>
    <t>212　 赤　　  穂　　　市</t>
    <phoneticPr fontId="35"/>
  </si>
  <si>
    <t xml:space="preserve">2821346     </t>
  </si>
  <si>
    <t>213　 西　　  脇　　　市</t>
    <phoneticPr fontId="35"/>
  </si>
  <si>
    <t xml:space="preserve">2821446     </t>
  </si>
  <si>
    <t>214　 宝　　  塚　　　市</t>
    <phoneticPr fontId="35"/>
  </si>
  <si>
    <t xml:space="preserve">2821546     </t>
  </si>
  <si>
    <t>215　 三　　  木　　　市</t>
    <phoneticPr fontId="35"/>
  </si>
  <si>
    <t xml:space="preserve">2821646     </t>
  </si>
  <si>
    <t>216　 高　　  砂　　　市</t>
    <phoneticPr fontId="35"/>
  </si>
  <si>
    <t xml:space="preserve">2821746     </t>
  </si>
  <si>
    <t>217　 川　　  西　　　市</t>
    <phoneticPr fontId="35"/>
  </si>
  <si>
    <t xml:space="preserve">2821846     </t>
  </si>
  <si>
    <t>218　 小　　  野　　　市</t>
    <phoneticPr fontId="35"/>
  </si>
  <si>
    <t xml:space="preserve">2821946     </t>
  </si>
  <si>
    <t>219　 三　　  田　　　市</t>
    <phoneticPr fontId="35"/>
  </si>
  <si>
    <t xml:space="preserve">2822046     </t>
  </si>
  <si>
    <t>220　 加　　  西　　　市</t>
    <phoneticPr fontId="35"/>
  </si>
  <si>
    <t xml:space="preserve">2822146     </t>
  </si>
  <si>
    <t xml:space="preserve">2822246     </t>
  </si>
  <si>
    <t>222   養　　　父　　　市</t>
    <phoneticPr fontId="35"/>
  </si>
  <si>
    <t xml:space="preserve">2822346     </t>
  </si>
  <si>
    <t>223   丹　　　波　　　市</t>
    <phoneticPr fontId="35"/>
  </si>
  <si>
    <t xml:space="preserve">2822446     </t>
  </si>
  <si>
    <t>224   南　あ　わ　じ　市</t>
    <phoneticPr fontId="35"/>
  </si>
  <si>
    <t xml:space="preserve">2822546     </t>
  </si>
  <si>
    <t>225   朝　　　来　　　市</t>
    <phoneticPr fontId="35"/>
  </si>
  <si>
    <t xml:space="preserve">2822646     </t>
  </si>
  <si>
    <t>226　 淡　　　路　　　市</t>
    <phoneticPr fontId="35"/>
  </si>
  <si>
    <t xml:space="preserve">2822746     </t>
  </si>
  <si>
    <t>227   宍　　　粟　　　市</t>
    <phoneticPr fontId="35"/>
  </si>
  <si>
    <t xml:space="preserve">2822846     </t>
  </si>
  <si>
    <t>228　 加　　　東　　　市</t>
    <phoneticPr fontId="35"/>
  </si>
  <si>
    <t xml:space="preserve">2822946     </t>
  </si>
  <si>
    <t>229　 た   つ   の    市</t>
    <phoneticPr fontId="35"/>
  </si>
  <si>
    <t xml:space="preserve">2830166     </t>
  </si>
  <si>
    <t>301　 猪　 名　 川　  町</t>
    <phoneticPr fontId="35"/>
  </si>
  <si>
    <t xml:space="preserve">2836566     </t>
  </si>
  <si>
    <t>365   多　　　可　　　町</t>
    <phoneticPr fontId="35"/>
  </si>
  <si>
    <t xml:space="preserve">2838166     </t>
  </si>
  <si>
    <t>381　 稲　　  美　　　町</t>
    <phoneticPr fontId="35"/>
  </si>
  <si>
    <t xml:space="preserve">2838266     </t>
  </si>
  <si>
    <t>382　 播　　  磨　　　町</t>
    <phoneticPr fontId="35"/>
  </si>
  <si>
    <t xml:space="preserve">2844366     </t>
  </si>
  <si>
    <t>443　 福　　  崎　　　町</t>
    <phoneticPr fontId="35"/>
  </si>
  <si>
    <t xml:space="preserve">2846466     </t>
  </si>
  <si>
    <t>464　 太　　  子　　　町</t>
    <phoneticPr fontId="35"/>
  </si>
  <si>
    <t xml:space="preserve">2848166     </t>
  </si>
  <si>
    <t>481　 上　　  郡　　　町</t>
    <phoneticPr fontId="35"/>
  </si>
  <si>
    <t xml:space="preserve">2850166     </t>
  </si>
  <si>
    <t>501　 佐　　  用　　　町</t>
    <phoneticPr fontId="35"/>
  </si>
  <si>
    <t xml:space="preserve">2858566     </t>
  </si>
  <si>
    <t>585   香　　　美　　　町</t>
    <phoneticPr fontId="35"/>
  </si>
  <si>
    <t xml:space="preserve">2858666     </t>
  </si>
  <si>
    <t>586   新   温   泉    町</t>
    <phoneticPr fontId="35"/>
  </si>
  <si>
    <t>（単位：千円、件）</t>
    <rPh sb="1" eb="3">
      <t>タンイ</t>
    </rPh>
    <rPh sb="4" eb="6">
      <t>センエン</t>
    </rPh>
    <rPh sb="7" eb="8">
      <t>ケン</t>
    </rPh>
    <phoneticPr fontId="1"/>
  </si>
  <si>
    <t>団体名</t>
    <rPh sb="0" eb="2">
      <t>ダンタイ</t>
    </rPh>
    <rPh sb="2" eb="3">
      <t>メイ</t>
    </rPh>
    <phoneticPr fontId="0"/>
  </si>
  <si>
    <t>金額</t>
    <rPh sb="0" eb="2">
      <t>キンガク</t>
    </rPh>
    <phoneticPr fontId="36"/>
  </si>
  <si>
    <t>件数</t>
    <rPh sb="0" eb="2">
      <t>ケンスウ</t>
    </rPh>
    <phoneticPr fontId="36"/>
  </si>
  <si>
    <t>市町村合計</t>
    <rPh sb="0" eb="3">
      <t>シチョウソン</t>
    </rPh>
    <rPh sb="3" eb="5">
      <t>ゴウケイ</t>
    </rPh>
    <phoneticPr fontId="36"/>
  </si>
  <si>
    <t>合計</t>
  </si>
  <si>
    <t>平成25年</t>
    <rPh sb="0" eb="2">
      <t>ヘイセイ</t>
    </rPh>
    <rPh sb="4" eb="5">
      <t>ネン</t>
    </rPh>
    <phoneticPr fontId="1"/>
  </si>
  <si>
    <r>
      <t>居住世帯あり　　　</t>
    </r>
    <r>
      <rPr>
        <sz val="10.5"/>
        <color indexed="8"/>
        <rFont val="Times New Roman"/>
        <family val="1"/>
      </rPr>
      <t>Occupied</t>
    </r>
    <rPh sb="0" eb="2">
      <t>キョジュウ</t>
    </rPh>
    <rPh sb="2" eb="4">
      <t>セタイ</t>
    </rPh>
    <phoneticPr fontId="35"/>
  </si>
  <si>
    <r>
      <t>居住世帯なし　　　　　　　　　　　　　　　　</t>
    </r>
    <r>
      <rPr>
        <sz val="10.5"/>
        <color indexed="8"/>
        <rFont val="Times New Roman"/>
        <family val="1"/>
      </rPr>
      <t>Unoccupied</t>
    </r>
    <phoneticPr fontId="35"/>
  </si>
  <si>
    <r>
      <t>空き家 　　　　　　　　　　　　　　　</t>
    </r>
    <r>
      <rPr>
        <sz val="10.5"/>
        <color indexed="8"/>
        <rFont val="Times New Roman"/>
        <family val="1"/>
      </rPr>
      <t>Vacant</t>
    </r>
    <rPh sb="0" eb="1">
      <t>ア</t>
    </rPh>
    <rPh sb="2" eb="3">
      <t>ヤ</t>
    </rPh>
    <phoneticPr fontId="35"/>
  </si>
  <si>
    <t>住宅以外で人が居住する建物数０市区町村</t>
  </si>
  <si>
    <t>ふるさと納税件数</t>
    <rPh sb="4" eb="6">
      <t>ノウゼイ</t>
    </rPh>
    <rPh sb="6" eb="8">
      <t>ケンスウ</t>
    </rPh>
    <phoneticPr fontId="1"/>
  </si>
  <si>
    <t>ふるさと納税金額・件数</t>
    <rPh sb="4" eb="6">
      <t>ノウゼイ</t>
    </rPh>
    <rPh sb="6" eb="8">
      <t>キンガク</t>
    </rPh>
    <rPh sb="9" eb="11">
      <t>ケンスウ</t>
    </rPh>
    <phoneticPr fontId="1"/>
  </si>
  <si>
    <t>平成25年住宅・土地統計調査</t>
    <rPh sb="0" eb="2">
      <t>ヘイセイ</t>
    </rPh>
    <rPh sb="4" eb="5">
      <t>ネン</t>
    </rPh>
    <rPh sb="5" eb="7">
      <t>ジュウタク</t>
    </rPh>
    <rPh sb="8" eb="10">
      <t>トチ</t>
    </rPh>
    <rPh sb="10" eb="12">
      <t>トウケイ</t>
    </rPh>
    <rPh sb="12" eb="14">
      <t>チョウサ</t>
    </rPh>
    <phoneticPr fontId="1"/>
  </si>
  <si>
    <t>0</t>
    <phoneticPr fontId="1"/>
  </si>
  <si>
    <t>兵庫県(別掲）</t>
    <rPh sb="0" eb="3">
      <t>ヒョウゴケン</t>
    </rPh>
    <rPh sb="4" eb="5">
      <t>ベツ</t>
    </rPh>
    <phoneticPr fontId="1"/>
  </si>
  <si>
    <t>総務省「住民基本台帳人口」</t>
    <rPh sb="0" eb="3">
      <t>ソウムショウ</t>
    </rPh>
    <rPh sb="4" eb="6">
      <t>ジュウミン</t>
    </rPh>
    <rPh sb="6" eb="8">
      <t>キホン</t>
    </rPh>
    <rPh sb="8" eb="10">
      <t>ダイチョウ</t>
    </rPh>
    <rPh sb="10" eb="12">
      <t>ジンコウ</t>
    </rPh>
    <phoneticPr fontId="1"/>
  </si>
  <si>
    <t>兵庫県「推計人口」</t>
    <rPh sb="0" eb="3">
      <t>ヒョウゴケン</t>
    </rPh>
    <rPh sb="4" eb="6">
      <t>スイケイ</t>
    </rPh>
    <rPh sb="6" eb="8">
      <t>ジンコウ</t>
    </rPh>
    <phoneticPr fontId="1"/>
  </si>
  <si>
    <t>平成31年</t>
    <rPh sb="0" eb="2">
      <t>ヘイセイ</t>
    </rPh>
    <rPh sb="4" eb="5">
      <t>ネン</t>
    </rPh>
    <phoneticPr fontId="1"/>
  </si>
  <si>
    <t>総務省「住宅・土地統計調査」</t>
    <rPh sb="0" eb="3">
      <t>ソウムショウ</t>
    </rPh>
    <rPh sb="4" eb="6">
      <t>ジュウタク</t>
    </rPh>
    <rPh sb="7" eb="9">
      <t>トチ</t>
    </rPh>
    <rPh sb="9" eb="11">
      <t>トウケイ</t>
    </rPh>
    <rPh sb="11" eb="13">
      <t>チョウサ</t>
    </rPh>
    <phoneticPr fontId="1"/>
  </si>
  <si>
    <t>総務省「ふるさと納税に関する現況調査」</t>
    <rPh sb="0" eb="3">
      <t>ソウムショウ</t>
    </rPh>
    <rPh sb="8" eb="10">
      <t>ノウゼイ</t>
    </rPh>
    <rPh sb="11" eb="12">
      <t>カン</t>
    </rPh>
    <rPh sb="14" eb="16">
      <t>ゲンキョウ</t>
    </rPh>
    <rPh sb="16" eb="18">
      <t>チョウサ</t>
    </rPh>
    <phoneticPr fontId="1"/>
  </si>
  <si>
    <t>平成26年</t>
    <rPh sb="0" eb="2">
      <t>ヘイセイ</t>
    </rPh>
    <rPh sb="4" eb="5">
      <t>ネン</t>
    </rPh>
    <phoneticPr fontId="1"/>
  </si>
  <si>
    <t>県外関係人口（住基人口－推計人口）※マイナス値はゼロ</t>
    <rPh sb="0" eb="2">
      <t>ケンガイ</t>
    </rPh>
    <rPh sb="2" eb="4">
      <t>カンケイ</t>
    </rPh>
    <rPh sb="4" eb="6">
      <t>ジンコウ</t>
    </rPh>
    <rPh sb="7" eb="9">
      <t>ジュウキ</t>
    </rPh>
    <rPh sb="9" eb="11">
      <t>ジンコウ</t>
    </rPh>
    <rPh sb="12" eb="14">
      <t>スイケイ</t>
    </rPh>
    <rPh sb="14" eb="16">
      <t>ジンコウ</t>
    </rPh>
    <rPh sb="22" eb="23">
      <t>アタイ</t>
    </rPh>
    <phoneticPr fontId="1"/>
  </si>
  <si>
    <t>ひょうごe-県民登録者(概数）</t>
    <rPh sb="6" eb="8">
      <t>ケンミン</t>
    </rPh>
    <rPh sb="8" eb="11">
      <t>トウロクシャ</t>
    </rPh>
    <rPh sb="12" eb="14">
      <t>ガイスウ</t>
    </rPh>
    <phoneticPr fontId="1"/>
  </si>
  <si>
    <t>E</t>
    <phoneticPr fontId="1"/>
  </si>
  <si>
    <t>Ｆ</t>
    <phoneticPr fontId="1"/>
  </si>
  <si>
    <t>Ｇ</t>
    <phoneticPr fontId="1"/>
  </si>
  <si>
    <t>県外滞在者</t>
    <rPh sb="0" eb="2">
      <t>ケンガイ</t>
    </rPh>
    <rPh sb="2" eb="5">
      <t>タイザイシャ</t>
    </rPh>
    <phoneticPr fontId="1"/>
  </si>
  <si>
    <t>県内一時滞在者</t>
    <rPh sb="0" eb="2">
      <t>ケンアイ</t>
    </rPh>
    <rPh sb="2" eb="4">
      <t>イチジ</t>
    </rPh>
    <rPh sb="4" eb="7">
      <t>タイザイシャ</t>
    </rPh>
    <phoneticPr fontId="1"/>
  </si>
  <si>
    <t>消費支援者</t>
    <rPh sb="0" eb="2">
      <t>ショウヒ</t>
    </rPh>
    <rPh sb="2" eb="5">
      <t>シエンシャ</t>
    </rPh>
    <phoneticPr fontId="1"/>
  </si>
  <si>
    <t>Ｈ</t>
    <phoneticPr fontId="1"/>
  </si>
  <si>
    <t>Ｉ</t>
    <phoneticPr fontId="1"/>
  </si>
  <si>
    <t>総務省「ふるさと納税に関する現況調査」</t>
    <rPh sb="0" eb="3">
      <t>ソウムショウ</t>
    </rPh>
    <rPh sb="8" eb="10">
      <t>ノウゼイ</t>
    </rPh>
    <rPh sb="11" eb="12">
      <t>カン</t>
    </rPh>
    <rPh sb="14" eb="16">
      <t>ゲンキョウ</t>
    </rPh>
    <rPh sb="16" eb="18">
      <t>チョウサ</t>
    </rPh>
    <phoneticPr fontId="1"/>
  </si>
  <si>
    <t>住民基本台帳人口－兵庫県推計人口（1月1日現在）</t>
    <rPh sb="0" eb="1">
      <t>ジュウミン</t>
    </rPh>
    <rPh sb="1" eb="3">
      <t>キホン</t>
    </rPh>
    <rPh sb="3" eb="5">
      <t>ダイチョウ</t>
    </rPh>
    <rPh sb="5" eb="7">
      <t>ジンコウ</t>
    </rPh>
    <rPh sb="8" eb="11">
      <t>ヒョウゴケン</t>
    </rPh>
    <rPh sb="11" eb="13">
      <t>スイケイ</t>
    </rPh>
    <rPh sb="13" eb="15">
      <t>ジンコウ</t>
    </rPh>
    <rPh sb="17" eb="18">
      <t>ガツ</t>
    </rPh>
    <rPh sb="19" eb="20">
      <t>ニチ</t>
    </rPh>
    <rPh sb="20" eb="22">
      <t>ゲンザイ</t>
    </rPh>
    <phoneticPr fontId="1"/>
  </si>
  <si>
    <t>総務省「住民基本台帳人口」、兵庫県「推計人口」</t>
    <rPh sb="0" eb="3">
      <t>ソウムショウ</t>
    </rPh>
    <rPh sb="4" eb="6">
      <t>ジュウミン</t>
    </rPh>
    <rPh sb="6" eb="8">
      <t>キホン</t>
    </rPh>
    <rPh sb="8" eb="10">
      <t>ダイチョウ</t>
    </rPh>
    <rPh sb="10" eb="12">
      <t>ジンコウ</t>
    </rPh>
    <rPh sb="14" eb="17">
      <t>ヒョウゴケン</t>
    </rPh>
    <rPh sb="18" eb="20">
      <t>スイケイ</t>
    </rPh>
    <rPh sb="20" eb="22">
      <t>ジンコウ</t>
    </rPh>
    <phoneticPr fontId="1"/>
  </si>
  <si>
    <t>市町別一時現在者(住宅戸数）</t>
    <rPh sb="0" eb="1">
      <t>シチョウ</t>
    </rPh>
    <rPh sb="1" eb="2">
      <t>ベツ</t>
    </rPh>
    <rPh sb="2" eb="4">
      <t>イチジ</t>
    </rPh>
    <rPh sb="4" eb="6">
      <t>ゲンザイ</t>
    </rPh>
    <rPh sb="6" eb="7">
      <t>シャ</t>
    </rPh>
    <rPh sb="9" eb="11">
      <t>ジュウタク</t>
    </rPh>
    <rPh sb="11" eb="13">
      <t>コスウ</t>
    </rPh>
    <phoneticPr fontId="1"/>
  </si>
  <si>
    <t>※</t>
    <phoneticPr fontId="1"/>
  </si>
  <si>
    <t>その他関連資料</t>
    <rPh sb="2" eb="3">
      <t>タ</t>
    </rPh>
    <rPh sb="3" eb="5">
      <t>カンレン</t>
    </rPh>
    <rPh sb="5" eb="7">
      <t>シリョウ</t>
    </rPh>
    <phoneticPr fontId="1"/>
  </si>
  <si>
    <t>昼間人口A</t>
    <rPh sb="0" eb="2">
      <t>チュウカン</t>
    </rPh>
    <rPh sb="2" eb="4">
      <t>ジンコウ</t>
    </rPh>
    <phoneticPr fontId="1"/>
  </si>
  <si>
    <t>域外から通勤通学者B</t>
    <rPh sb="0" eb="2">
      <t>イキガイ</t>
    </rPh>
    <rPh sb="4" eb="6">
      <t>ツウキン</t>
    </rPh>
    <rPh sb="6" eb="8">
      <t>ツウガク</t>
    </rPh>
    <rPh sb="8" eb="9">
      <t>シャ</t>
    </rPh>
    <phoneticPr fontId="1"/>
  </si>
  <si>
    <t>1日当たり観光人口C</t>
    <rPh sb="1" eb="2">
      <t>ニチ</t>
    </rPh>
    <rPh sb="2" eb="3">
      <t>ア</t>
    </rPh>
    <rPh sb="5" eb="7">
      <t>カンコウ</t>
    </rPh>
    <rPh sb="7" eb="9">
      <t>ジンコウ</t>
    </rPh>
    <phoneticPr fontId="1"/>
  </si>
  <si>
    <t>交流人口D=A-B+C</t>
    <rPh sb="0" eb="2">
      <t>コウリュウ</t>
    </rPh>
    <rPh sb="2" eb="4">
      <t>ジンコウ</t>
    </rPh>
    <phoneticPr fontId="1"/>
  </si>
  <si>
    <t>推計</t>
    <rPh sb="0" eb="2">
      <t>スイケイ</t>
    </rPh>
    <phoneticPr fontId="1"/>
  </si>
  <si>
    <t>平成30年度</t>
    <rPh sb="0" eb="2">
      <t>ヘイセイ</t>
    </rPh>
    <rPh sb="4" eb="6">
      <t>ネンド</t>
    </rPh>
    <phoneticPr fontId="1"/>
  </si>
  <si>
    <t>http://www.soumu.go.jp/main_sosiki/jichi_zeisei/czaisei/czaisei_seido/furusato/topics/20170704.html</t>
    <phoneticPr fontId="1"/>
  </si>
  <si>
    <t>平成30年度</t>
    <rPh sb="0" eb="2">
      <t>ヘイセイ</t>
    </rPh>
    <rPh sb="4" eb="6">
      <t>ネンド</t>
    </rPh>
    <phoneticPr fontId="4"/>
  </si>
  <si>
    <t>平成30年度</t>
    <rPh sb="0" eb="2">
      <t>ヘイセイ</t>
    </rPh>
    <rPh sb="4" eb="5">
      <t>ネン</t>
    </rPh>
    <rPh sb="5" eb="6">
      <t>ド</t>
    </rPh>
    <phoneticPr fontId="4"/>
  </si>
  <si>
    <t>2018年度</t>
    <rPh sb="4" eb="6">
      <t>ネンド</t>
    </rPh>
    <phoneticPr fontId="4"/>
  </si>
  <si>
    <t>H21</t>
    <phoneticPr fontId="4"/>
  </si>
  <si>
    <t>H22</t>
    <phoneticPr fontId="4"/>
  </si>
  <si>
    <t>平成28年</t>
    <rPh sb="0" eb="2">
      <t>ヘイセイ</t>
    </rPh>
    <rPh sb="4" eb="5">
      <t>ネン</t>
    </rPh>
    <phoneticPr fontId="4"/>
  </si>
  <si>
    <t>平成29年</t>
    <rPh sb="0" eb="2">
      <t>ヘイセイ</t>
    </rPh>
    <rPh sb="4" eb="5">
      <t>ネン</t>
    </rPh>
    <phoneticPr fontId="4"/>
  </si>
  <si>
    <t>平成30年</t>
    <rPh sb="0" eb="2">
      <t>ヘイセイ</t>
    </rPh>
    <rPh sb="4" eb="5">
      <t>ネン</t>
    </rPh>
    <phoneticPr fontId="4"/>
  </si>
  <si>
    <t>A</t>
    <phoneticPr fontId="4"/>
  </si>
  <si>
    <t>B</t>
    <phoneticPr fontId="4"/>
  </si>
  <si>
    <t>ホテル・ビジネスホテル、旅館平均</t>
    <rPh sb="12" eb="14">
      <t>リョカン</t>
    </rPh>
    <rPh sb="14" eb="16">
      <t>ヘイキン</t>
    </rPh>
    <phoneticPr fontId="4"/>
  </si>
  <si>
    <t>E</t>
    <phoneticPr fontId="4"/>
  </si>
  <si>
    <t>ホテル</t>
    <phoneticPr fontId="4"/>
  </si>
  <si>
    <t>ユースホステル</t>
    <phoneticPr fontId="4"/>
  </si>
  <si>
    <t>F</t>
    <phoneticPr fontId="4"/>
  </si>
  <si>
    <t>G</t>
    <phoneticPr fontId="4"/>
  </si>
  <si>
    <t>H</t>
    <phoneticPr fontId="4"/>
  </si>
  <si>
    <t>－</t>
    <phoneticPr fontId="4"/>
  </si>
  <si>
    <t>I</t>
    <phoneticPr fontId="4"/>
  </si>
  <si>
    <t>J</t>
  </si>
  <si>
    <t>J</t>
    <phoneticPr fontId="47"/>
  </si>
  <si>
    <t>D</t>
  </si>
  <si>
    <t>平成30年住宅・土地統計調査　住宅及び世帯に関する基本集計</t>
  </si>
  <si>
    <t>住宅数</t>
  </si>
  <si>
    <t>住宅以外で人が居住する建物数</t>
  </si>
  <si>
    <t>居住世帯の有無</t>
  </si>
  <si>
    <t>0_総数</t>
  </si>
  <si>
    <t>1_居住世帯あり</t>
  </si>
  <si>
    <t>11_同居世帯なし</t>
  </si>
  <si>
    <t>12_同居世帯あり</t>
  </si>
  <si>
    <t>2_居住世帯なし</t>
  </si>
  <si>
    <t>21_一時現在者のみ</t>
  </si>
  <si>
    <t>22_空き家</t>
  </si>
  <si>
    <t>221_二次的住宅</t>
  </si>
  <si>
    <t>222_賃貸用の住宅</t>
  </si>
  <si>
    <t>223_売却用の住宅</t>
  </si>
  <si>
    <t>224_その他の住宅</t>
  </si>
  <si>
    <t>23_建築中</t>
  </si>
  <si>
    <t>戸</t>
  </si>
  <si>
    <t>棟</t>
  </si>
  <si>
    <t>地域識別コード</t>
    <phoneticPr fontId="47"/>
  </si>
  <si>
    <t xml:space="preserve"> </t>
  </si>
  <si>
    <t>28000_兵庫県</t>
  </si>
  <si>
    <t>28100_神戸市</t>
  </si>
  <si>
    <t>28101_神戸市　東灘区</t>
  </si>
  <si>
    <t>28102_神戸市　灘区</t>
  </si>
  <si>
    <t>28105_神戸市　兵庫区</t>
  </si>
  <si>
    <t>28106_神戸市　長田区</t>
  </si>
  <si>
    <t>28107_神戸市　須磨区</t>
  </si>
  <si>
    <t>28108_神戸市　垂水区</t>
  </si>
  <si>
    <t>28109_神戸市　北区</t>
  </si>
  <si>
    <t>28110_神戸市　中央区</t>
  </si>
  <si>
    <t>28111_神戸市　西区</t>
  </si>
  <si>
    <t>28201_姫路市</t>
  </si>
  <si>
    <t>28202_尼崎市</t>
  </si>
  <si>
    <t>28203_明石市</t>
  </si>
  <si>
    <t>28204_西宮市</t>
  </si>
  <si>
    <t>28205_洲本市</t>
  </si>
  <si>
    <t>28206_芦屋市</t>
  </si>
  <si>
    <t>28207_伊丹市</t>
  </si>
  <si>
    <t>28208_相生市</t>
  </si>
  <si>
    <t>28209_豊岡市</t>
  </si>
  <si>
    <t>28210_加古川市</t>
  </si>
  <si>
    <t>28212_赤穂市</t>
  </si>
  <si>
    <t>28213_西脇市</t>
  </si>
  <si>
    <t>28214_宝塚市</t>
  </si>
  <si>
    <t>28215_三木市</t>
  </si>
  <si>
    <t>28216_高砂市</t>
  </si>
  <si>
    <t>28217_川西市</t>
  </si>
  <si>
    <t>28218_小野市</t>
  </si>
  <si>
    <t>28219_三田市</t>
  </si>
  <si>
    <t>28220_加西市</t>
  </si>
  <si>
    <t>28221_篠山市</t>
  </si>
  <si>
    <t>28222_養父市</t>
  </si>
  <si>
    <t>28223_丹波市</t>
  </si>
  <si>
    <t>28224_南あわじ市</t>
  </si>
  <si>
    <t>28225_朝来市</t>
  </si>
  <si>
    <t>28226_淡路市</t>
  </si>
  <si>
    <t>28227_宍粟市</t>
  </si>
  <si>
    <t>28228_加東市</t>
  </si>
  <si>
    <t>28229_たつの市</t>
  </si>
  <si>
    <t>28301_猪名川町</t>
  </si>
  <si>
    <t>28365_多可町</t>
  </si>
  <si>
    <t>28381_稲美町</t>
  </si>
  <si>
    <t>28382_播磨町</t>
  </si>
  <si>
    <t>28443_福崎町</t>
  </si>
  <si>
    <t>28464_太子町</t>
  </si>
  <si>
    <t>28481_上郡町</t>
  </si>
  <si>
    <t>28501_佐用町</t>
  </si>
  <si>
    <t>28585_香美町</t>
  </si>
  <si>
    <t>第１0２表　居住世帯の有無(8区分)別住宅数及び住宅以外で人が居住する建物数0全国，都道府県，市区町村</t>
  </si>
  <si>
    <t>地域区分0全国・都道府県・市区町村</t>
  </si>
  <si>
    <t>0</t>
  </si>
  <si>
    <t xml:space="preserve"> </t>
    <phoneticPr fontId="1"/>
  </si>
  <si>
    <t>一時滞在者住居数</t>
    <rPh sb="0" eb="2">
      <t>イチジ</t>
    </rPh>
    <rPh sb="2" eb="5">
      <t>タイザイシャ</t>
    </rPh>
    <rPh sb="5" eb="7">
      <t>ジュウキョ</t>
    </rPh>
    <rPh sb="7" eb="8">
      <t>スウ</t>
    </rPh>
    <phoneticPr fontId="1"/>
  </si>
  <si>
    <t>世帯当たり人員</t>
    <rPh sb="0" eb="2">
      <t>セタイ</t>
    </rPh>
    <rPh sb="2" eb="3">
      <t>ア</t>
    </rPh>
    <rPh sb="5" eb="7">
      <t>ジンイン</t>
    </rPh>
    <phoneticPr fontId="1"/>
  </si>
  <si>
    <t>一時滞在者数</t>
    <rPh sb="0" eb="2">
      <t>イチジ</t>
    </rPh>
    <rPh sb="2" eb="5">
      <t>タイザイシャ</t>
    </rPh>
    <rPh sb="5" eb="6">
      <t>スウ</t>
    </rPh>
    <phoneticPr fontId="1"/>
  </si>
  <si>
    <t>1人当たり申込件数</t>
    <rPh sb="1" eb="2">
      <t>ニン</t>
    </rPh>
    <rPh sb="2" eb="3">
      <t>ア</t>
    </rPh>
    <rPh sb="5" eb="7">
      <t>モウシコ</t>
    </rPh>
    <rPh sb="7" eb="9">
      <t>ケンスウ</t>
    </rPh>
    <phoneticPr fontId="1"/>
  </si>
  <si>
    <t>Ａ県外滞在者（学生、単身赴任等）</t>
    <rPh sb="1" eb="3">
      <t>ケンガイ</t>
    </rPh>
    <rPh sb="3" eb="5">
      <t>タイザイ</t>
    </rPh>
    <rPh sb="5" eb="6">
      <t>シャ</t>
    </rPh>
    <rPh sb="7" eb="9">
      <t>ガクセイ</t>
    </rPh>
    <rPh sb="10" eb="12">
      <t>タンシン</t>
    </rPh>
    <rPh sb="12" eb="14">
      <t>フニン</t>
    </rPh>
    <rPh sb="14" eb="15">
      <t>トウ</t>
    </rPh>
    <phoneticPr fontId="1"/>
  </si>
  <si>
    <t>Ｂ消費支援</t>
    <rPh sb="1" eb="3">
      <t>ショウヒ</t>
    </rPh>
    <rPh sb="3" eb="5">
      <t>シエン</t>
    </rPh>
    <phoneticPr fontId="1"/>
  </si>
  <si>
    <t>Ｃ一時滞在者</t>
    <rPh sb="1" eb="3">
      <t>イチジ</t>
    </rPh>
    <rPh sb="3" eb="6">
      <t>タイザイシャ</t>
    </rPh>
    <phoneticPr fontId="1"/>
  </si>
  <si>
    <t>課税件数</t>
    <rPh sb="0" eb="2">
      <t>カゼイ</t>
    </rPh>
    <rPh sb="2" eb="4">
      <t>ケンスウ</t>
    </rPh>
    <phoneticPr fontId="1"/>
  </si>
  <si>
    <t>ふるさと納税件数2（納税者調整済）</t>
    <rPh sb="4" eb="6">
      <t>ノウゼイ</t>
    </rPh>
    <rPh sb="6" eb="8">
      <t>ケンスウ</t>
    </rPh>
    <rPh sb="10" eb="13">
      <t>ノウゼイシャ</t>
    </rPh>
    <rPh sb="13" eb="15">
      <t>チョウセイ</t>
    </rPh>
    <rPh sb="15" eb="16">
      <t>スミ</t>
    </rPh>
    <phoneticPr fontId="1"/>
  </si>
  <si>
    <t>寄付件数</t>
    <rPh sb="0" eb="2">
      <t>キフ</t>
    </rPh>
    <rPh sb="2" eb="4">
      <t>ケンスウ</t>
    </rPh>
    <phoneticPr fontId="1"/>
  </si>
  <si>
    <t>　</t>
    <phoneticPr fontId="1"/>
  </si>
  <si>
    <t>関係人口(試算値）</t>
    <rPh sb="0" eb="2">
      <t>カンケイ</t>
    </rPh>
    <rPh sb="2" eb="4">
      <t>ジンコウ</t>
    </rPh>
    <rPh sb="5" eb="7">
      <t>シサン</t>
    </rPh>
    <rPh sb="7" eb="8">
      <t>アタイ</t>
    </rPh>
    <phoneticPr fontId="1"/>
  </si>
  <si>
    <t>関係人口(試算値）A+B+C+D</t>
    <rPh sb="0" eb="2">
      <t>カンケイ</t>
    </rPh>
    <rPh sb="2" eb="4">
      <t>ジンコウ</t>
    </rPh>
    <rPh sb="5" eb="7">
      <t>シサン</t>
    </rPh>
    <rPh sb="7" eb="8">
      <t>アタイ</t>
    </rPh>
    <phoneticPr fontId="1"/>
  </si>
  <si>
    <t>D　1日当たり観光入込客数</t>
    <rPh sb="3" eb="4">
      <t>ニチ</t>
    </rPh>
    <rPh sb="4" eb="5">
      <t>ア</t>
    </rPh>
    <rPh sb="7" eb="9">
      <t>カンコウ</t>
    </rPh>
    <rPh sb="9" eb="11">
      <t>イリコ</t>
    </rPh>
    <rPh sb="11" eb="13">
      <t>キャクスウ</t>
    </rPh>
    <phoneticPr fontId="1"/>
  </si>
  <si>
    <t>その他</t>
    <rPh sb="2" eb="3">
      <t>タ</t>
    </rPh>
    <phoneticPr fontId="1"/>
  </si>
  <si>
    <t>関係人口＝県外滞在者（住民基本台帳人口－推計人口）＋県内一時滞在者＋消費支援者（ふるさと納税者）＋県内観光人口（1日当たり宿泊客）</t>
    <rPh sb="0" eb="2">
      <t>カンケイ</t>
    </rPh>
    <rPh sb="2" eb="4">
      <t>ジンコウ</t>
    </rPh>
    <rPh sb="38" eb="39">
      <t>シャ</t>
    </rPh>
    <rPh sb="49" eb="51">
      <t>ケンナイ</t>
    </rPh>
    <rPh sb="51" eb="53">
      <t>カンコウ</t>
    </rPh>
    <rPh sb="53" eb="55">
      <t>ジンコウ</t>
    </rPh>
    <rPh sb="57" eb="58">
      <t>ニチ</t>
    </rPh>
    <rPh sb="58" eb="59">
      <t>ア</t>
    </rPh>
    <rPh sb="61" eb="63">
      <t>シュクハク</t>
    </rPh>
    <rPh sb="63" eb="64">
      <t>キャク</t>
    </rPh>
    <phoneticPr fontId="1"/>
  </si>
  <si>
    <t>1日当たり宿泊客(実人員調整済）</t>
    <rPh sb="1" eb="2">
      <t>ニチ</t>
    </rPh>
    <rPh sb="2" eb="3">
      <t>ア</t>
    </rPh>
    <rPh sb="5" eb="7">
      <t>シュクハク</t>
    </rPh>
    <rPh sb="7" eb="8">
      <t>キャク</t>
    </rPh>
    <rPh sb="9" eb="10">
      <t>ジツ</t>
    </rPh>
    <rPh sb="10" eb="12">
      <t>ジンイン</t>
    </rPh>
    <rPh sb="12" eb="14">
      <t>チョウセイ</t>
    </rPh>
    <rPh sb="14" eb="15">
      <t>スミ</t>
    </rPh>
    <phoneticPr fontId="1"/>
  </si>
  <si>
    <t>県市町別ふるさと納税者(納税者数調整済）</t>
    <rPh sb="0" eb="2">
      <t>シチョウ</t>
    </rPh>
    <rPh sb="2" eb="3">
      <t>ベツ</t>
    </rPh>
    <rPh sb="7" eb="10">
      <t>ノウゼイシャ</t>
    </rPh>
    <rPh sb="12" eb="15">
      <t>ノウゼイシャ</t>
    </rPh>
    <rPh sb="15" eb="16">
      <t>スウ</t>
    </rPh>
    <rPh sb="16" eb="18">
      <t>チョウセイ</t>
    </rPh>
    <rPh sb="18" eb="19">
      <t>スミ</t>
    </rPh>
    <phoneticPr fontId="1"/>
  </si>
  <si>
    <t>関係交流人口（試算）データ</t>
    <rPh sb="0" eb="2">
      <t>カンケイ</t>
    </rPh>
    <rPh sb="2" eb="4">
      <t>コウリュウ</t>
    </rPh>
    <rPh sb="4" eb="6">
      <t>ジンコウ</t>
    </rPh>
    <rPh sb="7" eb="9">
      <t>シサン</t>
    </rPh>
    <phoneticPr fontId="4"/>
  </si>
  <si>
    <t>・昼間人口＝定住人口（夜間人口）＋域内への通勤通学者－域外への通勤通者</t>
  </si>
  <si>
    <t>・交流人口＝昼間人口－域内通勤通学者＋観光客入込者</t>
  </si>
  <si>
    <t>・関係人口＝県外滞在者※1（住民基本台帳人口－推計人口※ﾏｲﾅｽ値はゼロ）＋県内一時滞在者※2＋消費支援者（ふるさと納税者）＋ゆかりの人口（ひょうごe-県民登録者等）</t>
  </si>
  <si>
    <t>　※１：住民基本台帳を置いたまま県外に居住する学生、単身赴任者等（定期的に帰郷）</t>
  </si>
  <si>
    <t>　※２：別荘等で一時的に滞在する者</t>
  </si>
  <si>
    <t>推計の考え方</t>
    <phoneticPr fontId="1"/>
  </si>
  <si>
    <t>交流人口・関係人口の推計</t>
    <rPh sb="0" eb="2">
      <t>コウリュウ</t>
    </rPh>
    <rPh sb="2" eb="4">
      <t>ジンコウ</t>
    </rPh>
    <rPh sb="5" eb="7">
      <t>カンケイ</t>
    </rPh>
    <rPh sb="7" eb="9">
      <t>ジンコウ</t>
    </rPh>
    <rPh sb="10" eb="12">
      <t>スイケイ</t>
    </rPh>
    <phoneticPr fontId="1"/>
  </si>
  <si>
    <t>「関係人口」は、移住した「定住人口」でもなく、観光に来た「交流人口」でもない、地域や地域の人々と多様に関わる人々である。</t>
  </si>
  <si>
    <t>主に毎年入手可能な公的統計を用いて兵庫県及び県内市町(2015年～2018年)について推計した。</t>
  </si>
  <si>
    <t>地方圏は、人口小減少・高齢化により、地域づくりの担い手不足という課題に直面しているが、地域によっては若者を中心に、変化を生み出す人材が地域に入り始めており、</t>
  </si>
  <si>
    <t>「関係人口」と呼ばれる地域外の人材が地域づくりの担い手となることが期待される。</t>
  </si>
  <si>
    <t>2010年、2015年</t>
    <rPh sb="4" eb="5">
      <t>ネン</t>
    </rPh>
    <rPh sb="10" eb="11">
      <t>ネン</t>
    </rPh>
    <phoneticPr fontId="1"/>
  </si>
  <si>
    <t>総人口×2015年市町外通勤通学比率</t>
    <rPh sb="0" eb="1">
      <t>ソウ</t>
    </rPh>
    <rPh sb="1" eb="3">
      <t>ジンコウ</t>
    </rPh>
    <rPh sb="8" eb="9">
      <t>ネン</t>
    </rPh>
    <rPh sb="9" eb="11">
      <t>シチョウ</t>
    </rPh>
    <rPh sb="11" eb="12">
      <t>ガイ</t>
    </rPh>
    <rPh sb="12" eb="14">
      <t>ツウキン</t>
    </rPh>
    <rPh sb="14" eb="16">
      <t>ツウガク</t>
    </rPh>
    <rPh sb="16" eb="18">
      <t>ヒリツ</t>
    </rPh>
    <phoneticPr fontId="1"/>
  </si>
  <si>
    <t>世帯当たり人員　2.35（2015年、総務省「国勢調査」）</t>
    <rPh sb="0" eb="2">
      <t>セタイ</t>
    </rPh>
    <rPh sb="2" eb="3">
      <t>ア</t>
    </rPh>
    <rPh sb="5" eb="7">
      <t>ジンイン</t>
    </rPh>
    <rPh sb="17" eb="18">
      <t>ネン</t>
    </rPh>
    <rPh sb="19" eb="22">
      <t>ソウムショウ</t>
    </rPh>
    <rPh sb="23" eb="25">
      <t>コクセイ</t>
    </rPh>
    <rPh sb="25" eb="27">
      <t>チョウサ</t>
    </rPh>
    <phoneticPr fontId="1"/>
  </si>
  <si>
    <t>2015年</t>
    <rPh sb="4" eb="5">
      <t>ネン</t>
    </rPh>
    <phoneticPr fontId="1"/>
  </si>
  <si>
    <t>2016年</t>
    <rPh sb="4" eb="5">
      <t>ネン</t>
    </rPh>
    <phoneticPr fontId="1"/>
  </si>
  <si>
    <t>2017年</t>
    <rPh sb="4" eb="5">
      <t>ネン</t>
    </rPh>
    <phoneticPr fontId="1"/>
  </si>
  <si>
    <t>2018年</t>
    <rPh sb="4" eb="5">
      <t>ネン</t>
    </rPh>
    <phoneticPr fontId="1"/>
  </si>
  <si>
    <t>関係人口（試算)　2015年=100</t>
    <rPh sb="0" eb="2">
      <t>カンケイ</t>
    </rPh>
    <rPh sb="2" eb="4">
      <t>ジンコウ</t>
    </rPh>
    <rPh sb="5" eb="7">
      <t>シサン</t>
    </rPh>
    <rPh sb="13" eb="14">
      <t>ネン</t>
    </rPh>
    <phoneticPr fontId="4"/>
  </si>
  <si>
    <t>2013年</t>
    <rPh sb="4" eb="5">
      <t>ネン</t>
    </rPh>
    <phoneticPr fontId="1"/>
  </si>
  <si>
    <t>2014年</t>
    <rPh sb="4" eb="5">
      <t>ネン</t>
    </rPh>
    <phoneticPr fontId="1"/>
  </si>
  <si>
    <t>2010年</t>
    <rPh sb="4" eb="5">
      <t>ネン</t>
    </rPh>
    <phoneticPr fontId="1"/>
  </si>
  <si>
    <t>2010年度</t>
    <rPh sb="4" eb="6">
      <t>ネンド</t>
    </rPh>
    <phoneticPr fontId="1"/>
  </si>
  <si>
    <t>2015年度</t>
    <rPh sb="4" eb="6">
      <t>ネンド</t>
    </rPh>
    <phoneticPr fontId="1"/>
  </si>
  <si>
    <t>2016年度</t>
    <rPh sb="4" eb="6">
      <t>ネンド</t>
    </rPh>
    <phoneticPr fontId="1"/>
  </si>
  <si>
    <t>2017年度</t>
    <rPh sb="4" eb="6">
      <t>ネンド</t>
    </rPh>
    <phoneticPr fontId="1"/>
  </si>
  <si>
    <t>2018年度</t>
    <rPh sb="4" eb="6">
      <t>ネンド</t>
    </rPh>
    <phoneticPr fontId="1"/>
  </si>
  <si>
    <t>(参考）総人口（夜間人口）2010年=100</t>
    <rPh sb="1" eb="3">
      <t>サンコウ</t>
    </rPh>
    <rPh sb="4" eb="5">
      <t>ソウ</t>
    </rPh>
    <rPh sb="5" eb="7">
      <t>ジンコウ</t>
    </rPh>
    <rPh sb="8" eb="10">
      <t>ヤカン</t>
    </rPh>
    <rPh sb="10" eb="12">
      <t>ジンコウ</t>
    </rPh>
    <rPh sb="17" eb="18">
      <t>ネン</t>
    </rPh>
    <phoneticPr fontId="4"/>
  </si>
  <si>
    <t>2015年=100</t>
    <rPh sb="4" eb="5">
      <t>ネン</t>
    </rPh>
    <phoneticPr fontId="1"/>
  </si>
  <si>
    <t>2015-2010</t>
    <phoneticPr fontId="1"/>
  </si>
  <si>
    <t>2015/2010</t>
    <phoneticPr fontId="1"/>
  </si>
  <si>
    <t>2008年度</t>
    <rPh sb="4" eb="6">
      <t>ネンド</t>
    </rPh>
    <phoneticPr fontId="36"/>
  </si>
  <si>
    <t>2009年度</t>
    <rPh sb="4" eb="6">
      <t>ネンド</t>
    </rPh>
    <phoneticPr fontId="36"/>
  </si>
  <si>
    <t>2010年度</t>
    <rPh sb="4" eb="6">
      <t>ネンド</t>
    </rPh>
    <phoneticPr fontId="36"/>
  </si>
  <si>
    <t>2011年度</t>
    <rPh sb="4" eb="6">
      <t>ネンド</t>
    </rPh>
    <phoneticPr fontId="36"/>
  </si>
  <si>
    <t>2012年度</t>
    <rPh sb="4" eb="6">
      <t>ネンド</t>
    </rPh>
    <phoneticPr fontId="36"/>
  </si>
  <si>
    <t>2013年度</t>
    <rPh sb="4" eb="6">
      <t>ネンド</t>
    </rPh>
    <phoneticPr fontId="36"/>
  </si>
  <si>
    <t>2014年度</t>
    <rPh sb="4" eb="6">
      <t>ネンド</t>
    </rPh>
    <phoneticPr fontId="36"/>
  </si>
  <si>
    <t>2015年度</t>
    <rPh sb="4" eb="6">
      <t>ネンド</t>
    </rPh>
    <phoneticPr fontId="36"/>
  </si>
  <si>
    <t>2016年度</t>
    <rPh sb="4" eb="6">
      <t>ネンド</t>
    </rPh>
    <phoneticPr fontId="36"/>
  </si>
  <si>
    <t>2017年度</t>
    <rPh sb="4" eb="6">
      <t>ネンド</t>
    </rPh>
    <phoneticPr fontId="36"/>
  </si>
  <si>
    <t>2018年度</t>
    <rPh sb="4" eb="6">
      <t>ネンド</t>
    </rPh>
    <phoneticPr fontId="36"/>
  </si>
  <si>
    <t>2011年度</t>
    <rPh sb="4" eb="6">
      <t>ネンド</t>
    </rPh>
    <phoneticPr fontId="1"/>
  </si>
  <si>
    <t>2012年度</t>
    <rPh sb="4" eb="6">
      <t>ネンド</t>
    </rPh>
    <phoneticPr fontId="1"/>
  </si>
  <si>
    <t>2013年度</t>
    <rPh sb="4" eb="6">
      <t>ネンド</t>
    </rPh>
    <phoneticPr fontId="1"/>
  </si>
  <si>
    <t>2014年度</t>
    <rPh sb="4" eb="6">
      <t>ネンド</t>
    </rPh>
    <phoneticPr fontId="1"/>
  </si>
  <si>
    <t>2015/1/1</t>
    <phoneticPr fontId="1"/>
  </si>
  <si>
    <t>2016/1/1</t>
    <phoneticPr fontId="1"/>
  </si>
  <si>
    <t>2017/1/1</t>
    <phoneticPr fontId="1"/>
  </si>
  <si>
    <t>2018/1/1</t>
    <phoneticPr fontId="1"/>
  </si>
  <si>
    <t>2019/1/1</t>
    <phoneticPr fontId="1"/>
  </si>
  <si>
    <t>令和元年
(2019)</t>
    <rPh sb="0" eb="1">
      <t>レイ</t>
    </rPh>
    <rPh sb="1" eb="2">
      <t>ワ</t>
    </rPh>
    <rPh sb="2" eb="3">
      <t>ガン</t>
    </rPh>
    <rPh sb="3" eb="4">
      <t>ネン</t>
    </rPh>
    <phoneticPr fontId="27"/>
  </si>
  <si>
    <t>…</t>
    <phoneticPr fontId="10"/>
  </si>
  <si>
    <t>*</t>
    <phoneticPr fontId="10"/>
  </si>
  <si>
    <t xml:space="preserve">     </t>
    <phoneticPr fontId="10"/>
  </si>
  <si>
    <t>丹波篠山市</t>
    <rPh sb="0" eb="2">
      <t>タンバ</t>
    </rPh>
    <rPh sb="4" eb="5">
      <t>シ</t>
    </rPh>
    <phoneticPr fontId="19"/>
  </si>
  <si>
    <t>221 　丹　波　篠　山　市</t>
    <rPh sb="5" eb="6">
      <t>タン</t>
    </rPh>
    <rPh sb="7" eb="8">
      <t>ナミ</t>
    </rPh>
    <rPh sb="9" eb="10">
      <t>シノ</t>
    </rPh>
    <phoneticPr fontId="35"/>
  </si>
  <si>
    <t xml:space="preserve">Buildings Other than Dwelling 0 Shi, Ku, Machi and Mura </t>
  </si>
  <si>
    <t>Kobe0shi</t>
  </si>
  <si>
    <t>Higashinada0ku</t>
  </si>
  <si>
    <t>Nada0ku</t>
  </si>
  <si>
    <t>Hyogo0ku</t>
  </si>
  <si>
    <t>Nagata0ku</t>
  </si>
  <si>
    <t>Suma0ku</t>
  </si>
  <si>
    <t>Tarumi0ku</t>
  </si>
  <si>
    <t>Kita0ku</t>
  </si>
  <si>
    <t>Chuo0ku</t>
  </si>
  <si>
    <t>Nishi0ku</t>
  </si>
  <si>
    <t>Himeji0shi</t>
  </si>
  <si>
    <t>Amagasaki0shi</t>
  </si>
  <si>
    <t>Akashi0shi</t>
  </si>
  <si>
    <t>Nishinomiya0shi</t>
  </si>
  <si>
    <t>Sumoto0shi</t>
  </si>
  <si>
    <t>Ashiya0shi</t>
  </si>
  <si>
    <t>Itami0shi</t>
  </si>
  <si>
    <t>Aioi0shi</t>
  </si>
  <si>
    <t>Toyooka0shi</t>
  </si>
  <si>
    <t>Kakogawa0shi</t>
  </si>
  <si>
    <t>Ako0shi</t>
  </si>
  <si>
    <t>Nishiwaki0shi</t>
  </si>
  <si>
    <t>Takarazuka0shi</t>
  </si>
  <si>
    <t>Miki0shi</t>
  </si>
  <si>
    <t>Takasago0shi</t>
  </si>
  <si>
    <t>Kawanishi0shi</t>
  </si>
  <si>
    <t>Ono0shi</t>
  </si>
  <si>
    <t>Sanda0shi</t>
  </si>
  <si>
    <t>Kasai0shi</t>
  </si>
  <si>
    <t>Sasayama0shi</t>
  </si>
  <si>
    <t>Yabu0shi</t>
  </si>
  <si>
    <t>Tamba0shi</t>
  </si>
  <si>
    <t>Minamiawaji0shi</t>
  </si>
  <si>
    <t>Asago0shi</t>
  </si>
  <si>
    <t>Awaji0shi</t>
  </si>
  <si>
    <t>Shiso0shi</t>
  </si>
  <si>
    <t>Kato0shi</t>
  </si>
  <si>
    <t>Tatsuno0shi</t>
  </si>
  <si>
    <t>Inagawa0cho</t>
  </si>
  <si>
    <t>Taka0cho</t>
  </si>
  <si>
    <t>Inami0cho</t>
  </si>
  <si>
    <t>Harima0cho</t>
  </si>
  <si>
    <t>Fukusaki0cho</t>
  </si>
  <si>
    <t>Taishi0cho</t>
  </si>
  <si>
    <t>Kamigori0cho</t>
  </si>
  <si>
    <t>Sayo0cho</t>
  </si>
  <si>
    <t>Kami0cho</t>
  </si>
  <si>
    <t>Shinonsen0cho</t>
  </si>
  <si>
    <t xml:space="preserve"> </t>
    <phoneticPr fontId="1"/>
  </si>
  <si>
    <t>2019年</t>
    <rPh sb="4" eb="5">
      <t>ネン</t>
    </rPh>
    <phoneticPr fontId="1"/>
  </si>
  <si>
    <t>2019年度</t>
    <rPh sb="4" eb="6">
      <t>ネンド</t>
    </rPh>
    <phoneticPr fontId="1"/>
  </si>
  <si>
    <t>2015年基準</t>
    <rPh sb="4" eb="5">
      <t>ネン</t>
    </rPh>
    <rPh sb="5" eb="7">
      <t>キジュン</t>
    </rPh>
    <phoneticPr fontId="1"/>
  </si>
  <si>
    <t>阪神・淡路大震災前</t>
    <rPh sb="0" eb="2">
      <t>ハンシン</t>
    </rPh>
    <rPh sb="3" eb="5">
      <t>アワジ</t>
    </rPh>
    <rPh sb="5" eb="6">
      <t>ダイ</t>
    </rPh>
    <rPh sb="6" eb="8">
      <t>シンサイ</t>
    </rPh>
    <rPh sb="8" eb="9">
      <t>マエ</t>
    </rPh>
    <phoneticPr fontId="4"/>
  </si>
  <si>
    <t>国勢調査速報</t>
    <rPh sb="0" eb="2">
      <t>コクセイ</t>
    </rPh>
    <rPh sb="2" eb="4">
      <t>チョウサ</t>
    </rPh>
    <rPh sb="4" eb="6">
      <t>ソクホウ</t>
    </rPh>
    <phoneticPr fontId="1"/>
  </si>
  <si>
    <t>速報値改定</t>
    <rPh sb="0" eb="2">
      <t>ソクホウ</t>
    </rPh>
    <rPh sb="2" eb="3">
      <t>チ</t>
    </rPh>
    <rPh sb="3" eb="5">
      <t>カイテイ</t>
    </rPh>
    <phoneticPr fontId="1"/>
  </si>
  <si>
    <t>H7.1.1比</t>
    <rPh sb="6" eb="7">
      <t>ヒ</t>
    </rPh>
    <phoneticPr fontId="4"/>
  </si>
  <si>
    <t>令和2年
(2020)</t>
    <rPh sb="0" eb="1">
      <t>レイ</t>
    </rPh>
    <rPh sb="1" eb="2">
      <t>ワ</t>
    </rPh>
    <rPh sb="3" eb="4">
      <t>ネン</t>
    </rPh>
    <phoneticPr fontId="27"/>
  </si>
  <si>
    <t>令和3年
(2021)</t>
    <rPh sb="0" eb="1">
      <t>レイ</t>
    </rPh>
    <rPh sb="1" eb="2">
      <t>ワ</t>
    </rPh>
    <rPh sb="3" eb="4">
      <t>ネン</t>
    </rPh>
    <phoneticPr fontId="27"/>
  </si>
  <si>
    <t>H27-H22</t>
    <phoneticPr fontId="1"/>
  </si>
  <si>
    <t>R2-H27</t>
    <phoneticPr fontId="1"/>
  </si>
  <si>
    <t>H28-H27</t>
    <phoneticPr fontId="1"/>
  </si>
  <si>
    <t>H29-H28</t>
    <phoneticPr fontId="1"/>
  </si>
  <si>
    <t>H30-H29</t>
    <phoneticPr fontId="1"/>
  </si>
  <si>
    <t>R1-H30</t>
    <phoneticPr fontId="1"/>
  </si>
  <si>
    <t>R2-R1</t>
    <phoneticPr fontId="1"/>
  </si>
  <si>
    <t>R3-R2</t>
    <phoneticPr fontId="1"/>
  </si>
  <si>
    <t>令和2年
(2020)</t>
    <rPh sb="0" eb="2">
      <t>レイワ</t>
    </rPh>
    <rPh sb="3" eb="4">
      <t>ネン</t>
    </rPh>
    <phoneticPr fontId="27"/>
  </si>
  <si>
    <t>人</t>
    <rPh sb="0" eb="1">
      <t>ニン</t>
    </rPh>
    <phoneticPr fontId="1"/>
  </si>
  <si>
    <t>令和元年度</t>
    <rPh sb="0" eb="2">
      <t>レイワ</t>
    </rPh>
    <rPh sb="2" eb="3">
      <t>ガン</t>
    </rPh>
    <rPh sb="3" eb="4">
      <t>ネン</t>
    </rPh>
    <rPh sb="4" eb="5">
      <t>ド</t>
    </rPh>
    <phoneticPr fontId="4"/>
  </si>
  <si>
    <t>2019年度</t>
    <rPh sb="4" eb="6">
      <t>ネンド</t>
    </rPh>
    <phoneticPr fontId="4"/>
  </si>
  <si>
    <t>令和元年</t>
    <rPh sb="0" eb="2">
      <t>レイワ</t>
    </rPh>
    <rPh sb="2" eb="4">
      <t>ガンネン</t>
    </rPh>
    <phoneticPr fontId="4"/>
  </si>
  <si>
    <t>実人員(表2)</t>
    <rPh sb="0" eb="3">
      <t>ジツジンイン</t>
    </rPh>
    <rPh sb="4" eb="5">
      <t>ヒョウ</t>
    </rPh>
    <phoneticPr fontId="4"/>
  </si>
  <si>
    <t>延人員(表3)</t>
    <rPh sb="0" eb="1">
      <t>ノ</t>
    </rPh>
    <rPh sb="1" eb="3">
      <t>ジンイン</t>
    </rPh>
    <rPh sb="4" eb="5">
      <t>ヒョウ</t>
    </rPh>
    <phoneticPr fontId="4"/>
  </si>
  <si>
    <t>延／実比率</t>
    <rPh sb="0" eb="1">
      <t>ノ</t>
    </rPh>
    <rPh sb="2" eb="3">
      <t>ジツ</t>
    </rPh>
    <rPh sb="3" eb="5">
      <t>ヒリツ</t>
    </rPh>
    <phoneticPr fontId="4"/>
  </si>
  <si>
    <t>宿泊客</t>
    <rPh sb="0" eb="3">
      <t>シュクハクキャク</t>
    </rPh>
    <phoneticPr fontId="4"/>
  </si>
  <si>
    <t>R1/H30</t>
    <phoneticPr fontId="4"/>
  </si>
  <si>
    <t>令和元年度</t>
    <rPh sb="0" eb="2">
      <t>レイワ</t>
    </rPh>
    <rPh sb="2" eb="5">
      <t>ガンネンド</t>
    </rPh>
    <phoneticPr fontId="4"/>
  </si>
  <si>
    <t>2020/1/1</t>
    <phoneticPr fontId="1"/>
  </si>
  <si>
    <t xml:space="preserve"> </t>
    <phoneticPr fontId="1"/>
  </si>
  <si>
    <t>令和元年度</t>
    <rPh sb="0" eb="2">
      <t>レイワ</t>
    </rPh>
    <rPh sb="2" eb="5">
      <t>ガンネンド</t>
    </rPh>
    <phoneticPr fontId="1"/>
  </si>
  <si>
    <t>令和元年度</t>
    <rPh sb="0" eb="2">
      <t>レイワ</t>
    </rPh>
    <rPh sb="2" eb="3">
      <t>ガン</t>
    </rPh>
    <rPh sb="3" eb="5">
      <t>ネンド</t>
    </rPh>
    <phoneticPr fontId="1"/>
  </si>
  <si>
    <t>2019年度</t>
    <rPh sb="4" eb="6">
      <t>ネンド</t>
    </rPh>
    <phoneticPr fontId="36"/>
  </si>
  <si>
    <t>https://www.soumu.go.jp/main_sosiki/jichi_zeisei/czaisei/czaisei_seido/furusato/topics/</t>
  </si>
  <si>
    <t xml:space="preserve"> </t>
    <phoneticPr fontId="1"/>
  </si>
  <si>
    <t>暫定固定</t>
    <rPh sb="0" eb="2">
      <t>ザンテイ</t>
    </rPh>
    <rPh sb="2" eb="4">
      <t>コテイ</t>
    </rPh>
    <phoneticPr fontId="1"/>
  </si>
  <si>
    <t>2016年～2019年</t>
    <rPh sb="4" eb="5">
      <t>ネン</t>
    </rPh>
    <rPh sb="10" eb="11">
      <t>ネン</t>
    </rPh>
    <phoneticPr fontId="1"/>
  </si>
  <si>
    <t>2015～2019年度</t>
    <rPh sb="9" eb="11">
      <t>ネンド</t>
    </rPh>
    <phoneticPr fontId="1"/>
  </si>
  <si>
    <t>2013年、2018年</t>
    <rPh sb="4" eb="5">
      <t>ネン</t>
    </rPh>
    <rPh sb="10" eb="11">
      <t>ネン</t>
    </rPh>
    <phoneticPr fontId="1"/>
  </si>
  <si>
    <t>2015年～2019年</t>
    <rPh sb="4" eb="5">
      <t>ネン</t>
    </rPh>
    <rPh sb="10" eb="11">
      <t>ネン</t>
    </rPh>
    <phoneticPr fontId="1"/>
  </si>
  <si>
    <t>世帯数・人口の推移(兵庫県）</t>
    <rPh sb="0" eb="2">
      <t>セタイスウ</t>
    </rPh>
    <rPh sb="3" eb="5">
      <t>ジンコウ</t>
    </rPh>
    <rPh sb="6" eb="8">
      <t>スイイ</t>
    </rPh>
    <rPh sb="10" eb="13">
      <t>ヒョウゴケン</t>
    </rPh>
    <phoneticPr fontId="19"/>
  </si>
  <si>
    <t>（単位：世帯、人）</t>
  </si>
  <si>
    <t>区    分</t>
    <phoneticPr fontId="19"/>
  </si>
  <si>
    <t>世帯数
(注5)</t>
    <rPh sb="5" eb="6">
      <t>チュウ</t>
    </rPh>
    <phoneticPr fontId="19"/>
  </si>
  <si>
    <t>人      口</t>
    <phoneticPr fontId="19"/>
  </si>
  <si>
    <t>平均世帯人員</t>
    <rPh sb="4" eb="6">
      <t>ジンイン</t>
    </rPh>
    <phoneticPr fontId="19"/>
  </si>
  <si>
    <t>人口密度</t>
  </si>
  <si>
    <t>人口の
増減実数</t>
    <rPh sb="0" eb="2">
      <t>ジンコウ</t>
    </rPh>
    <rPh sb="4" eb="6">
      <t>ゾウゲン</t>
    </rPh>
    <rPh sb="6" eb="8">
      <t>ジッスウ</t>
    </rPh>
    <phoneticPr fontId="19"/>
  </si>
  <si>
    <t>人口指数</t>
  </si>
  <si>
    <t>女100人につき男</t>
    <rPh sb="0" eb="1">
      <t>オンナ</t>
    </rPh>
    <rPh sb="4" eb="5">
      <t>ヒト</t>
    </rPh>
    <rPh sb="8" eb="9">
      <t>オトコ</t>
    </rPh>
    <phoneticPr fontId="19"/>
  </si>
  <si>
    <t>総  数</t>
    <phoneticPr fontId="19"/>
  </si>
  <si>
    <t>（1km2当たり）</t>
    <phoneticPr fontId="19"/>
  </si>
  <si>
    <t>（明治12年＝100）</t>
    <phoneticPr fontId="19"/>
  </si>
  <si>
    <t>明治12(1879)年末</t>
    <phoneticPr fontId="19"/>
  </si>
  <si>
    <t>…</t>
  </si>
  <si>
    <t xml:space="preserve">    13(1880)〃　</t>
    <phoneticPr fontId="19"/>
  </si>
  <si>
    <t xml:space="preserve">    14(1881)〃　</t>
    <phoneticPr fontId="19"/>
  </si>
  <si>
    <t xml:space="preserve">    15(1882)〃　</t>
    <phoneticPr fontId="19"/>
  </si>
  <si>
    <t xml:space="preserve">    16(1883)〃　</t>
    <phoneticPr fontId="19"/>
  </si>
  <si>
    <t xml:space="preserve">    17(1884)〃　</t>
    <phoneticPr fontId="19"/>
  </si>
  <si>
    <t xml:space="preserve">    18(1885)〃　</t>
    <phoneticPr fontId="19"/>
  </si>
  <si>
    <t xml:space="preserve">    19(1886)〃　</t>
    <phoneticPr fontId="19"/>
  </si>
  <si>
    <t xml:space="preserve">    20(1887)〃　</t>
    <phoneticPr fontId="19"/>
  </si>
  <si>
    <t xml:space="preserve">    21(1888)〃　</t>
    <phoneticPr fontId="19"/>
  </si>
  <si>
    <t xml:space="preserve">    22(1889)〃　</t>
    <phoneticPr fontId="19"/>
  </si>
  <si>
    <t xml:space="preserve">    23(1890)〃　</t>
    <phoneticPr fontId="19"/>
  </si>
  <si>
    <t xml:space="preserve">    24(1891)〃　</t>
    <phoneticPr fontId="19"/>
  </si>
  <si>
    <t xml:space="preserve">    25(1892)〃　</t>
    <phoneticPr fontId="19"/>
  </si>
  <si>
    <t xml:space="preserve">    26(1893)〃　</t>
    <phoneticPr fontId="19"/>
  </si>
  <si>
    <t xml:space="preserve">    27(1894)〃　</t>
    <phoneticPr fontId="19"/>
  </si>
  <si>
    <t xml:space="preserve">    28(1895)〃　</t>
    <phoneticPr fontId="19"/>
  </si>
  <si>
    <t xml:space="preserve">    29(1896)〃　</t>
    <phoneticPr fontId="19"/>
  </si>
  <si>
    <t xml:space="preserve">    30(1897)〃　</t>
    <phoneticPr fontId="19"/>
  </si>
  <si>
    <t xml:space="preserve">    31(1898)〃　</t>
    <phoneticPr fontId="19"/>
  </si>
  <si>
    <t xml:space="preserve">    32(1899)〃　</t>
    <phoneticPr fontId="19"/>
  </si>
  <si>
    <t xml:space="preserve">    33(1900)〃　</t>
    <phoneticPr fontId="19"/>
  </si>
  <si>
    <t xml:space="preserve">    34(1901)〃　</t>
    <phoneticPr fontId="19"/>
  </si>
  <si>
    <t xml:space="preserve">    35(1902)〃　</t>
    <phoneticPr fontId="19"/>
  </si>
  <si>
    <t xml:space="preserve">    36(1903)〃　</t>
    <phoneticPr fontId="19"/>
  </si>
  <si>
    <t xml:space="preserve">    37(1904)〃　</t>
    <phoneticPr fontId="19"/>
  </si>
  <si>
    <t xml:space="preserve">    38(1905)〃　</t>
    <phoneticPr fontId="19"/>
  </si>
  <si>
    <t xml:space="preserve">    39(1906)〃　</t>
    <phoneticPr fontId="19"/>
  </si>
  <si>
    <t xml:space="preserve">    40(1907)〃　</t>
    <phoneticPr fontId="19"/>
  </si>
  <si>
    <t xml:space="preserve">    41(1908)〃　</t>
    <phoneticPr fontId="19"/>
  </si>
  <si>
    <t xml:space="preserve">    42(1909)〃　</t>
    <phoneticPr fontId="19"/>
  </si>
  <si>
    <t xml:space="preserve">    43(1910)〃　</t>
    <phoneticPr fontId="19"/>
  </si>
  <si>
    <t xml:space="preserve">    44(1911)〃　</t>
    <phoneticPr fontId="19"/>
  </si>
  <si>
    <t>大正元(1912)年末</t>
    <phoneticPr fontId="19"/>
  </si>
  <si>
    <t xml:space="preserve">     2(1913)〃　</t>
    <phoneticPr fontId="19"/>
  </si>
  <si>
    <t xml:space="preserve">     3(1914)〃　</t>
    <phoneticPr fontId="19"/>
  </si>
  <si>
    <t xml:space="preserve">     4(1915)〃　</t>
    <phoneticPr fontId="19"/>
  </si>
  <si>
    <t>　   5(1916)〃　</t>
    <phoneticPr fontId="19"/>
  </si>
  <si>
    <t>　   6(1917)〃　</t>
    <phoneticPr fontId="19"/>
  </si>
  <si>
    <t>　   7(1918)〃　</t>
    <phoneticPr fontId="19"/>
  </si>
  <si>
    <t xml:space="preserve">     8(1919)〃　</t>
    <phoneticPr fontId="19"/>
  </si>
  <si>
    <t xml:space="preserve">     9(1920)年10月 1日</t>
    <rPh sb="12" eb="13">
      <t>ネン</t>
    </rPh>
    <rPh sb="15" eb="16">
      <t>ツキ</t>
    </rPh>
    <rPh sb="18" eb="19">
      <t>ヒ</t>
    </rPh>
    <phoneticPr fontId="19"/>
  </si>
  <si>
    <t>*</t>
    <phoneticPr fontId="19"/>
  </si>
  <si>
    <t xml:space="preserve">    10(1921)年末</t>
    <phoneticPr fontId="19"/>
  </si>
  <si>
    <t xml:space="preserve">    11(1922)〃　</t>
    <phoneticPr fontId="19"/>
  </si>
  <si>
    <t xml:space="preserve">    12(1923)〃　</t>
    <phoneticPr fontId="19"/>
  </si>
  <si>
    <t xml:space="preserve">    13(1924)〃　</t>
    <phoneticPr fontId="19"/>
  </si>
  <si>
    <t xml:space="preserve">    14(1925)年10月 1日</t>
    <rPh sb="12" eb="13">
      <t>ネン</t>
    </rPh>
    <rPh sb="15" eb="16">
      <t>ガツ</t>
    </rPh>
    <rPh sb="18" eb="19">
      <t>ニチ</t>
    </rPh>
    <phoneticPr fontId="19"/>
  </si>
  <si>
    <t>昭和元(1926)年末</t>
    <phoneticPr fontId="19"/>
  </si>
  <si>
    <t xml:space="preserve">     2(1927)〃　</t>
    <phoneticPr fontId="19"/>
  </si>
  <si>
    <t xml:space="preserve">     3(1928)〃　</t>
    <phoneticPr fontId="19"/>
  </si>
  <si>
    <t xml:space="preserve"> 昭和4(1929)年末　</t>
    <rPh sb="1" eb="3">
      <t>ショウワ</t>
    </rPh>
    <rPh sb="10" eb="12">
      <t>ネンマツ</t>
    </rPh>
    <phoneticPr fontId="19"/>
  </si>
  <si>
    <t xml:space="preserve">     5(1930)年10月 1日</t>
    <rPh sb="12" eb="13">
      <t>ネン</t>
    </rPh>
    <rPh sb="15" eb="16">
      <t>ガツ</t>
    </rPh>
    <rPh sb="18" eb="19">
      <t>ニチ</t>
    </rPh>
    <phoneticPr fontId="19"/>
  </si>
  <si>
    <t xml:space="preserve">     6(1931)〃</t>
    <phoneticPr fontId="19"/>
  </si>
  <si>
    <t xml:space="preserve">     7(1932)〃　</t>
    <phoneticPr fontId="19"/>
  </si>
  <si>
    <t xml:space="preserve">     8(1933)〃　</t>
    <phoneticPr fontId="19"/>
  </si>
  <si>
    <t xml:space="preserve">     9(1934)〃　</t>
    <phoneticPr fontId="19"/>
  </si>
  <si>
    <t xml:space="preserve">    10(1935)〃</t>
    <phoneticPr fontId="19"/>
  </si>
  <si>
    <t xml:space="preserve">    11(1936)〃　</t>
    <phoneticPr fontId="19"/>
  </si>
  <si>
    <t xml:space="preserve">    12(1937)〃　</t>
    <phoneticPr fontId="19"/>
  </si>
  <si>
    <t xml:space="preserve">    13(1938)〃　</t>
    <phoneticPr fontId="19"/>
  </si>
  <si>
    <t xml:space="preserve">    14(1939)〃　</t>
    <phoneticPr fontId="19"/>
  </si>
  <si>
    <t xml:space="preserve">    15(1940)〃　</t>
    <phoneticPr fontId="19"/>
  </si>
  <si>
    <t xml:space="preserve">    16(1941)〃　</t>
    <phoneticPr fontId="19"/>
  </si>
  <si>
    <t xml:space="preserve">    17(1942)〃　</t>
    <phoneticPr fontId="19"/>
  </si>
  <si>
    <t xml:space="preserve">    18(1943)〃　</t>
    <phoneticPr fontId="19"/>
  </si>
  <si>
    <t xml:space="preserve">    19(1944)年 2月22日</t>
    <rPh sb="12" eb="13">
      <t>ネン</t>
    </rPh>
    <rPh sb="15" eb="16">
      <t>ツキ</t>
    </rPh>
    <rPh sb="18" eb="19">
      <t>ヒ</t>
    </rPh>
    <phoneticPr fontId="19"/>
  </si>
  <si>
    <t xml:space="preserve">    20(1945)年11月 1日　</t>
    <rPh sb="12" eb="13">
      <t>ネン</t>
    </rPh>
    <rPh sb="15" eb="16">
      <t>ツキ</t>
    </rPh>
    <rPh sb="18" eb="19">
      <t>ヒ</t>
    </rPh>
    <phoneticPr fontId="19"/>
  </si>
  <si>
    <t xml:space="preserve">    21(1946)年 4月26日　</t>
    <rPh sb="12" eb="13">
      <t>ネン</t>
    </rPh>
    <rPh sb="15" eb="16">
      <t>ツキ</t>
    </rPh>
    <rPh sb="18" eb="19">
      <t>ヒ</t>
    </rPh>
    <phoneticPr fontId="19"/>
  </si>
  <si>
    <t xml:space="preserve">    22(1947)年10月 1日　</t>
    <rPh sb="12" eb="13">
      <t>ネン</t>
    </rPh>
    <rPh sb="15" eb="16">
      <t>ツキ</t>
    </rPh>
    <rPh sb="18" eb="19">
      <t>ヒ</t>
    </rPh>
    <phoneticPr fontId="19"/>
  </si>
  <si>
    <t xml:space="preserve">    23(1948)年 8月 1日</t>
    <rPh sb="12" eb="13">
      <t>ネン</t>
    </rPh>
    <rPh sb="15" eb="16">
      <t>ツキ</t>
    </rPh>
    <rPh sb="18" eb="19">
      <t>ヒ</t>
    </rPh>
    <phoneticPr fontId="19"/>
  </si>
  <si>
    <t>　　24(1949)年10月 1日</t>
    <rPh sb="10" eb="11">
      <t>ネン</t>
    </rPh>
    <rPh sb="13" eb="14">
      <t>ガツ</t>
    </rPh>
    <rPh sb="16" eb="17">
      <t>ニチ</t>
    </rPh>
    <phoneticPr fontId="19"/>
  </si>
  <si>
    <t xml:space="preserve">    25(1950)〃　</t>
    <phoneticPr fontId="19"/>
  </si>
  <si>
    <t xml:space="preserve">    26(1951)〃　</t>
    <phoneticPr fontId="19"/>
  </si>
  <si>
    <t xml:space="preserve">    27(1952)〃　</t>
    <phoneticPr fontId="19"/>
  </si>
  <si>
    <t xml:space="preserve">    28(1953)〃　</t>
    <phoneticPr fontId="19"/>
  </si>
  <si>
    <t xml:space="preserve">    29(1954)〃　</t>
    <phoneticPr fontId="19"/>
  </si>
  <si>
    <t xml:space="preserve">    30(1955)〃　</t>
    <phoneticPr fontId="19"/>
  </si>
  <si>
    <t xml:space="preserve">    31(1956)〃　</t>
    <phoneticPr fontId="19"/>
  </si>
  <si>
    <t xml:space="preserve">    32(1957)〃　</t>
    <phoneticPr fontId="19"/>
  </si>
  <si>
    <t xml:space="preserve">    33(1958)〃　</t>
    <phoneticPr fontId="19"/>
  </si>
  <si>
    <t xml:space="preserve">    34(1959)〃　</t>
    <phoneticPr fontId="19"/>
  </si>
  <si>
    <t xml:space="preserve">    35(1960)〃　</t>
    <phoneticPr fontId="19"/>
  </si>
  <si>
    <t xml:space="preserve">    36(1961)〃　</t>
    <phoneticPr fontId="19"/>
  </si>
  <si>
    <t xml:space="preserve">    37(1962)〃　</t>
    <phoneticPr fontId="19"/>
  </si>
  <si>
    <t xml:space="preserve">    38(1963)〃　</t>
    <phoneticPr fontId="19"/>
  </si>
  <si>
    <t xml:space="preserve">    39(1964)〃　</t>
    <phoneticPr fontId="19"/>
  </si>
  <si>
    <t xml:space="preserve">    40(1965)〃　</t>
    <phoneticPr fontId="19"/>
  </si>
  <si>
    <t xml:space="preserve">    41(1966)〃　</t>
    <phoneticPr fontId="19"/>
  </si>
  <si>
    <t xml:space="preserve">    42(1967)〃　</t>
    <phoneticPr fontId="19"/>
  </si>
  <si>
    <t xml:space="preserve">    43(1968)〃　</t>
    <phoneticPr fontId="19"/>
  </si>
  <si>
    <t xml:space="preserve">    44(1969)〃　</t>
    <phoneticPr fontId="19"/>
  </si>
  <si>
    <t xml:space="preserve">    45(1970)〃　</t>
    <phoneticPr fontId="19"/>
  </si>
  <si>
    <t xml:space="preserve">    46(1971)〃　</t>
    <phoneticPr fontId="19"/>
  </si>
  <si>
    <t xml:space="preserve">    47(1972)〃　</t>
    <phoneticPr fontId="19"/>
  </si>
  <si>
    <t xml:space="preserve">    48(1973)〃　</t>
    <phoneticPr fontId="19"/>
  </si>
  <si>
    <t xml:space="preserve">    49(1974)〃　</t>
    <phoneticPr fontId="19"/>
  </si>
  <si>
    <t xml:space="preserve">    50(1975)〃　</t>
    <phoneticPr fontId="19"/>
  </si>
  <si>
    <t xml:space="preserve">    51(1976)〃　</t>
    <phoneticPr fontId="19"/>
  </si>
  <si>
    <t xml:space="preserve">    52(1977)〃　</t>
    <phoneticPr fontId="19"/>
  </si>
  <si>
    <t xml:space="preserve">    53(1978)〃　</t>
    <phoneticPr fontId="19"/>
  </si>
  <si>
    <t>昭和54(1979)年10月 1日　</t>
    <rPh sb="0" eb="2">
      <t>ショウワ</t>
    </rPh>
    <phoneticPr fontId="19"/>
  </si>
  <si>
    <t xml:space="preserve">    55(1980)〃　</t>
    <phoneticPr fontId="19"/>
  </si>
  <si>
    <t xml:space="preserve">    56(1981)〃　</t>
    <phoneticPr fontId="19"/>
  </si>
  <si>
    <t xml:space="preserve">    57(1982)〃　</t>
    <phoneticPr fontId="19"/>
  </si>
  <si>
    <t xml:space="preserve">    58(1983)〃　</t>
    <phoneticPr fontId="19"/>
  </si>
  <si>
    <t xml:space="preserve">    59(1984)〃　</t>
    <phoneticPr fontId="19"/>
  </si>
  <si>
    <t xml:space="preserve">    60(1985)〃　</t>
    <phoneticPr fontId="19"/>
  </si>
  <si>
    <t xml:space="preserve">    61(1986)〃　</t>
    <phoneticPr fontId="19"/>
  </si>
  <si>
    <t xml:space="preserve">    62(1987)〃　</t>
    <phoneticPr fontId="19"/>
  </si>
  <si>
    <t xml:space="preserve">    63(1988)〃　</t>
    <phoneticPr fontId="19"/>
  </si>
  <si>
    <t>平成元(1989)〃</t>
    <phoneticPr fontId="19"/>
  </si>
  <si>
    <t xml:space="preserve">     2(1990)〃　</t>
    <phoneticPr fontId="19"/>
  </si>
  <si>
    <t xml:space="preserve">     3(1991)〃　</t>
    <phoneticPr fontId="19"/>
  </si>
  <si>
    <t xml:space="preserve">     4(1992)〃　</t>
    <phoneticPr fontId="19"/>
  </si>
  <si>
    <t xml:space="preserve">     5(1993)〃　</t>
    <phoneticPr fontId="19"/>
  </si>
  <si>
    <t xml:space="preserve">     6(1994)〃　</t>
    <phoneticPr fontId="19"/>
  </si>
  <si>
    <t xml:space="preserve">     7(1995)〃　　</t>
    <phoneticPr fontId="19"/>
  </si>
  <si>
    <t xml:space="preserve">     8(1996)〃　</t>
    <phoneticPr fontId="19"/>
  </si>
  <si>
    <t xml:space="preserve">     9(1997)〃　</t>
    <phoneticPr fontId="19"/>
  </si>
  <si>
    <t xml:space="preserve">    10(1998)〃　</t>
    <phoneticPr fontId="19"/>
  </si>
  <si>
    <t xml:space="preserve">    11(1999)〃  (注3)　</t>
    <rPh sb="16" eb="17">
      <t>チュウ</t>
    </rPh>
    <phoneticPr fontId="19"/>
  </si>
  <si>
    <t xml:space="preserve">    12(2000)〃</t>
    <phoneticPr fontId="19"/>
  </si>
  <si>
    <t xml:space="preserve">    13(2001)〃</t>
    <phoneticPr fontId="19"/>
  </si>
  <si>
    <t xml:space="preserve">    14(2002)〃　</t>
    <phoneticPr fontId="19"/>
  </si>
  <si>
    <t xml:space="preserve">    15(2003)〃　</t>
    <phoneticPr fontId="19"/>
  </si>
  <si>
    <t xml:space="preserve">    16(2004)〃　</t>
    <phoneticPr fontId="19"/>
  </si>
  <si>
    <t xml:space="preserve">    17(2005)〃　</t>
    <phoneticPr fontId="19"/>
  </si>
  <si>
    <t xml:space="preserve">    18(2006)〃　</t>
    <phoneticPr fontId="19"/>
  </si>
  <si>
    <t xml:space="preserve">    19(2007)〃　</t>
    <phoneticPr fontId="19"/>
  </si>
  <si>
    <t xml:space="preserve">    20(2008)〃　</t>
    <phoneticPr fontId="19"/>
  </si>
  <si>
    <t xml:space="preserve">    21(2009)〃　</t>
    <phoneticPr fontId="19"/>
  </si>
  <si>
    <t xml:space="preserve">    22(2010)〃　</t>
    <phoneticPr fontId="19"/>
  </si>
  <si>
    <t xml:space="preserve">    23(2011)〃　</t>
    <phoneticPr fontId="19"/>
  </si>
  <si>
    <t xml:space="preserve">    24(2012)〃　</t>
    <phoneticPr fontId="19"/>
  </si>
  <si>
    <t xml:space="preserve">    25(2013)〃　</t>
  </si>
  <si>
    <t xml:space="preserve">    26(2014)〃　</t>
    <phoneticPr fontId="19"/>
  </si>
  <si>
    <t xml:space="preserve">    27(2015)〃　</t>
    <phoneticPr fontId="19"/>
  </si>
  <si>
    <t>*</t>
  </si>
  <si>
    <t xml:space="preserve">    28(2016)〃　</t>
    <phoneticPr fontId="19"/>
  </si>
  <si>
    <t>面積</t>
    <rPh sb="0" eb="2">
      <t>メンセキ</t>
    </rPh>
    <phoneticPr fontId="1"/>
  </si>
  <si>
    <t xml:space="preserve">    29(2017)〃　</t>
    <phoneticPr fontId="19"/>
  </si>
  <si>
    <t xml:space="preserve">    30(2018)〃　</t>
    <phoneticPr fontId="19"/>
  </si>
  <si>
    <t>令和元(2019)〃　</t>
    <rPh sb="0" eb="2">
      <t>レイワ</t>
    </rPh>
    <rPh sb="2" eb="3">
      <t>ガン</t>
    </rPh>
    <phoneticPr fontId="19"/>
  </si>
  <si>
    <t xml:space="preserve">    2(2020)〃　</t>
    <phoneticPr fontId="1"/>
  </si>
  <si>
    <t>資料：総務省統計局・県統計課</t>
    <rPh sb="0" eb="2">
      <t>シリョウ</t>
    </rPh>
    <rPh sb="3" eb="4">
      <t>ショウ</t>
    </rPh>
    <phoneticPr fontId="55"/>
  </si>
  <si>
    <t>（注）1　* のついた年は国勢調査（昭和22年は臨時国勢調査）、その他は原則として兵庫県報告例（昭和6年以前）又は統計局若しく</t>
    <rPh sb="11" eb="12">
      <t>トシ</t>
    </rPh>
    <rPh sb="18" eb="20">
      <t>ショウワ</t>
    </rPh>
    <rPh sb="22" eb="23">
      <t>ネン</t>
    </rPh>
    <rPh sb="24" eb="26">
      <t>リンジ</t>
    </rPh>
    <rPh sb="26" eb="28">
      <t>コクセイ</t>
    </rPh>
    <rPh sb="28" eb="30">
      <t>チョウサ</t>
    </rPh>
    <rPh sb="36" eb="38">
      <t>ゲンソク</t>
    </rPh>
    <rPh sb="41" eb="44">
      <t>ヒョウゴケン</t>
    </rPh>
    <rPh sb="44" eb="47">
      <t>ホウコクレイ</t>
    </rPh>
    <rPh sb="48" eb="50">
      <t>ショウワ</t>
    </rPh>
    <rPh sb="51" eb="52">
      <t>ネン</t>
    </rPh>
    <rPh sb="52" eb="54">
      <t>イゼン</t>
    </rPh>
    <rPh sb="55" eb="56">
      <t>マタ</t>
    </rPh>
    <rPh sb="57" eb="60">
      <t>トウケイキョク</t>
    </rPh>
    <rPh sb="60" eb="61">
      <t>モ</t>
    </rPh>
    <phoneticPr fontId="19"/>
  </si>
  <si>
    <t xml:space="preserve">       は兵庫県推計（昭和7年以降）による。</t>
    <phoneticPr fontId="19"/>
  </si>
  <si>
    <t xml:space="preserve">      2  昭和19～21年は資源調査法に基く人口調査、昭和23年は常住人口調査による。</t>
    <rPh sb="9" eb="11">
      <t>ショウワ</t>
    </rPh>
    <rPh sb="16" eb="17">
      <t>ネン</t>
    </rPh>
    <rPh sb="18" eb="20">
      <t>シゲン</t>
    </rPh>
    <rPh sb="20" eb="23">
      <t>チョウサホウ</t>
    </rPh>
    <rPh sb="24" eb="25">
      <t>モトヅ</t>
    </rPh>
    <rPh sb="26" eb="28">
      <t>ジンコウ</t>
    </rPh>
    <rPh sb="28" eb="30">
      <t>チョウサ</t>
    </rPh>
    <rPh sb="31" eb="33">
      <t>ショウワ</t>
    </rPh>
    <rPh sb="35" eb="36">
      <t>ネン</t>
    </rPh>
    <rPh sb="37" eb="39">
      <t>ジョウジュウ</t>
    </rPh>
    <rPh sb="39" eb="41">
      <t>ジンコウ</t>
    </rPh>
    <rPh sb="41" eb="43">
      <t>チョウサ</t>
    </rPh>
    <phoneticPr fontId="19"/>
  </si>
  <si>
    <t xml:space="preserve">      3  平成11年は、平成10年10月1日実施の被災地人口実態調査（注4）の結果数値を基礎とし、住民基本台帳法及び外国人登録法</t>
    <phoneticPr fontId="19"/>
  </si>
  <si>
    <t xml:space="preserve">       に基づく市町からの移動数報告を集計して算出した「推定人口」である。 </t>
    <rPh sb="26" eb="28">
      <t>サンシュツ</t>
    </rPh>
    <rPh sb="31" eb="33">
      <t>スイテイ</t>
    </rPh>
    <rPh sb="33" eb="35">
      <t>ジンコウ</t>
    </rPh>
    <phoneticPr fontId="19"/>
  </si>
  <si>
    <t xml:space="preserve">      4  被災地人口実態調査とは、平成10年10月1日に実施した住宅・土地統計調査の調査票から阪神・淡路大震災の被災地旧10市</t>
    <rPh sb="9" eb="12">
      <t>ヒサイチ</t>
    </rPh>
    <rPh sb="12" eb="14">
      <t>ジンコウ</t>
    </rPh>
    <rPh sb="14" eb="16">
      <t>ジッタイ</t>
    </rPh>
    <rPh sb="16" eb="18">
      <t>チョウサ</t>
    </rPh>
    <rPh sb="21" eb="23">
      <t>ヘイセイ</t>
    </rPh>
    <rPh sb="25" eb="26">
      <t>ネン</t>
    </rPh>
    <rPh sb="28" eb="29">
      <t>ガツ</t>
    </rPh>
    <rPh sb="30" eb="31">
      <t>ニチ</t>
    </rPh>
    <rPh sb="32" eb="34">
      <t>ジッシ</t>
    </rPh>
    <rPh sb="36" eb="38">
      <t>ジュウタク</t>
    </rPh>
    <rPh sb="39" eb="41">
      <t>トチ</t>
    </rPh>
    <rPh sb="41" eb="43">
      <t>トウケイ</t>
    </rPh>
    <rPh sb="43" eb="45">
      <t>チョウサ</t>
    </rPh>
    <rPh sb="46" eb="49">
      <t>チョウサヒョウ</t>
    </rPh>
    <rPh sb="51" eb="53">
      <t>ハンシン</t>
    </rPh>
    <rPh sb="54" eb="56">
      <t>アワジ</t>
    </rPh>
    <rPh sb="56" eb="59">
      <t>ダイシンサイ</t>
    </rPh>
    <rPh sb="60" eb="63">
      <t>ヒサイチ</t>
    </rPh>
    <phoneticPr fontId="19"/>
  </si>
  <si>
    <t xml:space="preserve">       10町の世帯人員を転記集計し、実態人口の把握を行ったものである。</t>
    <phoneticPr fontId="19"/>
  </si>
  <si>
    <t xml:space="preserve">      5  世帯数の昭和4年以前（大正9年及び14年を除く）は、戸数である。</t>
    <rPh sb="9" eb="12">
      <t>セタイスウ</t>
    </rPh>
    <rPh sb="13" eb="15">
      <t>ショウワ</t>
    </rPh>
    <rPh sb="16" eb="19">
      <t>ネンイゼン</t>
    </rPh>
    <rPh sb="20" eb="22">
      <t>タイショウ</t>
    </rPh>
    <rPh sb="23" eb="24">
      <t>ネン</t>
    </rPh>
    <rPh sb="24" eb="25">
      <t>オヨ</t>
    </rPh>
    <rPh sb="28" eb="29">
      <t>ネン</t>
    </rPh>
    <rPh sb="30" eb="31">
      <t>ノゾ</t>
    </rPh>
    <rPh sb="35" eb="37">
      <t>コスウ</t>
    </rPh>
    <phoneticPr fontId="19"/>
  </si>
  <si>
    <t>各年1月１日現在県推計人口（改定後）</t>
    <rPh sb="0" eb="2">
      <t>カクネン</t>
    </rPh>
    <rPh sb="8" eb="9">
      <t>ケン</t>
    </rPh>
    <rPh sb="9" eb="11">
      <t>スイケイ</t>
    </rPh>
    <rPh sb="11" eb="13">
      <t>ジンコウ</t>
    </rPh>
    <rPh sb="14" eb="17">
      <t>カイテイゴ</t>
    </rPh>
    <phoneticPr fontId="4"/>
  </si>
  <si>
    <t>各年1月1日現在住民基本台帳人口</t>
    <rPh sb="0" eb="2">
      <t>カクネン</t>
    </rPh>
    <rPh sb="6" eb="8">
      <t>ゲンザイ</t>
    </rPh>
    <phoneticPr fontId="4"/>
  </si>
  <si>
    <t>兵庫県立大学地域経済指標研究会</t>
    <rPh sb="0" eb="4">
      <t>ヒョウゴケンリツ</t>
    </rPh>
    <rPh sb="4" eb="6">
      <t>ダイガク</t>
    </rPh>
    <rPh sb="6" eb="8">
      <t>チイキ</t>
    </rPh>
    <rPh sb="8" eb="10">
      <t>ケイザイ</t>
    </rPh>
    <rPh sb="10" eb="12">
      <t>シヒョウ</t>
    </rPh>
    <rPh sb="12" eb="15">
      <t>ケンキュウカイ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</si>
</sst>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quot;▲ &quot;#,##0"/>
    <numFmt numFmtId="177" formatCode="#,##0.0;&quot;▲ &quot;#,##0.0"/>
    <numFmt numFmtId="178" formatCode="#,##0.00;&quot;▲ &quot;#,##0.00"/>
    <numFmt numFmtId="179" formatCode="#&quot;¥&quot;\!\ ###&quot;¥&quot;\!\ ##0"/>
    <numFmt numFmtId="180" formatCode="#,##0.0;[Red]\-#,##0.0"/>
    <numFmt numFmtId="181" formatCode="&quot;市&quot;&quot;川&quot;&quot;市&quot;"/>
    <numFmt numFmtId="182" formatCode="#,##0.00000;[Red]\-#,##0.00000"/>
    <numFmt numFmtId="183" formatCode="#,##0.000;[Red]\-#,##0.000"/>
    <numFmt numFmtId="184" formatCode="0.00_ "/>
    <numFmt numFmtId="185" formatCode="m\.d"/>
    <numFmt numFmtId="186" formatCode="#,##0_);[Red]\(#,##0\)"/>
    <numFmt numFmtId="187" formatCode="\(@\)"/>
    <numFmt numFmtId="188" formatCode="0;&quot;▲ &quot;0"/>
    <numFmt numFmtId="189" formatCode="#,##0.0000;[Red]\-#,##0.0000"/>
    <numFmt numFmtId="190" formatCode="#,##0.0"/>
  </numFmts>
  <fonts count="5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indexed="8"/>
      <name val="ＭＳ Ｐゴシック"/>
      <family val="3"/>
      <charset val="128"/>
    </font>
    <font>
      <sz val="6"/>
      <name val="ＭＳ Ｐゴシック"/>
      <family val="3"/>
      <charset val="128"/>
    </font>
    <font>
      <b/>
      <sz val="11"/>
      <color theme="1"/>
      <name val="ＭＳ Ｐゴシック"/>
      <family val="3"/>
      <charset val="128"/>
      <scheme val="minor"/>
    </font>
    <font>
      <sz val="10.5"/>
      <name val="ＭＳ Ｐゴシック"/>
      <family val="3"/>
      <charset val="128"/>
    </font>
    <font>
      <sz val="8"/>
      <name val="ＭＳ ゴシック"/>
      <family val="3"/>
      <charset val="128"/>
    </font>
    <font>
      <b/>
      <sz val="11"/>
      <color indexed="63"/>
      <name val="ＭＳ Ｐゴシック"/>
      <family val="3"/>
      <charset val="128"/>
    </font>
    <font>
      <sz val="11"/>
      <color indexed="63"/>
      <name val="ＭＳ Ｐゴシック"/>
      <family val="3"/>
      <charset val="128"/>
    </font>
    <font>
      <sz val="7"/>
      <name val="明朝"/>
      <family val="1"/>
      <charset val="128"/>
    </font>
    <font>
      <sz val="9"/>
      <name val="ＭＳ 明朝"/>
      <family val="1"/>
      <charset val="128"/>
    </font>
    <font>
      <sz val="10.5"/>
      <color theme="1"/>
      <name val="ＭＳ Ｐゴシック"/>
      <family val="2"/>
      <charset val="128"/>
      <scheme val="minor"/>
    </font>
    <font>
      <b/>
      <sz val="11"/>
      <name val="ＭＳ Ｐゴシック"/>
      <family val="3"/>
      <charset val="128"/>
    </font>
    <font>
      <sz val="16"/>
      <name val="ＭＳ Ｐゴシック"/>
      <family val="3"/>
      <charset val="128"/>
    </font>
    <font>
      <sz val="11"/>
      <name val="ＭＳ Ｐゴシック"/>
      <family val="3"/>
      <charset val="128"/>
    </font>
    <font>
      <b/>
      <sz val="11"/>
      <name val="ＭＳ 明朝"/>
      <family val="1"/>
      <charset val="128"/>
    </font>
    <font>
      <sz val="10"/>
      <name val="ＭＳ Ｐゴシック"/>
      <family val="3"/>
      <charset val="128"/>
    </font>
    <font>
      <sz val="11"/>
      <name val="ＭＳ 明朝"/>
      <family val="1"/>
      <charset val="128"/>
    </font>
    <font>
      <sz val="6"/>
      <name val="ＭＳ Ｐ明朝"/>
      <family val="1"/>
      <charset val="128"/>
    </font>
    <font>
      <sz val="10"/>
      <color theme="1"/>
      <name val="ＭＳ 明朝"/>
      <family val="1"/>
      <charset val="128"/>
    </font>
    <font>
      <b/>
      <sz val="10.5"/>
      <name val="ＭＳ Ｐゴシック"/>
      <family val="3"/>
      <charset val="128"/>
    </font>
    <font>
      <sz val="7"/>
      <name val="Terminal"/>
      <family val="3"/>
      <charset val="255"/>
    </font>
    <font>
      <b/>
      <sz val="10.5"/>
      <color indexed="63"/>
      <name val="ＭＳ Ｐゴシック"/>
      <family val="3"/>
      <charset val="128"/>
    </font>
    <font>
      <sz val="10.5"/>
      <color indexed="63"/>
      <name val="ＭＳ Ｐゴシック"/>
      <family val="3"/>
      <charset val="128"/>
    </font>
    <font>
      <sz val="12"/>
      <name val="ＭＳ Ｐゴシック"/>
      <family val="3"/>
      <charset val="128"/>
    </font>
    <font>
      <sz val="10"/>
      <color indexed="63"/>
      <name val="ＭＳ Ｐゴシック"/>
      <family val="3"/>
      <charset val="128"/>
    </font>
    <font>
      <sz val="7"/>
      <name val="ＭＳ Ｐ明朝"/>
      <family val="1"/>
      <charset val="128"/>
    </font>
    <font>
      <sz val="11"/>
      <color indexed="8"/>
      <name val="ＭＳ Ｐゴシック"/>
      <family val="3"/>
      <charset val="128"/>
    </font>
    <font>
      <sz val="10"/>
      <color theme="1"/>
      <name val="ＭＳ Ｐゴシック"/>
      <family val="2"/>
      <charset val="128"/>
      <scheme val="minor"/>
    </font>
    <font>
      <sz val="11"/>
      <name val="明朝"/>
      <family val="3"/>
      <charset val="128"/>
    </font>
    <font>
      <sz val="11"/>
      <color theme="1"/>
      <name val="ＭＳ Ｐゴシック"/>
      <family val="3"/>
      <charset val="128"/>
      <scheme val="minor"/>
    </font>
    <font>
      <sz val="11"/>
      <name val="ＭＳ Ｐゴシック"/>
      <family val="3"/>
      <charset val="128"/>
      <scheme val="minor"/>
    </font>
    <font>
      <i/>
      <sz val="11"/>
      <name val="ＭＳ Ｐゴシック"/>
      <family val="3"/>
      <charset val="128"/>
      <scheme val="minor"/>
    </font>
    <font>
      <b/>
      <sz val="11"/>
      <name val="ＭＳ Ｐゴシック"/>
      <family val="3"/>
      <charset val="128"/>
      <scheme val="minor"/>
    </font>
    <font>
      <sz val="6"/>
      <name val="ＭＳ 明朝"/>
      <family val="1"/>
      <charset val="128"/>
    </font>
    <font>
      <b/>
      <sz val="11"/>
      <color rgb="FFFA7D00"/>
      <name val="ＭＳ Ｐゴシック"/>
      <family val="2"/>
      <charset val="128"/>
      <scheme val="minor"/>
    </font>
    <font>
      <sz val="10"/>
      <color theme="1"/>
      <name val="ＭＳ Ｐゴシック"/>
      <family val="3"/>
      <charset val="128"/>
      <scheme val="minor"/>
    </font>
    <font>
      <sz val="10.5"/>
      <name val="ＭＳ ゴシック"/>
      <family val="3"/>
      <charset val="128"/>
    </font>
    <font>
      <sz val="10.5"/>
      <color theme="1"/>
      <name val="ＭＳ 明朝"/>
      <family val="1"/>
      <charset val="128"/>
    </font>
    <font>
      <sz val="10.5"/>
      <color theme="1"/>
      <name val="Times New Roman"/>
      <family val="1"/>
    </font>
    <font>
      <sz val="10.5"/>
      <color theme="1"/>
      <name val="ＭＳ ゴシック"/>
      <family val="3"/>
      <charset val="128"/>
    </font>
    <font>
      <sz val="10.5"/>
      <name val="ＭＳ 明朝"/>
      <family val="1"/>
      <charset val="128"/>
    </font>
    <font>
      <sz val="10.5"/>
      <name val="Times New Roman"/>
      <family val="1"/>
    </font>
    <font>
      <sz val="10.5"/>
      <color indexed="8"/>
      <name val="Times New Roman"/>
      <family val="1"/>
    </font>
    <font>
      <u/>
      <sz val="11"/>
      <color theme="10"/>
      <name val="ＭＳ Ｐゴシック"/>
      <family val="2"/>
      <charset val="128"/>
      <scheme val="minor"/>
    </font>
    <font>
      <sz val="10"/>
      <color theme="1"/>
      <name val="ＭＳゴシック"/>
      <family val="3"/>
      <charset val="128"/>
    </font>
    <font>
      <sz val="6"/>
      <name val="ＭＳ Ｐゴシック"/>
      <family val="2"/>
      <charset val="128"/>
    </font>
    <font>
      <sz val="12"/>
      <color theme="1"/>
      <name val="ＭＳ Ｐゴシック"/>
      <family val="2"/>
      <charset val="128"/>
      <scheme val="minor"/>
    </font>
    <font>
      <sz val="11"/>
      <name val="ＭＳ Ｐゴシック"/>
      <family val="2"/>
      <charset val="128"/>
      <scheme val="minor"/>
    </font>
    <font>
      <b/>
      <sz val="11"/>
      <name val="ＭＳ ゴシック"/>
      <family val="3"/>
      <charset val="128"/>
    </font>
    <font>
      <sz val="14"/>
      <name val="ＭＳ ゴシック"/>
      <family val="3"/>
      <charset val="128"/>
    </font>
    <font>
      <sz val="9"/>
      <name val="ＭＳ ゴシック"/>
      <family val="3"/>
      <charset val="128"/>
    </font>
    <font>
      <sz val="10"/>
      <name val="ＭＳ 明朝"/>
      <family val="1"/>
      <charset val="128"/>
    </font>
    <font>
      <sz val="14"/>
      <name val="Terminal"/>
      <family val="3"/>
      <charset val="255"/>
    </font>
    <font>
      <sz val="7"/>
      <name val="ＭＳ Ｐゴシック"/>
      <family val="3"/>
      <charset val="128"/>
    </font>
  </fonts>
  <fills count="1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indexed="15"/>
        <bgColor indexed="64"/>
      </patternFill>
    </fill>
    <fill>
      <patternFill patternType="solid">
        <fgColor indexed="11"/>
        <bgColor indexed="64"/>
      </patternFill>
    </fill>
    <fill>
      <patternFill patternType="solid">
        <fgColor indexed="51"/>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8">
    <xf numFmtId="0" fontId="0" fillId="0" borderId="0">
      <alignment vertical="center"/>
    </xf>
    <xf numFmtId="38" fontId="2" fillId="0" borderId="0" applyFont="0" applyFill="0" applyBorder="0" applyAlignment="0" applyProtection="0">
      <alignment vertical="center"/>
    </xf>
    <xf numFmtId="0" fontId="7" fillId="0" borderId="0"/>
    <xf numFmtId="0" fontId="11" fillId="0" borderId="0"/>
    <xf numFmtId="0" fontId="20" fillId="0" borderId="0">
      <alignment vertical="center"/>
    </xf>
    <xf numFmtId="0" fontId="25" fillId="0" borderId="0"/>
    <xf numFmtId="0" fontId="28" fillId="0" borderId="0"/>
    <xf numFmtId="38" fontId="15" fillId="0" borderId="0" applyFont="0" applyFill="0" applyBorder="0" applyAlignment="0" applyProtection="0">
      <alignment vertical="center"/>
    </xf>
    <xf numFmtId="0" fontId="30" fillId="0" borderId="0"/>
    <xf numFmtId="0" fontId="28" fillId="0" borderId="0"/>
    <xf numFmtId="0" fontId="15" fillId="0" borderId="0">
      <alignment vertical="center"/>
    </xf>
    <xf numFmtId="38" fontId="15" fillId="0" borderId="0" applyFont="0" applyFill="0" applyBorder="0" applyAlignment="0" applyProtection="0"/>
    <xf numFmtId="0" fontId="15" fillId="0" borderId="0">
      <alignment vertical="center"/>
    </xf>
    <xf numFmtId="0" fontId="15" fillId="0" borderId="0">
      <alignment vertical="center"/>
    </xf>
    <xf numFmtId="0" fontId="15" fillId="0" borderId="0"/>
    <xf numFmtId="0" fontId="45" fillId="0" borderId="0" applyNumberFormat="0" applyFill="0" applyBorder="0" applyAlignment="0" applyProtection="0">
      <alignment vertical="center"/>
    </xf>
    <xf numFmtId="0" fontId="31" fillId="0" borderId="0">
      <alignment vertical="center"/>
    </xf>
    <xf numFmtId="37" fontId="54" fillId="0" borderId="0" applyFill="0" applyBorder="0"/>
  </cellStyleXfs>
  <cellXfs count="1156">
    <xf numFmtId="0" fontId="0" fillId="0" borderId="0" xfId="0">
      <alignment vertical="center"/>
    </xf>
    <xf numFmtId="49" fontId="3" fillId="2" borderId="0" xfId="0" applyNumberFormat="1" applyFont="1" applyFill="1" applyBorder="1" applyAlignment="1"/>
    <xf numFmtId="0" fontId="5" fillId="0" borderId="0" xfId="0" applyFo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10" xfId="0" applyBorder="1">
      <alignment vertical="center"/>
    </xf>
    <xf numFmtId="49" fontId="8" fillId="2" borderId="9" xfId="2" applyNumberFormat="1" applyFont="1" applyFill="1" applyBorder="1"/>
    <xf numFmtId="176" fontId="0" fillId="0" borderId="9" xfId="1" applyNumberFormat="1" applyFont="1" applyBorder="1">
      <alignment vertical="center"/>
    </xf>
    <xf numFmtId="176" fontId="0" fillId="0" borderId="0" xfId="1" applyNumberFormat="1" applyFont="1" applyBorder="1">
      <alignment vertical="center"/>
    </xf>
    <xf numFmtId="176" fontId="0" fillId="0" borderId="11" xfId="1" applyNumberFormat="1" applyFont="1" applyBorder="1">
      <alignment vertical="center"/>
    </xf>
    <xf numFmtId="176" fontId="0" fillId="0" borderId="12" xfId="1" applyNumberFormat="1" applyFont="1" applyBorder="1">
      <alignment vertical="center"/>
    </xf>
    <xf numFmtId="177" fontId="0" fillId="0" borderId="13" xfId="1" applyNumberFormat="1" applyFont="1" applyBorder="1">
      <alignment vertical="center"/>
    </xf>
    <xf numFmtId="176" fontId="0" fillId="0" borderId="0" xfId="1" applyNumberFormat="1" applyFont="1">
      <alignment vertical="center"/>
    </xf>
    <xf numFmtId="177" fontId="0" fillId="0" borderId="8" xfId="1" applyNumberFormat="1" applyFont="1" applyBorder="1">
      <alignment vertical="center"/>
    </xf>
    <xf numFmtId="38" fontId="0" fillId="0" borderId="0" xfId="1" applyFont="1">
      <alignment vertical="center"/>
    </xf>
    <xf numFmtId="176" fontId="0" fillId="0" borderId="8" xfId="1" applyNumberFormat="1" applyFont="1" applyBorder="1">
      <alignment vertical="center"/>
    </xf>
    <xf numFmtId="177" fontId="0" fillId="0" borderId="9" xfId="1" applyNumberFormat="1" applyFont="1" applyBorder="1">
      <alignment vertical="center"/>
    </xf>
    <xf numFmtId="177" fontId="0" fillId="0" borderId="0" xfId="1" applyNumberFormat="1" applyFont="1" applyBorder="1">
      <alignment vertical="center"/>
    </xf>
    <xf numFmtId="178" fontId="0" fillId="0" borderId="8" xfId="0" applyNumberFormat="1" applyBorder="1">
      <alignment vertical="center"/>
    </xf>
    <xf numFmtId="0" fontId="6" fillId="2" borderId="1" xfId="0" applyFont="1" applyFill="1" applyBorder="1" applyAlignment="1">
      <alignment horizontal="lef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3" xfId="1" applyNumberFormat="1" applyFont="1" applyBorder="1">
      <alignment vertical="center"/>
    </xf>
    <xf numFmtId="177" fontId="0" fillId="0" borderId="4" xfId="1" applyNumberFormat="1" applyFont="1" applyBorder="1">
      <alignment vertical="center"/>
    </xf>
    <xf numFmtId="176" fontId="0" fillId="0" borderId="4" xfId="1" applyNumberFormat="1" applyFont="1" applyBorder="1">
      <alignment vertical="center"/>
    </xf>
    <xf numFmtId="177" fontId="0" fillId="0" borderId="1" xfId="1" applyNumberFormat="1" applyFont="1" applyBorder="1">
      <alignment vertical="center"/>
    </xf>
    <xf numFmtId="177" fontId="0" fillId="0" borderId="2" xfId="1" applyNumberFormat="1" applyFont="1" applyBorder="1">
      <alignment vertical="center"/>
    </xf>
    <xf numFmtId="178" fontId="0" fillId="0" borderId="4" xfId="0" applyNumberFormat="1" applyBorder="1">
      <alignment vertical="center"/>
    </xf>
    <xf numFmtId="0" fontId="6" fillId="0" borderId="9" xfId="0" applyFont="1" applyFill="1" applyBorder="1" applyAlignment="1">
      <alignment horizontal="left" vertical="center"/>
    </xf>
    <xf numFmtId="0" fontId="6" fillId="0" borderId="5" xfId="0" applyFont="1" applyFill="1" applyBorder="1" applyAlignment="1">
      <alignment horizontal="left" vertical="center"/>
    </xf>
    <xf numFmtId="176" fontId="0" fillId="0" borderId="5" xfId="1" applyNumberFormat="1" applyFont="1" applyBorder="1">
      <alignment vertical="center"/>
    </xf>
    <xf numFmtId="176" fontId="0" fillId="0" borderId="6" xfId="1" applyNumberFormat="1" applyFont="1" applyBorder="1">
      <alignment vertical="center"/>
    </xf>
    <xf numFmtId="176" fontId="0" fillId="0" borderId="7" xfId="1" applyNumberFormat="1" applyFont="1" applyBorder="1">
      <alignment vertical="center"/>
    </xf>
    <xf numFmtId="177" fontId="0" fillId="0" borderId="10" xfId="1" applyNumberFormat="1" applyFont="1" applyBorder="1">
      <alignment vertical="center"/>
    </xf>
    <xf numFmtId="176" fontId="0" fillId="0" borderId="10" xfId="1" applyNumberFormat="1" applyFont="1" applyBorder="1">
      <alignment vertical="center"/>
    </xf>
    <xf numFmtId="177" fontId="0" fillId="0" borderId="5" xfId="1" applyNumberFormat="1" applyFont="1" applyBorder="1">
      <alignment vertical="center"/>
    </xf>
    <xf numFmtId="177" fontId="0" fillId="0" borderId="6" xfId="1" applyNumberFormat="1" applyFont="1" applyBorder="1">
      <alignment vertical="center"/>
    </xf>
    <xf numFmtId="178" fontId="0" fillId="0" borderId="10" xfId="0" applyNumberFormat="1" applyBorder="1">
      <alignment vertical="center"/>
    </xf>
    <xf numFmtId="49" fontId="9" fillId="2" borderId="9" xfId="2" applyNumberFormat="1" applyFont="1" applyFill="1" applyBorder="1" applyAlignment="1">
      <alignment horizontal="right"/>
    </xf>
    <xf numFmtId="0" fontId="8" fillId="2" borderId="1" xfId="0" applyFont="1" applyFill="1" applyBorder="1" applyAlignment="1" applyProtection="1"/>
    <xf numFmtId="49" fontId="9" fillId="2" borderId="5" xfId="2" applyNumberFormat="1" applyFont="1" applyFill="1" applyBorder="1" applyAlignment="1">
      <alignment horizontal="right"/>
    </xf>
    <xf numFmtId="0" fontId="8" fillId="2" borderId="9" xfId="0" applyFont="1" applyFill="1" applyBorder="1" applyAlignment="1" applyProtection="1"/>
    <xf numFmtId="0" fontId="8" fillId="2" borderId="9" xfId="0" applyFont="1" applyFill="1" applyBorder="1" applyAlignment="1" applyProtection="1">
      <alignment horizontal="left"/>
    </xf>
    <xf numFmtId="0" fontId="9" fillId="2" borderId="9" xfId="0" applyFont="1" applyFill="1" applyBorder="1" applyAlignment="1" applyProtection="1">
      <alignment horizontal="right"/>
    </xf>
    <xf numFmtId="0" fontId="8" fillId="2" borderId="1" xfId="0" applyFont="1" applyFill="1" applyBorder="1" applyAlignment="1" applyProtection="1">
      <alignment horizontal="left"/>
    </xf>
    <xf numFmtId="179" fontId="8" fillId="2" borderId="1" xfId="3" applyNumberFormat="1" applyFont="1" applyFill="1" applyBorder="1" applyAlignment="1">
      <alignment horizontal="left"/>
    </xf>
    <xf numFmtId="179" fontId="9" fillId="2" borderId="9" xfId="3" applyNumberFormat="1" applyFont="1" applyFill="1" applyBorder="1" applyAlignment="1">
      <alignment horizontal="right"/>
    </xf>
    <xf numFmtId="0" fontId="8" fillId="2" borderId="9" xfId="2" applyNumberFormat="1" applyFont="1" applyFill="1" applyBorder="1"/>
    <xf numFmtId="179" fontId="8" fillId="2" borderId="1" xfId="3" applyNumberFormat="1" applyFont="1" applyFill="1" applyBorder="1"/>
    <xf numFmtId="49" fontId="9" fillId="2" borderId="9" xfId="2" applyNumberFormat="1" applyFont="1" applyFill="1" applyBorder="1" applyAlignment="1">
      <alignment horizontal="left"/>
    </xf>
    <xf numFmtId="177" fontId="0" fillId="0" borderId="0" xfId="1" applyNumberFormat="1" applyFont="1">
      <alignment vertical="center"/>
    </xf>
    <xf numFmtId="0" fontId="12" fillId="2" borderId="0" xfId="0" applyFont="1" applyFill="1" applyBorder="1" applyAlignment="1"/>
    <xf numFmtId="0" fontId="13" fillId="2" borderId="0" xfId="0" applyFont="1" applyFill="1" applyAlignment="1">
      <alignment horizontal="left" vertical="center"/>
    </xf>
    <xf numFmtId="0" fontId="14" fillId="2" borderId="0" xfId="0" applyFont="1" applyFill="1" applyAlignment="1">
      <alignment horizontal="centerContinuous" vertical="center"/>
    </xf>
    <xf numFmtId="0" fontId="0" fillId="2" borderId="0" xfId="0" applyFont="1" applyFill="1" applyAlignment="1">
      <alignment vertical="center"/>
    </xf>
    <xf numFmtId="0" fontId="0" fillId="0" borderId="0" xfId="0" applyFont="1" applyAlignment="1">
      <alignment vertical="center"/>
    </xf>
    <xf numFmtId="38" fontId="0" fillId="2" borderId="17" xfId="1" applyFont="1" applyFill="1" applyBorder="1" applyAlignment="1">
      <alignment horizontal="center" vertical="center"/>
    </xf>
    <xf numFmtId="38" fontId="0" fillId="2" borderId="20" xfId="1" applyFont="1" applyFill="1" applyBorder="1" applyAlignment="1">
      <alignment horizontal="center" vertical="center"/>
    </xf>
    <xf numFmtId="38" fontId="0" fillId="2" borderId="24" xfId="1"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38" fontId="0" fillId="2" borderId="27" xfId="1" applyFont="1" applyFill="1" applyBorder="1" applyAlignment="1">
      <alignment horizontal="center" vertical="center"/>
    </xf>
    <xf numFmtId="0" fontId="0" fillId="2" borderId="23"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5" xfId="0" applyFont="1" applyFill="1" applyBorder="1" applyAlignment="1">
      <alignment horizontal="center" vertical="center"/>
    </xf>
    <xf numFmtId="38" fontId="0" fillId="2" borderId="29" xfId="1" applyFont="1" applyFill="1" applyBorder="1" applyAlignment="1">
      <alignment vertical="center"/>
    </xf>
    <xf numFmtId="38" fontId="0" fillId="2" borderId="10" xfId="1" applyFont="1" applyFill="1" applyBorder="1" applyAlignment="1">
      <alignment vertical="center"/>
    </xf>
    <xf numFmtId="38" fontId="0" fillId="2" borderId="30" xfId="1" applyFont="1" applyFill="1" applyBorder="1" applyAlignment="1">
      <alignment vertical="center"/>
    </xf>
    <xf numFmtId="38" fontId="0" fillId="2" borderId="7" xfId="1" applyFont="1" applyFill="1" applyBorder="1" applyAlignment="1">
      <alignment vertical="center"/>
    </xf>
    <xf numFmtId="38" fontId="0" fillId="2" borderId="5" xfId="1" applyFont="1" applyFill="1" applyBorder="1" applyAlignment="1">
      <alignment vertical="center"/>
    </xf>
    <xf numFmtId="38" fontId="0" fillId="3" borderId="10" xfId="1" applyFont="1" applyFill="1" applyBorder="1" applyAlignment="1">
      <alignment vertical="center"/>
    </xf>
    <xf numFmtId="0" fontId="0" fillId="2" borderId="31"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2" xfId="0" applyFont="1" applyFill="1" applyBorder="1" applyAlignment="1">
      <alignment horizontal="center" vertical="center"/>
    </xf>
    <xf numFmtId="38" fontId="0" fillId="2" borderId="13" xfId="1" applyFont="1" applyFill="1" applyBorder="1" applyAlignment="1">
      <alignment vertical="center"/>
    </xf>
    <xf numFmtId="38" fontId="0" fillId="2" borderId="32" xfId="1" applyFont="1" applyFill="1" applyBorder="1" applyAlignment="1">
      <alignment vertical="center"/>
    </xf>
    <xf numFmtId="38" fontId="0" fillId="2" borderId="12" xfId="1" applyFont="1" applyFill="1" applyBorder="1" applyAlignment="1">
      <alignment vertical="center"/>
    </xf>
    <xf numFmtId="38" fontId="0" fillId="2" borderId="33" xfId="1" applyFont="1" applyFill="1" applyBorder="1" applyAlignment="1">
      <alignment vertical="center"/>
    </xf>
    <xf numFmtId="38" fontId="0" fillId="2" borderId="31" xfId="1" applyFont="1" applyFill="1" applyBorder="1" applyAlignment="1">
      <alignment vertical="center"/>
    </xf>
    <xf numFmtId="38" fontId="0" fillId="3" borderId="13" xfId="1" applyFont="1" applyFill="1" applyBorder="1" applyAlignment="1">
      <alignment vertical="center"/>
    </xf>
    <xf numFmtId="181" fontId="0" fillId="2" borderId="12" xfId="0" applyNumberFormat="1" applyFont="1" applyFill="1" applyBorder="1" applyAlignment="1">
      <alignment horizontal="center" vertical="center"/>
    </xf>
    <xf numFmtId="0" fontId="0" fillId="2" borderId="34"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 xfId="0" applyFont="1" applyFill="1" applyBorder="1" applyAlignment="1">
      <alignment horizontal="center" vertical="center"/>
    </xf>
    <xf numFmtId="38" fontId="0" fillId="2" borderId="35" xfId="1" applyFont="1" applyFill="1" applyBorder="1" applyAlignment="1">
      <alignment vertical="center"/>
    </xf>
    <xf numFmtId="38" fontId="0" fillId="2" borderId="4" xfId="1" applyFont="1" applyFill="1" applyBorder="1" applyAlignment="1">
      <alignment vertical="center"/>
    </xf>
    <xf numFmtId="38" fontId="0" fillId="2" borderId="36" xfId="1" applyFont="1" applyFill="1" applyBorder="1" applyAlignment="1">
      <alignment vertical="center"/>
    </xf>
    <xf numFmtId="38" fontId="0" fillId="2" borderId="11" xfId="1" applyFont="1" applyFill="1" applyBorder="1" applyAlignment="1">
      <alignment vertical="center"/>
    </xf>
    <xf numFmtId="38" fontId="0" fillId="2" borderId="1" xfId="1" applyFont="1" applyFill="1" applyBorder="1" applyAlignment="1">
      <alignment vertical="center"/>
    </xf>
    <xf numFmtId="38" fontId="0" fillId="2" borderId="3" xfId="1" applyFont="1" applyFill="1" applyBorder="1" applyAlignment="1">
      <alignment vertical="center"/>
    </xf>
    <xf numFmtId="38" fontId="0" fillId="2" borderId="34" xfId="1" applyFont="1" applyFill="1" applyBorder="1" applyAlignment="1">
      <alignment vertical="center"/>
    </xf>
    <xf numFmtId="38" fontId="0" fillId="3" borderId="4" xfId="1" applyFont="1" applyFill="1" applyBorder="1" applyAlignment="1">
      <alignment vertical="center"/>
    </xf>
    <xf numFmtId="38" fontId="0" fillId="2" borderId="37" xfId="1" applyFont="1" applyFill="1" applyBorder="1" applyAlignment="1">
      <alignment vertical="center"/>
    </xf>
    <xf numFmtId="38" fontId="0" fillId="2" borderId="28" xfId="1" applyFont="1" applyFill="1" applyBorder="1" applyAlignment="1">
      <alignment vertical="center"/>
    </xf>
    <xf numFmtId="38" fontId="0" fillId="2" borderId="39" xfId="1" applyFont="1" applyFill="1" applyBorder="1" applyAlignment="1">
      <alignment vertical="center"/>
    </xf>
    <xf numFmtId="38" fontId="0" fillId="2" borderId="40" xfId="1" applyFont="1" applyFill="1" applyBorder="1" applyAlignment="1">
      <alignment vertical="center"/>
    </xf>
    <xf numFmtId="38" fontId="0" fillId="2" borderId="38" xfId="1" applyFont="1" applyFill="1" applyBorder="1" applyAlignment="1">
      <alignment vertical="center"/>
    </xf>
    <xf numFmtId="0" fontId="0" fillId="0" borderId="0" xfId="0" applyFont="1" applyFill="1" applyAlignment="1">
      <alignment vertical="center"/>
    </xf>
    <xf numFmtId="0" fontId="0" fillId="2" borderId="0" xfId="0" applyFont="1" applyFill="1" applyBorder="1" applyAlignment="1">
      <alignment vertical="center"/>
    </xf>
    <xf numFmtId="38" fontId="0" fillId="2" borderId="2" xfId="1" applyFont="1" applyFill="1" applyBorder="1" applyAlignment="1">
      <alignment horizontal="center" vertical="center"/>
    </xf>
    <xf numFmtId="0" fontId="0" fillId="2" borderId="41" xfId="0" applyFont="1" applyFill="1" applyBorder="1" applyAlignment="1">
      <alignment horizontal="center" vertical="center" wrapText="1"/>
    </xf>
    <xf numFmtId="0" fontId="0" fillId="2" borderId="41" xfId="0" applyFont="1" applyFill="1" applyBorder="1" applyAlignment="1">
      <alignment horizontal="center" vertical="center"/>
    </xf>
    <xf numFmtId="38" fontId="0" fillId="2" borderId="1" xfId="1" applyFont="1" applyFill="1" applyBorder="1" applyAlignment="1">
      <alignment horizontal="center" vertical="center"/>
    </xf>
    <xf numFmtId="0" fontId="0" fillId="2" borderId="33" xfId="0" applyFont="1" applyFill="1" applyBorder="1" applyAlignment="1">
      <alignment horizontal="center" vertical="center"/>
    </xf>
    <xf numFmtId="38" fontId="0" fillId="2" borderId="6" xfId="1" applyFont="1" applyFill="1" applyBorder="1" applyAlignment="1">
      <alignment horizontal="center" vertical="center"/>
    </xf>
    <xf numFmtId="38" fontId="0" fillId="2" borderId="5" xfId="1" applyFont="1" applyFill="1" applyBorder="1" applyAlignment="1">
      <alignment horizontal="center" vertical="center"/>
    </xf>
    <xf numFmtId="0" fontId="0" fillId="0" borderId="0" xfId="0" applyFont="1" applyBorder="1" applyAlignment="1">
      <alignment vertical="center"/>
    </xf>
    <xf numFmtId="0" fontId="0" fillId="0" borderId="8" xfId="0" applyFont="1" applyBorder="1" applyAlignment="1">
      <alignment vertical="center"/>
    </xf>
    <xf numFmtId="38" fontId="0" fillId="0" borderId="0" xfId="0" applyNumberFormat="1" applyFont="1" applyBorder="1" applyAlignment="1">
      <alignment vertical="center"/>
    </xf>
    <xf numFmtId="38" fontId="0" fillId="0" borderId="8" xfId="0" applyNumberFormat="1" applyFont="1" applyBorder="1" applyAlignment="1">
      <alignment vertical="center"/>
    </xf>
    <xf numFmtId="38" fontId="0" fillId="0" borderId="9" xfId="0" applyNumberFormat="1" applyFont="1" applyBorder="1" applyAlignment="1">
      <alignment vertical="center"/>
    </xf>
    <xf numFmtId="38" fontId="0" fillId="0" borderId="11" xfId="0" applyNumberFormat="1" applyFont="1" applyBorder="1" applyAlignment="1">
      <alignment vertical="center"/>
    </xf>
    <xf numFmtId="0" fontId="0" fillId="0" borderId="13" xfId="0" applyFont="1" applyBorder="1" applyAlignment="1">
      <alignment vertical="center"/>
    </xf>
    <xf numFmtId="38" fontId="0" fillId="0" borderId="41" xfId="0" applyNumberFormat="1" applyFont="1" applyBorder="1" applyAlignment="1">
      <alignment vertical="center"/>
    </xf>
    <xf numFmtId="38" fontId="0" fillId="0" borderId="13" xfId="0" applyNumberFormat="1" applyFont="1" applyBorder="1" applyAlignment="1">
      <alignment vertical="center"/>
    </xf>
    <xf numFmtId="38" fontId="0" fillId="0" borderId="12" xfId="0" applyNumberFormat="1" applyFont="1" applyBorder="1" applyAlignment="1">
      <alignment vertical="center"/>
    </xf>
    <xf numFmtId="38" fontId="0" fillId="0" borderId="33" xfId="0" applyNumberFormat="1" applyFont="1" applyBorder="1" applyAlignment="1">
      <alignment vertical="center"/>
    </xf>
    <xf numFmtId="0" fontId="13" fillId="0" borderId="0" xfId="0" applyFont="1" applyAlignment="1"/>
    <xf numFmtId="0" fontId="16" fillId="2" borderId="0" xfId="0" applyFont="1" applyFill="1" applyBorder="1" applyAlignment="1"/>
    <xf numFmtId="0" fontId="0" fillId="2" borderId="0" xfId="0" applyFill="1" applyBorder="1" applyAlignment="1"/>
    <xf numFmtId="0" fontId="0" fillId="0" borderId="0" xfId="0" applyAlignment="1"/>
    <xf numFmtId="0" fontId="0" fillId="2" borderId="0" xfId="0" applyFont="1" applyFill="1" applyAlignment="1"/>
    <xf numFmtId="0" fontId="17" fillId="0" borderId="0" xfId="0" applyFont="1" applyAlignment="1">
      <alignment vertical="center"/>
    </xf>
    <xf numFmtId="0" fontId="0" fillId="0" borderId="41" xfId="0" applyBorder="1" applyAlignment="1"/>
    <xf numFmtId="0" fontId="18" fillId="2" borderId="41" xfId="0" applyFont="1" applyFill="1" applyBorder="1" applyAlignment="1"/>
    <xf numFmtId="0" fontId="0" fillId="2" borderId="41" xfId="0" applyFill="1" applyBorder="1" applyAlignment="1"/>
    <xf numFmtId="0" fontId="0" fillId="0" borderId="41" xfId="0" applyFill="1" applyBorder="1" applyAlignment="1"/>
    <xf numFmtId="0" fontId="18" fillId="2" borderId="2" xfId="0" applyFont="1" applyFill="1" applyBorder="1" applyAlignment="1"/>
    <xf numFmtId="0" fontId="0" fillId="2" borderId="0" xfId="0" applyFill="1" applyAlignment="1"/>
    <xf numFmtId="38" fontId="15" fillId="3" borderId="0" xfId="1" applyFont="1" applyFill="1" applyAlignment="1"/>
    <xf numFmtId="0" fontId="15" fillId="0" borderId="0" xfId="0" applyFont="1" applyAlignment="1"/>
    <xf numFmtId="0" fontId="18" fillId="2" borderId="0" xfId="0" applyFont="1" applyFill="1" applyBorder="1" applyAlignment="1"/>
    <xf numFmtId="0" fontId="0" fillId="0" borderId="6" xfId="0" applyBorder="1" applyAlignment="1"/>
    <xf numFmtId="0" fontId="18" fillId="2" borderId="6" xfId="0" applyFont="1" applyFill="1" applyBorder="1" applyAlignment="1"/>
    <xf numFmtId="0" fontId="0" fillId="2" borderId="6" xfId="0" applyFill="1" applyBorder="1" applyAlignment="1"/>
    <xf numFmtId="38" fontId="15" fillId="3" borderId="6" xfId="1" applyFont="1" applyFill="1" applyBorder="1" applyAlignment="1"/>
    <xf numFmtId="38" fontId="15" fillId="0" borderId="6" xfId="1" applyFont="1" applyBorder="1" applyAlignment="1"/>
    <xf numFmtId="38" fontId="15" fillId="0" borderId="0" xfId="1" applyFont="1" applyBorder="1" applyAlignment="1"/>
    <xf numFmtId="0" fontId="18" fillId="0" borderId="0" xfId="0" applyFont="1" applyBorder="1" applyAlignment="1"/>
    <xf numFmtId="38" fontId="15" fillId="2" borderId="0" xfId="1" applyFont="1" applyFill="1" applyBorder="1" applyAlignment="1"/>
    <xf numFmtId="38" fontId="15" fillId="0" borderId="0" xfId="1" applyFont="1" applyFill="1" applyAlignment="1"/>
    <xf numFmtId="38" fontId="15" fillId="0" borderId="2" xfId="1" applyFont="1" applyFill="1" applyBorder="1" applyAlignment="1"/>
    <xf numFmtId="0" fontId="18" fillId="0" borderId="0" xfId="0" applyFont="1" applyBorder="1" applyAlignment="1" applyProtection="1"/>
    <xf numFmtId="38" fontId="15" fillId="0" borderId="0" xfId="1" applyFont="1" applyFill="1" applyBorder="1" applyAlignment="1"/>
    <xf numFmtId="38" fontId="15" fillId="0" borderId="0" xfId="1" applyFont="1" applyAlignment="1"/>
    <xf numFmtId="38" fontId="15" fillId="2" borderId="6" xfId="1" applyFont="1" applyFill="1" applyBorder="1" applyAlignment="1"/>
    <xf numFmtId="38" fontId="15" fillId="0" borderId="6" xfId="1" applyFont="1" applyFill="1" applyBorder="1" applyAlignment="1"/>
    <xf numFmtId="0" fontId="0" fillId="0" borderId="0" xfId="0" applyBorder="1" applyAlignment="1"/>
    <xf numFmtId="0" fontId="13" fillId="2" borderId="0" xfId="0" applyFont="1" applyFill="1" applyBorder="1" applyAlignment="1"/>
    <xf numFmtId="0" fontId="15" fillId="0" borderId="0" xfId="0" applyFont="1" applyBorder="1" applyAlignment="1"/>
    <xf numFmtId="0" fontId="15" fillId="2" borderId="0" xfId="0" applyFont="1" applyFill="1" applyBorder="1" applyAlignment="1"/>
    <xf numFmtId="0" fontId="0" fillId="0" borderId="0" xfId="0" applyBorder="1">
      <alignment vertical="center"/>
    </xf>
    <xf numFmtId="0" fontId="13" fillId="0" borderId="0" xfId="0" applyFont="1">
      <alignment vertical="center"/>
    </xf>
    <xf numFmtId="0" fontId="13" fillId="0" borderId="2" xfId="0" applyFont="1" applyBorder="1">
      <alignment vertical="center"/>
    </xf>
    <xf numFmtId="0" fontId="15" fillId="0" borderId="2" xfId="0" applyFont="1" applyBorder="1">
      <alignment vertical="center"/>
    </xf>
    <xf numFmtId="0" fontId="0" fillId="0" borderId="2" xfId="0" applyBorder="1">
      <alignment vertical="center"/>
    </xf>
    <xf numFmtId="0" fontId="0" fillId="0" borderId="2" xfId="0" applyFill="1" applyBorder="1">
      <alignment vertical="center"/>
    </xf>
    <xf numFmtId="0" fontId="0" fillId="5" borderId="2" xfId="0" applyFill="1" applyBorder="1">
      <alignment vertical="center"/>
    </xf>
    <xf numFmtId="0" fontId="0" fillId="0" borderId="1" xfId="0" applyFill="1" applyBorder="1">
      <alignment vertical="center"/>
    </xf>
    <xf numFmtId="0" fontId="0" fillId="0" borderId="0" xfId="0" applyFill="1" applyBorder="1">
      <alignment vertical="center"/>
    </xf>
    <xf numFmtId="0" fontId="15" fillId="0" borderId="6" xfId="0" applyFont="1" applyBorder="1" applyAlignment="1">
      <alignment horizontal="center" vertical="center"/>
    </xf>
    <xf numFmtId="0" fontId="0" fillId="0" borderId="6" xfId="0" applyBorder="1" applyAlignment="1">
      <alignment horizontal="center" vertical="center"/>
    </xf>
    <xf numFmtId="0" fontId="0" fillId="5" borderId="6" xfId="0" applyFill="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41" xfId="0" applyBorder="1">
      <alignment vertical="center"/>
    </xf>
    <xf numFmtId="38" fontId="0" fillId="0" borderId="41" xfId="1" applyFont="1" applyBorder="1">
      <alignment vertical="center"/>
    </xf>
    <xf numFmtId="38" fontId="0" fillId="0" borderId="6" xfId="1" applyFont="1" applyBorder="1">
      <alignment vertical="center"/>
    </xf>
    <xf numFmtId="38" fontId="0" fillId="0" borderId="0" xfId="1" applyFont="1" applyBorder="1">
      <alignment vertical="center"/>
    </xf>
    <xf numFmtId="38" fontId="0" fillId="0" borderId="9" xfId="1" applyFont="1" applyBorder="1">
      <alignment vertical="center"/>
    </xf>
    <xf numFmtId="0" fontId="0" fillId="7" borderId="2" xfId="0" applyFill="1" applyBorder="1">
      <alignment vertical="center"/>
    </xf>
    <xf numFmtId="38" fontId="0" fillId="0" borderId="2" xfId="1" applyFont="1" applyBorder="1">
      <alignment vertical="center"/>
    </xf>
    <xf numFmtId="0" fontId="0" fillId="7" borderId="6" xfId="0" applyFill="1" applyBorder="1">
      <alignment vertical="center"/>
    </xf>
    <xf numFmtId="0" fontId="0" fillId="7" borderId="41" xfId="0" applyFill="1" applyBorder="1">
      <alignment vertical="center"/>
    </xf>
    <xf numFmtId="0" fontId="0" fillId="0" borderId="41" xfId="0" applyFill="1" applyBorder="1">
      <alignment vertical="center"/>
    </xf>
    <xf numFmtId="38" fontId="0" fillId="0" borderId="12" xfId="1" applyFont="1" applyBorder="1">
      <alignment vertical="center"/>
    </xf>
    <xf numFmtId="0" fontId="13" fillId="0" borderId="41" xfId="0" applyFont="1" applyBorder="1">
      <alignment vertical="center"/>
    </xf>
    <xf numFmtId="0" fontId="15" fillId="0" borderId="41" xfId="0" applyFont="1" applyBorder="1">
      <alignment vertical="center"/>
    </xf>
    <xf numFmtId="0" fontId="15" fillId="0" borderId="41" xfId="0" applyFont="1" applyBorder="1" applyAlignment="1">
      <alignment horizontal="center" vertical="center"/>
    </xf>
    <xf numFmtId="0" fontId="0" fillId="0" borderId="41" xfId="0" applyBorder="1" applyAlignment="1">
      <alignment horizontal="center" vertical="center"/>
    </xf>
    <xf numFmtId="0" fontId="0" fillId="0" borderId="41" xfId="0" applyFill="1" applyBorder="1" applyAlignment="1">
      <alignment horizontal="center" vertical="center"/>
    </xf>
    <xf numFmtId="0" fontId="0" fillId="5" borderId="33" xfId="0" applyFill="1" applyBorder="1" applyAlignment="1">
      <alignment horizontal="center" vertical="center"/>
    </xf>
    <xf numFmtId="0" fontId="0" fillId="0" borderId="2" xfId="0" applyBorder="1" applyAlignment="1">
      <alignment horizontal="center" vertical="center"/>
    </xf>
    <xf numFmtId="0" fontId="0" fillId="0" borderId="11" xfId="0" applyBorder="1">
      <alignment vertical="center"/>
    </xf>
    <xf numFmtId="0" fontId="0" fillId="0" borderId="3" xfId="0" applyBorder="1">
      <alignment vertical="center"/>
    </xf>
    <xf numFmtId="0" fontId="0" fillId="0" borderId="7" xfId="0" applyBorder="1">
      <alignment vertical="center"/>
    </xf>
    <xf numFmtId="0" fontId="0" fillId="0" borderId="33" xfId="0" applyBorder="1">
      <alignment vertical="center"/>
    </xf>
    <xf numFmtId="0" fontId="0" fillId="0" borderId="9" xfId="0" applyBorder="1">
      <alignment vertical="center"/>
    </xf>
    <xf numFmtId="0" fontId="0" fillId="7" borderId="0" xfId="0" applyFill="1">
      <alignment vertical="center"/>
    </xf>
    <xf numFmtId="38" fontId="0" fillId="0" borderId="11" xfId="1" applyFont="1" applyBorder="1">
      <alignment vertical="center"/>
    </xf>
    <xf numFmtId="38" fontId="0" fillId="0" borderId="41" xfId="0" applyNumberFormat="1" applyBorder="1">
      <alignment vertical="center"/>
    </xf>
    <xf numFmtId="38" fontId="0" fillId="8" borderId="33" xfId="0" applyNumberFormat="1" applyFill="1" applyBorder="1">
      <alignment vertical="center"/>
    </xf>
    <xf numFmtId="38" fontId="0" fillId="8" borderId="41" xfId="0" applyNumberFormat="1" applyFill="1" applyBorder="1">
      <alignment vertical="center"/>
    </xf>
    <xf numFmtId="38" fontId="0" fillId="4" borderId="41" xfId="0" applyNumberFormat="1" applyFill="1" applyBorder="1">
      <alignment vertical="center"/>
    </xf>
    <xf numFmtId="38" fontId="0" fillId="8" borderId="0" xfId="0" applyNumberFormat="1" applyFill="1" applyBorder="1">
      <alignment vertical="center"/>
    </xf>
    <xf numFmtId="38" fontId="0" fillId="0" borderId="0" xfId="0" applyNumberFormat="1" applyBorder="1">
      <alignment vertical="center"/>
    </xf>
    <xf numFmtId="38" fontId="0" fillId="0" borderId="11" xfId="0" applyNumberFormat="1" applyBorder="1">
      <alignment vertical="center"/>
    </xf>
    <xf numFmtId="38" fontId="0" fillId="3" borderId="0" xfId="0" applyNumberFormat="1" applyFill="1" applyBorder="1">
      <alignment vertical="center"/>
    </xf>
    <xf numFmtId="0" fontId="13" fillId="0" borderId="0" xfId="0" applyFont="1" applyFill="1" applyBorder="1">
      <alignment vertical="center"/>
    </xf>
    <xf numFmtId="38" fontId="0" fillId="8" borderId="2" xfId="0" applyNumberFormat="1" applyFill="1" applyBorder="1">
      <alignment vertical="center"/>
    </xf>
    <xf numFmtId="38" fontId="0" fillId="5" borderId="3" xfId="0" applyNumberFormat="1" applyFill="1" applyBorder="1">
      <alignment vertical="center"/>
    </xf>
    <xf numFmtId="38" fontId="0" fillId="3" borderId="2" xfId="0" applyNumberFormat="1" applyFill="1" applyBorder="1">
      <alignment vertical="center"/>
    </xf>
    <xf numFmtId="38" fontId="0" fillId="4" borderId="2" xfId="0" applyNumberFormat="1" applyFill="1" applyBorder="1">
      <alignment vertical="center"/>
    </xf>
    <xf numFmtId="0" fontId="0" fillId="7" borderId="0" xfId="0" applyFill="1" applyBorder="1">
      <alignment vertical="center"/>
    </xf>
    <xf numFmtId="38" fontId="0" fillId="5" borderId="11" xfId="0" applyNumberFormat="1" applyFill="1" applyBorder="1">
      <alignment vertical="center"/>
    </xf>
    <xf numFmtId="38" fontId="0" fillId="4" borderId="0" xfId="0" applyNumberFormat="1" applyFill="1" applyBorder="1">
      <alignment vertical="center"/>
    </xf>
    <xf numFmtId="38" fontId="0" fillId="8" borderId="6" xfId="0" applyNumberFormat="1" applyFill="1" applyBorder="1">
      <alignment vertical="center"/>
    </xf>
    <xf numFmtId="38" fontId="0" fillId="3" borderId="6" xfId="0" applyNumberFormat="1" applyFill="1" applyBorder="1">
      <alignment vertical="center"/>
    </xf>
    <xf numFmtId="38" fontId="0" fillId="4" borderId="6" xfId="0" applyNumberFormat="1" applyFill="1" applyBorder="1">
      <alignment vertical="center"/>
    </xf>
    <xf numFmtId="38" fontId="0" fillId="5" borderId="33" xfId="0" applyNumberFormat="1" applyFill="1" applyBorder="1">
      <alignment vertical="center"/>
    </xf>
    <xf numFmtId="38" fontId="0" fillId="3" borderId="41" xfId="0" applyNumberFormat="1" applyFill="1" applyBorder="1">
      <alignment vertical="center"/>
    </xf>
    <xf numFmtId="0" fontId="17" fillId="0" borderId="0" xfId="0" applyFont="1">
      <alignment vertical="center"/>
    </xf>
    <xf numFmtId="0" fontId="0" fillId="2" borderId="0" xfId="0" applyFill="1">
      <alignment vertical="center"/>
    </xf>
    <xf numFmtId="0" fontId="15" fillId="0" borderId="0" xfId="0" applyFont="1" applyBorder="1" applyAlignment="1">
      <alignment horizontal="center" vertical="center"/>
    </xf>
    <xf numFmtId="38" fontId="0" fillId="0" borderId="2" xfId="0" applyNumberFormat="1" applyBorder="1">
      <alignment vertical="center"/>
    </xf>
    <xf numFmtId="38" fontId="0" fillId="8" borderId="1" xfId="0" applyNumberFormat="1" applyFill="1" applyBorder="1">
      <alignment vertical="center"/>
    </xf>
    <xf numFmtId="38" fontId="0" fillId="7" borderId="0" xfId="0" applyNumberFormat="1" applyFill="1" applyBorder="1">
      <alignment vertical="center"/>
    </xf>
    <xf numFmtId="38" fontId="0" fillId="10" borderId="9" xfId="0" applyNumberFormat="1" applyFill="1" applyBorder="1">
      <alignment vertical="center"/>
    </xf>
    <xf numFmtId="38" fontId="0" fillId="10" borderId="0" xfId="0" applyNumberFormat="1" applyFill="1" applyBorder="1">
      <alignment vertical="center"/>
    </xf>
    <xf numFmtId="38" fontId="0" fillId="7" borderId="6" xfId="0" applyNumberFormat="1" applyFill="1" applyBorder="1">
      <alignment vertical="center"/>
    </xf>
    <xf numFmtId="38" fontId="0" fillId="10" borderId="5" xfId="0" applyNumberFormat="1" applyFill="1" applyBorder="1">
      <alignment vertical="center"/>
    </xf>
    <xf numFmtId="38" fontId="0" fillId="10" borderId="6" xfId="0" applyNumberFormat="1" applyFill="1" applyBorder="1">
      <alignment vertical="center"/>
    </xf>
    <xf numFmtId="38" fontId="0" fillId="7" borderId="2" xfId="0" applyNumberFormat="1" applyFill="1" applyBorder="1">
      <alignment vertical="center"/>
    </xf>
    <xf numFmtId="38" fontId="0" fillId="7" borderId="1" xfId="0" applyNumberFormat="1" applyFill="1" applyBorder="1">
      <alignment vertical="center"/>
    </xf>
    <xf numFmtId="3" fontId="0" fillId="11" borderId="2" xfId="0" applyNumberFormat="1" applyFill="1" applyBorder="1">
      <alignment vertical="center"/>
    </xf>
    <xf numFmtId="38" fontId="0" fillId="7" borderId="9" xfId="0" applyNumberFormat="1" applyFill="1" applyBorder="1">
      <alignment vertical="center"/>
    </xf>
    <xf numFmtId="3" fontId="0" fillId="11" borderId="0" xfId="0" applyNumberFormat="1" applyFill="1" applyBorder="1">
      <alignment vertical="center"/>
    </xf>
    <xf numFmtId="3" fontId="0" fillId="11" borderId="6" xfId="0" applyNumberFormat="1" applyFill="1" applyBorder="1">
      <alignment vertical="center"/>
    </xf>
    <xf numFmtId="38" fontId="0" fillId="8" borderId="12" xfId="0" applyNumberFormat="1" applyFill="1" applyBorder="1">
      <alignment vertical="center"/>
    </xf>
    <xf numFmtId="0" fontId="0" fillId="0" borderId="0" xfId="0" applyFont="1" applyFill="1" applyBorder="1">
      <alignment vertical="center"/>
    </xf>
    <xf numFmtId="0" fontId="0" fillId="0" borderId="11" xfId="0" applyBorder="1" applyAlignment="1">
      <alignment horizontal="center" vertical="center"/>
    </xf>
    <xf numFmtId="38" fontId="0" fillId="0" borderId="3" xfId="0" applyNumberFormat="1" applyBorder="1">
      <alignment vertical="center"/>
    </xf>
    <xf numFmtId="38" fontId="0" fillId="7" borderId="3" xfId="0" applyNumberFormat="1" applyFill="1" applyBorder="1">
      <alignment vertical="center"/>
    </xf>
    <xf numFmtId="38" fontId="0" fillId="2" borderId="2" xfId="0" applyNumberFormat="1" applyFill="1" applyBorder="1">
      <alignment vertical="center"/>
    </xf>
    <xf numFmtId="38" fontId="0" fillId="7" borderId="7" xfId="0" applyNumberFormat="1" applyFill="1" applyBorder="1">
      <alignment vertical="center"/>
    </xf>
    <xf numFmtId="38" fontId="0" fillId="2" borderId="6" xfId="0" applyNumberFormat="1" applyFill="1" applyBorder="1">
      <alignment vertical="center"/>
    </xf>
    <xf numFmtId="0" fontId="13" fillId="5" borderId="2" xfId="0" applyFont="1" applyFill="1" applyBorder="1">
      <alignment vertical="center"/>
    </xf>
    <xf numFmtId="0" fontId="0" fillId="8" borderId="2" xfId="0" applyFill="1" applyBorder="1">
      <alignment vertical="center"/>
    </xf>
    <xf numFmtId="0" fontId="0" fillId="8" borderId="6" xfId="0" applyFill="1" applyBorder="1">
      <alignment vertical="center"/>
    </xf>
    <xf numFmtId="0" fontId="0" fillId="8" borderId="41" xfId="0" applyFill="1" applyBorder="1">
      <alignment vertical="center"/>
    </xf>
    <xf numFmtId="0" fontId="0" fillId="8" borderId="0" xfId="0" applyFill="1" applyBorder="1">
      <alignment vertical="center"/>
    </xf>
    <xf numFmtId="0" fontId="0" fillId="0" borderId="6" xfId="0" applyFill="1" applyBorder="1">
      <alignment vertical="center"/>
    </xf>
    <xf numFmtId="0" fontId="13" fillId="0" borderId="33" xfId="0" applyFont="1" applyBorder="1">
      <alignment vertical="center"/>
    </xf>
    <xf numFmtId="0" fontId="15" fillId="0" borderId="12" xfId="0" applyFont="1" applyBorder="1">
      <alignment vertical="center"/>
    </xf>
    <xf numFmtId="0" fontId="15" fillId="0" borderId="33" xfId="0" applyFont="1" applyBorder="1">
      <alignment vertical="center"/>
    </xf>
    <xf numFmtId="38" fontId="0" fillId="0" borderId="5" xfId="1" applyFont="1" applyBorder="1">
      <alignment vertical="center"/>
    </xf>
    <xf numFmtId="38" fontId="0" fillId="0" borderId="33" xfId="1" applyFont="1" applyBorder="1">
      <alignment vertical="center"/>
    </xf>
    <xf numFmtId="0" fontId="0" fillId="2" borderId="4"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23" xfId="0" applyFont="1" applyFill="1" applyBorder="1" applyAlignment="1">
      <alignment horizontal="center" vertical="center"/>
    </xf>
    <xf numFmtId="38" fontId="0" fillId="3" borderId="8" xfId="1" applyFont="1" applyFill="1" applyBorder="1" applyAlignment="1">
      <alignment vertical="center"/>
    </xf>
    <xf numFmtId="38" fontId="0" fillId="3" borderId="42" xfId="1" applyFont="1" applyFill="1" applyBorder="1" applyAlignment="1">
      <alignment vertical="center"/>
    </xf>
    <xf numFmtId="38" fontId="0" fillId="3" borderId="43" xfId="1" applyFont="1" applyFill="1" applyBorder="1" applyAlignment="1">
      <alignment vertical="center"/>
    </xf>
    <xf numFmtId="181" fontId="0" fillId="2" borderId="13" xfId="0" applyNumberFormat="1" applyFont="1" applyFill="1" applyBorder="1" applyAlignment="1">
      <alignment horizontal="center" vertical="center"/>
    </xf>
    <xf numFmtId="0" fontId="0" fillId="0" borderId="1" xfId="0" applyBorder="1">
      <alignment vertical="center"/>
    </xf>
    <xf numFmtId="38" fontId="0" fillId="0" borderId="1" xfId="1" applyFont="1" applyBorder="1">
      <alignment vertical="center"/>
    </xf>
    <xf numFmtId="38" fontId="0" fillId="0" borderId="3" xfId="1" applyFont="1" applyBorder="1">
      <alignmen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0" fillId="3" borderId="9" xfId="0" applyFill="1" applyBorder="1">
      <alignment vertical="center"/>
    </xf>
    <xf numFmtId="0" fontId="0" fillId="3" borderId="0" xfId="0" applyFill="1" applyBorder="1">
      <alignment vertical="center"/>
    </xf>
    <xf numFmtId="0" fontId="0" fillId="3" borderId="11" xfId="0" applyFill="1" applyBorder="1">
      <alignment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0" fillId="0" borderId="0" xfId="0" applyAlignment="1">
      <alignment vertical="center" wrapText="1"/>
    </xf>
    <xf numFmtId="38" fontId="0" fillId="0" borderId="0" xfId="0" applyNumberFormat="1">
      <alignment vertical="center"/>
    </xf>
    <xf numFmtId="38" fontId="0" fillId="12" borderId="0" xfId="1" applyFont="1" applyFill="1">
      <alignment vertical="center"/>
    </xf>
    <xf numFmtId="49" fontId="9" fillId="2" borderId="0" xfId="2" applyNumberFormat="1" applyFont="1" applyFill="1" applyBorder="1" applyAlignment="1">
      <alignment horizontal="left"/>
    </xf>
    <xf numFmtId="0" fontId="0" fillId="2" borderId="0" xfId="0" applyFill="1" applyAlignment="1">
      <alignment horizontal="center" vertical="center" wrapText="1"/>
    </xf>
    <xf numFmtId="38" fontId="0" fillId="12" borderId="0" xfId="1" applyFont="1" applyFill="1" applyBorder="1">
      <alignment vertical="center"/>
    </xf>
    <xf numFmtId="38" fontId="0" fillId="3" borderId="0" xfId="1" applyFont="1" applyFill="1">
      <alignment vertical="center"/>
    </xf>
    <xf numFmtId="0" fontId="0" fillId="3" borderId="2" xfId="0" applyFill="1" applyBorder="1" applyAlignment="1">
      <alignment horizontal="center" vertical="center"/>
    </xf>
    <xf numFmtId="0" fontId="0" fillId="3" borderId="0" xfId="0" applyFill="1">
      <alignment vertical="center"/>
    </xf>
    <xf numFmtId="0" fontId="0" fillId="3" borderId="0" xfId="0" applyFill="1" applyAlignment="1">
      <alignment vertical="center" wrapText="1"/>
    </xf>
    <xf numFmtId="0" fontId="0" fillId="12" borderId="0" xfId="0" applyFill="1" applyAlignment="1">
      <alignment vertical="center" wrapText="1"/>
    </xf>
    <xf numFmtId="0" fontId="21" fillId="0" borderId="0" xfId="0" applyFont="1">
      <alignment vertical="center"/>
    </xf>
    <xf numFmtId="0" fontId="23" fillId="0" borderId="0" xfId="2" applyNumberFormat="1" applyFont="1" applyFill="1" applyBorder="1" applyAlignment="1"/>
    <xf numFmtId="0" fontId="24" fillId="0" borderId="0" xfId="0" applyFont="1" applyFill="1">
      <alignment vertical="center"/>
    </xf>
    <xf numFmtId="0" fontId="23" fillId="0" borderId="0" xfId="0" applyFont="1" applyFill="1" applyBorder="1">
      <alignment vertical="center"/>
    </xf>
    <xf numFmtId="0" fontId="24" fillId="0" borderId="0" xfId="5" applyFont="1" applyFill="1" applyBorder="1" applyAlignment="1"/>
    <xf numFmtId="57" fontId="26" fillId="0" borderId="0" xfId="0" applyNumberFormat="1" applyFont="1" applyFill="1">
      <alignment vertical="center"/>
    </xf>
    <xf numFmtId="0" fontId="24" fillId="0" borderId="0" xfId="2" applyNumberFormat="1" applyFont="1" applyFill="1" applyBorder="1"/>
    <xf numFmtId="0" fontId="24" fillId="0" borderId="0" xfId="0" applyFont="1" applyFill="1" applyBorder="1" applyAlignment="1">
      <alignment horizontal="center"/>
    </xf>
    <xf numFmtId="38" fontId="24" fillId="0" borderId="0" xfId="0" applyNumberFormat="1" applyFont="1" applyFill="1">
      <alignment vertical="center"/>
    </xf>
    <xf numFmtId="0" fontId="24" fillId="0" borderId="0" xfId="0" applyFont="1" applyFill="1" applyAlignment="1">
      <alignment horizontal="center" vertical="center"/>
    </xf>
    <xf numFmtId="0" fontId="24" fillId="0" borderId="12" xfId="0" applyFont="1" applyFill="1" applyBorder="1" applyAlignment="1" applyProtection="1">
      <alignment horizontal="center" vertical="center" wrapText="1"/>
    </xf>
    <xf numFmtId="0" fontId="24" fillId="0" borderId="41" xfId="0" applyFont="1" applyFill="1" applyBorder="1" applyAlignment="1" applyProtection="1">
      <alignment horizontal="center" vertical="center" wrapText="1"/>
    </xf>
    <xf numFmtId="0" fontId="24" fillId="3" borderId="13" xfId="0" applyFont="1" applyFill="1" applyBorder="1" applyAlignment="1" applyProtection="1">
      <alignment horizontal="center" vertical="center" wrapText="1"/>
    </xf>
    <xf numFmtId="0" fontId="24" fillId="2" borderId="33" xfId="0" applyFont="1" applyFill="1" applyBorder="1" applyAlignment="1" applyProtection="1">
      <alignment horizontal="center" vertical="center" wrapText="1"/>
    </xf>
    <xf numFmtId="185" fontId="24" fillId="0" borderId="12" xfId="0" applyNumberFormat="1" applyFont="1" applyFill="1" applyBorder="1" applyAlignment="1" applyProtection="1">
      <alignment horizontal="center" vertical="center"/>
    </xf>
    <xf numFmtId="185" fontId="24" fillId="0" borderId="41" xfId="0" applyNumberFormat="1" applyFont="1" applyFill="1" applyBorder="1" applyAlignment="1" applyProtection="1">
      <alignment horizontal="center" vertical="center"/>
    </xf>
    <xf numFmtId="185" fontId="24" fillId="8" borderId="13" xfId="0" applyNumberFormat="1" applyFont="1" applyFill="1" applyBorder="1" applyAlignment="1" applyProtection="1">
      <alignment horizontal="center" vertical="center"/>
    </xf>
    <xf numFmtId="185" fontId="24" fillId="8" borderId="12" xfId="0" applyNumberFormat="1" applyFont="1" applyFill="1" applyBorder="1" applyAlignment="1" applyProtection="1">
      <alignment horizontal="center" vertical="center"/>
    </xf>
    <xf numFmtId="185" fontId="24" fillId="3" borderId="13" xfId="0" applyNumberFormat="1" applyFont="1" applyFill="1" applyBorder="1" applyAlignment="1" applyProtection="1">
      <alignment horizontal="center" vertical="center"/>
    </xf>
    <xf numFmtId="185" fontId="24" fillId="2" borderId="11" xfId="0" applyNumberFormat="1" applyFont="1" applyFill="1" applyBorder="1" applyAlignment="1" applyProtection="1">
      <alignment horizontal="center" vertical="center"/>
    </xf>
    <xf numFmtId="185" fontId="24" fillId="3" borderId="11" xfId="0" applyNumberFormat="1" applyFont="1" applyFill="1" applyBorder="1" applyAlignment="1" applyProtection="1">
      <alignment horizontal="center" vertical="center"/>
    </xf>
    <xf numFmtId="0" fontId="24" fillId="0" borderId="12" xfId="6" applyNumberFormat="1" applyFont="1" applyFill="1" applyBorder="1" applyAlignment="1">
      <alignment horizontal="center" vertical="center" wrapText="1"/>
    </xf>
    <xf numFmtId="0" fontId="24" fillId="0" borderId="41" xfId="6" applyNumberFormat="1" applyFont="1" applyFill="1" applyBorder="1" applyAlignment="1">
      <alignment horizontal="center" vertical="center" wrapText="1"/>
    </xf>
    <xf numFmtId="0" fontId="24" fillId="2" borderId="13" xfId="6" applyNumberFormat="1" applyFont="1" applyFill="1" applyBorder="1" applyAlignment="1">
      <alignment horizontal="center" vertical="center" wrapText="1"/>
    </xf>
    <xf numFmtId="0" fontId="24" fillId="2" borderId="33" xfId="6" applyNumberFormat="1" applyFont="1" applyFill="1" applyBorder="1" applyAlignment="1">
      <alignment horizontal="center" vertical="center" wrapText="1"/>
    </xf>
    <xf numFmtId="0" fontId="24" fillId="0" borderId="9" xfId="5" applyFont="1" applyFill="1" applyBorder="1" applyProtection="1">
      <protection locked="0"/>
    </xf>
    <xf numFmtId="0" fontId="24" fillId="0" borderId="11" xfId="5" applyFont="1" applyFill="1" applyBorder="1" applyProtection="1">
      <protection locked="0"/>
    </xf>
    <xf numFmtId="0" fontId="24" fillId="0" borderId="0" xfId="5" applyFont="1" applyFill="1" applyBorder="1" applyProtection="1">
      <protection locked="0"/>
    </xf>
    <xf numFmtId="38" fontId="24" fillId="0" borderId="0" xfId="5" applyNumberFormat="1" applyFont="1" applyFill="1" applyBorder="1" applyProtection="1">
      <protection locked="0"/>
    </xf>
    <xf numFmtId="0" fontId="24" fillId="0" borderId="0" xfId="0" applyFont="1" applyFill="1" applyBorder="1">
      <alignment vertical="center"/>
    </xf>
    <xf numFmtId="0" fontId="24" fillId="0" borderId="8" xfId="0" applyFont="1" applyFill="1" applyBorder="1">
      <alignment vertical="center"/>
    </xf>
    <xf numFmtId="0" fontId="24" fillId="0" borderId="11" xfId="0" applyFont="1" applyFill="1" applyBorder="1">
      <alignment vertical="center"/>
    </xf>
    <xf numFmtId="0" fontId="23" fillId="0" borderId="9" xfId="2" applyNumberFormat="1" applyFont="1" applyFill="1" applyBorder="1"/>
    <xf numFmtId="49" fontId="23" fillId="0" borderId="11" xfId="2" applyNumberFormat="1" applyFont="1" applyFill="1" applyBorder="1"/>
    <xf numFmtId="3" fontId="24" fillId="0" borderId="0" xfId="5" applyNumberFormat="1" applyFont="1" applyFill="1" applyBorder="1"/>
    <xf numFmtId="38" fontId="24" fillId="0" borderId="8" xfId="7" applyFont="1" applyFill="1" applyBorder="1">
      <alignment vertical="center"/>
    </xf>
    <xf numFmtId="38" fontId="24" fillId="0" borderId="0" xfId="7" applyFont="1" applyFill="1" applyBorder="1">
      <alignment vertical="center"/>
    </xf>
    <xf numFmtId="38" fontId="24" fillId="4" borderId="8" xfId="1" applyFont="1" applyFill="1" applyBorder="1">
      <alignment vertical="center"/>
    </xf>
    <xf numFmtId="0" fontId="23" fillId="0" borderId="9" xfId="3" applyNumberFormat="1" applyFont="1" applyFill="1" applyBorder="1"/>
    <xf numFmtId="38" fontId="24" fillId="0" borderId="0" xfId="7" applyFont="1" applyFill="1" applyBorder="1" applyAlignment="1" applyProtection="1"/>
    <xf numFmtId="38" fontId="24" fillId="0" borderId="0" xfId="7" applyFont="1" applyFill="1" applyBorder="1" applyAlignment="1" applyProtection="1">
      <protection locked="0"/>
    </xf>
    <xf numFmtId="38" fontId="24" fillId="0" borderId="8" xfId="1" applyFont="1" applyFill="1" applyBorder="1">
      <alignment vertical="center"/>
    </xf>
    <xf numFmtId="38" fontId="24" fillId="0" borderId="0" xfId="7" applyFont="1" applyFill="1" applyBorder="1" applyAlignment="1" applyProtection="1">
      <alignment horizontal="right"/>
    </xf>
    <xf numFmtId="3" fontId="6" fillId="0" borderId="0" xfId="7" applyNumberFormat="1" applyFont="1" applyFill="1" applyBorder="1" applyAlignment="1" applyProtection="1">
      <alignment vertical="center"/>
    </xf>
    <xf numFmtId="3" fontId="6" fillId="0" borderId="8" xfId="7" applyNumberFormat="1" applyFont="1" applyFill="1" applyBorder="1" applyAlignment="1" applyProtection="1">
      <alignment vertical="center"/>
    </xf>
    <xf numFmtId="38" fontId="6" fillId="0" borderId="8" xfId="1" applyFont="1" applyFill="1" applyBorder="1" applyAlignment="1" applyProtection="1">
      <alignment vertical="center"/>
    </xf>
    <xf numFmtId="38" fontId="6" fillId="0" borderId="11" xfId="1" applyFont="1" applyFill="1" applyBorder="1" applyAlignment="1" applyProtection="1">
      <alignment vertical="center"/>
    </xf>
    <xf numFmtId="0" fontId="23" fillId="0" borderId="11" xfId="0" applyFont="1" applyFill="1" applyBorder="1" applyAlignment="1" applyProtection="1"/>
    <xf numFmtId="38" fontId="24" fillId="0" borderId="0" xfId="7" applyFont="1" applyFill="1" applyBorder="1" applyAlignment="1"/>
    <xf numFmtId="0" fontId="23" fillId="0" borderId="11" xfId="0" applyFont="1" applyFill="1" applyBorder="1" applyAlignment="1" applyProtection="1">
      <alignment horizontal="left"/>
    </xf>
    <xf numFmtId="38" fontId="6" fillId="4" borderId="8" xfId="1" applyFont="1" applyFill="1" applyBorder="1" applyAlignment="1" applyProtection="1">
      <alignment vertical="center"/>
    </xf>
    <xf numFmtId="38" fontId="6" fillId="2" borderId="11" xfId="1" applyFont="1" applyFill="1" applyBorder="1" applyAlignment="1" applyProtection="1">
      <alignment vertical="center"/>
    </xf>
    <xf numFmtId="38" fontId="6" fillId="4" borderId="11" xfId="1" applyFont="1" applyFill="1" applyBorder="1" applyAlignment="1" applyProtection="1">
      <alignment vertical="center"/>
    </xf>
    <xf numFmtId="179" fontId="23" fillId="0" borderId="11" xfId="3" applyNumberFormat="1" applyFont="1" applyFill="1" applyBorder="1" applyAlignment="1">
      <alignment horizontal="left"/>
    </xf>
    <xf numFmtId="0" fontId="23" fillId="0" borderId="11" xfId="2" applyNumberFormat="1" applyFont="1" applyFill="1" applyBorder="1"/>
    <xf numFmtId="179" fontId="23" fillId="0" borderId="11" xfId="3" applyNumberFormat="1" applyFont="1" applyFill="1" applyBorder="1"/>
    <xf numFmtId="0" fontId="24" fillId="0" borderId="12" xfId="5" applyFont="1" applyFill="1" applyBorder="1" applyProtection="1">
      <protection locked="0"/>
    </xf>
    <xf numFmtId="0" fontId="24" fillId="0" borderId="41" xfId="0" applyFont="1" applyFill="1" applyBorder="1">
      <alignment vertical="center"/>
    </xf>
    <xf numFmtId="3" fontId="24" fillId="0" borderId="41" xfId="5" applyNumberFormat="1" applyFont="1" applyFill="1" applyBorder="1"/>
    <xf numFmtId="3" fontId="24" fillId="0" borderId="13" xfId="5" applyNumberFormat="1" applyFont="1" applyFill="1" applyBorder="1"/>
    <xf numFmtId="38" fontId="24" fillId="0" borderId="13" xfId="1" applyFont="1" applyFill="1" applyBorder="1" applyAlignment="1"/>
    <xf numFmtId="0" fontId="24" fillId="0" borderId="0" xfId="0" applyFont="1" applyFill="1" applyBorder="1" applyAlignment="1">
      <alignment horizontal="center" vertical="center" wrapText="1"/>
    </xf>
    <xf numFmtId="0" fontId="0" fillId="3" borderId="0" xfId="0" applyFill="1" applyBorder="1" applyAlignment="1">
      <alignment horizontal="center" vertical="center" wrapText="1"/>
    </xf>
    <xf numFmtId="38" fontId="0" fillId="2" borderId="0" xfId="1" applyFont="1" applyFill="1" applyBorder="1">
      <alignment vertical="center"/>
    </xf>
    <xf numFmtId="38" fontId="0" fillId="2" borderId="2" xfId="1" applyFont="1" applyFill="1" applyBorder="1">
      <alignment vertical="center"/>
    </xf>
    <xf numFmtId="38" fontId="0" fillId="2" borderId="6" xfId="1" applyFont="1" applyFill="1" applyBorder="1">
      <alignment vertical="center"/>
    </xf>
    <xf numFmtId="0" fontId="0" fillId="3" borderId="3" xfId="0" applyFill="1" applyBorder="1" applyAlignment="1">
      <alignment horizontal="center" vertical="center"/>
    </xf>
    <xf numFmtId="0" fontId="0" fillId="3" borderId="7" xfId="0" applyFill="1" applyBorder="1">
      <alignment vertical="center"/>
    </xf>
    <xf numFmtId="38" fontId="0" fillId="12" borderId="9" xfId="1" applyFont="1" applyFill="1" applyBorder="1">
      <alignment vertical="center"/>
    </xf>
    <xf numFmtId="0" fontId="0" fillId="3" borderId="1" xfId="0" applyFill="1" applyBorder="1" applyAlignment="1">
      <alignment horizontal="center" vertical="center"/>
    </xf>
    <xf numFmtId="0" fontId="0" fillId="3" borderId="9" xfId="0" applyFill="1" applyBorder="1" applyAlignment="1">
      <alignment horizontal="center" vertical="center" wrapText="1"/>
    </xf>
    <xf numFmtId="38" fontId="0" fillId="2" borderId="9" xfId="1" applyFont="1" applyFill="1" applyBorder="1">
      <alignment vertical="center"/>
    </xf>
    <xf numFmtId="38" fontId="0" fillId="2" borderId="1" xfId="1" applyFont="1" applyFill="1" applyBorder="1">
      <alignment vertical="center"/>
    </xf>
    <xf numFmtId="38" fontId="0" fillId="2" borderId="5" xfId="1" applyFont="1" applyFill="1" applyBorder="1">
      <alignment vertical="center"/>
    </xf>
    <xf numFmtId="38" fontId="0" fillId="12" borderId="11" xfId="1" applyFont="1" applyFill="1" applyBorder="1">
      <alignment vertical="center"/>
    </xf>
    <xf numFmtId="38" fontId="0" fillId="2" borderId="12" xfId="1" applyFont="1" applyFill="1" applyBorder="1">
      <alignment vertical="center"/>
    </xf>
    <xf numFmtId="38" fontId="0" fillId="2" borderId="41" xfId="1" applyFont="1" applyFill="1" applyBorder="1">
      <alignment vertical="center"/>
    </xf>
    <xf numFmtId="180" fontId="0" fillId="12" borderId="9" xfId="1" applyNumberFormat="1" applyFont="1" applyFill="1" applyBorder="1">
      <alignment vertical="center"/>
    </xf>
    <xf numFmtId="180" fontId="0" fillId="12" borderId="5" xfId="1" applyNumberFormat="1" applyFont="1" applyFill="1" applyBorder="1">
      <alignment vertical="center"/>
    </xf>
    <xf numFmtId="0" fontId="0" fillId="2" borderId="0" xfId="0" applyFill="1" applyAlignment="1">
      <alignment horizontal="right" vertical="center"/>
    </xf>
    <xf numFmtId="0" fontId="5" fillId="2" borderId="0" xfId="0" applyFont="1" applyFill="1" applyAlignment="1">
      <alignment horizontal="right" vertical="center"/>
    </xf>
    <xf numFmtId="0" fontId="6" fillId="2" borderId="10" xfId="0" applyFont="1" applyFill="1" applyBorder="1" applyAlignment="1">
      <alignment horizontal="center" vertical="center"/>
    </xf>
    <xf numFmtId="49" fontId="8" fillId="2" borderId="4" xfId="2" applyNumberFormat="1" applyFont="1" applyFill="1" applyBorder="1"/>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10" xfId="0" applyFont="1" applyFill="1" applyBorder="1" applyAlignment="1">
      <alignment horizontal="left" vertical="center"/>
    </xf>
    <xf numFmtId="49" fontId="8" fillId="2" borderId="8" xfId="2" applyNumberFormat="1" applyFont="1" applyFill="1" applyBorder="1"/>
    <xf numFmtId="49" fontId="9" fillId="2" borderId="8" xfId="2" applyNumberFormat="1" applyFont="1" applyFill="1" applyBorder="1" applyAlignment="1">
      <alignment horizontal="right"/>
    </xf>
    <xf numFmtId="0" fontId="8" fillId="2" borderId="4" xfId="0" applyFont="1" applyFill="1" applyBorder="1" applyAlignment="1" applyProtection="1"/>
    <xf numFmtId="49" fontId="9" fillId="2" borderId="10" xfId="2" applyNumberFormat="1" applyFont="1" applyFill="1" applyBorder="1" applyAlignment="1">
      <alignment horizontal="right"/>
    </xf>
    <xf numFmtId="0" fontId="8" fillId="2" borderId="8" xfId="0" applyFont="1" applyFill="1" applyBorder="1" applyAlignment="1" applyProtection="1"/>
    <xf numFmtId="0" fontId="8" fillId="2" borderId="8" xfId="0" applyFont="1" applyFill="1" applyBorder="1" applyAlignment="1" applyProtection="1">
      <alignment horizontal="left"/>
    </xf>
    <xf numFmtId="0" fontId="9" fillId="2" borderId="8" xfId="0" applyFont="1" applyFill="1" applyBorder="1" applyAlignment="1" applyProtection="1">
      <alignment horizontal="right"/>
    </xf>
    <xf numFmtId="0" fontId="8" fillId="2" borderId="4" xfId="0" applyFont="1" applyFill="1" applyBorder="1" applyAlignment="1" applyProtection="1">
      <alignment horizontal="left"/>
    </xf>
    <xf numFmtId="179" fontId="8" fillId="2" borderId="4" xfId="3" applyNumberFormat="1" applyFont="1" applyFill="1" applyBorder="1" applyAlignment="1">
      <alignment horizontal="left"/>
    </xf>
    <xf numFmtId="179" fontId="9" fillId="2" borderId="8" xfId="3" applyNumberFormat="1" applyFont="1" applyFill="1" applyBorder="1" applyAlignment="1">
      <alignment horizontal="right"/>
    </xf>
    <xf numFmtId="0" fontId="8" fillId="2" borderId="8" xfId="2" applyNumberFormat="1" applyFont="1" applyFill="1" applyBorder="1"/>
    <xf numFmtId="179" fontId="8" fillId="2" borderId="4" xfId="3" applyNumberFormat="1" applyFont="1" applyFill="1" applyBorder="1"/>
    <xf numFmtId="0" fontId="0" fillId="3" borderId="4" xfId="0" applyFill="1" applyBorder="1" applyAlignment="1">
      <alignment horizontal="center" vertical="center"/>
    </xf>
    <xf numFmtId="0" fontId="0" fillId="3" borderId="8" xfId="0" applyFill="1" applyBorder="1" applyAlignment="1">
      <alignment horizontal="center" vertical="center" wrapText="1"/>
    </xf>
    <xf numFmtId="38" fontId="0" fillId="2" borderId="13" xfId="1" applyFont="1" applyFill="1" applyBorder="1">
      <alignment vertical="center"/>
    </xf>
    <xf numFmtId="38" fontId="0" fillId="2" borderId="4" xfId="1" applyFont="1" applyFill="1" applyBorder="1">
      <alignment vertical="center"/>
    </xf>
    <xf numFmtId="38" fontId="0" fillId="2" borderId="8" xfId="1" applyFont="1" applyFill="1" applyBorder="1">
      <alignment vertical="center"/>
    </xf>
    <xf numFmtId="38" fontId="0" fillId="2" borderId="10" xfId="1" applyFont="1" applyFill="1" applyBorder="1">
      <alignment vertical="center"/>
    </xf>
    <xf numFmtId="38" fontId="0" fillId="12" borderId="8" xfId="1" applyFont="1" applyFill="1" applyBorder="1">
      <alignment vertical="center"/>
    </xf>
    <xf numFmtId="180" fontId="0" fillId="12" borderId="8" xfId="1" applyNumberFormat="1" applyFont="1" applyFill="1" applyBorder="1">
      <alignment vertical="center"/>
    </xf>
    <xf numFmtId="180" fontId="0" fillId="12" borderId="10" xfId="1" applyNumberFormat="1" applyFont="1" applyFill="1" applyBorder="1">
      <alignment vertical="center"/>
    </xf>
    <xf numFmtId="0" fontId="0" fillId="3" borderId="5" xfId="0" applyFill="1" applyBorder="1">
      <alignment vertical="center"/>
    </xf>
    <xf numFmtId="0" fontId="0" fillId="3" borderId="10" xfId="0" applyFill="1" applyBorder="1">
      <alignment vertical="center"/>
    </xf>
    <xf numFmtId="38" fontId="0" fillId="12" borderId="33" xfId="1" applyFont="1" applyFill="1" applyBorder="1">
      <alignment vertical="center"/>
    </xf>
    <xf numFmtId="38" fontId="0" fillId="12" borderId="3" xfId="1" applyFont="1" applyFill="1" applyBorder="1">
      <alignment vertical="center"/>
    </xf>
    <xf numFmtId="38" fontId="0" fillId="12" borderId="7" xfId="1" applyFont="1" applyFill="1" applyBorder="1">
      <alignment vertical="center"/>
    </xf>
    <xf numFmtId="0" fontId="0" fillId="12" borderId="4" xfId="0" applyFill="1" applyBorder="1" applyAlignment="1">
      <alignment horizontal="center" vertical="center"/>
    </xf>
    <xf numFmtId="0" fontId="0" fillId="12" borderId="10" xfId="0" applyFill="1" applyBorder="1">
      <alignment vertical="center"/>
    </xf>
    <xf numFmtId="180" fontId="0" fillId="12" borderId="13" xfId="1" applyNumberFormat="1" applyFont="1" applyFill="1" applyBorder="1">
      <alignment vertical="center"/>
    </xf>
    <xf numFmtId="180" fontId="0" fillId="12" borderId="4" xfId="1" applyNumberFormat="1" applyFont="1" applyFill="1" applyBorder="1">
      <alignment vertical="center"/>
    </xf>
    <xf numFmtId="180" fontId="0" fillId="12" borderId="11" xfId="1" applyNumberFormat="1" applyFont="1" applyFill="1" applyBorder="1">
      <alignment vertical="center"/>
    </xf>
    <xf numFmtId="180" fontId="0" fillId="12" borderId="7" xfId="1" applyNumberFormat="1" applyFont="1" applyFill="1" applyBorder="1">
      <alignment vertical="center"/>
    </xf>
    <xf numFmtId="0" fontId="5" fillId="2" borderId="0" xfId="0" applyFont="1" applyFill="1">
      <alignment vertical="center"/>
    </xf>
    <xf numFmtId="0" fontId="0" fillId="2" borderId="2" xfId="0" applyFill="1" applyBorder="1">
      <alignment vertical="center"/>
    </xf>
    <xf numFmtId="0" fontId="0" fillId="2" borderId="6" xfId="0" applyFill="1" applyBorder="1">
      <alignment vertical="center"/>
    </xf>
    <xf numFmtId="0" fontId="0" fillId="2" borderId="12" xfId="0" applyFill="1" applyBorder="1">
      <alignment vertical="center"/>
    </xf>
    <xf numFmtId="0" fontId="0" fillId="2" borderId="9" xfId="0" applyFill="1" applyBorder="1" applyAlignment="1">
      <alignment horizontal="center" vertical="center"/>
    </xf>
    <xf numFmtId="0" fontId="0" fillId="2" borderId="11" xfId="0" applyFill="1" applyBorder="1">
      <alignment vertical="center"/>
    </xf>
    <xf numFmtId="0" fontId="0" fillId="2" borderId="1" xfId="0" applyFill="1" applyBorder="1" applyAlignment="1">
      <alignment horizontal="center" vertical="center"/>
    </xf>
    <xf numFmtId="0" fontId="0" fillId="2" borderId="3" xfId="0" applyFill="1" applyBorder="1">
      <alignment vertical="center"/>
    </xf>
    <xf numFmtId="0" fontId="0" fillId="2" borderId="5" xfId="0" applyFill="1" applyBorder="1" applyAlignment="1">
      <alignment horizontal="center" vertical="center"/>
    </xf>
    <xf numFmtId="0" fontId="0" fillId="2" borderId="7" xfId="0" applyFill="1" applyBorder="1">
      <alignment vertical="center"/>
    </xf>
    <xf numFmtId="0" fontId="0" fillId="2" borderId="8" xfId="0" applyFill="1" applyBorder="1">
      <alignment vertical="center"/>
    </xf>
    <xf numFmtId="0" fontId="0" fillId="2" borderId="4" xfId="0" applyFill="1" applyBorder="1">
      <alignment vertical="center"/>
    </xf>
    <xf numFmtId="0" fontId="0" fillId="2" borderId="10" xfId="0" applyFill="1" applyBorder="1">
      <alignment vertical="center"/>
    </xf>
    <xf numFmtId="0" fontId="0" fillId="2" borderId="33" xfId="0" applyFill="1" applyBorder="1" applyAlignment="1">
      <alignment horizontal="center" vertical="center"/>
    </xf>
    <xf numFmtId="0" fontId="0" fillId="2" borderId="41" xfId="0" applyFill="1" applyBorder="1" applyAlignment="1">
      <alignment horizontal="center" vertical="center"/>
    </xf>
    <xf numFmtId="0" fontId="0" fillId="2" borderId="13" xfId="0" applyFill="1" applyBorder="1" applyAlignment="1">
      <alignment horizontal="center" vertical="center"/>
    </xf>
    <xf numFmtId="0" fontId="0" fillId="2" borderId="0" xfId="0" applyFill="1" applyBorder="1">
      <alignment vertical="center"/>
    </xf>
    <xf numFmtId="180" fontId="0" fillId="2" borderId="12" xfId="1" applyNumberFormat="1" applyFont="1" applyFill="1" applyBorder="1">
      <alignment vertical="center"/>
    </xf>
    <xf numFmtId="180" fontId="0" fillId="2" borderId="13" xfId="1" applyNumberFormat="1" applyFont="1" applyFill="1" applyBorder="1">
      <alignment vertical="center"/>
    </xf>
    <xf numFmtId="180" fontId="0" fillId="2" borderId="33" xfId="1" applyNumberFormat="1" applyFont="1" applyFill="1" applyBorder="1">
      <alignment vertical="center"/>
    </xf>
    <xf numFmtId="180" fontId="0" fillId="2" borderId="9" xfId="1" applyNumberFormat="1" applyFont="1" applyFill="1" applyBorder="1">
      <alignment vertical="center"/>
    </xf>
    <xf numFmtId="180" fontId="0" fillId="2" borderId="8" xfId="1" applyNumberFormat="1" applyFont="1" applyFill="1" applyBorder="1">
      <alignment vertical="center"/>
    </xf>
    <xf numFmtId="180" fontId="0" fillId="2" borderId="11" xfId="1" applyNumberFormat="1" applyFont="1" applyFill="1" applyBorder="1">
      <alignment vertical="center"/>
    </xf>
    <xf numFmtId="180" fontId="0" fillId="2" borderId="1" xfId="1" applyNumberFormat="1" applyFont="1" applyFill="1" applyBorder="1">
      <alignment vertical="center"/>
    </xf>
    <xf numFmtId="180" fontId="0" fillId="2" borderId="4" xfId="1" applyNumberFormat="1" applyFont="1" applyFill="1" applyBorder="1">
      <alignment vertical="center"/>
    </xf>
    <xf numFmtId="180" fontId="0" fillId="2" borderId="3" xfId="1" applyNumberFormat="1" applyFont="1" applyFill="1" applyBorder="1">
      <alignment vertical="center"/>
    </xf>
    <xf numFmtId="180" fontId="0" fillId="2" borderId="5" xfId="1" applyNumberFormat="1" applyFont="1" applyFill="1" applyBorder="1">
      <alignment vertical="center"/>
    </xf>
    <xf numFmtId="180" fontId="0" fillId="2" borderId="10" xfId="1" applyNumberFormat="1" applyFont="1" applyFill="1" applyBorder="1">
      <alignment vertical="center"/>
    </xf>
    <xf numFmtId="180" fontId="0" fillId="2" borderId="7" xfId="1" applyNumberFormat="1" applyFont="1" applyFill="1" applyBorder="1">
      <alignment vertical="center"/>
    </xf>
    <xf numFmtId="0" fontId="29" fillId="2" borderId="0" xfId="0" applyFont="1" applyFill="1" applyBorder="1">
      <alignment vertical="center"/>
    </xf>
    <xf numFmtId="49" fontId="8" fillId="2" borderId="13" xfId="2" applyNumberFormat="1" applyFont="1" applyFill="1" applyBorder="1"/>
    <xf numFmtId="0" fontId="6" fillId="0" borderId="8" xfId="0" applyFont="1" applyFill="1" applyBorder="1" applyAlignment="1">
      <alignment horizontal="left" vertical="center"/>
    </xf>
    <xf numFmtId="38" fontId="0" fillId="2" borderId="0" xfId="0" applyNumberFormat="1" applyFill="1">
      <alignment vertical="center"/>
    </xf>
    <xf numFmtId="0" fontId="0" fillId="12" borderId="10" xfId="0" applyFill="1" applyBorder="1" applyAlignment="1">
      <alignment horizontal="center" vertical="center" wrapText="1"/>
    </xf>
    <xf numFmtId="38" fontId="0" fillId="12" borderId="13" xfId="1" applyFont="1" applyFill="1" applyBorder="1">
      <alignment vertical="center"/>
    </xf>
    <xf numFmtId="38" fontId="0" fillId="12" borderId="4" xfId="1" applyFont="1" applyFill="1" applyBorder="1">
      <alignment vertical="center"/>
    </xf>
    <xf numFmtId="38" fontId="0" fillId="12" borderId="10" xfId="1" applyFont="1" applyFill="1" applyBorder="1">
      <alignment vertical="center"/>
    </xf>
    <xf numFmtId="176" fontId="0" fillId="0" borderId="13" xfId="1" applyNumberFormat="1" applyFont="1" applyBorder="1">
      <alignment vertical="center"/>
    </xf>
    <xf numFmtId="0" fontId="6" fillId="12" borderId="4" xfId="0" applyFont="1" applyFill="1" applyBorder="1" applyAlignment="1">
      <alignment horizontal="center" vertical="center"/>
    </xf>
    <xf numFmtId="0" fontId="6" fillId="12" borderId="10" xfId="0" applyFont="1" applyFill="1" applyBorder="1" applyAlignment="1">
      <alignment horizontal="center" vertical="center"/>
    </xf>
    <xf numFmtId="0" fontId="0" fillId="3" borderId="10" xfId="0" applyFill="1" applyBorder="1" applyAlignment="1">
      <alignment horizontal="center" vertical="center" wrapText="1"/>
    </xf>
    <xf numFmtId="38" fontId="0" fillId="3" borderId="13" xfId="1" applyFont="1" applyFill="1" applyBorder="1">
      <alignment vertical="center"/>
    </xf>
    <xf numFmtId="38" fontId="0" fillId="3" borderId="8" xfId="1" applyFont="1" applyFill="1" applyBorder="1">
      <alignment vertical="center"/>
    </xf>
    <xf numFmtId="38" fontId="0" fillId="3" borderId="4" xfId="1" applyFont="1" applyFill="1" applyBorder="1">
      <alignment vertical="center"/>
    </xf>
    <xf numFmtId="0" fontId="0" fillId="3" borderId="8" xfId="0" applyFill="1" applyBorder="1">
      <alignment vertical="center"/>
    </xf>
    <xf numFmtId="38" fontId="0" fillId="3" borderId="8" xfId="0" applyNumberFormat="1" applyFill="1" applyBorder="1">
      <alignment vertical="center"/>
    </xf>
    <xf numFmtId="38" fontId="0" fillId="3" borderId="4" xfId="0" applyNumberFormat="1" applyFill="1" applyBorder="1">
      <alignment vertical="center"/>
    </xf>
    <xf numFmtId="38" fontId="0" fillId="3" borderId="10" xfId="1" applyFont="1" applyFill="1" applyBorder="1">
      <alignment vertical="center"/>
    </xf>
    <xf numFmtId="176" fontId="0" fillId="0" borderId="4" xfId="0" applyNumberFormat="1" applyBorder="1">
      <alignment vertical="center"/>
    </xf>
    <xf numFmtId="176" fontId="0" fillId="12" borderId="8" xfId="1" applyNumberFormat="1" applyFont="1" applyFill="1" applyBorder="1">
      <alignment vertical="center"/>
    </xf>
    <xf numFmtId="176" fontId="0" fillId="12" borderId="10" xfId="1" applyNumberFormat="1" applyFont="1" applyFill="1" applyBorder="1">
      <alignment vertical="center"/>
    </xf>
    <xf numFmtId="176" fontId="0" fillId="0" borderId="8" xfId="0" applyNumberFormat="1" applyBorder="1">
      <alignment vertical="center"/>
    </xf>
    <xf numFmtId="176" fontId="0" fillId="2" borderId="8" xfId="1" applyNumberFormat="1" applyFont="1" applyFill="1" applyBorder="1">
      <alignment vertical="center"/>
    </xf>
    <xf numFmtId="176" fontId="0" fillId="2" borderId="10" xfId="1" applyNumberFormat="1" applyFont="1" applyFill="1" applyBorder="1">
      <alignment vertical="center"/>
    </xf>
    <xf numFmtId="0" fontId="0" fillId="0" borderId="4" xfId="0" applyBorder="1" applyAlignment="1">
      <alignment horizontal="center" vertical="center"/>
    </xf>
    <xf numFmtId="0" fontId="0" fillId="0" borderId="10" xfId="0" applyBorder="1" applyAlignment="1">
      <alignment vertical="center" wrapText="1"/>
    </xf>
    <xf numFmtId="38" fontId="0" fillId="0" borderId="13" xfId="1" applyFont="1" applyBorder="1">
      <alignment vertical="center"/>
    </xf>
    <xf numFmtId="38" fontId="0" fillId="0" borderId="8" xfId="1" applyFont="1" applyBorder="1">
      <alignment vertical="center"/>
    </xf>
    <xf numFmtId="38" fontId="0" fillId="0" borderId="4" xfId="0" applyNumberFormat="1" applyBorder="1">
      <alignment vertical="center"/>
    </xf>
    <xf numFmtId="0" fontId="0" fillId="12" borderId="8" xfId="0" applyFill="1" applyBorder="1">
      <alignment vertical="center"/>
    </xf>
    <xf numFmtId="38" fontId="0" fillId="0" borderId="8" xfId="0" applyNumberFormat="1" applyBorder="1">
      <alignment vertical="center"/>
    </xf>
    <xf numFmtId="38" fontId="0" fillId="0" borderId="10" xfId="0" applyNumberFormat="1" applyBorder="1">
      <alignment vertical="center"/>
    </xf>
    <xf numFmtId="38" fontId="0" fillId="0" borderId="4" xfId="1" applyFont="1" applyBorder="1">
      <alignment vertical="center"/>
    </xf>
    <xf numFmtId="176" fontId="0" fillId="12" borderId="8" xfId="0" applyNumberFormat="1" applyFill="1" applyBorder="1">
      <alignment vertical="center"/>
    </xf>
    <xf numFmtId="176" fontId="0" fillId="12" borderId="10" xfId="0" applyNumberFormat="1" applyFill="1" applyBorder="1">
      <alignment vertical="center"/>
    </xf>
    <xf numFmtId="176" fontId="0" fillId="0" borderId="10" xfId="0" applyNumberFormat="1" applyBorder="1">
      <alignment vertical="center"/>
    </xf>
    <xf numFmtId="0" fontId="0" fillId="0" borderId="12" xfId="0" applyBorder="1" applyAlignment="1">
      <alignment horizontal="center" vertical="center" wrapText="1"/>
    </xf>
    <xf numFmtId="176" fontId="0" fillId="0" borderId="1" xfId="0" applyNumberFormat="1" applyBorder="1">
      <alignment vertical="center"/>
    </xf>
    <xf numFmtId="176" fontId="0" fillId="12" borderId="9" xfId="1" applyNumberFormat="1" applyFont="1" applyFill="1" applyBorder="1">
      <alignment vertical="center"/>
    </xf>
    <xf numFmtId="176" fontId="0" fillId="12" borderId="5" xfId="1" applyNumberFormat="1" applyFont="1" applyFill="1" applyBorder="1">
      <alignment vertical="center"/>
    </xf>
    <xf numFmtId="176" fontId="0" fillId="0" borderId="9" xfId="0" applyNumberFormat="1" applyBorder="1">
      <alignment vertical="center"/>
    </xf>
    <xf numFmtId="176" fontId="0" fillId="2" borderId="9" xfId="1" applyNumberFormat="1" applyFont="1" applyFill="1" applyBorder="1">
      <alignment vertical="center"/>
    </xf>
    <xf numFmtId="176" fontId="0" fillId="2" borderId="5" xfId="1" applyNumberFormat="1" applyFont="1" applyFill="1" applyBorder="1">
      <alignment vertical="center"/>
    </xf>
    <xf numFmtId="0" fontId="0" fillId="0" borderId="13" xfId="0" applyBorder="1" applyAlignment="1">
      <alignment vertical="center" wrapText="1"/>
    </xf>
    <xf numFmtId="38" fontId="0" fillId="12" borderId="5" xfId="1" applyFont="1" applyFill="1" applyBorder="1">
      <alignment vertical="center"/>
    </xf>
    <xf numFmtId="0" fontId="0" fillId="2" borderId="1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0" xfId="0" applyFont="1" applyFill="1" applyBorder="1" applyAlignment="1">
      <alignment horizontal="center" vertical="center"/>
    </xf>
    <xf numFmtId="180" fontId="0" fillId="2" borderId="0" xfId="1" applyNumberFormat="1" applyFont="1" applyFill="1" applyBorder="1">
      <alignment vertical="center"/>
    </xf>
    <xf numFmtId="49" fontId="8" fillId="2" borderId="1" xfId="2" applyNumberFormat="1" applyFont="1" applyFill="1" applyBorder="1"/>
    <xf numFmtId="0" fontId="6" fillId="2" borderId="9" xfId="0" applyFont="1" applyFill="1" applyBorder="1" applyAlignment="1">
      <alignment horizontal="left" vertical="center"/>
    </xf>
    <xf numFmtId="0" fontId="6" fillId="2" borderId="5" xfId="0" applyFont="1" applyFill="1" applyBorder="1" applyAlignment="1">
      <alignment horizontal="left" vertical="center"/>
    </xf>
    <xf numFmtId="0" fontId="0" fillId="12" borderId="9" xfId="0" applyFill="1" applyBorder="1">
      <alignment vertical="center"/>
    </xf>
    <xf numFmtId="0" fontId="0" fillId="12" borderId="11" xfId="0" applyFill="1" applyBorder="1">
      <alignment vertical="center"/>
    </xf>
    <xf numFmtId="38" fontId="29" fillId="2" borderId="0" xfId="0" applyNumberFormat="1" applyFont="1" applyFill="1" applyAlignment="1">
      <alignment horizontal="center" vertical="center"/>
    </xf>
    <xf numFmtId="38" fontId="0" fillId="2" borderId="3" xfId="1" applyFont="1" applyFill="1" applyBorder="1">
      <alignment vertical="center"/>
    </xf>
    <xf numFmtId="38" fontId="0" fillId="2" borderId="11" xfId="1" applyFont="1" applyFill="1" applyBorder="1">
      <alignment vertical="center"/>
    </xf>
    <xf numFmtId="0" fontId="0" fillId="2" borderId="4" xfId="0" applyFill="1" applyBorder="1" applyAlignment="1">
      <alignment vertical="center" wrapText="1"/>
    </xf>
    <xf numFmtId="49" fontId="8" fillId="2" borderId="12" xfId="2" applyNumberFormat="1" applyFont="1" applyFill="1" applyBorder="1"/>
    <xf numFmtId="3" fontId="28" fillId="0" borderId="4" xfId="9" applyNumberFormat="1" applyFont="1" applyFill="1" applyBorder="1" applyAlignment="1">
      <alignment vertical="center"/>
    </xf>
    <xf numFmtId="3" fontId="28" fillId="0" borderId="8" xfId="9" applyNumberFormat="1" applyFont="1" applyFill="1" applyBorder="1" applyAlignment="1">
      <alignment vertical="center"/>
    </xf>
    <xf numFmtId="3" fontId="28" fillId="0" borderId="13" xfId="9" applyNumberFormat="1" applyFont="1" applyFill="1" applyBorder="1" applyAlignment="1">
      <alignment vertical="center"/>
    </xf>
    <xf numFmtId="3" fontId="28" fillId="0" borderId="10" xfId="9" applyNumberFormat="1" applyFont="1" applyFill="1" applyBorder="1" applyAlignment="1">
      <alignment vertical="center"/>
    </xf>
    <xf numFmtId="57" fontId="15" fillId="0" borderId="13" xfId="0" applyNumberFormat="1" applyFont="1" applyFill="1" applyBorder="1" applyAlignment="1">
      <alignment horizontal="center" vertical="center"/>
    </xf>
    <xf numFmtId="0" fontId="13" fillId="0" borderId="0" xfId="0" applyFont="1" applyBorder="1" applyAlignment="1">
      <alignment horizontal="left"/>
    </xf>
    <xf numFmtId="0" fontId="15" fillId="0" borderId="13" xfId="8" applyFont="1" applyFill="1" applyBorder="1" applyAlignment="1">
      <alignment horizontal="center" vertical="center"/>
    </xf>
    <xf numFmtId="0" fontId="28" fillId="0" borderId="13" xfId="0" applyFont="1" applyFill="1" applyBorder="1" applyAlignment="1">
      <alignment vertical="center"/>
    </xf>
    <xf numFmtId="0" fontId="28" fillId="0" borderId="8" xfId="0" applyFont="1" applyFill="1" applyBorder="1" applyAlignment="1">
      <alignment vertical="center"/>
    </xf>
    <xf numFmtId="0" fontId="28" fillId="0" borderId="10" xfId="0" applyFont="1" applyFill="1" applyBorder="1" applyAlignment="1">
      <alignment vertical="center"/>
    </xf>
    <xf numFmtId="3" fontId="32" fillId="0" borderId="0" xfId="10" applyNumberFormat="1" applyFont="1" applyFill="1" applyBorder="1">
      <alignment vertical="center"/>
    </xf>
    <xf numFmtId="3" fontId="32" fillId="0" borderId="0" xfId="0" applyNumberFormat="1" applyFont="1" applyFill="1" applyBorder="1">
      <alignment vertical="center"/>
    </xf>
    <xf numFmtId="0" fontId="32" fillId="0" borderId="0" xfId="12" applyFont="1">
      <alignment vertical="center"/>
    </xf>
    <xf numFmtId="0" fontId="32" fillId="0" borderId="0" xfId="13" applyFont="1">
      <alignment vertical="center"/>
    </xf>
    <xf numFmtId="0" fontId="31" fillId="0" borderId="0" xfId="0" applyFont="1">
      <alignment vertical="center"/>
    </xf>
    <xf numFmtId="0" fontId="32" fillId="0" borderId="0" xfId="0" applyFont="1">
      <alignment vertical="center"/>
    </xf>
    <xf numFmtId="0" fontId="31" fillId="0" borderId="0" xfId="0" applyFont="1" applyAlignment="1" applyProtection="1">
      <alignment horizontal="center"/>
    </xf>
    <xf numFmtId="0" fontId="32" fillId="0" borderId="0" xfId="0" applyFont="1" applyProtection="1">
      <alignment vertical="center"/>
    </xf>
    <xf numFmtId="0" fontId="31" fillId="0" borderId="0" xfId="0" applyFont="1" applyProtection="1">
      <alignment vertical="center"/>
    </xf>
    <xf numFmtId="0" fontId="33" fillId="0" borderId="0" xfId="0" applyFont="1">
      <alignment vertical="center"/>
    </xf>
    <xf numFmtId="0" fontId="31" fillId="0" borderId="0" xfId="0" applyFont="1" applyBorder="1" applyProtection="1">
      <alignment vertical="center"/>
    </xf>
    <xf numFmtId="0" fontId="31" fillId="0" borderId="6" xfId="0" applyFont="1" applyBorder="1" applyProtection="1">
      <alignment vertical="center"/>
    </xf>
    <xf numFmtId="0" fontId="31" fillId="0" borderId="0" xfId="0" applyFont="1" applyAlignment="1">
      <alignment vertical="center"/>
    </xf>
    <xf numFmtId="0" fontId="32" fillId="0" borderId="0" xfId="0" applyFont="1" applyBorder="1" applyAlignment="1"/>
    <xf numFmtId="0" fontId="32" fillId="0" borderId="0" xfId="0" applyFont="1" applyAlignment="1">
      <alignment vertical="center"/>
    </xf>
    <xf numFmtId="0" fontId="31" fillId="0" borderId="0" xfId="0" applyFont="1" applyAlignment="1" applyProtection="1">
      <alignment vertical="center"/>
    </xf>
    <xf numFmtId="0" fontId="32" fillId="0" borderId="0" xfId="10" applyFont="1" applyFill="1" applyAlignment="1">
      <alignment vertical="center"/>
    </xf>
    <xf numFmtId="0" fontId="32" fillId="0" borderId="0" xfId="0" applyFont="1" applyFill="1" applyAlignment="1">
      <alignment vertical="center" wrapText="1"/>
    </xf>
    <xf numFmtId="0" fontId="32" fillId="0" borderId="0" xfId="0" applyFont="1" applyFill="1" applyBorder="1" applyAlignment="1">
      <alignment horizontal="center" vertical="center" wrapText="1"/>
    </xf>
    <xf numFmtId="0" fontId="32" fillId="0" borderId="0" xfId="10" applyFont="1" applyFill="1">
      <alignment vertical="center"/>
    </xf>
    <xf numFmtId="0" fontId="32" fillId="0" borderId="0" xfId="10" applyFont="1" applyFill="1" applyAlignment="1">
      <alignment vertical="center" wrapText="1"/>
    </xf>
    <xf numFmtId="0" fontId="32" fillId="0" borderId="0" xfId="10" applyFont="1" applyFill="1" applyBorder="1" applyAlignment="1">
      <alignment horizontal="center" vertical="center" wrapText="1"/>
    </xf>
    <xf numFmtId="0" fontId="32" fillId="0" borderId="0" xfId="0" applyFont="1" applyFill="1">
      <alignment vertical="center"/>
    </xf>
    <xf numFmtId="3" fontId="32" fillId="0" borderId="8" xfId="11" applyNumberFormat="1" applyFont="1" applyFill="1" applyBorder="1" applyAlignment="1" applyProtection="1">
      <alignment vertical="center"/>
    </xf>
    <xf numFmtId="3" fontId="32" fillId="0" borderId="8" xfId="7" applyNumberFormat="1" applyFont="1" applyFill="1" applyBorder="1" applyAlignment="1" applyProtection="1">
      <alignment vertical="center"/>
    </xf>
    <xf numFmtId="3" fontId="32" fillId="0" borderId="10" xfId="11" applyNumberFormat="1" applyFont="1" applyFill="1" applyBorder="1" applyAlignment="1" applyProtection="1">
      <alignment vertical="center"/>
    </xf>
    <xf numFmtId="3" fontId="32" fillId="0" borderId="10" xfId="7" applyNumberFormat="1" applyFont="1" applyFill="1" applyBorder="1" applyAlignment="1" applyProtection="1">
      <alignment vertical="center"/>
    </xf>
    <xf numFmtId="0" fontId="32" fillId="0" borderId="0" xfId="0" quotePrefix="1" applyFont="1" applyAlignment="1" applyProtection="1">
      <alignment vertical="top"/>
    </xf>
    <xf numFmtId="0" fontId="32" fillId="0" borderId="2" xfId="10" applyFont="1" applyBorder="1" applyAlignment="1" applyProtection="1">
      <alignment vertical="top" wrapText="1"/>
    </xf>
    <xf numFmtId="0" fontId="32" fillId="0" borderId="2" xfId="0" applyFont="1" applyBorder="1" applyAlignment="1" applyProtection="1">
      <alignment vertical="top" wrapText="1"/>
    </xf>
    <xf numFmtId="3" fontId="32" fillId="0" borderId="0" xfId="11" applyNumberFormat="1" applyFont="1" applyFill="1" applyBorder="1" applyAlignment="1">
      <alignment horizontal="right" vertical="center"/>
    </xf>
    <xf numFmtId="0" fontId="32" fillId="0" borderId="0" xfId="0" applyFont="1" applyAlignment="1" applyProtection="1">
      <alignment vertical="center" wrapText="1"/>
    </xf>
    <xf numFmtId="3" fontId="32" fillId="0" borderId="0" xfId="11" applyNumberFormat="1" applyFont="1" applyFill="1" applyBorder="1" applyAlignment="1" applyProtection="1">
      <alignment horizontal="right" vertical="center" wrapText="1"/>
    </xf>
    <xf numFmtId="0" fontId="32" fillId="0" borderId="0" xfId="0" applyFont="1" applyAlignment="1" applyProtection="1">
      <alignment horizontal="left"/>
    </xf>
    <xf numFmtId="0" fontId="32" fillId="0" borderId="0" xfId="10" applyFont="1" applyFill="1" applyAlignment="1" applyProtection="1">
      <alignment vertical="center" wrapText="1"/>
    </xf>
    <xf numFmtId="0" fontId="32" fillId="0" borderId="0" xfId="0" applyFont="1" applyFill="1" applyBorder="1" applyAlignment="1" applyProtection="1">
      <alignment vertical="center" wrapText="1"/>
    </xf>
    <xf numFmtId="0" fontId="32" fillId="0" borderId="0" xfId="0" applyFont="1" applyFill="1" applyAlignment="1" applyProtection="1">
      <alignment vertical="center" wrapText="1"/>
    </xf>
    <xf numFmtId="0" fontId="32" fillId="0" borderId="0" xfId="10" applyFont="1" applyFill="1" applyBorder="1" applyAlignment="1" applyProtection="1">
      <alignment vertical="center" wrapText="1"/>
    </xf>
    <xf numFmtId="0" fontId="34" fillId="0" borderId="0" xfId="0" applyFont="1" applyFill="1" applyBorder="1" applyProtection="1">
      <alignment vertical="center"/>
      <protection locked="0"/>
    </xf>
    <xf numFmtId="0" fontId="34" fillId="0" borderId="0" xfId="12" applyFont="1">
      <alignment vertical="center"/>
    </xf>
    <xf numFmtId="3" fontId="31" fillId="0" borderId="8" xfId="7" applyNumberFormat="1" applyFont="1" applyFill="1" applyBorder="1" applyAlignment="1" applyProtection="1">
      <alignment vertical="center"/>
    </xf>
    <xf numFmtId="57" fontId="32" fillId="0" borderId="0" xfId="0" applyNumberFormat="1" applyFont="1" applyFill="1" applyBorder="1" applyAlignment="1">
      <alignment horizontal="distributed" vertical="center"/>
    </xf>
    <xf numFmtId="0" fontId="32" fillId="0" borderId="0" xfId="0" applyFont="1" applyFill="1" applyBorder="1" applyAlignment="1" applyProtection="1">
      <alignment horizontal="center" vertical="center"/>
    </xf>
    <xf numFmtId="3" fontId="31" fillId="0" borderId="0" xfId="7" applyNumberFormat="1" applyFont="1" applyFill="1" applyBorder="1" applyAlignment="1" applyProtection="1">
      <alignment vertical="center"/>
    </xf>
    <xf numFmtId="3" fontId="32" fillId="0" borderId="0" xfId="7" applyNumberFormat="1" applyFont="1" applyFill="1" applyBorder="1" applyAlignment="1" applyProtection="1">
      <alignment vertical="center"/>
    </xf>
    <xf numFmtId="0" fontId="32" fillId="0" borderId="0" xfId="0" applyFont="1" applyBorder="1" applyAlignment="1">
      <alignment vertical="center"/>
    </xf>
    <xf numFmtId="0" fontId="31" fillId="0" borderId="0" xfId="0" applyFont="1" applyBorder="1" applyAlignment="1">
      <alignment vertical="center"/>
    </xf>
    <xf numFmtId="0" fontId="32" fillId="0" borderId="0" xfId="0" applyFont="1" applyFill="1" applyBorder="1" applyAlignment="1">
      <alignment vertical="center" wrapText="1"/>
    </xf>
    <xf numFmtId="0" fontId="32" fillId="0" borderId="0" xfId="0" applyFont="1" applyFill="1" applyBorder="1">
      <alignment vertical="center"/>
    </xf>
    <xf numFmtId="0" fontId="32" fillId="0" borderId="1" xfId="12" applyFont="1" applyBorder="1" applyAlignment="1" applyProtection="1">
      <alignment horizontal="center" vertical="center"/>
    </xf>
    <xf numFmtId="3" fontId="32" fillId="0" borderId="9" xfId="11" applyNumberFormat="1" applyFont="1" applyBorder="1" applyAlignment="1" applyProtection="1">
      <alignment horizontal="center" vertical="center"/>
    </xf>
    <xf numFmtId="3" fontId="32" fillId="0" borderId="9" xfId="11" applyNumberFormat="1" applyFont="1" applyBorder="1" applyAlignment="1" applyProtection="1">
      <alignment horizontal="right" vertical="center"/>
    </xf>
    <xf numFmtId="3" fontId="32" fillId="0" borderId="5" xfId="11" applyNumberFormat="1" applyFont="1" applyBorder="1" applyAlignment="1" applyProtection="1">
      <alignment horizontal="center" vertical="center"/>
    </xf>
    <xf numFmtId="38" fontId="32" fillId="0" borderId="1" xfId="11" applyFont="1" applyBorder="1" applyAlignment="1" applyProtection="1">
      <alignment horizontal="center"/>
    </xf>
    <xf numFmtId="3" fontId="32" fillId="0" borderId="4" xfId="11" applyNumberFormat="1" applyFont="1" applyFill="1" applyBorder="1" applyAlignment="1" applyProtection="1">
      <alignment vertical="center"/>
    </xf>
    <xf numFmtId="3" fontId="32" fillId="0" borderId="4" xfId="7" applyNumberFormat="1" applyFont="1" applyFill="1" applyBorder="1" applyAlignment="1" applyProtection="1">
      <alignment vertical="center"/>
    </xf>
    <xf numFmtId="3" fontId="32" fillId="0" borderId="5" xfId="11" applyNumberFormat="1" applyFont="1" applyBorder="1" applyAlignment="1" applyProtection="1">
      <alignment horizontal="right" vertical="center"/>
    </xf>
    <xf numFmtId="176" fontId="32" fillId="3" borderId="9" xfId="13" applyNumberFormat="1" applyFont="1" applyFill="1" applyBorder="1">
      <alignment vertical="center"/>
    </xf>
    <xf numFmtId="176" fontId="32" fillId="3" borderId="8" xfId="13" applyNumberFormat="1" applyFont="1" applyFill="1" applyBorder="1">
      <alignment vertical="center"/>
    </xf>
    <xf numFmtId="176" fontId="32" fillId="3" borderId="0" xfId="13" applyNumberFormat="1" applyFont="1" applyFill="1" applyBorder="1">
      <alignment vertical="center"/>
    </xf>
    <xf numFmtId="3" fontId="32" fillId="3" borderId="9" xfId="11" applyNumberFormat="1" applyFont="1" applyFill="1" applyBorder="1" applyAlignment="1" applyProtection="1">
      <alignment horizontal="right" vertical="center"/>
    </xf>
    <xf numFmtId="57" fontId="15" fillId="3" borderId="13" xfId="0" applyNumberFormat="1" applyFont="1" applyFill="1" applyBorder="1" applyAlignment="1">
      <alignment horizontal="center" vertical="center"/>
    </xf>
    <xf numFmtId="0" fontId="28" fillId="0" borderId="11" xfId="0" applyFont="1" applyFill="1" applyBorder="1" applyAlignment="1">
      <alignment vertical="center"/>
    </xf>
    <xf numFmtId="57" fontId="32" fillId="3" borderId="1" xfId="0" applyNumberFormat="1" applyFont="1" applyFill="1" applyBorder="1" applyAlignment="1">
      <alignment horizontal="center" vertical="center" wrapText="1"/>
    </xf>
    <xf numFmtId="57" fontId="32" fillId="3" borderId="1" xfId="0" applyNumberFormat="1" applyFont="1" applyFill="1" applyBorder="1" applyAlignment="1">
      <alignment horizontal="center" vertical="center"/>
    </xf>
    <xf numFmtId="57" fontId="32" fillId="0" borderId="1" xfId="0" applyNumberFormat="1" applyFont="1" applyFill="1" applyBorder="1" applyAlignment="1">
      <alignment horizontal="center" vertical="center"/>
    </xf>
    <xf numFmtId="176" fontId="32" fillId="2" borderId="1" xfId="13" applyNumberFormat="1" applyFont="1" applyFill="1" applyBorder="1">
      <alignment vertical="center"/>
    </xf>
    <xf numFmtId="176" fontId="32" fillId="2" borderId="0" xfId="13" applyNumberFormat="1" applyFont="1" applyFill="1" applyBorder="1">
      <alignment vertical="center"/>
    </xf>
    <xf numFmtId="176" fontId="32" fillId="2" borderId="2" xfId="13" applyNumberFormat="1" applyFont="1" applyFill="1" applyBorder="1">
      <alignment vertical="center"/>
    </xf>
    <xf numFmtId="176" fontId="32" fillId="2" borderId="9" xfId="13" applyNumberFormat="1" applyFont="1" applyFill="1" applyBorder="1">
      <alignment vertical="center"/>
    </xf>
    <xf numFmtId="176" fontId="32" fillId="2" borderId="5" xfId="13" applyNumberFormat="1" applyFont="1" applyFill="1" applyBorder="1">
      <alignment vertical="center"/>
    </xf>
    <xf numFmtId="176" fontId="32" fillId="2" borderId="6" xfId="13" applyNumberFormat="1" applyFont="1" applyFill="1" applyBorder="1">
      <alignment vertical="center"/>
    </xf>
    <xf numFmtId="176" fontId="32" fillId="2" borderId="12" xfId="13" applyNumberFormat="1" applyFont="1" applyFill="1" applyBorder="1">
      <alignment vertical="center"/>
    </xf>
    <xf numFmtId="176" fontId="32" fillId="2" borderId="41" xfId="13" applyNumberFormat="1" applyFont="1" applyFill="1" applyBorder="1">
      <alignment vertical="center"/>
    </xf>
    <xf numFmtId="176" fontId="32" fillId="2" borderId="4" xfId="13" applyNumberFormat="1" applyFont="1" applyFill="1" applyBorder="1">
      <alignment vertical="center"/>
    </xf>
    <xf numFmtId="176" fontId="32" fillId="2" borderId="13" xfId="13" applyNumberFormat="1" applyFont="1" applyFill="1" applyBorder="1">
      <alignment vertical="center"/>
    </xf>
    <xf numFmtId="176" fontId="32" fillId="2" borderId="8" xfId="13" applyNumberFormat="1" applyFont="1" applyFill="1" applyBorder="1">
      <alignment vertical="center"/>
    </xf>
    <xf numFmtId="176" fontId="32" fillId="2" borderId="10" xfId="13" applyNumberFormat="1" applyFont="1" applyFill="1" applyBorder="1">
      <alignment vertical="center"/>
    </xf>
    <xf numFmtId="38" fontId="29" fillId="2" borderId="0" xfId="1" applyFont="1" applyFill="1" applyAlignment="1">
      <alignment horizontal="center" vertical="center"/>
    </xf>
    <xf numFmtId="38" fontId="0" fillId="0" borderId="4" xfId="1" applyFont="1" applyBorder="1" applyAlignment="1">
      <alignment horizontal="center" vertical="center"/>
    </xf>
    <xf numFmtId="38" fontId="0" fillId="0" borderId="10" xfId="1" applyFont="1" applyBorder="1" applyAlignment="1">
      <alignment vertical="center" wrapText="1"/>
    </xf>
    <xf numFmtId="38" fontId="0" fillId="0" borderId="10" xfId="1" applyFont="1" applyBorder="1">
      <alignment vertical="center"/>
    </xf>
    <xf numFmtId="38" fontId="0" fillId="2" borderId="0" xfId="1" applyFont="1" applyFill="1">
      <alignment vertical="center"/>
    </xf>
    <xf numFmtId="38" fontId="0" fillId="3" borderId="9" xfId="1" applyFont="1" applyFill="1" applyBorder="1">
      <alignment vertical="center"/>
    </xf>
    <xf numFmtId="0" fontId="0" fillId="2" borderId="0" xfId="0" quotePrefix="1" applyFill="1" applyBorder="1">
      <alignment vertical="center"/>
    </xf>
    <xf numFmtId="38" fontId="0" fillId="3" borderId="2" xfId="1" applyFont="1" applyFill="1" applyBorder="1">
      <alignment vertical="center"/>
    </xf>
    <xf numFmtId="38" fontId="0" fillId="3" borderId="0" xfId="1" applyFont="1" applyFill="1" applyBorder="1">
      <alignment vertical="center"/>
    </xf>
    <xf numFmtId="38" fontId="0" fillId="3" borderId="6" xfId="1" applyFont="1" applyFill="1" applyBorder="1">
      <alignment vertical="center"/>
    </xf>
    <xf numFmtId="0" fontId="0" fillId="4" borderId="0" xfId="0" applyFill="1">
      <alignment vertical="center"/>
    </xf>
    <xf numFmtId="38" fontId="0" fillId="4" borderId="0" xfId="1" applyFont="1" applyFill="1">
      <alignment vertical="center"/>
    </xf>
    <xf numFmtId="38" fontId="0" fillId="3" borderId="41" xfId="1" applyFont="1" applyFill="1" applyBorder="1">
      <alignment vertical="center"/>
    </xf>
    <xf numFmtId="38" fontId="0" fillId="4" borderId="9" xfId="1" applyFont="1" applyFill="1" applyBorder="1">
      <alignment vertical="center"/>
    </xf>
    <xf numFmtId="38" fontId="0" fillId="4" borderId="8" xfId="1" applyFont="1" applyFill="1" applyBorder="1">
      <alignment vertical="center"/>
    </xf>
    <xf numFmtId="38" fontId="0" fillId="4" borderId="12" xfId="1" applyFont="1" applyFill="1" applyBorder="1">
      <alignment vertical="center"/>
    </xf>
    <xf numFmtId="38" fontId="0" fillId="4" borderId="13" xfId="1" applyFont="1" applyFill="1" applyBorder="1">
      <alignment vertical="center"/>
    </xf>
    <xf numFmtId="38" fontId="0" fillId="3" borderId="0" xfId="0" applyNumberFormat="1" applyFill="1">
      <alignment vertical="center"/>
    </xf>
    <xf numFmtId="0" fontId="31" fillId="0" borderId="0" xfId="0" applyFont="1" applyFill="1" applyAlignment="1">
      <alignment vertical="center" shrinkToFit="1"/>
    </xf>
    <xf numFmtId="0" fontId="31" fillId="0" borderId="0" xfId="0" applyFont="1" applyFill="1">
      <alignment vertical="center"/>
    </xf>
    <xf numFmtId="0" fontId="31" fillId="0" borderId="0" xfId="0" applyFont="1" applyFill="1" applyAlignment="1">
      <alignment horizontal="right" vertical="center"/>
    </xf>
    <xf numFmtId="0" fontId="31" fillId="0" borderId="17" xfId="4" applyFont="1" applyFill="1" applyBorder="1" applyAlignment="1">
      <alignment vertical="center"/>
    </xf>
    <xf numFmtId="0" fontId="31" fillId="0" borderId="44" xfId="4" applyFont="1" applyFill="1" applyBorder="1" applyAlignment="1">
      <alignment vertical="center"/>
    </xf>
    <xf numFmtId="0" fontId="37" fillId="0" borderId="20" xfId="4" applyFont="1" applyFill="1" applyBorder="1" applyAlignment="1">
      <alignment vertical="center"/>
    </xf>
    <xf numFmtId="0" fontId="37" fillId="0" borderId="44" xfId="4" applyFont="1" applyFill="1" applyBorder="1" applyAlignment="1">
      <alignment vertical="center"/>
    </xf>
    <xf numFmtId="0" fontId="37" fillId="0" borderId="17" xfId="4" applyFont="1" applyFill="1" applyBorder="1" applyAlignment="1">
      <alignment vertical="center"/>
    </xf>
    <xf numFmtId="0" fontId="37" fillId="0" borderId="17" xfId="4" applyFont="1" applyFill="1" applyBorder="1" applyAlignment="1">
      <alignment horizontal="center" vertical="center"/>
    </xf>
    <xf numFmtId="0" fontId="37" fillId="0" borderId="44" xfId="4" applyFont="1" applyFill="1" applyBorder="1" applyAlignment="1">
      <alignment horizontal="center" vertical="center"/>
    </xf>
    <xf numFmtId="0" fontId="31" fillId="0" borderId="45" xfId="4" applyFont="1" applyFill="1" applyBorder="1" applyAlignment="1">
      <alignment vertical="center"/>
    </xf>
    <xf numFmtId="0" fontId="31" fillId="0" borderId="46" xfId="4" applyFont="1" applyFill="1" applyBorder="1" applyAlignment="1">
      <alignment vertical="center"/>
    </xf>
    <xf numFmtId="0" fontId="37" fillId="0" borderId="6" xfId="4" applyFont="1" applyFill="1" applyBorder="1" applyAlignment="1">
      <alignment vertical="center"/>
    </xf>
    <xf numFmtId="0" fontId="37" fillId="0" borderId="47" xfId="4" applyFont="1" applyFill="1" applyBorder="1" applyAlignment="1">
      <alignment vertical="center"/>
    </xf>
    <xf numFmtId="0" fontId="37" fillId="0" borderId="48" xfId="4" applyFont="1" applyFill="1" applyBorder="1" applyAlignment="1">
      <alignment vertical="center"/>
    </xf>
    <xf numFmtId="0" fontId="37" fillId="0" borderId="48" xfId="4" applyFont="1" applyFill="1" applyBorder="1" applyAlignment="1">
      <alignment horizontal="center" vertical="center"/>
    </xf>
    <xf numFmtId="0" fontId="37" fillId="0" borderId="47" xfId="4" applyFont="1" applyFill="1" applyBorder="1" applyAlignment="1">
      <alignment horizontal="center" vertical="center"/>
    </xf>
    <xf numFmtId="0" fontId="31" fillId="0" borderId="49" xfId="4" applyFont="1" applyFill="1" applyBorder="1" applyAlignment="1">
      <alignment vertical="center"/>
    </xf>
    <xf numFmtId="0" fontId="31" fillId="0" borderId="50" xfId="4" applyFont="1" applyFill="1" applyBorder="1" applyAlignment="1">
      <alignment vertical="center" shrinkToFit="1"/>
    </xf>
    <xf numFmtId="0" fontId="37" fillId="0" borderId="21" xfId="0" applyFont="1" applyFill="1" applyBorder="1" applyAlignment="1">
      <alignment horizontal="center" vertical="center" shrinkToFit="1"/>
    </xf>
    <xf numFmtId="0" fontId="37" fillId="0" borderId="26" xfId="0" applyFont="1" applyFill="1" applyBorder="1" applyAlignment="1">
      <alignment horizontal="center" vertical="center" shrinkToFit="1"/>
    </xf>
    <xf numFmtId="0" fontId="31" fillId="0" borderId="52" xfId="0" applyFont="1" applyFill="1" applyBorder="1" applyAlignment="1">
      <alignment vertical="center" shrinkToFit="1"/>
    </xf>
    <xf numFmtId="186" fontId="31" fillId="0" borderId="53" xfId="0" applyNumberFormat="1" applyFont="1" applyFill="1" applyBorder="1">
      <alignment vertical="center"/>
    </xf>
    <xf numFmtId="186" fontId="31" fillId="0" borderId="54" xfId="0" applyNumberFormat="1" applyFont="1" applyFill="1" applyBorder="1">
      <alignment vertical="center"/>
    </xf>
    <xf numFmtId="186" fontId="31" fillId="0" borderId="55" xfId="0" applyNumberFormat="1" applyFont="1" applyFill="1" applyBorder="1">
      <alignment vertical="center"/>
    </xf>
    <xf numFmtId="0" fontId="31" fillId="0" borderId="57" xfId="0" applyFont="1" applyFill="1" applyBorder="1" applyAlignment="1">
      <alignment vertical="center" shrinkToFit="1"/>
    </xf>
    <xf numFmtId="186" fontId="31" fillId="0" borderId="58" xfId="0" applyNumberFormat="1" applyFont="1" applyFill="1" applyBorder="1">
      <alignment vertical="center"/>
    </xf>
    <xf numFmtId="186" fontId="31" fillId="0" borderId="59" xfId="0" applyNumberFormat="1" applyFont="1" applyFill="1" applyBorder="1">
      <alignment vertical="center"/>
    </xf>
    <xf numFmtId="186" fontId="31" fillId="0" borderId="60" xfId="0" applyNumberFormat="1" applyFont="1" applyFill="1" applyBorder="1">
      <alignment vertical="center"/>
    </xf>
    <xf numFmtId="0" fontId="31" fillId="0" borderId="62" xfId="0" applyFont="1" applyFill="1" applyBorder="1" applyAlignment="1">
      <alignment vertical="center" shrinkToFit="1"/>
    </xf>
    <xf numFmtId="186" fontId="31" fillId="0" borderId="63" xfId="0" applyNumberFormat="1" applyFont="1" applyFill="1" applyBorder="1">
      <alignment vertical="center"/>
    </xf>
    <xf numFmtId="186" fontId="31" fillId="0" borderId="64" xfId="0" applyNumberFormat="1" applyFont="1" applyFill="1" applyBorder="1">
      <alignment vertical="center"/>
    </xf>
    <xf numFmtId="186" fontId="31" fillId="0" borderId="65" xfId="0" applyNumberFormat="1" applyFont="1" applyFill="1" applyBorder="1">
      <alignment vertical="center"/>
    </xf>
    <xf numFmtId="186" fontId="31" fillId="0" borderId="68" xfId="0" applyNumberFormat="1" applyFont="1" applyFill="1" applyBorder="1">
      <alignment vertical="center"/>
    </xf>
    <xf numFmtId="186" fontId="31" fillId="0" borderId="69" xfId="0" applyNumberFormat="1" applyFont="1" applyFill="1" applyBorder="1">
      <alignment vertical="center"/>
    </xf>
    <xf numFmtId="0" fontId="31" fillId="0" borderId="70" xfId="0" applyFont="1" applyFill="1" applyBorder="1" applyAlignment="1">
      <alignment vertical="center"/>
    </xf>
    <xf numFmtId="0" fontId="31" fillId="0" borderId="71" xfId="0" applyFont="1" applyFill="1" applyBorder="1" applyAlignment="1">
      <alignment vertical="center"/>
    </xf>
    <xf numFmtId="186" fontId="31" fillId="0" borderId="72" xfId="0" applyNumberFormat="1" applyFont="1" applyFill="1" applyBorder="1">
      <alignment vertical="center"/>
    </xf>
    <xf numFmtId="186" fontId="31" fillId="0" borderId="73" xfId="0" applyNumberFormat="1" applyFont="1" applyFill="1" applyBorder="1">
      <alignment vertical="center"/>
    </xf>
    <xf numFmtId="0" fontId="0" fillId="0" borderId="56" xfId="0" applyFont="1" applyFill="1" applyBorder="1">
      <alignment vertical="center"/>
    </xf>
    <xf numFmtId="0" fontId="0" fillId="0" borderId="61" xfId="0" applyFont="1" applyFill="1" applyBorder="1">
      <alignment vertical="center"/>
    </xf>
    <xf numFmtId="0" fontId="0" fillId="0" borderId="66" xfId="0" applyFont="1" applyFill="1" applyBorder="1" applyAlignment="1">
      <alignment vertical="center"/>
    </xf>
    <xf numFmtId="0" fontId="0" fillId="0" borderId="67" xfId="0" applyFont="1" applyFill="1" applyBorder="1" applyAlignment="1">
      <alignment vertical="center"/>
    </xf>
    <xf numFmtId="0" fontId="0" fillId="0" borderId="51" xfId="0" applyFont="1" applyFill="1" applyBorder="1">
      <alignment vertical="center"/>
    </xf>
    <xf numFmtId="186" fontId="31" fillId="0" borderId="0" xfId="0" applyNumberFormat="1" applyFont="1" applyFill="1">
      <alignment vertical="center"/>
    </xf>
    <xf numFmtId="0" fontId="37" fillId="3" borderId="26" xfId="0" applyFont="1" applyFill="1" applyBorder="1" applyAlignment="1">
      <alignment horizontal="center" vertical="center" shrinkToFit="1"/>
    </xf>
    <xf numFmtId="186" fontId="31" fillId="3" borderId="54" xfId="0" applyNumberFormat="1" applyFont="1" applyFill="1" applyBorder="1">
      <alignment vertical="center"/>
    </xf>
    <xf numFmtId="186" fontId="31" fillId="3" borderId="59" xfId="0" applyNumberFormat="1" applyFont="1" applyFill="1" applyBorder="1">
      <alignment vertical="center"/>
    </xf>
    <xf numFmtId="186" fontId="31" fillId="3" borderId="64" xfId="0" applyNumberFormat="1" applyFont="1" applyFill="1" applyBorder="1">
      <alignment vertical="center"/>
    </xf>
    <xf numFmtId="186" fontId="31" fillId="3" borderId="69" xfId="0" applyNumberFormat="1" applyFont="1" applyFill="1" applyBorder="1">
      <alignment vertical="center"/>
    </xf>
    <xf numFmtId="176" fontId="38" fillId="0" borderId="0" xfId="0" applyNumberFormat="1" applyFont="1" applyFill="1" applyAlignment="1">
      <alignment horizontal="left" vertical="center"/>
    </xf>
    <xf numFmtId="176" fontId="39" fillId="0" borderId="0" xfId="0" applyNumberFormat="1" applyFont="1" applyFill="1" applyAlignment="1">
      <alignment horizontal="left" vertical="center"/>
    </xf>
    <xf numFmtId="176" fontId="40" fillId="0" borderId="0" xfId="0" applyNumberFormat="1" applyFont="1" applyFill="1" applyAlignment="1">
      <alignment horizontal="left" vertical="center"/>
    </xf>
    <xf numFmtId="176" fontId="41" fillId="0" borderId="0" xfId="0" applyNumberFormat="1" applyFont="1" applyFill="1" applyAlignment="1">
      <alignment horizontal="left" vertical="center"/>
    </xf>
    <xf numFmtId="176" fontId="42" fillId="0" borderId="0" xfId="0" applyNumberFormat="1" applyFont="1">
      <alignment vertical="center"/>
    </xf>
    <xf numFmtId="176" fontId="42" fillId="0" borderId="0" xfId="0" applyNumberFormat="1" applyFont="1" applyFill="1">
      <alignment vertical="center"/>
    </xf>
    <xf numFmtId="176" fontId="39" fillId="0" borderId="0" xfId="0" applyNumberFormat="1" applyFont="1">
      <alignment vertical="center"/>
    </xf>
    <xf numFmtId="176" fontId="39" fillId="13" borderId="0" xfId="0" applyNumberFormat="1" applyFont="1" applyFill="1">
      <alignment vertical="center"/>
    </xf>
    <xf numFmtId="176" fontId="39" fillId="5" borderId="0" xfId="0" applyNumberFormat="1" applyFont="1" applyFill="1">
      <alignment vertical="center"/>
    </xf>
    <xf numFmtId="176" fontId="39" fillId="0" borderId="0" xfId="0" applyNumberFormat="1" applyFont="1" applyFill="1">
      <alignment vertical="center"/>
    </xf>
    <xf numFmtId="176" fontId="42" fillId="14" borderId="0" xfId="0" applyNumberFormat="1" applyFont="1" applyFill="1">
      <alignment vertical="center"/>
    </xf>
    <xf numFmtId="176" fontId="39" fillId="0" borderId="0" xfId="0" applyNumberFormat="1" applyFont="1" applyFill="1" applyAlignment="1">
      <alignment horizontal="right" vertical="center"/>
    </xf>
    <xf numFmtId="176" fontId="43" fillId="0" borderId="0" xfId="0" applyNumberFormat="1" applyFont="1">
      <alignment vertical="center"/>
    </xf>
    <xf numFmtId="176" fontId="43" fillId="14" borderId="0" xfId="0" applyNumberFormat="1" applyFont="1" applyFill="1">
      <alignment vertical="center"/>
    </xf>
    <xf numFmtId="176" fontId="43" fillId="0" borderId="0" xfId="0" applyNumberFormat="1" applyFont="1" applyFill="1">
      <alignment vertical="center"/>
    </xf>
    <xf numFmtId="176" fontId="40" fillId="0" borderId="0" xfId="0" applyNumberFormat="1" applyFont="1" applyFill="1">
      <alignment vertical="center"/>
    </xf>
    <xf numFmtId="176" fontId="40" fillId="0" borderId="0" xfId="0" applyNumberFormat="1" applyFont="1" applyFill="1" applyAlignment="1">
      <alignment horizontal="right" vertical="center"/>
    </xf>
    <xf numFmtId="176" fontId="39" fillId="0" borderId="2" xfId="0" applyNumberFormat="1" applyFont="1" applyFill="1" applyBorder="1" applyAlignment="1">
      <alignment horizontal="centerContinuous" vertical="top"/>
    </xf>
    <xf numFmtId="176" fontId="40" fillId="0" borderId="2" xfId="0" applyNumberFormat="1" applyFont="1" applyFill="1" applyBorder="1" applyAlignment="1">
      <alignment horizontal="centerContinuous"/>
    </xf>
    <xf numFmtId="176" fontId="39" fillId="0" borderId="2" xfId="0" applyNumberFormat="1" applyFont="1" applyFill="1" applyBorder="1" applyAlignment="1">
      <alignment horizontal="centerContinuous"/>
    </xf>
    <xf numFmtId="176" fontId="40" fillId="0" borderId="33" xfId="0" applyNumberFormat="1" applyFont="1" applyFill="1" applyBorder="1" applyAlignment="1">
      <alignment horizontal="centerContinuous"/>
    </xf>
    <xf numFmtId="176" fontId="39" fillId="0" borderId="3" xfId="0" applyNumberFormat="1" applyFont="1" applyFill="1" applyBorder="1" applyAlignment="1">
      <alignment horizontal="center" vertical="top"/>
    </xf>
    <xf numFmtId="176" fontId="39" fillId="0" borderId="12" xfId="0" applyNumberFormat="1" applyFont="1" applyFill="1" applyBorder="1" applyAlignment="1">
      <alignment horizontal="centerContinuous" vertical="top"/>
    </xf>
    <xf numFmtId="176" fontId="39" fillId="0" borderId="41" xfId="0" applyNumberFormat="1" applyFont="1" applyFill="1" applyBorder="1" applyAlignment="1">
      <alignment horizontal="centerContinuous" vertical="top"/>
    </xf>
    <xf numFmtId="176" fontId="39" fillId="0" borderId="33" xfId="0" applyNumberFormat="1" applyFont="1" applyFill="1" applyBorder="1" applyAlignment="1">
      <alignment horizontal="centerContinuous" vertical="top"/>
    </xf>
    <xf numFmtId="176" fontId="39" fillId="0" borderId="41" xfId="0" applyNumberFormat="1" applyFont="1" applyFill="1" applyBorder="1" applyAlignment="1">
      <alignment vertical="top"/>
    </xf>
    <xf numFmtId="176" fontId="40" fillId="0" borderId="41" xfId="0" applyNumberFormat="1" applyFont="1" applyFill="1" applyBorder="1" applyAlignment="1">
      <alignment horizontal="centerContinuous" vertical="top"/>
    </xf>
    <xf numFmtId="176" fontId="40" fillId="0" borderId="33" xfId="0" applyNumberFormat="1" applyFont="1" applyFill="1" applyBorder="1" applyAlignment="1">
      <alignment horizontal="centerContinuous" vertical="top"/>
    </xf>
    <xf numFmtId="176" fontId="39" fillId="0" borderId="11" xfId="0" applyNumberFormat="1" applyFont="1" applyFill="1" applyBorder="1" applyAlignment="1">
      <alignment vertical="top"/>
    </xf>
    <xf numFmtId="176" fontId="39" fillId="0" borderId="4" xfId="0" applyNumberFormat="1" applyFont="1" applyFill="1" applyBorder="1" applyAlignment="1">
      <alignment horizontal="center" vertical="top"/>
    </xf>
    <xf numFmtId="176" fontId="39" fillId="3" borderId="3" xfId="0" applyNumberFormat="1" applyFont="1" applyFill="1" applyBorder="1" applyAlignment="1">
      <alignment horizontal="center" vertical="top"/>
    </xf>
    <xf numFmtId="176" fontId="39" fillId="0" borderId="1" xfId="0" applyNumberFormat="1" applyFont="1" applyFill="1" applyBorder="1" applyAlignment="1">
      <alignment horizontal="centerContinuous" vertical="top"/>
    </xf>
    <xf numFmtId="176" fontId="40" fillId="0" borderId="2" xfId="0" applyNumberFormat="1" applyFont="1" applyFill="1" applyBorder="1" applyAlignment="1">
      <alignment horizontal="centerContinuous" vertical="top"/>
    </xf>
    <xf numFmtId="176" fontId="40" fillId="0" borderId="3" xfId="0" applyNumberFormat="1" applyFont="1" applyFill="1" applyBorder="1" applyAlignment="1">
      <alignment horizontal="centerContinuous" vertical="top"/>
    </xf>
    <xf numFmtId="176" fontId="39" fillId="0" borderId="9" xfId="0" applyNumberFormat="1" applyFont="1" applyFill="1" applyBorder="1" applyAlignment="1">
      <alignment horizontal="center" vertical="top"/>
    </xf>
    <xf numFmtId="176" fontId="39" fillId="0" borderId="8" xfId="0" applyNumberFormat="1" applyFont="1" applyFill="1" applyBorder="1" applyAlignment="1">
      <alignment vertical="top"/>
    </xf>
    <xf numFmtId="176" fontId="39" fillId="3" borderId="11" xfId="0" applyNumberFormat="1" applyFont="1" applyFill="1" applyBorder="1" applyAlignment="1">
      <alignment horizontal="center" vertical="top"/>
    </xf>
    <xf numFmtId="176" fontId="39" fillId="0" borderId="9" xfId="0" applyNumberFormat="1" applyFont="1" applyFill="1" applyBorder="1" applyAlignment="1">
      <alignment vertical="top"/>
    </xf>
    <xf numFmtId="176" fontId="39" fillId="0" borderId="0" xfId="0" applyNumberFormat="1" applyFont="1" applyFill="1" applyBorder="1" applyAlignment="1">
      <alignment vertical="top"/>
    </xf>
    <xf numFmtId="176" fontId="39" fillId="0" borderId="8" xfId="0" applyNumberFormat="1" applyFont="1" applyFill="1" applyBorder="1" applyAlignment="1">
      <alignment horizontal="center" vertical="top"/>
    </xf>
    <xf numFmtId="176" fontId="39" fillId="0" borderId="8" xfId="0" applyNumberFormat="1" applyFont="1" applyFill="1" applyBorder="1">
      <alignment vertical="center"/>
    </xf>
    <xf numFmtId="176" fontId="40" fillId="0" borderId="11" xfId="0" applyNumberFormat="1" applyFont="1" applyFill="1" applyBorder="1" applyAlignment="1">
      <alignment horizontal="center"/>
    </xf>
    <xf numFmtId="176" fontId="40" fillId="0" borderId="8" xfId="0" applyNumberFormat="1" applyFont="1" applyFill="1" applyBorder="1" applyAlignment="1">
      <alignment horizontal="center"/>
    </xf>
    <xf numFmtId="176" fontId="40" fillId="0" borderId="8" xfId="0" applyNumberFormat="1" applyFont="1" applyFill="1" applyBorder="1" applyAlignment="1">
      <alignment horizontal="center" wrapText="1"/>
    </xf>
    <xf numFmtId="176" fontId="40" fillId="0" borderId="7" xfId="0" applyNumberFormat="1" applyFont="1" applyFill="1" applyBorder="1" applyAlignment="1">
      <alignment horizontal="center"/>
    </xf>
    <xf numFmtId="176" fontId="40" fillId="0" borderId="10" xfId="0" applyNumberFormat="1" applyFont="1" applyFill="1" applyBorder="1" applyAlignment="1">
      <alignment horizontal="center"/>
    </xf>
    <xf numFmtId="176" fontId="40" fillId="3" borderId="7" xfId="0" applyNumberFormat="1" applyFont="1" applyFill="1" applyBorder="1" applyAlignment="1">
      <alignment horizontal="center"/>
    </xf>
    <xf numFmtId="176" fontId="40" fillId="0" borderId="5" xfId="0" applyNumberFormat="1" applyFont="1" applyFill="1" applyBorder="1" applyAlignment="1">
      <alignment horizontal="center"/>
    </xf>
    <xf numFmtId="176" fontId="38" fillId="0" borderId="0" xfId="0" applyNumberFormat="1" applyFont="1" applyAlignment="1">
      <alignment horizontal="left"/>
    </xf>
    <xf numFmtId="176" fontId="38" fillId="14" borderId="0" xfId="0" applyNumberFormat="1" applyFont="1" applyFill="1" applyAlignment="1">
      <alignment horizontal="left"/>
    </xf>
    <xf numFmtId="176" fontId="38" fillId="0" borderId="0" xfId="0" applyNumberFormat="1" applyFont="1" applyFill="1" applyAlignment="1">
      <alignment horizontal="left"/>
    </xf>
    <xf numFmtId="176" fontId="39" fillId="0" borderId="0" xfId="0" applyNumberFormat="1" applyFont="1" applyFill="1" applyBorder="1" applyAlignment="1">
      <alignment horizontal="left"/>
    </xf>
    <xf numFmtId="176" fontId="40" fillId="0" borderId="11" xfId="0" applyNumberFormat="1" applyFont="1" applyFill="1" applyBorder="1" applyAlignment="1">
      <alignment horizontal="left"/>
    </xf>
    <xf numFmtId="176" fontId="41" fillId="0" borderId="0" xfId="0" applyNumberFormat="1" applyFont="1" applyFill="1" applyAlignment="1">
      <alignment horizontal="right"/>
    </xf>
    <xf numFmtId="176" fontId="41" fillId="3" borderId="0" xfId="0" applyNumberFormat="1" applyFont="1" applyFill="1" applyAlignment="1">
      <alignment horizontal="right"/>
    </xf>
    <xf numFmtId="176" fontId="41" fillId="0" borderId="0" xfId="0" applyNumberFormat="1" applyFont="1" applyFill="1" applyAlignment="1">
      <alignment horizontal="left"/>
    </xf>
    <xf numFmtId="176" fontId="38" fillId="0" borderId="0" xfId="0" applyNumberFormat="1" applyFont="1" applyAlignment="1">
      <alignment horizontal="left" vertical="center"/>
    </xf>
    <xf numFmtId="176" fontId="38" fillId="13" borderId="0" xfId="0" applyNumberFormat="1" applyFont="1" applyFill="1" applyAlignment="1">
      <alignment horizontal="left" vertical="center"/>
    </xf>
    <xf numFmtId="176" fontId="41" fillId="0" borderId="0" xfId="14" applyNumberFormat="1" applyFont="1" applyFill="1" applyBorder="1" applyAlignment="1">
      <alignment horizontal="left" vertical="center"/>
    </xf>
    <xf numFmtId="176" fontId="40" fillId="0" borderId="11" xfId="14" applyNumberFormat="1" applyFont="1" applyFill="1" applyBorder="1" applyAlignment="1">
      <alignment horizontal="left" vertical="center"/>
    </xf>
    <xf numFmtId="176" fontId="41" fillId="0" borderId="0" xfId="0" quotePrefix="1" applyNumberFormat="1" applyFont="1" applyFill="1" applyAlignment="1">
      <alignment horizontal="right" vertical="center"/>
    </xf>
    <xf numFmtId="176" fontId="41" fillId="3" borderId="0" xfId="0" quotePrefix="1" applyNumberFormat="1" applyFont="1" applyFill="1" applyAlignment="1">
      <alignment horizontal="right" vertical="center"/>
    </xf>
    <xf numFmtId="176" fontId="38" fillId="15" borderId="0" xfId="0" applyNumberFormat="1" applyFont="1" applyFill="1" applyAlignment="1">
      <alignment horizontal="left" vertical="center"/>
    </xf>
    <xf numFmtId="176" fontId="39" fillId="0" borderId="6" xfId="0" applyNumberFormat="1" applyFont="1" applyFill="1" applyBorder="1" applyAlignment="1">
      <alignment horizontal="left" vertical="center"/>
    </xf>
    <xf numFmtId="176" fontId="40" fillId="0" borderId="7" xfId="0" applyNumberFormat="1" applyFont="1" applyFill="1" applyBorder="1" applyAlignment="1">
      <alignment horizontal="left" vertical="center"/>
    </xf>
    <xf numFmtId="176" fontId="41" fillId="0" borderId="5" xfId="0" applyNumberFormat="1" applyFont="1" applyFill="1" applyBorder="1" applyAlignment="1">
      <alignment horizontal="right" vertical="center"/>
    </xf>
    <xf numFmtId="176" fontId="41" fillId="0" borderId="6" xfId="0" applyNumberFormat="1" applyFont="1" applyFill="1" applyBorder="1" applyAlignment="1">
      <alignment horizontal="right" vertical="center"/>
    </xf>
    <xf numFmtId="176" fontId="41" fillId="3" borderId="6" xfId="0" applyNumberFormat="1" applyFont="1" applyFill="1" applyBorder="1" applyAlignment="1">
      <alignment horizontal="right" vertical="center"/>
    </xf>
    <xf numFmtId="176" fontId="38" fillId="5" borderId="0" xfId="0" applyNumberFormat="1" applyFont="1" applyFill="1" applyAlignment="1">
      <alignment horizontal="left" vertical="center"/>
    </xf>
    <xf numFmtId="176" fontId="39" fillId="0" borderId="0" xfId="0" applyNumberFormat="1" applyFont="1" applyAlignment="1">
      <alignment horizontal="left" vertical="center"/>
    </xf>
    <xf numFmtId="176" fontId="40" fillId="0" borderId="0" xfId="0" applyNumberFormat="1" applyFont="1" applyAlignment="1">
      <alignment horizontal="left" vertical="center"/>
    </xf>
    <xf numFmtId="176" fontId="41" fillId="0" borderId="0" xfId="0" applyNumberFormat="1" applyFont="1" applyAlignment="1">
      <alignment horizontal="left" vertical="center"/>
    </xf>
    <xf numFmtId="186" fontId="31" fillId="3" borderId="73" xfId="0" applyNumberFormat="1" applyFont="1" applyFill="1" applyBorder="1">
      <alignment vertical="center"/>
    </xf>
    <xf numFmtId="38" fontId="0" fillId="12" borderId="6" xfId="1" applyFont="1" applyFill="1" applyBorder="1">
      <alignment vertical="center"/>
    </xf>
    <xf numFmtId="0" fontId="6" fillId="2" borderId="0" xfId="0" applyFont="1" applyFill="1" applyBorder="1" applyAlignment="1">
      <alignment horizontal="left" vertical="center"/>
    </xf>
    <xf numFmtId="49" fontId="9" fillId="3" borderId="6" xfId="2" applyNumberFormat="1" applyFont="1" applyFill="1" applyBorder="1" applyAlignment="1">
      <alignment horizontal="right"/>
    </xf>
    <xf numFmtId="176" fontId="9" fillId="2" borderId="0" xfId="2" applyNumberFormat="1" applyFont="1" applyFill="1" applyBorder="1"/>
    <xf numFmtId="176" fontId="9" fillId="2" borderId="6" xfId="2" applyNumberFormat="1" applyFont="1" applyFill="1" applyBorder="1"/>
    <xf numFmtId="49" fontId="9" fillId="12" borderId="0" xfId="2" applyNumberFormat="1" applyFont="1" applyFill="1" applyBorder="1" applyAlignment="1">
      <alignment horizontal="right"/>
    </xf>
    <xf numFmtId="38" fontId="0" fillId="3" borderId="12" xfId="1" applyFont="1" applyFill="1" applyBorder="1">
      <alignment vertical="center"/>
    </xf>
    <xf numFmtId="38" fontId="0" fillId="3" borderId="1" xfId="1" applyFont="1" applyFill="1" applyBorder="1">
      <alignment vertical="center"/>
    </xf>
    <xf numFmtId="49" fontId="9" fillId="12" borderId="9" xfId="2" applyNumberFormat="1" applyFont="1" applyFill="1" applyBorder="1" applyAlignment="1">
      <alignment horizontal="right"/>
    </xf>
    <xf numFmtId="49" fontId="9" fillId="12" borderId="11" xfId="2" applyNumberFormat="1" applyFont="1" applyFill="1" applyBorder="1" applyAlignment="1">
      <alignment horizontal="right"/>
    </xf>
    <xf numFmtId="38" fontId="0" fillId="3" borderId="5" xfId="1" applyFont="1" applyFill="1" applyBorder="1">
      <alignment vertical="center"/>
    </xf>
    <xf numFmtId="0" fontId="0" fillId="12" borderId="13" xfId="0" applyFill="1" applyBorder="1" applyAlignment="1">
      <alignment horizontal="center" vertical="center"/>
    </xf>
    <xf numFmtId="0" fontId="0" fillId="12" borderId="11" xfId="0" applyFill="1" applyBorder="1" applyAlignment="1">
      <alignment horizontal="center" vertical="center"/>
    </xf>
    <xf numFmtId="38" fontId="0" fillId="12" borderId="2" xfId="1" applyFont="1" applyFill="1" applyBorder="1">
      <alignment vertical="center"/>
    </xf>
    <xf numFmtId="14" fontId="0" fillId="3" borderId="0" xfId="0" applyNumberFormat="1" applyFill="1" applyBorder="1">
      <alignment vertical="center"/>
    </xf>
    <xf numFmtId="38" fontId="0" fillId="3" borderId="33" xfId="1" applyFont="1" applyFill="1" applyBorder="1">
      <alignment vertical="center"/>
    </xf>
    <xf numFmtId="38" fontId="0" fillId="3" borderId="11" xfId="1" applyFont="1" applyFill="1" applyBorder="1">
      <alignment vertical="center"/>
    </xf>
    <xf numFmtId="38" fontId="0" fillId="3" borderId="3" xfId="1" applyFont="1" applyFill="1" applyBorder="1">
      <alignment vertical="center"/>
    </xf>
    <xf numFmtId="38" fontId="0" fillId="3" borderId="7" xfId="1" applyFont="1" applyFill="1" applyBorder="1">
      <alignment vertical="center"/>
    </xf>
    <xf numFmtId="0" fontId="0" fillId="0" borderId="12" xfId="0" applyBorder="1" applyAlignment="1">
      <alignment horizontal="center" vertical="center" wrapText="1"/>
    </xf>
    <xf numFmtId="0" fontId="0" fillId="12" borderId="0" xfId="0" applyFill="1">
      <alignment vertical="center"/>
    </xf>
    <xf numFmtId="0" fontId="0" fillId="2" borderId="13" xfId="0" applyFont="1" applyFill="1" applyBorder="1" applyAlignment="1">
      <alignment horizontal="center" vertical="center"/>
    </xf>
    <xf numFmtId="14" fontId="0" fillId="2" borderId="0" xfId="0" applyNumberFormat="1" applyFill="1">
      <alignment vertical="center"/>
    </xf>
    <xf numFmtId="0" fontId="0" fillId="0" borderId="8" xfId="0" applyBorder="1">
      <alignment vertical="center"/>
    </xf>
    <xf numFmtId="0" fontId="45" fillId="2" borderId="0" xfId="15" applyFill="1">
      <alignment vertical="center"/>
    </xf>
    <xf numFmtId="0" fontId="0" fillId="12" borderId="8" xfId="0" applyFill="1" applyBorder="1" applyAlignment="1">
      <alignment horizontal="center" vertical="center"/>
    </xf>
    <xf numFmtId="38" fontId="0" fillId="12" borderId="41" xfId="1" applyFont="1" applyFill="1" applyBorder="1">
      <alignment vertical="center"/>
    </xf>
    <xf numFmtId="0" fontId="0" fillId="0" borderId="4" xfId="0" applyBorder="1">
      <alignment vertical="center"/>
    </xf>
    <xf numFmtId="38" fontId="0" fillId="0" borderId="0" xfId="7" applyFont="1">
      <alignment vertical="center"/>
    </xf>
    <xf numFmtId="38" fontId="0" fillId="5" borderId="0" xfId="7" applyFont="1" applyFill="1">
      <alignment vertical="center"/>
    </xf>
    <xf numFmtId="38" fontId="15" fillId="4" borderId="1" xfId="7" applyFont="1" applyFill="1" applyBorder="1">
      <alignment vertical="center"/>
    </xf>
    <xf numFmtId="38" fontId="15" fillId="4" borderId="2" xfId="7" applyFont="1" applyFill="1" applyBorder="1">
      <alignment vertical="center"/>
    </xf>
    <xf numFmtId="38" fontId="15" fillId="4" borderId="0" xfId="7" applyFont="1" applyFill="1" applyBorder="1">
      <alignment vertical="center"/>
    </xf>
    <xf numFmtId="182" fontId="0" fillId="0" borderId="0" xfId="7" applyNumberFormat="1" applyFont="1">
      <alignment vertical="center"/>
    </xf>
    <xf numFmtId="38" fontId="17" fillId="0" borderId="0" xfId="7" applyFont="1" applyBorder="1">
      <alignment vertical="center"/>
    </xf>
    <xf numFmtId="38" fontId="15" fillId="4" borderId="5" xfId="7" applyFont="1" applyFill="1" applyBorder="1">
      <alignment vertical="center"/>
    </xf>
    <xf numFmtId="38" fontId="15" fillId="4" borderId="6" xfId="7" applyFont="1" applyFill="1" applyBorder="1">
      <alignment vertical="center"/>
    </xf>
    <xf numFmtId="38" fontId="0" fillId="0" borderId="0" xfId="7" applyFont="1" applyFill="1" applyBorder="1">
      <alignment vertical="center"/>
    </xf>
    <xf numFmtId="38" fontId="0" fillId="0" borderId="41" xfId="7" applyFont="1" applyBorder="1">
      <alignment vertical="center"/>
    </xf>
    <xf numFmtId="38" fontId="0" fillId="5" borderId="33" xfId="7" applyFont="1" applyFill="1" applyBorder="1">
      <alignment vertical="center"/>
    </xf>
    <xf numFmtId="38" fontId="0" fillId="0" borderId="6" xfId="7" applyFont="1" applyBorder="1">
      <alignment vertical="center"/>
    </xf>
    <xf numFmtId="38" fontId="0" fillId="6" borderId="0" xfId="7" applyFont="1" applyFill="1" applyBorder="1">
      <alignment vertical="center"/>
    </xf>
    <xf numFmtId="38" fontId="0" fillId="0" borderId="0" xfId="7" applyFont="1" applyBorder="1">
      <alignment vertical="center"/>
    </xf>
    <xf numFmtId="38" fontId="0" fillId="5" borderId="0" xfId="7" applyFont="1" applyFill="1" applyBorder="1">
      <alignment vertical="center"/>
    </xf>
    <xf numFmtId="38" fontId="0" fillId="0" borderId="9" xfId="7" applyFont="1" applyBorder="1">
      <alignment vertical="center"/>
    </xf>
    <xf numFmtId="38" fontId="0" fillId="0" borderId="2" xfId="7" applyFont="1" applyBorder="1">
      <alignment vertical="center"/>
    </xf>
    <xf numFmtId="38" fontId="0" fillId="5" borderId="3" xfId="7" applyFont="1" applyFill="1" applyBorder="1">
      <alignment vertical="center"/>
    </xf>
    <xf numFmtId="38" fontId="0" fillId="8" borderId="1" xfId="7" applyFont="1" applyFill="1" applyBorder="1">
      <alignment vertical="center"/>
    </xf>
    <xf numFmtId="38" fontId="0" fillId="8" borderId="2" xfId="7" applyFont="1" applyFill="1" applyBorder="1">
      <alignment vertical="center"/>
    </xf>
    <xf numFmtId="38" fontId="0" fillId="5" borderId="11" xfId="7" applyFont="1" applyFill="1" applyBorder="1">
      <alignment vertical="center"/>
    </xf>
    <xf numFmtId="38" fontId="0" fillId="8" borderId="5" xfId="7" applyFont="1" applyFill="1" applyBorder="1">
      <alignment vertical="center"/>
    </xf>
    <xf numFmtId="38" fontId="0" fillId="8" borderId="6" xfId="7" applyFont="1" applyFill="1" applyBorder="1">
      <alignment vertical="center"/>
    </xf>
    <xf numFmtId="38" fontId="0" fillId="0" borderId="12" xfId="7" applyFont="1" applyBorder="1">
      <alignment vertical="center"/>
    </xf>
    <xf numFmtId="38" fontId="0" fillId="8" borderId="0" xfId="7" applyFont="1" applyFill="1" applyBorder="1">
      <alignment vertical="center"/>
    </xf>
    <xf numFmtId="38" fontId="0" fillId="5" borderId="7" xfId="7" applyFont="1" applyFill="1" applyBorder="1">
      <alignment vertical="center"/>
    </xf>
    <xf numFmtId="38" fontId="0" fillId="8" borderId="9" xfId="7" applyFont="1" applyFill="1" applyBorder="1">
      <alignment vertical="center"/>
    </xf>
    <xf numFmtId="38" fontId="0" fillId="8" borderId="12" xfId="7" applyFont="1" applyFill="1" applyBorder="1">
      <alignment vertical="center"/>
    </xf>
    <xf numFmtId="38" fontId="0" fillId="8" borderId="41" xfId="7" applyFont="1" applyFill="1" applyBorder="1">
      <alignment vertical="center"/>
    </xf>
    <xf numFmtId="0" fontId="15" fillId="7" borderId="41" xfId="0" applyFont="1" applyFill="1" applyBorder="1">
      <alignment vertical="center"/>
    </xf>
    <xf numFmtId="40" fontId="0" fillId="7" borderId="41" xfId="7" applyNumberFormat="1" applyFont="1" applyFill="1" applyBorder="1">
      <alignment vertical="center"/>
    </xf>
    <xf numFmtId="40" fontId="0" fillId="8" borderId="12" xfId="7" applyNumberFormat="1" applyFont="1" applyFill="1" applyBorder="1">
      <alignment vertical="center"/>
    </xf>
    <xf numFmtId="40" fontId="15" fillId="4" borderId="41" xfId="7" applyNumberFormat="1" applyFont="1" applyFill="1" applyBorder="1">
      <alignment vertical="center"/>
    </xf>
    <xf numFmtId="180" fontId="15" fillId="4" borderId="2" xfId="7" applyNumberFormat="1" applyFont="1" applyFill="1" applyBorder="1">
      <alignment vertical="center"/>
    </xf>
    <xf numFmtId="180" fontId="15" fillId="4" borderId="0" xfId="7" applyNumberFormat="1" applyFont="1" applyFill="1" applyBorder="1">
      <alignment vertical="center"/>
    </xf>
    <xf numFmtId="38" fontId="0" fillId="6" borderId="41" xfId="7" applyFont="1" applyFill="1" applyBorder="1">
      <alignment vertical="center"/>
    </xf>
    <xf numFmtId="38" fontId="15" fillId="4" borderId="41" xfId="7" applyFont="1" applyFill="1" applyBorder="1">
      <alignment vertical="center"/>
    </xf>
    <xf numFmtId="180" fontId="15" fillId="4" borderId="6" xfId="7" applyNumberFormat="1" applyFont="1" applyFill="1" applyBorder="1">
      <alignment vertical="center"/>
    </xf>
    <xf numFmtId="38" fontId="0" fillId="7" borderId="0" xfId="7" applyFont="1" applyFill="1">
      <alignment vertical="center"/>
    </xf>
    <xf numFmtId="38" fontId="0" fillId="7" borderId="6" xfId="7" applyFont="1" applyFill="1" applyBorder="1">
      <alignment vertical="center"/>
    </xf>
    <xf numFmtId="183" fontId="0" fillId="7" borderId="0" xfId="7" applyNumberFormat="1" applyFont="1" applyFill="1">
      <alignment vertical="center"/>
    </xf>
    <xf numFmtId="38" fontId="0" fillId="7" borderId="41" xfId="7" applyFont="1" applyFill="1" applyBorder="1">
      <alignment vertical="center"/>
    </xf>
    <xf numFmtId="38" fontId="0" fillId="0" borderId="11" xfId="7" applyFont="1" applyBorder="1">
      <alignment vertical="center"/>
    </xf>
    <xf numFmtId="0" fontId="15" fillId="6" borderId="41" xfId="0" applyFont="1" applyFill="1" applyBorder="1">
      <alignment vertical="center"/>
    </xf>
    <xf numFmtId="184" fontId="15" fillId="6" borderId="41" xfId="0" applyNumberFormat="1" applyFont="1" applyFill="1" applyBorder="1">
      <alignment vertical="center"/>
    </xf>
    <xf numFmtId="40" fontId="0" fillId="7" borderId="33" xfId="7" applyNumberFormat="1" applyFont="1" applyFill="1" applyBorder="1">
      <alignment vertical="center"/>
    </xf>
    <xf numFmtId="40" fontId="0" fillId="8" borderId="41" xfId="7" applyNumberFormat="1" applyFont="1" applyFill="1" applyBorder="1">
      <alignment vertical="center"/>
    </xf>
    <xf numFmtId="40" fontId="0" fillId="0" borderId="0" xfId="7" applyNumberFormat="1" applyFont="1" applyBorder="1">
      <alignment vertical="center"/>
    </xf>
    <xf numFmtId="38" fontId="17" fillId="3" borderId="0" xfId="7" applyFont="1" applyFill="1">
      <alignment vertical="center"/>
    </xf>
    <xf numFmtId="38" fontId="0" fillId="6" borderId="2" xfId="7" applyFont="1" applyFill="1" applyBorder="1">
      <alignment vertical="center"/>
    </xf>
    <xf numFmtId="38" fontId="0" fillId="7" borderId="2" xfId="7" applyFont="1" applyFill="1" applyBorder="1">
      <alignment vertical="center"/>
    </xf>
    <xf numFmtId="38" fontId="15" fillId="3" borderId="2" xfId="7" applyFont="1" applyFill="1" applyBorder="1">
      <alignment vertical="center"/>
    </xf>
    <xf numFmtId="38" fontId="0" fillId="7" borderId="0" xfId="7" applyFont="1" applyFill="1" applyBorder="1">
      <alignment vertical="center"/>
    </xf>
    <xf numFmtId="38" fontId="15" fillId="3" borderId="0" xfId="7" applyFont="1" applyFill="1" applyBorder="1">
      <alignment vertical="center"/>
    </xf>
    <xf numFmtId="38" fontId="15" fillId="10" borderId="0" xfId="7" applyFont="1" applyFill="1" applyBorder="1">
      <alignment vertical="center"/>
    </xf>
    <xf numFmtId="38" fontId="0" fillId="6" borderId="6" xfId="7" applyFont="1" applyFill="1" applyBorder="1">
      <alignment vertical="center"/>
    </xf>
    <xf numFmtId="38" fontId="15" fillId="3" borderId="6" xfId="7" applyFont="1" applyFill="1" applyBorder="1">
      <alignment vertical="center"/>
    </xf>
    <xf numFmtId="0" fontId="0" fillId="0" borderId="0" xfId="0" applyAlignment="1">
      <alignment horizontal="center" vertical="center"/>
    </xf>
    <xf numFmtId="38" fontId="0" fillId="8" borderId="0" xfId="7" applyFont="1" applyFill="1">
      <alignment vertical="center"/>
    </xf>
    <xf numFmtId="38" fontId="0" fillId="5" borderId="41" xfId="7" applyFont="1" applyFill="1" applyBorder="1">
      <alignment vertical="center"/>
    </xf>
    <xf numFmtId="38" fontId="0" fillId="7" borderId="33" xfId="7" applyFont="1" applyFill="1" applyBorder="1">
      <alignment vertical="center"/>
    </xf>
    <xf numFmtId="38" fontId="15" fillId="3" borderId="41" xfId="7" applyFont="1" applyFill="1" applyBorder="1">
      <alignment vertical="center"/>
    </xf>
    <xf numFmtId="38" fontId="0" fillId="5" borderId="33" xfId="7" applyFont="1" applyFill="1" applyBorder="1" applyAlignment="1">
      <alignment horizontal="center" vertical="center"/>
    </xf>
    <xf numFmtId="38" fontId="0" fillId="5" borderId="41" xfId="7" applyFont="1" applyFill="1" applyBorder="1" applyAlignment="1">
      <alignment horizontal="center" vertical="center"/>
    </xf>
    <xf numFmtId="38" fontId="0" fillId="0" borderId="7" xfId="7" applyFont="1" applyBorder="1">
      <alignment vertical="center"/>
    </xf>
    <xf numFmtId="38" fontId="15" fillId="9" borderId="2" xfId="7" applyFont="1" applyFill="1" applyBorder="1">
      <alignment vertical="center"/>
    </xf>
    <xf numFmtId="38" fontId="15" fillId="2" borderId="2" xfId="7" applyFont="1" applyFill="1" applyBorder="1">
      <alignment vertical="center"/>
    </xf>
    <xf numFmtId="38" fontId="0" fillId="7" borderId="9" xfId="7" applyFont="1" applyFill="1" applyBorder="1">
      <alignment vertical="center"/>
    </xf>
    <xf numFmtId="38" fontId="0" fillId="7" borderId="11" xfId="7" applyFont="1" applyFill="1" applyBorder="1">
      <alignment vertical="center"/>
    </xf>
    <xf numFmtId="38" fontId="15" fillId="7" borderId="0" xfId="7" applyFont="1" applyFill="1" applyBorder="1">
      <alignment vertical="center"/>
    </xf>
    <xf numFmtId="38" fontId="0" fillId="7" borderId="1" xfId="7" applyFont="1" applyFill="1" applyBorder="1">
      <alignment vertical="center"/>
    </xf>
    <xf numFmtId="38" fontId="0" fillId="7" borderId="3" xfId="7" applyFont="1" applyFill="1" applyBorder="1">
      <alignment vertical="center"/>
    </xf>
    <xf numFmtId="38" fontId="15" fillId="7" borderId="2" xfId="7" applyFont="1" applyFill="1" applyBorder="1">
      <alignment vertical="center"/>
    </xf>
    <xf numFmtId="38" fontId="0" fillId="0" borderId="5" xfId="7" applyFont="1" applyBorder="1">
      <alignment vertical="center"/>
    </xf>
    <xf numFmtId="38" fontId="15" fillId="0" borderId="12" xfId="7" applyFont="1" applyBorder="1">
      <alignment vertical="center"/>
    </xf>
    <xf numFmtId="38" fontId="0" fillId="0" borderId="33" xfId="7" applyFont="1" applyBorder="1">
      <alignment vertical="center"/>
    </xf>
    <xf numFmtId="49" fontId="46" fillId="0" borderId="0" xfId="0" applyNumberFormat="1" applyFont="1" applyAlignment="1">
      <alignment horizontal="left" vertical="top"/>
    </xf>
    <xf numFmtId="37" fontId="46" fillId="0" borderId="0" xfId="0" applyNumberFormat="1" applyFont="1" applyAlignment="1">
      <alignment horizontal="right"/>
    </xf>
    <xf numFmtId="37" fontId="46" fillId="0" borderId="0" xfId="0" quotePrefix="1" applyNumberFormat="1" applyFont="1" applyAlignment="1">
      <alignment horizontal="right"/>
    </xf>
    <xf numFmtId="49" fontId="46" fillId="3" borderId="13" xfId="0" applyNumberFormat="1" applyFont="1" applyFill="1" applyBorder="1" applyAlignment="1">
      <alignment horizontal="left" vertical="top"/>
    </xf>
    <xf numFmtId="49" fontId="46" fillId="3" borderId="8" xfId="0" applyNumberFormat="1" applyFont="1" applyFill="1" applyBorder="1" applyAlignment="1">
      <alignment horizontal="left" vertical="top"/>
    </xf>
    <xf numFmtId="49" fontId="46" fillId="3" borderId="13" xfId="0" applyNumberFormat="1" applyFont="1" applyFill="1" applyBorder="1" applyAlignment="1">
      <alignment horizontal="left" vertical="top" wrapText="1"/>
    </xf>
    <xf numFmtId="187" fontId="46" fillId="3" borderId="13" xfId="0" applyNumberFormat="1" applyFont="1" applyFill="1" applyBorder="1" applyAlignment="1">
      <alignment horizontal="left" vertical="top" wrapText="1"/>
    </xf>
    <xf numFmtId="37" fontId="46" fillId="3" borderId="0" xfId="0" applyNumberFormat="1" applyFont="1" applyFill="1" applyAlignment="1">
      <alignment horizontal="right"/>
    </xf>
    <xf numFmtId="37" fontId="46" fillId="3" borderId="0" xfId="0" quotePrefix="1" applyNumberFormat="1" applyFont="1" applyFill="1" applyAlignment="1">
      <alignment horizontal="right"/>
    </xf>
    <xf numFmtId="38" fontId="0" fillId="3" borderId="11" xfId="1" applyFont="1" applyFill="1" applyBorder="1" applyAlignment="1">
      <alignment horizontal="right" vertical="center"/>
    </xf>
    <xf numFmtId="38" fontId="0" fillId="3" borderId="7" xfId="1" applyFont="1" applyFill="1" applyBorder="1" applyAlignment="1">
      <alignment horizontal="right" vertical="center"/>
    </xf>
    <xf numFmtId="40" fontId="0" fillId="0" borderId="0" xfId="1" applyNumberFormat="1" applyFont="1">
      <alignment vertical="center"/>
    </xf>
    <xf numFmtId="0" fontId="29" fillId="12" borderId="4" xfId="0" applyFont="1" applyFill="1" applyBorder="1" applyAlignment="1">
      <alignment vertical="center" wrapText="1"/>
    </xf>
    <xf numFmtId="38" fontId="0" fillId="12" borderId="8" xfId="0" applyNumberFormat="1" applyFill="1" applyBorder="1">
      <alignment vertical="center"/>
    </xf>
    <xf numFmtId="38" fontId="0" fillId="12" borderId="4" xfId="0" applyNumberFormat="1" applyFill="1" applyBorder="1">
      <alignment vertical="center"/>
    </xf>
    <xf numFmtId="38" fontId="0" fillId="12" borderId="10" xfId="0" applyNumberFormat="1" applyFill="1" applyBorder="1">
      <alignment vertical="center"/>
    </xf>
    <xf numFmtId="0" fontId="0" fillId="12" borderId="4" xfId="0" applyFill="1" applyBorder="1">
      <alignment vertical="center"/>
    </xf>
    <xf numFmtId="0" fontId="0" fillId="12" borderId="13" xfId="0" applyFill="1" applyBorder="1">
      <alignment vertical="center"/>
    </xf>
    <xf numFmtId="0" fontId="0" fillId="0" borderId="12" xfId="0" applyBorder="1" applyAlignment="1">
      <alignment horizontal="center" vertical="center"/>
    </xf>
    <xf numFmtId="49" fontId="9" fillId="3" borderId="12" xfId="2" applyNumberFormat="1" applyFont="1" applyFill="1" applyBorder="1" applyAlignment="1">
      <alignment horizontal="right"/>
    </xf>
    <xf numFmtId="0" fontId="0" fillId="11" borderId="8" xfId="0" applyFill="1" applyBorder="1" applyAlignment="1">
      <alignment horizontal="center" vertical="center"/>
    </xf>
    <xf numFmtId="0" fontId="0" fillId="11" borderId="11" xfId="0" applyFill="1" applyBorder="1" applyAlignment="1">
      <alignment horizontal="center" vertical="center"/>
    </xf>
    <xf numFmtId="38" fontId="0" fillId="11" borderId="12" xfId="1" applyFont="1" applyFill="1" applyBorder="1">
      <alignment vertical="center"/>
    </xf>
    <xf numFmtId="38" fontId="0" fillId="11" borderId="41" xfId="1" applyFont="1" applyFill="1" applyBorder="1">
      <alignment vertical="center"/>
    </xf>
    <xf numFmtId="38" fontId="0" fillId="11" borderId="9" xfId="1" applyFont="1" applyFill="1" applyBorder="1">
      <alignment vertical="center"/>
    </xf>
    <xf numFmtId="38" fontId="0" fillId="11" borderId="0" xfId="1" applyFont="1" applyFill="1" applyBorder="1">
      <alignment vertical="center"/>
    </xf>
    <xf numFmtId="38" fontId="0" fillId="11" borderId="1" xfId="1" applyFont="1" applyFill="1" applyBorder="1">
      <alignment vertical="center"/>
    </xf>
    <xf numFmtId="38" fontId="0" fillId="11" borderId="2" xfId="1" applyFont="1" applyFill="1" applyBorder="1">
      <alignment vertical="center"/>
    </xf>
    <xf numFmtId="38" fontId="0" fillId="11" borderId="5" xfId="1" applyFont="1" applyFill="1" applyBorder="1">
      <alignment vertical="center"/>
    </xf>
    <xf numFmtId="38" fontId="0" fillId="11" borderId="6" xfId="1" applyFont="1" applyFill="1" applyBorder="1">
      <alignment vertical="center"/>
    </xf>
    <xf numFmtId="0" fontId="17" fillId="2" borderId="0" xfId="0" applyFont="1" applyFill="1" applyBorder="1" applyAlignment="1">
      <alignment horizontal="center" vertical="center" wrapText="1"/>
    </xf>
    <xf numFmtId="0" fontId="0" fillId="2" borderId="0" xfId="0"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176" fontId="9" fillId="2" borderId="9" xfId="2" applyNumberFormat="1" applyFont="1" applyFill="1" applyBorder="1"/>
    <xf numFmtId="176" fontId="9" fillId="2" borderId="11" xfId="2" applyNumberFormat="1" applyFont="1" applyFill="1" applyBorder="1"/>
    <xf numFmtId="176" fontId="9" fillId="2" borderId="5" xfId="2" applyNumberFormat="1" applyFont="1" applyFill="1" applyBorder="1"/>
    <xf numFmtId="176" fontId="9" fillId="2" borderId="7" xfId="2" applyNumberFormat="1" applyFont="1" applyFill="1" applyBorder="1"/>
    <xf numFmtId="38" fontId="0" fillId="0" borderId="7" xfId="1" applyFont="1" applyBorder="1">
      <alignment vertical="center"/>
    </xf>
    <xf numFmtId="0" fontId="0" fillId="2" borderId="0" xfId="0" applyFill="1" applyBorder="1" applyAlignment="1">
      <alignment horizontal="center" vertical="center" wrapText="1"/>
    </xf>
    <xf numFmtId="0" fontId="0" fillId="3" borderId="33" xfId="0" applyFill="1" applyBorder="1" applyAlignment="1">
      <alignment horizontal="center" vertical="center"/>
    </xf>
    <xf numFmtId="40" fontId="0" fillId="3" borderId="0" xfId="1" applyNumberFormat="1" applyFont="1" applyFill="1">
      <alignment vertical="center"/>
    </xf>
    <xf numFmtId="49" fontId="9" fillId="2" borderId="0" xfId="2" applyNumberFormat="1" applyFont="1" applyFill="1" applyBorder="1" applyAlignment="1">
      <alignment horizontal="right"/>
    </xf>
    <xf numFmtId="0" fontId="5" fillId="2" borderId="0" xfId="0" applyFont="1" applyFill="1" applyBorder="1">
      <alignment vertical="center"/>
    </xf>
    <xf numFmtId="14" fontId="0" fillId="2" borderId="0" xfId="0" applyNumberFormat="1" applyFill="1" applyBorder="1">
      <alignment vertical="center"/>
    </xf>
    <xf numFmtId="38" fontId="0" fillId="4" borderId="0" xfId="0" applyNumberFormat="1" applyFill="1">
      <alignment vertical="center"/>
    </xf>
    <xf numFmtId="186" fontId="31" fillId="2" borderId="0" xfId="0" applyNumberFormat="1" applyFont="1" applyFill="1" applyBorder="1" applyAlignment="1">
      <alignment vertical="center" shrinkToFit="1"/>
    </xf>
    <xf numFmtId="38" fontId="0" fillId="2" borderId="33" xfId="1" applyFont="1" applyFill="1" applyBorder="1">
      <alignment vertical="center"/>
    </xf>
    <xf numFmtId="38" fontId="0" fillId="12" borderId="1" xfId="1" applyFont="1" applyFill="1" applyBorder="1">
      <alignment vertical="center"/>
    </xf>
    <xf numFmtId="180" fontId="0" fillId="2" borderId="2" xfId="1" applyNumberFormat="1" applyFont="1" applyFill="1" applyBorder="1">
      <alignment vertical="center"/>
    </xf>
    <xf numFmtId="180" fontId="0" fillId="2" borderId="6" xfId="1" applyNumberFormat="1" applyFont="1" applyFill="1" applyBorder="1">
      <alignment vertical="center"/>
    </xf>
    <xf numFmtId="0" fontId="6" fillId="2" borderId="8" xfId="0" applyFont="1" applyFill="1" applyBorder="1" applyAlignment="1">
      <alignment horizontal="center" vertical="center"/>
    </xf>
    <xf numFmtId="49" fontId="9" fillId="3" borderId="10" xfId="2" applyNumberFormat="1" applyFont="1" applyFill="1" applyBorder="1" applyAlignment="1">
      <alignment horizontal="right"/>
    </xf>
    <xf numFmtId="180" fontId="0" fillId="12" borderId="0" xfId="1" applyNumberFormat="1" applyFont="1" applyFill="1" applyBorder="1">
      <alignment vertical="center"/>
    </xf>
    <xf numFmtId="180" fontId="0" fillId="12" borderId="6" xfId="1" applyNumberFormat="1" applyFont="1" applyFill="1" applyBorder="1">
      <alignment vertical="center"/>
    </xf>
    <xf numFmtId="180" fontId="0" fillId="2" borderId="41" xfId="1" applyNumberFormat="1" applyFont="1" applyFill="1" applyBorder="1">
      <alignment vertical="center"/>
    </xf>
    <xf numFmtId="40" fontId="0" fillId="2" borderId="0" xfId="1" applyNumberFormat="1" applyFont="1" applyFill="1">
      <alignment vertical="center"/>
    </xf>
    <xf numFmtId="0" fontId="0" fillId="2" borderId="1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0" xfId="0" applyFont="1" applyFill="1" applyBorder="1" applyAlignment="1">
      <alignment horizontal="center" vertical="center"/>
    </xf>
    <xf numFmtId="49" fontId="9" fillId="4" borderId="12" xfId="2" applyNumberFormat="1" applyFont="1" applyFill="1" applyBorder="1" applyAlignment="1">
      <alignment horizontal="right"/>
    </xf>
    <xf numFmtId="38" fontId="0" fillId="4" borderId="5" xfId="1" applyFont="1" applyFill="1" applyBorder="1">
      <alignment vertical="center"/>
    </xf>
    <xf numFmtId="38" fontId="0" fillId="4" borderId="6" xfId="1" applyFont="1" applyFill="1" applyBorder="1">
      <alignment vertical="center"/>
    </xf>
    <xf numFmtId="38" fontId="0" fillId="4" borderId="7" xfId="1" applyFont="1" applyFill="1" applyBorder="1">
      <alignment vertical="center"/>
    </xf>
    <xf numFmtId="0" fontId="0" fillId="2" borderId="8" xfId="0" applyFill="1" applyBorder="1" applyAlignment="1">
      <alignment horizontal="center" vertical="center"/>
    </xf>
    <xf numFmtId="0" fontId="0" fillId="2" borderId="4"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41" xfId="0" applyFill="1" applyBorder="1">
      <alignment vertical="center"/>
    </xf>
    <xf numFmtId="0" fontId="0" fillId="2" borderId="41" xfId="0" quotePrefix="1" applyFill="1" applyBorder="1">
      <alignment vertical="center"/>
    </xf>
    <xf numFmtId="0" fontId="0" fillId="2" borderId="33" xfId="0" applyFill="1" applyBorder="1">
      <alignment vertical="center"/>
    </xf>
    <xf numFmtId="0" fontId="0" fillId="2" borderId="11" xfId="0" applyFill="1" applyBorder="1" applyAlignment="1">
      <alignment horizontal="center" vertical="center"/>
    </xf>
    <xf numFmtId="188" fontId="6" fillId="2" borderId="5" xfId="0" applyNumberFormat="1" applyFont="1" applyFill="1" applyBorder="1" applyAlignment="1">
      <alignment horizontal="center" vertical="center"/>
    </xf>
    <xf numFmtId="188" fontId="6" fillId="2" borderId="0" xfId="1" applyNumberFormat="1" applyFont="1" applyFill="1" applyBorder="1" applyAlignment="1">
      <alignment horizontal="center" vertical="center"/>
    </xf>
    <xf numFmtId="188" fontId="6" fillId="2" borderId="0" xfId="1" applyNumberFormat="1" applyFont="1" applyFill="1" applyBorder="1" applyAlignment="1">
      <alignment horizontal="right" vertical="center"/>
    </xf>
    <xf numFmtId="188" fontId="6" fillId="2" borderId="6" xfId="1" applyNumberFormat="1" applyFont="1" applyFill="1" applyBorder="1" applyAlignment="1">
      <alignment horizontal="center" vertical="center"/>
    </xf>
    <xf numFmtId="188" fontId="0" fillId="0" borderId="0" xfId="0" applyNumberFormat="1">
      <alignment vertical="center"/>
    </xf>
    <xf numFmtId="188" fontId="6" fillId="2" borderId="5" xfId="1" applyNumberFormat="1" applyFont="1" applyFill="1" applyBorder="1" applyAlignment="1">
      <alignment horizontal="center" vertical="center"/>
    </xf>
    <xf numFmtId="188" fontId="6" fillId="3" borderId="6" xfId="1" applyNumberFormat="1" applyFont="1" applyFill="1" applyBorder="1" applyAlignment="1">
      <alignment horizontal="center" vertical="center"/>
    </xf>
    <xf numFmtId="188" fontId="6" fillId="3" borderId="7" xfId="1" applyNumberFormat="1" applyFont="1" applyFill="1" applyBorder="1" applyAlignment="1">
      <alignment horizontal="center" vertical="center"/>
    </xf>
    <xf numFmtId="188" fontId="6" fillId="2" borderId="7" xfId="1" applyNumberFormat="1" applyFont="1" applyFill="1" applyBorder="1" applyAlignment="1">
      <alignment horizontal="center" vertical="center"/>
    </xf>
    <xf numFmtId="188" fontId="6" fillId="2" borderId="8" xfId="1" quotePrefix="1" applyNumberFormat="1" applyFont="1" applyFill="1" applyBorder="1" applyAlignment="1">
      <alignment horizontal="center" vertical="center"/>
    </xf>
    <xf numFmtId="188" fontId="6" fillId="2" borderId="10" xfId="1" applyNumberFormat="1" applyFont="1" applyFill="1" applyBorder="1" applyAlignment="1">
      <alignment horizontal="center" vertical="center"/>
    </xf>
    <xf numFmtId="57" fontId="15" fillId="3" borderId="1" xfId="0" quotePrefix="1" applyNumberFormat="1" applyFont="1" applyFill="1" applyBorder="1" applyAlignment="1">
      <alignment horizontal="center" vertical="center"/>
    </xf>
    <xf numFmtId="57" fontId="15" fillId="3" borderId="4" xfId="0" quotePrefix="1" applyNumberFormat="1" applyFont="1" applyFill="1" applyBorder="1" applyAlignment="1">
      <alignment horizontal="center" vertical="center"/>
    </xf>
    <xf numFmtId="57" fontId="15" fillId="3" borderId="2" xfId="0" quotePrefix="1" applyNumberFormat="1" applyFont="1" applyFill="1" applyBorder="1" applyAlignment="1">
      <alignment horizontal="center" vertical="center"/>
    </xf>
    <xf numFmtId="57" fontId="15" fillId="0" borderId="4" xfId="0" quotePrefix="1" applyNumberFormat="1" applyFont="1" applyFill="1" applyBorder="1" applyAlignment="1">
      <alignment horizontal="center" vertical="center"/>
    </xf>
    <xf numFmtId="57" fontId="15" fillId="0" borderId="13" xfId="0" quotePrefix="1" applyNumberFormat="1" applyFont="1" applyFill="1" applyBorder="1" applyAlignment="1">
      <alignment horizontal="center" vertical="center"/>
    </xf>
    <xf numFmtId="0" fontId="48" fillId="2" borderId="0" xfId="0" applyFont="1" applyFill="1">
      <alignment vertical="center"/>
    </xf>
    <xf numFmtId="0" fontId="0" fillId="2" borderId="41" xfId="0" applyFont="1" applyFill="1" applyBorder="1" applyAlignment="1"/>
    <xf numFmtId="0" fontId="24" fillId="0" borderId="13" xfId="6" applyNumberFormat="1" applyFont="1" applyFill="1" applyBorder="1" applyAlignment="1">
      <alignment horizontal="center" vertical="center" wrapText="1"/>
    </xf>
    <xf numFmtId="0" fontId="24" fillId="0" borderId="13" xfId="0" applyFont="1" applyFill="1" applyBorder="1" applyAlignment="1" applyProtection="1">
      <alignment horizontal="center" vertical="center" wrapText="1"/>
    </xf>
    <xf numFmtId="185" fontId="24" fillId="0" borderId="13" xfId="0" applyNumberFormat="1" applyFont="1" applyFill="1" applyBorder="1" applyAlignment="1" applyProtection="1">
      <alignment horizontal="center" vertical="center"/>
    </xf>
    <xf numFmtId="0" fontId="0" fillId="4" borderId="4" xfId="0" applyFill="1" applyBorder="1" applyAlignment="1">
      <alignment horizontal="center" vertical="center" wrapText="1"/>
    </xf>
    <xf numFmtId="0" fontId="6" fillId="3" borderId="4" xfId="0" applyFont="1" applyFill="1" applyBorder="1" applyAlignment="1">
      <alignment horizontal="center" vertical="center"/>
    </xf>
    <xf numFmtId="49" fontId="9" fillId="12" borderId="8" xfId="2" applyNumberFormat="1" applyFont="1" applyFill="1" applyBorder="1" applyAlignment="1">
      <alignment horizontal="right"/>
    </xf>
    <xf numFmtId="0" fontId="0" fillId="2" borderId="13" xfId="0" applyFont="1" applyFill="1" applyBorder="1" applyAlignment="1">
      <alignment horizontal="center" vertical="center"/>
    </xf>
    <xf numFmtId="0" fontId="17" fillId="12" borderId="0" xfId="2" applyNumberFormat="1" applyFont="1" applyFill="1" applyBorder="1" applyAlignment="1">
      <alignment horizontal="center"/>
    </xf>
    <xf numFmtId="0" fontId="24" fillId="8" borderId="0" xfId="0" applyFont="1" applyFill="1" applyBorder="1">
      <alignment vertical="center"/>
    </xf>
    <xf numFmtId="0" fontId="23" fillId="2" borderId="0" xfId="0" applyFont="1" applyFill="1">
      <alignment vertical="center"/>
    </xf>
    <xf numFmtId="0" fontId="26" fillId="0" borderId="0" xfId="0" applyFont="1" applyFill="1" applyAlignment="1">
      <alignment horizontal="center" vertical="center"/>
    </xf>
    <xf numFmtId="0" fontId="24" fillId="2" borderId="0" xfId="0" applyFont="1" applyFill="1" applyAlignment="1">
      <alignment horizontal="center" vertical="center"/>
    </xf>
    <xf numFmtId="0" fontId="24" fillId="2" borderId="13" xfId="0" applyFont="1" applyFill="1" applyBorder="1" applyAlignment="1" applyProtection="1">
      <alignment horizontal="center" vertical="center" wrapText="1"/>
    </xf>
    <xf numFmtId="0" fontId="24" fillId="2" borderId="12" xfId="0" applyFont="1" applyFill="1" applyBorder="1" applyAlignment="1" applyProtection="1">
      <alignment horizontal="center" vertical="center" wrapText="1"/>
    </xf>
    <xf numFmtId="185" fontId="24" fillId="2" borderId="8" xfId="0" applyNumberFormat="1" applyFont="1" applyFill="1" applyBorder="1" applyAlignment="1" applyProtection="1">
      <alignment horizontal="center" vertical="center"/>
    </xf>
    <xf numFmtId="185" fontId="24" fillId="3" borderId="8" xfId="0" applyNumberFormat="1" applyFont="1" applyFill="1" applyBorder="1" applyAlignment="1" applyProtection="1">
      <alignment horizontal="center" vertical="center"/>
    </xf>
    <xf numFmtId="0" fontId="24" fillId="8" borderId="0" xfId="0" applyFont="1" applyFill="1" applyBorder="1" applyAlignment="1">
      <alignment horizontal="center" vertical="center"/>
    </xf>
    <xf numFmtId="185" fontId="24" fillId="2" borderId="12" xfId="0" applyNumberFormat="1" applyFont="1" applyFill="1" applyBorder="1" applyAlignment="1" applyProtection="1">
      <alignment horizontal="center" vertical="center"/>
    </xf>
    <xf numFmtId="0" fontId="24" fillId="3" borderId="13" xfId="6" applyNumberFormat="1" applyFont="1" applyFill="1" applyBorder="1" applyAlignment="1">
      <alignment horizontal="center" vertical="center" wrapText="1"/>
    </xf>
    <xf numFmtId="0" fontId="24" fillId="2" borderId="12" xfId="6" applyNumberFormat="1" applyFont="1" applyFill="1" applyBorder="1" applyAlignment="1">
      <alignment horizontal="center" vertical="center" wrapText="1"/>
    </xf>
    <xf numFmtId="0" fontId="24" fillId="3" borderId="8" xfId="0" applyFont="1" applyFill="1" applyBorder="1">
      <alignment vertical="center"/>
    </xf>
    <xf numFmtId="0" fontId="24" fillId="0" borderId="9" xfId="0" applyFont="1" applyFill="1" applyBorder="1">
      <alignment vertical="center"/>
    </xf>
    <xf numFmtId="176" fontId="24" fillId="0" borderId="8" xfId="0" applyNumberFormat="1" applyFont="1" applyFill="1" applyBorder="1">
      <alignment vertical="center"/>
    </xf>
    <xf numFmtId="38" fontId="24" fillId="3" borderId="8" xfId="1" applyFont="1" applyFill="1" applyBorder="1">
      <alignment vertical="center"/>
    </xf>
    <xf numFmtId="176" fontId="24" fillId="0" borderId="8" xfId="7" applyNumberFormat="1" applyFont="1" applyFill="1" applyBorder="1">
      <alignment vertical="center"/>
    </xf>
    <xf numFmtId="176" fontId="24" fillId="3" borderId="8" xfId="7" applyNumberFormat="1" applyFont="1" applyFill="1" applyBorder="1">
      <alignment vertical="center"/>
    </xf>
    <xf numFmtId="178" fontId="24" fillId="8" borderId="0" xfId="0" applyNumberFormat="1" applyFont="1" applyFill="1" applyBorder="1">
      <alignment vertical="center"/>
    </xf>
    <xf numFmtId="38" fontId="24" fillId="0" borderId="9" xfId="7" applyFont="1" applyFill="1" applyBorder="1">
      <alignment vertical="center"/>
    </xf>
    <xf numFmtId="176" fontId="24" fillId="12" borderId="8" xfId="0" applyNumberFormat="1" applyFont="1" applyFill="1" applyBorder="1">
      <alignment vertical="center"/>
    </xf>
    <xf numFmtId="49" fontId="23" fillId="0" borderId="11" xfId="2" applyNumberFormat="1" applyFont="1" applyFill="1" applyBorder="1" applyAlignment="1">
      <alignment horizontal="right"/>
    </xf>
    <xf numFmtId="38" fontId="6" fillId="3" borderId="11" xfId="1" applyFont="1" applyFill="1" applyBorder="1" applyAlignment="1" applyProtection="1">
      <alignment vertical="center"/>
    </xf>
    <xf numFmtId="176" fontId="24" fillId="2" borderId="8" xfId="7" applyNumberFormat="1" applyFont="1" applyFill="1" applyBorder="1">
      <alignment vertical="center"/>
    </xf>
    <xf numFmtId="0" fontId="23" fillId="0" borderId="9" xfId="3" applyNumberFormat="1" applyFont="1" applyFill="1" applyBorder="1" applyAlignment="1">
      <alignment horizontal="right"/>
    </xf>
    <xf numFmtId="38" fontId="24" fillId="3" borderId="13" xfId="1" applyFont="1" applyFill="1" applyBorder="1" applyAlignment="1"/>
    <xf numFmtId="176" fontId="24" fillId="0" borderId="13" xfId="7" applyNumberFormat="1" applyFont="1" applyFill="1" applyBorder="1">
      <alignment vertical="center"/>
    </xf>
    <xf numFmtId="176" fontId="24" fillId="3" borderId="13" xfId="7" applyNumberFormat="1" applyFont="1" applyFill="1" applyBorder="1">
      <alignment vertical="center"/>
    </xf>
    <xf numFmtId="3" fontId="24" fillId="0" borderId="12" xfId="5" applyNumberFormat="1" applyFont="1" applyFill="1" applyBorder="1"/>
    <xf numFmtId="176" fontId="24" fillId="0" borderId="13" xfId="0" applyNumberFormat="1" applyFont="1" applyFill="1" applyBorder="1">
      <alignment vertical="center"/>
    </xf>
    <xf numFmtId="0" fontId="0" fillId="0" borderId="2" xfId="0" applyFill="1" applyBorder="1" applyAlignment="1">
      <alignment horizontal="center" vertical="center"/>
    </xf>
    <xf numFmtId="40" fontId="15" fillId="10" borderId="41" xfId="7" applyNumberFormat="1" applyFont="1" applyFill="1" applyBorder="1">
      <alignment vertical="center"/>
    </xf>
    <xf numFmtId="0" fontId="17" fillId="0" borderId="2" xfId="0" applyFont="1" applyBorder="1">
      <alignment vertical="center"/>
    </xf>
    <xf numFmtId="0" fontId="17" fillId="0" borderId="6" xfId="0" applyFont="1" applyBorder="1">
      <alignment vertical="center"/>
    </xf>
    <xf numFmtId="40" fontId="15" fillId="3" borderId="0" xfId="7" applyNumberFormat="1" applyFont="1" applyFill="1">
      <alignment vertical="center"/>
    </xf>
    <xf numFmtId="189" fontId="15" fillId="12" borderId="0" xfId="7" applyNumberFormat="1" applyFont="1" applyFill="1">
      <alignment vertical="center"/>
    </xf>
    <xf numFmtId="180" fontId="0" fillId="0" borderId="0" xfId="7" applyNumberFormat="1" applyFont="1">
      <alignment vertical="center"/>
    </xf>
    <xf numFmtId="0" fontId="0" fillId="2" borderId="0" xfId="0" applyFont="1" applyFill="1">
      <alignment vertical="center"/>
    </xf>
    <xf numFmtId="38" fontId="0" fillId="3" borderId="17" xfId="1" applyFont="1" applyFill="1" applyBorder="1" applyAlignment="1">
      <alignment horizontal="center" vertical="center"/>
    </xf>
    <xf numFmtId="38" fontId="0" fillId="3" borderId="24" xfId="1"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38" fontId="15" fillId="3" borderId="31" xfId="1" applyFont="1" applyFill="1" applyBorder="1" applyAlignment="1" applyProtection="1">
      <alignment vertical="center"/>
    </xf>
    <xf numFmtId="38" fontId="15" fillId="3" borderId="74" xfId="1" applyFont="1" applyFill="1" applyBorder="1" applyAlignment="1" applyProtection="1">
      <alignment vertical="center"/>
    </xf>
    <xf numFmtId="38" fontId="0" fillId="3" borderId="29" xfId="1" applyFont="1" applyFill="1" applyBorder="1">
      <alignment vertical="center"/>
    </xf>
    <xf numFmtId="38" fontId="0" fillId="3" borderId="32" xfId="1" applyFont="1" applyFill="1" applyBorder="1">
      <alignment vertical="center"/>
    </xf>
    <xf numFmtId="38" fontId="0" fillId="3" borderId="35" xfId="1" applyFont="1" applyFill="1" applyBorder="1">
      <alignment vertical="center"/>
    </xf>
    <xf numFmtId="38" fontId="0" fillId="3" borderId="36" xfId="1" applyFont="1" applyFill="1" applyBorder="1">
      <alignment vertical="center"/>
    </xf>
    <xf numFmtId="38" fontId="0" fillId="3" borderId="31" xfId="1" applyFont="1" applyFill="1" applyBorder="1">
      <alignment vertical="center"/>
    </xf>
    <xf numFmtId="38" fontId="0" fillId="3" borderId="32" xfId="1" applyFont="1" applyFill="1" applyBorder="1" applyProtection="1">
      <alignment vertical="center"/>
    </xf>
    <xf numFmtId="38" fontId="0" fillId="3" borderId="30" xfId="1" applyFont="1" applyFill="1" applyBorder="1">
      <alignment vertical="center"/>
    </xf>
    <xf numFmtId="38" fontId="0" fillId="3" borderId="37" xfId="1" applyFont="1" applyFill="1" applyBorder="1">
      <alignment vertical="center"/>
    </xf>
    <xf numFmtId="38" fontId="0" fillId="3" borderId="28" xfId="1" applyFont="1" applyFill="1" applyBorder="1">
      <alignment vertical="center"/>
    </xf>
    <xf numFmtId="38" fontId="0" fillId="3" borderId="75" xfId="1" applyFont="1" applyFill="1" applyBorder="1">
      <alignment vertical="center"/>
    </xf>
    <xf numFmtId="0" fontId="0" fillId="0" borderId="0" xfId="0" applyFont="1">
      <alignment vertical="center"/>
    </xf>
    <xf numFmtId="38" fontId="0" fillId="0" borderId="9" xfId="0" applyNumberFormat="1" applyFont="1" applyBorder="1">
      <alignment vertical="center"/>
    </xf>
    <xf numFmtId="38" fontId="0" fillId="0" borderId="8" xfId="0" applyNumberFormat="1" applyFont="1" applyBorder="1">
      <alignment vertical="center"/>
    </xf>
    <xf numFmtId="38" fontId="0" fillId="0" borderId="0" xfId="0" applyNumberFormat="1" applyFont="1" applyBorder="1">
      <alignment vertical="center"/>
    </xf>
    <xf numFmtId="38" fontId="0" fillId="0" borderId="12" xfId="0" applyNumberFormat="1" applyFont="1" applyBorder="1">
      <alignment vertical="center"/>
    </xf>
    <xf numFmtId="38" fontId="0" fillId="0" borderId="13" xfId="0" applyNumberFormat="1" applyFont="1" applyBorder="1">
      <alignment vertical="center"/>
    </xf>
    <xf numFmtId="38" fontId="0" fillId="0" borderId="41" xfId="0" applyNumberFormat="1" applyFont="1" applyBorder="1">
      <alignment vertical="center"/>
    </xf>
    <xf numFmtId="0" fontId="29" fillId="2" borderId="0" xfId="0" applyFont="1" applyFill="1" applyAlignment="1">
      <alignment horizontal="center" vertical="center"/>
    </xf>
    <xf numFmtId="0" fontId="37" fillId="2" borderId="0" xfId="0" applyFont="1" applyFill="1" applyAlignment="1">
      <alignment horizontal="center" vertical="center"/>
    </xf>
    <xf numFmtId="38" fontId="49" fillId="2" borderId="29" xfId="1" applyFont="1" applyFill="1" applyBorder="1">
      <alignment vertical="center"/>
    </xf>
    <xf numFmtId="38" fontId="49" fillId="2" borderId="10" xfId="1" applyFont="1" applyFill="1" applyBorder="1">
      <alignment vertical="center"/>
    </xf>
    <xf numFmtId="38" fontId="0" fillId="3" borderId="1" xfId="1" applyFont="1" applyFill="1" applyBorder="1" applyAlignment="1">
      <alignment horizontal="center" vertical="center"/>
    </xf>
    <xf numFmtId="0" fontId="0" fillId="3" borderId="41" xfId="0" applyFont="1" applyFill="1" applyBorder="1" applyAlignment="1">
      <alignment horizontal="right" vertical="center" wrapText="1"/>
    </xf>
    <xf numFmtId="0" fontId="0" fillId="3" borderId="33" xfId="0" applyFont="1" applyFill="1" applyBorder="1" applyAlignment="1">
      <alignment horizontal="right" vertical="center"/>
    </xf>
    <xf numFmtId="38" fontId="0" fillId="3" borderId="22" xfId="1" applyFont="1" applyFill="1" applyBorder="1" applyAlignment="1">
      <alignment horizontal="center" vertical="center"/>
    </xf>
    <xf numFmtId="38" fontId="15" fillId="3" borderId="33" xfId="1" applyFont="1" applyFill="1" applyBorder="1" applyAlignment="1" applyProtection="1">
      <alignment vertical="center"/>
    </xf>
    <xf numFmtId="38" fontId="15" fillId="3" borderId="41" xfId="1" applyFont="1" applyFill="1" applyBorder="1" applyAlignment="1" applyProtection="1">
      <alignment vertical="center"/>
    </xf>
    <xf numFmtId="38" fontId="0" fillId="3" borderId="12" xfId="1" applyFont="1" applyFill="1" applyBorder="1" applyProtection="1">
      <alignment vertical="center"/>
    </xf>
    <xf numFmtId="38" fontId="0" fillId="3" borderId="76" xfId="1" applyFont="1" applyFill="1" applyBorder="1">
      <alignment vertical="center"/>
    </xf>
    <xf numFmtId="0" fontId="32" fillId="0" borderId="4" xfId="12" applyFont="1" applyBorder="1" applyAlignment="1" applyProtection="1">
      <alignment horizontal="center" vertical="center"/>
    </xf>
    <xf numFmtId="3" fontId="32" fillId="0" borderId="8" xfId="11" applyNumberFormat="1" applyFont="1" applyBorder="1" applyAlignment="1" applyProtection="1">
      <alignment horizontal="center" vertical="center"/>
    </xf>
    <xf numFmtId="38" fontId="32" fillId="0" borderId="13" xfId="11" applyFont="1" applyBorder="1" applyAlignment="1" applyProtection="1">
      <alignment horizontal="center"/>
    </xf>
    <xf numFmtId="3" fontId="32" fillId="0" borderId="8" xfId="11" applyNumberFormat="1" applyFont="1" applyBorder="1" applyAlignment="1" applyProtection="1">
      <alignment horizontal="right" vertical="center"/>
    </xf>
    <xf numFmtId="3" fontId="32" fillId="3" borderId="8" xfId="11" applyNumberFormat="1" applyFont="1" applyFill="1" applyBorder="1" applyAlignment="1" applyProtection="1">
      <alignment horizontal="right" vertical="center"/>
    </xf>
    <xf numFmtId="3" fontId="32" fillId="0" borderId="10" xfId="11" applyNumberFormat="1" applyFont="1" applyBorder="1" applyAlignment="1" applyProtection="1">
      <alignment horizontal="right" vertical="center"/>
    </xf>
    <xf numFmtId="3" fontId="32" fillId="3" borderId="8" xfId="11" applyNumberFormat="1" applyFont="1" applyFill="1" applyBorder="1" applyAlignment="1" applyProtection="1">
      <alignment horizontal="center" vertical="center"/>
    </xf>
    <xf numFmtId="38" fontId="15" fillId="2" borderId="8" xfId="1" applyFont="1" applyFill="1" applyBorder="1" applyAlignment="1"/>
    <xf numFmtId="3" fontId="32" fillId="0" borderId="10" xfId="11" applyNumberFormat="1" applyFont="1" applyBorder="1" applyAlignment="1" applyProtection="1">
      <alignment horizontal="center" vertical="center"/>
    </xf>
    <xf numFmtId="0" fontId="0" fillId="0" borderId="12" xfId="0" applyBorder="1" applyAlignment="1">
      <alignment horizontal="center" vertical="center" wrapText="1"/>
    </xf>
    <xf numFmtId="0" fontId="0" fillId="12" borderId="41" xfId="0" applyFont="1" applyFill="1" applyBorder="1" applyAlignment="1">
      <alignment horizontal="right" vertical="center" wrapText="1"/>
    </xf>
    <xf numFmtId="0" fontId="0" fillId="12" borderId="33" xfId="0" applyFont="1" applyFill="1" applyBorder="1" applyAlignment="1">
      <alignment horizontal="right" vertical="center"/>
    </xf>
    <xf numFmtId="0" fontId="0" fillId="12" borderId="18" xfId="0" applyFont="1" applyFill="1" applyBorder="1" applyAlignment="1">
      <alignment horizontal="right" vertical="center" wrapText="1"/>
    </xf>
    <xf numFmtId="0" fontId="0" fillId="12" borderId="19" xfId="0" applyFont="1" applyFill="1" applyBorder="1" applyAlignment="1">
      <alignment horizontal="right" vertical="center"/>
    </xf>
    <xf numFmtId="38" fontId="15" fillId="3" borderId="2" xfId="1" applyFont="1" applyFill="1" applyBorder="1" applyAlignment="1"/>
    <xf numFmtId="38" fontId="15" fillId="3" borderId="0" xfId="1" applyFont="1" applyFill="1" applyBorder="1" applyAlignment="1"/>
    <xf numFmtId="38" fontId="15" fillId="0" borderId="2" xfId="1" applyFont="1" applyBorder="1" applyAlignment="1"/>
    <xf numFmtId="38" fontId="15" fillId="0" borderId="41" xfId="1" applyFont="1" applyBorder="1" applyAlignment="1"/>
    <xf numFmtId="0" fontId="0" fillId="0" borderId="4" xfId="0" applyFill="1" applyBorder="1">
      <alignment vertical="center"/>
    </xf>
    <xf numFmtId="176" fontId="0" fillId="12" borderId="4" xfId="1" applyNumberFormat="1" applyFont="1" applyFill="1" applyBorder="1">
      <alignment vertical="center"/>
    </xf>
    <xf numFmtId="176" fontId="0" fillId="2" borderId="4" xfId="1" applyNumberFormat="1" applyFont="1" applyFill="1" applyBorder="1">
      <alignment vertical="center"/>
    </xf>
    <xf numFmtId="176" fontId="0" fillId="2" borderId="4" xfId="0" applyNumberFormat="1" applyFill="1" applyBorder="1">
      <alignment vertical="center"/>
    </xf>
    <xf numFmtId="38" fontId="0" fillId="4" borderId="0" xfId="1" applyFont="1" applyFill="1" applyBorder="1">
      <alignment vertical="center"/>
    </xf>
    <xf numFmtId="0" fontId="0" fillId="3" borderId="3" xfId="0" applyFill="1" applyBorder="1" applyAlignment="1">
      <alignment vertical="center" wrapText="1"/>
    </xf>
    <xf numFmtId="0" fontId="0" fillId="0" borderId="12" xfId="0" applyBorder="1" applyAlignment="1">
      <alignment horizontal="center" vertical="center" wrapText="1"/>
    </xf>
    <xf numFmtId="0" fontId="17" fillId="4" borderId="13" xfId="0" applyFont="1" applyFill="1" applyBorder="1" applyAlignment="1">
      <alignment horizontal="center" vertical="center" wrapText="1"/>
    </xf>
    <xf numFmtId="186" fontId="31" fillId="2" borderId="55" xfId="0" applyNumberFormat="1" applyFont="1" applyFill="1" applyBorder="1">
      <alignment vertical="center"/>
    </xf>
    <xf numFmtId="186" fontId="31" fillId="2" borderId="54" xfId="0" applyNumberFormat="1" applyFont="1" applyFill="1" applyBorder="1">
      <alignment vertical="center"/>
    </xf>
    <xf numFmtId="186" fontId="31" fillId="2" borderId="60" xfId="0" applyNumberFormat="1" applyFont="1" applyFill="1" applyBorder="1">
      <alignment vertical="center"/>
    </xf>
    <xf numFmtId="186" fontId="31" fillId="2" borderId="59" xfId="0" applyNumberFormat="1" applyFont="1" applyFill="1" applyBorder="1">
      <alignment vertical="center"/>
    </xf>
    <xf numFmtId="186" fontId="31" fillId="2" borderId="65" xfId="0" applyNumberFormat="1" applyFont="1" applyFill="1" applyBorder="1">
      <alignment vertical="center"/>
    </xf>
    <xf numFmtId="186" fontId="31" fillId="2" borderId="64" xfId="0" applyNumberFormat="1" applyFont="1" applyFill="1" applyBorder="1">
      <alignment vertical="center"/>
    </xf>
    <xf numFmtId="186" fontId="31" fillId="2" borderId="68" xfId="0" applyNumberFormat="1" applyFont="1" applyFill="1" applyBorder="1">
      <alignment vertical="center"/>
    </xf>
    <xf numFmtId="186" fontId="31" fillId="2" borderId="69" xfId="0" applyNumberFormat="1" applyFont="1" applyFill="1" applyBorder="1">
      <alignment vertical="center"/>
    </xf>
    <xf numFmtId="186" fontId="31" fillId="2" borderId="72" xfId="0" applyNumberFormat="1" applyFont="1" applyFill="1" applyBorder="1">
      <alignment vertical="center"/>
    </xf>
    <xf numFmtId="186" fontId="31" fillId="2" borderId="73" xfId="0" applyNumberFormat="1" applyFont="1" applyFill="1" applyBorder="1">
      <alignment vertical="center"/>
    </xf>
    <xf numFmtId="0" fontId="0" fillId="2" borderId="13" xfId="0" applyFill="1" applyBorder="1" applyAlignment="1">
      <alignment horizontal="center" vertical="center" wrapText="1"/>
    </xf>
    <xf numFmtId="0" fontId="0" fillId="0" borderId="13" xfId="0" applyBorder="1" applyAlignment="1">
      <alignment horizontal="center" vertical="center" wrapText="1"/>
    </xf>
    <xf numFmtId="0" fontId="0" fillId="4" borderId="13" xfId="0" applyFill="1" applyBorder="1" applyAlignment="1">
      <alignment horizontal="center" vertical="center" wrapText="1"/>
    </xf>
    <xf numFmtId="38" fontId="0" fillId="12" borderId="11" xfId="1" applyFont="1" applyFill="1" applyBorder="1" applyAlignment="1">
      <alignment horizontal="right" vertical="center"/>
    </xf>
    <xf numFmtId="38" fontId="0" fillId="12" borderId="13" xfId="1" applyFont="1" applyFill="1" applyBorder="1" applyAlignment="1">
      <alignment horizontal="right" vertical="center"/>
    </xf>
    <xf numFmtId="38" fontId="0" fillId="12" borderId="10" xfId="1" applyFont="1" applyFill="1" applyBorder="1" applyAlignment="1">
      <alignment horizontal="right" vertical="center"/>
    </xf>
    <xf numFmtId="0" fontId="0" fillId="3" borderId="11" xfId="0" applyFill="1" applyBorder="1" applyAlignment="1">
      <alignment horizontal="center" vertical="center" wrapText="1"/>
    </xf>
    <xf numFmtId="0" fontId="0" fillId="2" borderId="0" xfId="0" applyFill="1" applyBorder="1" applyAlignment="1">
      <alignment horizontal="right" vertical="center"/>
    </xf>
    <xf numFmtId="38" fontId="0" fillId="2" borderId="0" xfId="0" applyNumberFormat="1" applyFill="1" applyBorder="1">
      <alignment vertical="center"/>
    </xf>
    <xf numFmtId="2" fontId="0" fillId="3" borderId="18" xfId="0" applyNumberFormat="1" applyFont="1" applyFill="1" applyBorder="1" applyAlignment="1">
      <alignment horizontal="right" vertical="center" wrapText="1"/>
    </xf>
    <xf numFmtId="0" fontId="0" fillId="3" borderId="18" xfId="0" applyFont="1" applyFill="1" applyBorder="1" applyAlignment="1">
      <alignment horizontal="right" vertical="center"/>
    </xf>
    <xf numFmtId="0" fontId="0" fillId="3" borderId="18" xfId="0" applyFont="1" applyFill="1" applyBorder="1" applyAlignment="1">
      <alignment horizontal="right" vertical="center" wrapText="1"/>
    </xf>
    <xf numFmtId="0" fontId="0" fillId="3" borderId="19" xfId="0" applyFont="1" applyFill="1" applyBorder="1" applyAlignment="1">
      <alignment horizontal="right" vertical="center"/>
    </xf>
    <xf numFmtId="2" fontId="0" fillId="3" borderId="18" xfId="0" applyNumberFormat="1" applyFont="1" applyFill="1" applyBorder="1" applyAlignment="1">
      <alignment horizontal="right" vertical="center"/>
    </xf>
    <xf numFmtId="0" fontId="50" fillId="0" borderId="0" xfId="0" quotePrefix="1" applyNumberFormat="1" applyFont="1" applyFill="1" applyAlignment="1">
      <alignment horizontal="left"/>
    </xf>
    <xf numFmtId="0" fontId="51" fillId="0" borderId="0" xfId="0" quotePrefix="1" applyNumberFormat="1" applyFont="1" applyFill="1" applyAlignment="1">
      <alignment horizontal="left"/>
    </xf>
    <xf numFmtId="0" fontId="51" fillId="0" borderId="0" xfId="0" applyNumberFormat="1" applyFont="1" applyFill="1" applyAlignment="1"/>
    <xf numFmtId="0" fontId="52" fillId="0" borderId="0" xfId="0" applyNumberFormat="1" applyFont="1" applyFill="1" applyBorder="1" applyAlignment="1"/>
    <xf numFmtId="0" fontId="52" fillId="0" borderId="0" xfId="0" quotePrefix="1" applyNumberFormat="1" applyFont="1" applyFill="1" applyBorder="1" applyAlignment="1">
      <alignment horizontal="right"/>
    </xf>
    <xf numFmtId="0" fontId="52" fillId="0" borderId="0" xfId="0" applyNumberFormat="1" applyFont="1" applyFill="1" applyAlignment="1"/>
    <xf numFmtId="0" fontId="52" fillId="0" borderId="3" xfId="0" applyNumberFormat="1" applyFont="1" applyFill="1" applyBorder="1" applyAlignment="1">
      <alignment horizontal="center" vertical="center"/>
    </xf>
    <xf numFmtId="0" fontId="52" fillId="0" borderId="11" xfId="0" applyNumberFormat="1" applyFont="1" applyFill="1" applyBorder="1" applyAlignment="1">
      <alignment horizontal="center" vertical="center"/>
    </xf>
    <xf numFmtId="0" fontId="52" fillId="0" borderId="11" xfId="0" applyNumberFormat="1" applyFont="1" applyFill="1" applyBorder="1" applyAlignment="1">
      <alignment horizontal="center" vertical="center" shrinkToFit="1"/>
    </xf>
    <xf numFmtId="0" fontId="52" fillId="3" borderId="2" xfId="0" applyNumberFormat="1" applyFont="1" applyFill="1" applyBorder="1" applyAlignment="1"/>
    <xf numFmtId="0" fontId="52" fillId="3" borderId="2" xfId="0" applyNumberFormat="1" applyFont="1" applyFill="1" applyBorder="1" applyAlignment="1">
      <alignment horizontal="center"/>
    </xf>
    <xf numFmtId="3" fontId="52" fillId="3" borderId="2" xfId="0" applyNumberFormat="1" applyFont="1" applyFill="1" applyBorder="1" applyAlignment="1">
      <alignment horizontal="right"/>
    </xf>
    <xf numFmtId="4" fontId="52" fillId="3" borderId="2" xfId="0" applyNumberFormat="1" applyFont="1" applyFill="1" applyBorder="1" applyAlignment="1">
      <alignment horizontal="right"/>
    </xf>
    <xf numFmtId="190" fontId="52" fillId="3" borderId="2" xfId="0" applyNumberFormat="1" applyFont="1" applyFill="1" applyBorder="1" applyAlignment="1">
      <alignment horizontal="right"/>
    </xf>
    <xf numFmtId="176" fontId="52" fillId="3" borderId="2" xfId="0" applyNumberFormat="1" applyFont="1" applyFill="1" applyBorder="1" applyAlignment="1">
      <alignment horizontal="right"/>
    </xf>
    <xf numFmtId="0" fontId="52" fillId="0" borderId="0" xfId="0" applyNumberFormat="1" applyFont="1" applyFill="1" applyBorder="1" applyAlignment="1">
      <alignment horizontal="center"/>
    </xf>
    <xf numFmtId="3" fontId="52" fillId="0" borderId="0" xfId="0" applyNumberFormat="1" applyFont="1" applyFill="1" applyBorder="1" applyAlignment="1">
      <alignment horizontal="right"/>
    </xf>
    <xf numFmtId="190" fontId="52" fillId="0" borderId="0" xfId="0" applyNumberFormat="1" applyFont="1" applyFill="1" applyBorder="1" applyAlignment="1">
      <alignment horizontal="right"/>
    </xf>
    <xf numFmtId="176" fontId="52" fillId="0" borderId="0" xfId="0" applyNumberFormat="1" applyFont="1" applyFill="1" applyBorder="1" applyAlignment="1">
      <alignment horizontal="right"/>
    </xf>
    <xf numFmtId="0" fontId="52" fillId="0" borderId="0" xfId="0" applyNumberFormat="1" applyFont="1" applyFill="1" applyBorder="1" applyAlignment="1">
      <alignment horizontal="left"/>
    </xf>
    <xf numFmtId="0" fontId="52" fillId="3" borderId="0" xfId="0" applyNumberFormat="1" applyFont="1" applyFill="1" applyBorder="1" applyAlignment="1"/>
    <xf numFmtId="0" fontId="52" fillId="3" borderId="0" xfId="0" applyNumberFormat="1" applyFont="1" applyFill="1" applyBorder="1" applyAlignment="1">
      <alignment horizontal="center"/>
    </xf>
    <xf numFmtId="3" fontId="52" fillId="3" borderId="0" xfId="0" applyNumberFormat="1" applyFont="1" applyFill="1" applyBorder="1" applyAlignment="1">
      <alignment horizontal="right"/>
    </xf>
    <xf numFmtId="4" fontId="52" fillId="3" borderId="0" xfId="0" applyNumberFormat="1" applyFont="1" applyFill="1" applyBorder="1" applyAlignment="1">
      <alignment horizontal="right"/>
    </xf>
    <xf numFmtId="190" fontId="52" fillId="3" borderId="0" xfId="0" applyNumberFormat="1" applyFont="1" applyFill="1" applyBorder="1" applyAlignment="1">
      <alignment horizontal="right"/>
    </xf>
    <xf numFmtId="176" fontId="52" fillId="3" borderId="0" xfId="0" applyNumberFormat="1" applyFont="1" applyFill="1" applyBorder="1" applyAlignment="1">
      <alignment horizontal="right"/>
    </xf>
    <xf numFmtId="0" fontId="52" fillId="3" borderId="6" xfId="0" applyNumberFormat="1" applyFont="1" applyFill="1" applyBorder="1" applyAlignment="1"/>
    <xf numFmtId="0" fontId="52" fillId="3" borderId="6" xfId="0" applyNumberFormat="1" applyFont="1" applyFill="1" applyBorder="1" applyAlignment="1">
      <alignment horizontal="center"/>
    </xf>
    <xf numFmtId="3" fontId="52" fillId="3" borderId="6" xfId="0" applyNumberFormat="1" applyFont="1" applyFill="1" applyBorder="1" applyAlignment="1">
      <alignment horizontal="right"/>
    </xf>
    <xf numFmtId="4" fontId="52" fillId="3" borderId="6" xfId="0" applyNumberFormat="1" applyFont="1" applyFill="1" applyBorder="1" applyAlignment="1">
      <alignment horizontal="right"/>
    </xf>
    <xf numFmtId="190" fontId="52" fillId="3" borderId="6" xfId="0" applyNumberFormat="1" applyFont="1" applyFill="1" applyBorder="1" applyAlignment="1">
      <alignment horizontal="right"/>
    </xf>
    <xf numFmtId="176" fontId="52" fillId="3" borderId="6" xfId="0" applyNumberFormat="1" applyFont="1" applyFill="1" applyBorder="1" applyAlignment="1">
      <alignment horizontal="right"/>
    </xf>
    <xf numFmtId="0" fontId="52" fillId="0" borderId="0" xfId="17" applyNumberFormat="1" applyFont="1" applyFill="1" applyBorder="1" applyAlignment="1"/>
    <xf numFmtId="0" fontId="52" fillId="0" borderId="0" xfId="0" quotePrefix="1" applyNumberFormat="1" applyFont="1" applyFill="1" applyBorder="1" applyAlignment="1">
      <alignment horizontal="left"/>
    </xf>
    <xf numFmtId="0" fontId="52" fillId="0" borderId="0" xfId="0" applyNumberFormat="1" applyFont="1" applyFill="1" applyAlignment="1">
      <alignment horizontal="left"/>
    </xf>
    <xf numFmtId="57" fontId="32" fillId="2" borderId="4" xfId="0" applyNumberFormat="1" applyFont="1" applyFill="1" applyBorder="1" applyAlignment="1">
      <alignment horizontal="center" vertical="center"/>
    </xf>
    <xf numFmtId="57" fontId="15" fillId="2" borderId="13" xfId="0" applyNumberFormat="1" applyFont="1" applyFill="1" applyBorder="1" applyAlignment="1">
      <alignment horizontal="center" vertical="center"/>
    </xf>
    <xf numFmtId="3" fontId="31" fillId="2" borderId="8" xfId="7" applyNumberFormat="1" applyFont="1" applyFill="1" applyBorder="1" applyAlignment="1" applyProtection="1">
      <alignment vertical="center"/>
    </xf>
    <xf numFmtId="3" fontId="31" fillId="2" borderId="13" xfId="7" applyNumberFormat="1" applyFont="1" applyFill="1" applyBorder="1" applyAlignment="1" applyProtection="1">
      <alignment vertical="center"/>
    </xf>
    <xf numFmtId="3" fontId="32" fillId="2" borderId="4" xfId="7" applyNumberFormat="1" applyFont="1" applyFill="1" applyBorder="1" applyAlignment="1" applyProtection="1">
      <alignment vertical="center"/>
    </xf>
    <xf numFmtId="3" fontId="32" fillId="2" borderId="8" xfId="7" applyNumberFormat="1" applyFont="1" applyFill="1" applyBorder="1" applyAlignment="1" applyProtection="1">
      <alignment vertical="center"/>
    </xf>
    <xf numFmtId="3" fontId="32" fillId="2" borderId="10" xfId="7" applyNumberFormat="1" applyFont="1" applyFill="1" applyBorder="1" applyAlignment="1" applyProtection="1">
      <alignment vertical="center"/>
    </xf>
    <xf numFmtId="14" fontId="0" fillId="3" borderId="0" xfId="0" applyNumberFormat="1" applyFill="1">
      <alignment vertical="center"/>
    </xf>
    <xf numFmtId="14" fontId="0" fillId="3" borderId="0" xfId="0" applyNumberFormat="1" applyFill="1" applyAlignment="1">
      <alignment horizontal="right" vertical="center"/>
    </xf>
    <xf numFmtId="0" fontId="0" fillId="0" borderId="12" xfId="0" applyBorder="1" applyAlignment="1">
      <alignment horizontal="center" vertical="center"/>
    </xf>
    <xf numFmtId="0" fontId="0" fillId="0" borderId="33" xfId="0" applyBorder="1" applyAlignment="1">
      <alignment horizontal="center" vertical="center"/>
    </xf>
    <xf numFmtId="176" fontId="39" fillId="0" borderId="2" xfId="0" applyNumberFormat="1" applyFont="1" applyFill="1" applyBorder="1" applyAlignment="1">
      <alignment horizontal="left" wrapText="1"/>
    </xf>
    <xf numFmtId="176" fontId="39" fillId="0" borderId="3" xfId="0" applyNumberFormat="1" applyFont="1" applyFill="1" applyBorder="1" applyAlignment="1">
      <alignment horizontal="left" wrapText="1"/>
    </xf>
    <xf numFmtId="176" fontId="39" fillId="0" borderId="0" xfId="0" applyNumberFormat="1" applyFont="1" applyFill="1" applyBorder="1" applyAlignment="1">
      <alignment horizontal="left" wrapText="1"/>
    </xf>
    <xf numFmtId="176" fontId="39" fillId="0" borderId="11" xfId="0" applyNumberFormat="1" applyFont="1" applyFill="1" applyBorder="1" applyAlignment="1">
      <alignment horizontal="left" wrapText="1"/>
    </xf>
    <xf numFmtId="176" fontId="39" fillId="0" borderId="1" xfId="0" applyNumberFormat="1" applyFont="1" applyFill="1" applyBorder="1" applyAlignment="1">
      <alignment horizontal="center" vertical="top" wrapText="1"/>
    </xf>
    <xf numFmtId="176" fontId="39" fillId="0" borderId="9" xfId="0" applyNumberFormat="1" applyFont="1" applyFill="1" applyBorder="1" applyAlignment="1">
      <alignment horizontal="center" vertical="top" wrapText="1"/>
    </xf>
    <xf numFmtId="176" fontId="40" fillId="0" borderId="0" xfId="0" applyNumberFormat="1" applyFont="1" applyFill="1" applyBorder="1" applyAlignment="1">
      <alignment horizontal="left" vertical="top"/>
    </xf>
    <xf numFmtId="176" fontId="39" fillId="0" borderId="11" xfId="0" applyNumberFormat="1" applyFont="1" applyFill="1" applyBorder="1" applyAlignment="1">
      <alignment horizontal="left" vertical="top"/>
    </xf>
    <xf numFmtId="176" fontId="39" fillId="0" borderId="0" xfId="0" applyNumberFormat="1" applyFont="1" applyFill="1" applyBorder="1" applyAlignment="1">
      <alignment horizontal="left" vertical="top"/>
    </xf>
    <xf numFmtId="176" fontId="39" fillId="0" borderId="6" xfId="0" applyNumberFormat="1" applyFont="1" applyFill="1" applyBorder="1" applyAlignment="1">
      <alignment horizontal="left" vertical="top"/>
    </xf>
    <xf numFmtId="176" fontId="39" fillId="0" borderId="7" xfId="0" applyNumberFormat="1" applyFont="1" applyFill="1" applyBorder="1" applyAlignment="1">
      <alignment horizontal="left" vertical="top"/>
    </xf>
    <xf numFmtId="176" fontId="40" fillId="0" borderId="8" xfId="0" applyNumberFormat="1" applyFont="1" applyFill="1" applyBorder="1" applyAlignment="1">
      <alignment horizontal="center" wrapText="1"/>
    </xf>
    <xf numFmtId="176" fontId="40" fillId="3" borderId="11" xfId="0" applyNumberFormat="1" applyFont="1" applyFill="1" applyBorder="1" applyAlignment="1">
      <alignment horizontal="center" wrapText="1"/>
    </xf>
    <xf numFmtId="176" fontId="40" fillId="0" borderId="9" xfId="0" applyNumberFormat="1" applyFont="1" applyFill="1" applyBorder="1" applyAlignment="1">
      <alignment horizontal="center" wrapText="1"/>
    </xf>
    <xf numFmtId="0" fontId="0" fillId="4" borderId="12" xfId="0" applyFill="1" applyBorder="1" applyAlignment="1">
      <alignment horizontal="center" vertical="center" wrapText="1"/>
    </xf>
    <xf numFmtId="0" fontId="0" fillId="4" borderId="41" xfId="0" applyFill="1" applyBorder="1" applyAlignment="1">
      <alignment horizontal="center" vertical="center" wrapText="1"/>
    </xf>
    <xf numFmtId="0" fontId="0" fillId="4" borderId="33" xfId="0" applyFill="1" applyBorder="1" applyAlignment="1">
      <alignment horizontal="center" vertical="center" wrapText="1"/>
    </xf>
    <xf numFmtId="0" fontId="0" fillId="0" borderId="12" xfId="0" applyBorder="1" applyAlignment="1">
      <alignment horizontal="center" vertical="center" wrapText="1"/>
    </xf>
    <xf numFmtId="0" fontId="0" fillId="0" borderId="41" xfId="0" applyBorder="1" applyAlignment="1">
      <alignment horizontal="center" vertical="center" wrapText="1"/>
    </xf>
    <xf numFmtId="0" fontId="0" fillId="0" borderId="33" xfId="0" applyBorder="1" applyAlignment="1">
      <alignment horizontal="center" vertical="center" wrapText="1"/>
    </xf>
    <xf numFmtId="0" fontId="17" fillId="4" borderId="12"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33"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33" xfId="0" applyFill="1" applyBorder="1" applyAlignment="1">
      <alignment horizontal="center"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38" xfId="0" applyFont="1" applyFill="1" applyBorder="1" applyAlignment="1">
      <alignment horizontal="center" vertical="center"/>
    </xf>
    <xf numFmtId="0" fontId="24" fillId="0" borderId="13" xfId="6" applyNumberFormat="1" applyFont="1" applyFill="1" applyBorder="1" applyAlignment="1">
      <alignment horizontal="center" vertical="center" wrapText="1"/>
    </xf>
    <xf numFmtId="0" fontId="24" fillId="0" borderId="12" xfId="2" applyNumberFormat="1" applyFont="1" applyFill="1" applyBorder="1" applyAlignment="1">
      <alignment horizontal="center" vertical="center"/>
    </xf>
    <xf numFmtId="0" fontId="24" fillId="0" borderId="33" xfId="2" applyNumberFormat="1" applyFont="1" applyFill="1" applyBorder="1" applyAlignment="1">
      <alignment horizontal="center" vertical="center"/>
    </xf>
    <xf numFmtId="0" fontId="24" fillId="0" borderId="13" xfId="0" applyFont="1" applyFill="1" applyBorder="1" applyAlignment="1" applyProtection="1">
      <alignment horizontal="center" vertical="center" wrapText="1"/>
    </xf>
    <xf numFmtId="57" fontId="24" fillId="0" borderId="12" xfId="2" applyNumberFormat="1" applyFont="1" applyFill="1" applyBorder="1" applyAlignment="1">
      <alignment horizontal="center" vertical="center" wrapText="1"/>
    </xf>
    <xf numFmtId="57" fontId="24" fillId="0" borderId="33" xfId="2" applyNumberFormat="1" applyFont="1" applyFill="1" applyBorder="1" applyAlignment="1">
      <alignment horizontal="center" vertical="center" wrapText="1"/>
    </xf>
    <xf numFmtId="185" fontId="24" fillId="0" borderId="13" xfId="0" applyNumberFormat="1" applyFont="1" applyFill="1" applyBorder="1" applyAlignment="1" applyProtection="1">
      <alignment horizontal="center" vertical="center"/>
    </xf>
    <xf numFmtId="0" fontId="24" fillId="0" borderId="6" xfId="0" applyFont="1" applyFill="1" applyBorder="1" applyAlignment="1">
      <alignment horizontal="center"/>
    </xf>
    <xf numFmtId="0" fontId="24" fillId="0" borderId="13" xfId="2" applyNumberFormat="1" applyFont="1" applyFill="1" applyBorder="1" applyAlignment="1">
      <alignment horizontal="center" vertical="center" wrapText="1"/>
    </xf>
    <xf numFmtId="0" fontId="52" fillId="0" borderId="1"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2" fillId="0" borderId="2" xfId="0" applyNumberFormat="1" applyFont="1" applyFill="1" applyBorder="1" applyAlignment="1">
      <alignment horizontal="center" vertical="center"/>
    </xf>
    <xf numFmtId="0" fontId="53" fillId="0" borderId="3" xfId="0" applyNumberFormat="1" applyFont="1" applyFill="1" applyBorder="1" applyAlignment="1">
      <alignment horizontal="center" vertical="center"/>
    </xf>
    <xf numFmtId="0" fontId="53" fillId="0" borderId="0" xfId="0" applyNumberFormat="1" applyFont="1" applyFill="1" applyBorder="1" applyAlignment="1">
      <alignment horizontal="center" vertical="center"/>
    </xf>
    <xf numFmtId="0" fontId="53" fillId="0" borderId="11" xfId="0" applyNumberFormat="1" applyFont="1" applyFill="1" applyBorder="1" applyAlignment="1">
      <alignment horizontal="center" vertical="center"/>
    </xf>
    <xf numFmtId="0" fontId="52" fillId="0" borderId="4" xfId="0" applyNumberFormat="1" applyFont="1" applyFill="1" applyBorder="1" applyAlignment="1">
      <alignment horizontal="center" vertical="center" wrapText="1"/>
    </xf>
    <xf numFmtId="0" fontId="53" fillId="0" borderId="8" xfId="0" applyFont="1" applyFill="1" applyBorder="1" applyAlignment="1">
      <alignment horizontal="center" vertical="center" wrapText="1"/>
    </xf>
    <xf numFmtId="0" fontId="52" fillId="0" borderId="12" xfId="0" applyNumberFormat="1" applyFont="1" applyFill="1" applyBorder="1" applyAlignment="1">
      <alignment horizontal="center" vertical="center"/>
    </xf>
    <xf numFmtId="0" fontId="52" fillId="0" borderId="41" xfId="0" applyNumberFormat="1" applyFont="1" applyFill="1" applyBorder="1" applyAlignment="1">
      <alignment horizontal="center" vertical="center"/>
    </xf>
    <xf numFmtId="0" fontId="52" fillId="0" borderId="33" xfId="0" applyNumberFormat="1" applyFont="1" applyFill="1" applyBorder="1" applyAlignment="1">
      <alignment horizontal="center" vertical="center"/>
    </xf>
    <xf numFmtId="0" fontId="52" fillId="3" borderId="4" xfId="0" applyNumberFormat="1" applyFont="1" applyFill="1" applyBorder="1" applyAlignment="1">
      <alignment horizontal="center" vertical="center" wrapText="1"/>
    </xf>
    <xf numFmtId="0" fontId="53" fillId="3" borderId="8" xfId="0" applyFont="1" applyFill="1" applyBorder="1" applyAlignment="1">
      <alignment horizontal="center" vertical="center" wrapText="1"/>
    </xf>
  </cellXfs>
  <cellStyles count="18">
    <cellStyle name="ハイパーリンク" xfId="15" builtinId="8"/>
    <cellStyle name="桁区切り" xfId="1" builtinId="6"/>
    <cellStyle name="桁区切り 2" xfId="11" xr:uid="{00000000-0005-0000-0000-000002000000}"/>
    <cellStyle name="桁区切り 4" xfId="7" xr:uid="{00000000-0005-0000-0000-000003000000}"/>
    <cellStyle name="標準" xfId="0" builtinId="0"/>
    <cellStyle name="標準 2" xfId="4" xr:uid="{00000000-0005-0000-0000-000005000000}"/>
    <cellStyle name="標準 2 2" xfId="16" xr:uid="{09A41B1B-2B7C-48E0-B477-20704D73DA8D}"/>
    <cellStyle name="標準_2001市町のすがた" xfId="2" xr:uid="{00000000-0005-0000-0000-000006000000}"/>
    <cellStyle name="標準_qryＫＯＫＵＤＯＡ出力" xfId="9" xr:uid="{00000000-0005-0000-0000-000007000000}"/>
    <cellStyle name="標準_T120203a" xfId="17" xr:uid="{E4FC70AC-F306-4D32-94B2-6E952633B502}"/>
    <cellStyle name="標準_掲載項目のみ (2)" xfId="6" xr:uid="{00000000-0005-0000-0000-000008000000}"/>
    <cellStyle name="標準_市町C3" xfId="3" xr:uid="{00000000-0005-0000-0000-000009000000}"/>
    <cellStyle name="標準_市町別人口（大正９年～平成12年）" xfId="5" xr:uid="{00000000-0005-0000-0000-00000A000000}"/>
    <cellStyle name="標準_推計人口2月1日現在" xfId="13" xr:uid="{00000000-0005-0000-0000-00000B000000}"/>
    <cellStyle name="標準_推計人口3月1日現在" xfId="10" xr:uid="{00000000-0005-0000-0000-00000C000000}"/>
    <cellStyle name="標準_推計人口4月1日現在" xfId="12" xr:uid="{00000000-0005-0000-0000-00000D000000}"/>
    <cellStyle name="標準_年齢別(男）" xfId="8" xr:uid="{00000000-0005-0000-0000-00000E000000}"/>
    <cellStyle name="標準_平成15年確報集計字種" xfId="14"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hyperlink" Target="http://www.soumu.go.jp/main_sosiki/jichi_zeisei/czaisei/czaisei_seido/furusato/topics/2017070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H30"/>
  <sheetViews>
    <sheetView tabSelected="1" workbookViewId="0">
      <selection activeCell="H10" sqref="H10"/>
    </sheetView>
  </sheetViews>
  <sheetFormatPr defaultRowHeight="13"/>
  <cols>
    <col min="1" max="1" width="3.453125" customWidth="1"/>
    <col min="2" max="2" width="18.90625" customWidth="1"/>
    <col min="3" max="3" width="14.36328125" customWidth="1"/>
    <col min="4" max="4" width="45.6328125" customWidth="1"/>
    <col min="5" max="5" width="40.26953125" customWidth="1"/>
    <col min="7" max="7" width="12.26953125" customWidth="1"/>
  </cols>
  <sheetData>
    <row r="1" spans="1:8" ht="14">
      <c r="E1" s="912" t="s">
        <v>1295</v>
      </c>
    </row>
    <row r="2" spans="1:8" ht="15.75" customHeight="1">
      <c r="A2" s="401" t="s">
        <v>984</v>
      </c>
      <c r="B2" s="219"/>
      <c r="C2" s="219"/>
      <c r="D2" s="219"/>
      <c r="F2" s="219"/>
      <c r="G2" s="219"/>
    </row>
    <row r="3" spans="1:8" ht="15.75" customHeight="1">
      <c r="A3" s="219"/>
      <c r="B3" s="219" t="s">
        <v>985</v>
      </c>
      <c r="C3" s="219"/>
      <c r="D3" s="219"/>
      <c r="E3" s="219"/>
      <c r="F3" s="219"/>
      <c r="G3" s="219"/>
    </row>
    <row r="4" spans="1:8" ht="15.75" customHeight="1">
      <c r="A4" s="219"/>
      <c r="B4" s="219" t="s">
        <v>987</v>
      </c>
      <c r="C4" s="219"/>
      <c r="D4" s="219"/>
      <c r="E4" s="219"/>
      <c r="F4" s="219"/>
      <c r="G4" s="219"/>
    </row>
    <row r="5" spans="1:8" ht="15.75" customHeight="1">
      <c r="A5" s="219"/>
      <c r="B5" s="219" t="s">
        <v>988</v>
      </c>
      <c r="C5" s="219"/>
      <c r="D5" s="219"/>
      <c r="E5" s="219"/>
      <c r="F5" s="219"/>
      <c r="G5" s="219"/>
    </row>
    <row r="6" spans="1:8" ht="15.75" customHeight="1">
      <c r="A6" s="219"/>
      <c r="B6" s="219" t="s">
        <v>986</v>
      </c>
      <c r="C6" s="219"/>
      <c r="D6" s="219"/>
      <c r="E6" s="219"/>
      <c r="F6" s="219"/>
      <c r="G6" s="219"/>
    </row>
    <row r="7" spans="1:8" ht="15.75" customHeight="1">
      <c r="A7" s="219"/>
      <c r="B7" s="219"/>
      <c r="C7" s="219"/>
      <c r="D7" s="219"/>
      <c r="E7" s="219"/>
      <c r="F7" s="219"/>
      <c r="G7" s="219" t="s">
        <v>1084</v>
      </c>
    </row>
    <row r="8" spans="1:8" ht="15.75" customHeight="1">
      <c r="A8" s="401" t="s">
        <v>983</v>
      </c>
      <c r="B8" s="219"/>
      <c r="C8" s="219"/>
      <c r="D8" s="219"/>
      <c r="E8" s="219"/>
      <c r="F8" s="219"/>
      <c r="G8" s="219"/>
    </row>
    <row r="9" spans="1:8" ht="15.75" customHeight="1">
      <c r="A9" s="219"/>
      <c r="B9" s="219" t="s">
        <v>978</v>
      </c>
      <c r="C9" s="219"/>
      <c r="D9" s="219"/>
      <c r="E9" s="219"/>
      <c r="F9" s="219"/>
      <c r="G9" s="219"/>
      <c r="H9" t="s">
        <v>14</v>
      </c>
    </row>
    <row r="10" spans="1:8" ht="15.75" customHeight="1">
      <c r="A10" s="219"/>
      <c r="B10" s="219" t="s">
        <v>979</v>
      </c>
      <c r="C10" s="219"/>
      <c r="D10" s="219"/>
      <c r="E10" s="219"/>
      <c r="F10" s="219"/>
      <c r="G10" s="219"/>
    </row>
    <row r="11" spans="1:8" ht="15.75" customHeight="1">
      <c r="A11" s="219"/>
      <c r="B11" s="219" t="s">
        <v>980</v>
      </c>
      <c r="C11" s="219"/>
      <c r="D11" s="219"/>
      <c r="E11" s="219"/>
      <c r="F11" s="219"/>
      <c r="G11" s="219"/>
    </row>
    <row r="12" spans="1:8" ht="15.75" customHeight="1">
      <c r="A12" s="219"/>
      <c r="B12" s="219" t="s">
        <v>981</v>
      </c>
      <c r="C12" s="219"/>
      <c r="D12" s="219"/>
      <c r="E12" s="219"/>
      <c r="F12" s="219"/>
      <c r="G12" s="219"/>
    </row>
    <row r="13" spans="1:8" ht="15.75" customHeight="1">
      <c r="A13" s="219"/>
      <c r="B13" s="219" t="s">
        <v>982</v>
      </c>
      <c r="C13" s="219"/>
      <c r="D13" s="219"/>
      <c r="E13" s="1087">
        <v>44377</v>
      </c>
      <c r="F13" s="219"/>
      <c r="G13" s="219"/>
    </row>
    <row r="14" spans="1:8" ht="15.75" customHeight="1">
      <c r="A14" s="219"/>
      <c r="B14" s="219"/>
      <c r="C14" s="219"/>
      <c r="D14" s="219"/>
      <c r="E14" s="219"/>
      <c r="F14" s="219"/>
      <c r="G14" s="219"/>
    </row>
    <row r="15" spans="1:8" ht="18.75" customHeight="1">
      <c r="A15" s="401" t="s">
        <v>646</v>
      </c>
      <c r="B15" s="219"/>
      <c r="C15" s="401"/>
      <c r="D15" s="219"/>
      <c r="E15" s="219"/>
      <c r="F15" s="219"/>
      <c r="G15" s="219"/>
    </row>
    <row r="16" spans="1:8" ht="18.75" customHeight="1">
      <c r="A16" s="404"/>
      <c r="B16" s="414" t="s">
        <v>638</v>
      </c>
      <c r="C16" s="416" t="s">
        <v>639</v>
      </c>
      <c r="D16" s="415" t="s">
        <v>640</v>
      </c>
      <c r="E16" s="416" t="s">
        <v>641</v>
      </c>
      <c r="F16" s="219"/>
      <c r="G16" s="219"/>
    </row>
    <row r="17" spans="1:7" ht="18.75" customHeight="1">
      <c r="A17" s="405" t="s">
        <v>622</v>
      </c>
      <c r="B17" s="406" t="s">
        <v>633</v>
      </c>
      <c r="C17" s="889" t="s">
        <v>989</v>
      </c>
      <c r="D17" s="219" t="s">
        <v>633</v>
      </c>
      <c r="E17" s="411" t="s">
        <v>626</v>
      </c>
      <c r="F17" s="219"/>
      <c r="G17" s="219"/>
    </row>
    <row r="18" spans="1:7" ht="18.75" customHeight="1">
      <c r="A18" s="405"/>
      <c r="B18" s="406"/>
      <c r="C18" s="890" t="s">
        <v>1121</v>
      </c>
      <c r="D18" s="219" t="s">
        <v>632</v>
      </c>
      <c r="E18" s="411" t="s">
        <v>630</v>
      </c>
      <c r="F18" s="219"/>
      <c r="G18" s="219"/>
    </row>
    <row r="19" spans="1:7" ht="18.75" customHeight="1">
      <c r="A19" s="407" t="s">
        <v>623</v>
      </c>
      <c r="B19" s="408" t="s">
        <v>324</v>
      </c>
      <c r="C19" s="888" t="s">
        <v>989</v>
      </c>
      <c r="D19" s="402" t="s">
        <v>628</v>
      </c>
      <c r="E19" s="412" t="s">
        <v>626</v>
      </c>
      <c r="F19" s="219"/>
      <c r="G19" s="219" t="s">
        <v>332</v>
      </c>
    </row>
    <row r="20" spans="1:7" ht="18.75" customHeight="1">
      <c r="A20" s="409"/>
      <c r="B20" s="410"/>
      <c r="C20" s="888" t="s">
        <v>1121</v>
      </c>
      <c r="D20" s="403" t="s">
        <v>634</v>
      </c>
      <c r="E20" s="413"/>
      <c r="F20" s="219"/>
      <c r="G20" s="219"/>
    </row>
    <row r="21" spans="1:7" ht="18.75" customHeight="1">
      <c r="A21" s="405" t="s">
        <v>624</v>
      </c>
      <c r="B21" s="406" t="s">
        <v>574</v>
      </c>
      <c r="C21" s="889" t="s">
        <v>989</v>
      </c>
      <c r="D21" s="219" t="s">
        <v>629</v>
      </c>
      <c r="E21" s="411" t="s">
        <v>626</v>
      </c>
      <c r="F21" s="219"/>
      <c r="G21" s="219"/>
    </row>
    <row r="22" spans="1:7" ht="18.75" customHeight="1">
      <c r="A22" s="405"/>
      <c r="B22" s="406"/>
      <c r="C22" s="890" t="s">
        <v>1121</v>
      </c>
      <c r="D22" s="219" t="s">
        <v>990</v>
      </c>
      <c r="E22" s="411"/>
      <c r="F22" s="219"/>
      <c r="G22" s="219"/>
    </row>
    <row r="23" spans="1:7" ht="34.5" customHeight="1">
      <c r="A23" s="407" t="s">
        <v>625</v>
      </c>
      <c r="B23" s="402" t="s">
        <v>326</v>
      </c>
      <c r="C23" s="889" t="s">
        <v>1122</v>
      </c>
      <c r="D23" s="402" t="s">
        <v>637</v>
      </c>
      <c r="E23" s="488" t="s">
        <v>627</v>
      </c>
      <c r="F23" s="219"/>
      <c r="G23" s="219"/>
    </row>
    <row r="24" spans="1:7" ht="18.75" customHeight="1">
      <c r="A24" s="405"/>
      <c r="B24" s="417" t="s">
        <v>635</v>
      </c>
      <c r="C24" s="888"/>
      <c r="D24" s="584" t="s">
        <v>636</v>
      </c>
      <c r="E24" s="411" t="s">
        <v>631</v>
      </c>
      <c r="F24" s="219"/>
      <c r="G24" s="219"/>
    </row>
    <row r="25" spans="1:7" ht="18.75" customHeight="1">
      <c r="A25" s="405" t="s">
        <v>844</v>
      </c>
      <c r="B25" s="417" t="s">
        <v>847</v>
      </c>
      <c r="C25" s="888" t="s">
        <v>1124</v>
      </c>
      <c r="D25" s="584" t="s">
        <v>853</v>
      </c>
      <c r="E25" s="411" t="s">
        <v>854</v>
      </c>
      <c r="F25" s="219"/>
      <c r="G25" s="219"/>
    </row>
    <row r="26" spans="1:7" ht="18.75" customHeight="1">
      <c r="A26" s="405" t="s">
        <v>845</v>
      </c>
      <c r="B26" s="417" t="s">
        <v>848</v>
      </c>
      <c r="C26" s="888" t="s">
        <v>1123</v>
      </c>
      <c r="D26" s="584" t="s">
        <v>855</v>
      </c>
      <c r="E26" s="411" t="s">
        <v>839</v>
      </c>
      <c r="F26" s="219"/>
      <c r="G26" s="219"/>
    </row>
    <row r="27" spans="1:7" ht="18.75" customHeight="1">
      <c r="A27" s="405" t="s">
        <v>846</v>
      </c>
      <c r="B27" s="417" t="s">
        <v>849</v>
      </c>
      <c r="C27" s="890" t="s">
        <v>1124</v>
      </c>
      <c r="D27" s="584" t="s">
        <v>976</v>
      </c>
      <c r="E27" s="413" t="s">
        <v>852</v>
      </c>
      <c r="F27" s="219"/>
      <c r="G27" s="219"/>
    </row>
    <row r="28" spans="1:7" ht="18.75" customHeight="1">
      <c r="A28" s="891" t="s">
        <v>850</v>
      </c>
      <c r="B28" s="892" t="s">
        <v>645</v>
      </c>
      <c r="C28" s="892"/>
      <c r="D28" s="893"/>
      <c r="E28" s="894"/>
      <c r="F28" s="219"/>
      <c r="G28" s="219"/>
    </row>
    <row r="29" spans="1:7" ht="18.75" customHeight="1">
      <c r="A29" s="409" t="s">
        <v>851</v>
      </c>
      <c r="B29" s="410" t="s">
        <v>974</v>
      </c>
      <c r="C29" s="403"/>
      <c r="D29" s="410"/>
      <c r="E29" s="410"/>
      <c r="F29" s="219"/>
      <c r="G29" s="219"/>
    </row>
    <row r="30" spans="1:7">
      <c r="A30" s="405" t="s">
        <v>856</v>
      </c>
      <c r="B30" s="417" t="s">
        <v>857</v>
      </c>
      <c r="C30" s="417" t="s">
        <v>991</v>
      </c>
      <c r="D30" s="219"/>
      <c r="E30" s="219"/>
      <c r="F30" s="219"/>
      <c r="G30" s="219"/>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sheetPr>
  <dimension ref="A1:AH457"/>
  <sheetViews>
    <sheetView workbookViewId="0">
      <pane xSplit="1" ySplit="3" topLeftCell="B50" activePane="bottomRight" state="frozen"/>
      <selection pane="topRight" activeCell="B1" sqref="B1"/>
      <selection pane="bottomLeft" activeCell="A4" sqref="A4"/>
      <selection pane="bottomRight" activeCell="H66" sqref="H66"/>
    </sheetView>
  </sheetViews>
  <sheetFormatPr defaultRowHeight="13"/>
  <cols>
    <col min="1" max="1" width="11.08984375" style="56" customWidth="1"/>
    <col min="2" max="7" width="9.6328125" customWidth="1"/>
    <col min="8" max="8" width="9.36328125" bestFit="1" customWidth="1"/>
    <col min="9" max="9" width="9.08984375" bestFit="1" customWidth="1"/>
    <col min="10" max="10" width="3.6328125" customWidth="1"/>
    <col min="11" max="16" width="9.6328125" customWidth="1"/>
    <col min="17" max="17" width="9.36328125" bestFit="1" customWidth="1"/>
    <col min="18" max="18" width="9.08984375" bestFit="1" customWidth="1"/>
    <col min="19" max="19" width="4.453125" customWidth="1"/>
    <col min="20" max="25" width="10.6328125" customWidth="1"/>
    <col min="26" max="26" width="9.08984375" customWidth="1"/>
    <col min="27" max="27" width="5.26953125" customWidth="1"/>
    <col min="28" max="33" width="8.08984375" customWidth="1"/>
    <col min="34" max="34" width="8.36328125" customWidth="1"/>
  </cols>
  <sheetData>
    <row r="1" spans="1:34">
      <c r="A1" s="1" t="s">
        <v>0</v>
      </c>
      <c r="F1" t="s">
        <v>1</v>
      </c>
      <c r="K1" s="2" t="s">
        <v>2</v>
      </c>
      <c r="O1" t="s">
        <v>1</v>
      </c>
      <c r="T1" s="2" t="s">
        <v>3</v>
      </c>
      <c r="X1" t="s">
        <v>1</v>
      </c>
      <c r="AB1" s="2" t="s">
        <v>4</v>
      </c>
      <c r="AG1" t="s">
        <v>5</v>
      </c>
    </row>
    <row r="2" spans="1:34" ht="13.5" customHeight="1">
      <c r="A2" s="3"/>
      <c r="B2" s="3" t="s">
        <v>6</v>
      </c>
      <c r="C2" s="4" t="s">
        <v>7</v>
      </c>
      <c r="D2" s="4" t="s">
        <v>8</v>
      </c>
      <c r="E2" s="4" t="s">
        <v>9</v>
      </c>
      <c r="F2" s="270" t="s">
        <v>10</v>
      </c>
      <c r="G2" s="271" t="s">
        <v>11</v>
      </c>
      <c r="H2" s="4"/>
      <c r="I2" s="5"/>
      <c r="J2" s="6"/>
      <c r="K2" s="3" t="s">
        <v>6</v>
      </c>
      <c r="L2" s="4" t="s">
        <v>7</v>
      </c>
      <c r="M2" s="4" t="s">
        <v>8</v>
      </c>
      <c r="N2" s="4" t="s">
        <v>9</v>
      </c>
      <c r="O2" s="4" t="s">
        <v>12</v>
      </c>
      <c r="P2" s="4" t="s">
        <v>13</v>
      </c>
      <c r="Q2" s="5"/>
      <c r="R2" s="5"/>
      <c r="T2" s="3" t="s">
        <v>6</v>
      </c>
      <c r="U2" s="4" t="s">
        <v>7</v>
      </c>
      <c r="V2" s="4" t="s">
        <v>8</v>
      </c>
      <c r="W2" s="4" t="s">
        <v>9</v>
      </c>
      <c r="X2" s="270" t="s">
        <v>12</v>
      </c>
      <c r="Y2" s="271" t="s">
        <v>13</v>
      </c>
      <c r="Z2" s="5"/>
      <c r="AB2" s="3" t="s">
        <v>6</v>
      </c>
      <c r="AC2" s="4" t="s">
        <v>7</v>
      </c>
      <c r="AD2" s="4" t="s">
        <v>8</v>
      </c>
      <c r="AE2" s="4" t="s">
        <v>9</v>
      </c>
      <c r="AF2" s="4" t="s">
        <v>12</v>
      </c>
      <c r="AG2" s="4" t="s">
        <v>13</v>
      </c>
      <c r="AH2" s="5"/>
    </row>
    <row r="3" spans="1:34" s="900" customFormat="1">
      <c r="A3" s="896"/>
      <c r="B3" s="901">
        <v>1990</v>
      </c>
      <c r="C3" s="899">
        <v>1995</v>
      </c>
      <c r="D3" s="899">
        <v>2000</v>
      </c>
      <c r="E3" s="899">
        <v>2005</v>
      </c>
      <c r="F3" s="902">
        <v>2010</v>
      </c>
      <c r="G3" s="903">
        <v>2015</v>
      </c>
      <c r="H3" s="897" t="s">
        <v>1007</v>
      </c>
      <c r="I3" s="905" t="s">
        <v>1008</v>
      </c>
      <c r="J3" s="898"/>
      <c r="K3" s="901">
        <v>1990</v>
      </c>
      <c r="L3" s="899">
        <v>1995</v>
      </c>
      <c r="M3" s="899">
        <v>2000</v>
      </c>
      <c r="N3" s="899">
        <v>2005</v>
      </c>
      <c r="O3" s="899">
        <v>2010</v>
      </c>
      <c r="P3" s="899">
        <v>2015</v>
      </c>
      <c r="Q3" s="906" t="s">
        <v>1007</v>
      </c>
      <c r="R3" s="905" t="s">
        <v>1008</v>
      </c>
      <c r="T3" s="901">
        <v>1990</v>
      </c>
      <c r="U3" s="899">
        <v>1995</v>
      </c>
      <c r="V3" s="899">
        <v>2000</v>
      </c>
      <c r="W3" s="899">
        <v>2005</v>
      </c>
      <c r="X3" s="902">
        <v>2010</v>
      </c>
      <c r="Y3" s="903">
        <v>2015</v>
      </c>
      <c r="Z3" s="906" t="s">
        <v>1007</v>
      </c>
      <c r="AB3" s="901">
        <v>1990</v>
      </c>
      <c r="AC3" s="899">
        <v>1995</v>
      </c>
      <c r="AD3" s="899">
        <v>2000</v>
      </c>
      <c r="AE3" s="899">
        <v>2005</v>
      </c>
      <c r="AF3" s="899">
        <v>2010</v>
      </c>
      <c r="AG3" s="904">
        <v>2015</v>
      </c>
      <c r="AH3" s="906" t="s">
        <v>1007</v>
      </c>
    </row>
    <row r="4" spans="1:34">
      <c r="A4" s="11" t="s">
        <v>15</v>
      </c>
      <c r="B4" s="12">
        <v>5109737</v>
      </c>
      <c r="C4" s="13">
        <v>5150277</v>
      </c>
      <c r="D4" s="13">
        <v>5276185</v>
      </c>
      <c r="E4" s="13">
        <v>5298677</v>
      </c>
      <c r="F4" s="13">
        <v>5347839</v>
      </c>
      <c r="G4" s="14">
        <v>5294074</v>
      </c>
      <c r="H4" s="15">
        <v>-53765</v>
      </c>
      <c r="I4" s="16">
        <f>H4/F4*100</f>
        <v>-1.0053593610428437</v>
      </c>
      <c r="J4" s="17"/>
      <c r="K4" s="12">
        <v>5386326</v>
      </c>
      <c r="L4" s="13">
        <v>5399346</v>
      </c>
      <c r="M4" s="13">
        <v>5546545</v>
      </c>
      <c r="N4" s="13">
        <v>5569924</v>
      </c>
      <c r="O4" s="13">
        <v>5588133</v>
      </c>
      <c r="P4" s="13">
        <v>5534800</v>
      </c>
      <c r="Q4" s="12">
        <v>-53333</v>
      </c>
      <c r="R4" s="18">
        <f>Q4/O4*100</f>
        <v>-0.95439747049685475</v>
      </c>
      <c r="S4" s="19"/>
      <c r="T4" s="12">
        <f>B4-K4</f>
        <v>-276589</v>
      </c>
      <c r="U4" s="13">
        <f t="shared" ref="U4:Y19" si="0">C4-L4</f>
        <v>-249069</v>
      </c>
      <c r="V4" s="13">
        <f t="shared" si="0"/>
        <v>-270360</v>
      </c>
      <c r="W4" s="13">
        <f t="shared" si="0"/>
        <v>-271247</v>
      </c>
      <c r="X4" s="13">
        <f t="shared" si="0"/>
        <v>-240294</v>
      </c>
      <c r="Y4" s="14">
        <f t="shared" si="0"/>
        <v>-240726</v>
      </c>
      <c r="Z4" s="20">
        <f>Y4-X4</f>
        <v>-432</v>
      </c>
      <c r="AB4" s="21">
        <f t="shared" ref="AB4:AG19" si="1">B4/K4*100</f>
        <v>94.864978465841105</v>
      </c>
      <c r="AC4" s="22">
        <f t="shared" si="1"/>
        <v>95.387052431905644</v>
      </c>
      <c r="AD4" s="22">
        <f t="shared" si="1"/>
        <v>95.12561423372567</v>
      </c>
      <c r="AE4" s="22">
        <f t="shared" si="1"/>
        <v>95.130148993056281</v>
      </c>
      <c r="AF4" s="22">
        <f t="shared" si="1"/>
        <v>95.699923391229234</v>
      </c>
      <c r="AG4" s="22">
        <f t="shared" si="1"/>
        <v>95.650682951506823</v>
      </c>
      <c r="AH4" s="23">
        <f>AG4-AF4</f>
        <v>-4.9240439722410656E-2</v>
      </c>
    </row>
    <row r="5" spans="1:34">
      <c r="A5" s="24" t="s">
        <v>16</v>
      </c>
      <c r="B5" s="25">
        <v>1518123</v>
      </c>
      <c r="C5" s="26">
        <v>1493697</v>
      </c>
      <c r="D5" s="26">
        <v>1536716</v>
      </c>
      <c r="E5" s="26">
        <v>1547971</v>
      </c>
      <c r="F5" s="26">
        <v>1583765</v>
      </c>
      <c r="G5" s="27">
        <v>1571625</v>
      </c>
      <c r="H5" s="26">
        <v>-12140</v>
      </c>
      <c r="I5" s="28">
        <f t="shared" ref="I5:I68" si="2">H5/F5*100</f>
        <v>-0.76652786240382886</v>
      </c>
      <c r="J5" s="17"/>
      <c r="K5" s="25">
        <v>1466546</v>
      </c>
      <c r="L5" s="26">
        <v>1422563</v>
      </c>
      <c r="M5" s="26">
        <v>1492143</v>
      </c>
      <c r="N5" s="26">
        <v>1520551</v>
      </c>
      <c r="O5" s="26">
        <v>1544200</v>
      </c>
      <c r="P5" s="26">
        <v>1537272</v>
      </c>
      <c r="Q5" s="25">
        <v>-6928</v>
      </c>
      <c r="R5" s="28">
        <f t="shared" ref="R5:R68" si="3">Q5/O5*100</f>
        <v>-0.44864654837456286</v>
      </c>
      <c r="S5" s="19"/>
      <c r="T5" s="25">
        <f t="shared" ref="T5:Y59" si="4">B5-K5</f>
        <v>51577</v>
      </c>
      <c r="U5" s="26">
        <f t="shared" si="0"/>
        <v>71134</v>
      </c>
      <c r="V5" s="26">
        <f t="shared" si="0"/>
        <v>44573</v>
      </c>
      <c r="W5" s="26">
        <f t="shared" si="0"/>
        <v>27420</v>
      </c>
      <c r="X5" s="26">
        <f t="shared" si="0"/>
        <v>39565</v>
      </c>
      <c r="Y5" s="27">
        <f t="shared" si="0"/>
        <v>34353</v>
      </c>
      <c r="Z5" s="29">
        <f t="shared" ref="Z5:Z68" si="5">Y5-X5</f>
        <v>-5212</v>
      </c>
      <c r="AB5" s="30">
        <f t="shared" si="1"/>
        <v>103.51690298156349</v>
      </c>
      <c r="AC5" s="31">
        <f t="shared" si="1"/>
        <v>105.00041122959054</v>
      </c>
      <c r="AD5" s="31">
        <f t="shared" si="1"/>
        <v>102.98718018313258</v>
      </c>
      <c r="AE5" s="31">
        <f t="shared" si="1"/>
        <v>101.80329367446406</v>
      </c>
      <c r="AF5" s="31">
        <f t="shared" si="1"/>
        <v>102.56216811293875</v>
      </c>
      <c r="AG5" s="31">
        <f t="shared" si="1"/>
        <v>102.23467284904689</v>
      </c>
      <c r="AH5" s="32">
        <f t="shared" ref="AH5:AH68" si="6">AG5-AF5</f>
        <v>-0.32749526389186201</v>
      </c>
    </row>
    <row r="6" spans="1:34">
      <c r="A6" s="33" t="s">
        <v>17</v>
      </c>
      <c r="B6" s="12">
        <v>903262</v>
      </c>
      <c r="C6" s="13">
        <v>875937</v>
      </c>
      <c r="D6" s="13">
        <v>896851</v>
      </c>
      <c r="E6" s="13">
        <v>917308</v>
      </c>
      <c r="F6" s="13">
        <v>944311</v>
      </c>
      <c r="G6" s="14">
        <v>954144</v>
      </c>
      <c r="H6" s="13">
        <v>9833</v>
      </c>
      <c r="I6" s="18">
        <f t="shared" si="2"/>
        <v>1.0412883043827723</v>
      </c>
      <c r="J6" s="17"/>
      <c r="K6" s="12">
        <v>1009319</v>
      </c>
      <c r="L6" s="13">
        <v>953448</v>
      </c>
      <c r="M6" s="13">
        <v>986631</v>
      </c>
      <c r="N6" s="13">
        <v>1011291</v>
      </c>
      <c r="O6" s="13">
        <v>1029626</v>
      </c>
      <c r="P6" s="13">
        <v>1035763</v>
      </c>
      <c r="Q6" s="12">
        <v>6137</v>
      </c>
      <c r="R6" s="18">
        <f t="shared" si="3"/>
        <v>0.5960416694994104</v>
      </c>
      <c r="S6" s="19"/>
      <c r="T6" s="12">
        <f t="shared" si="4"/>
        <v>-106057</v>
      </c>
      <c r="U6" s="13">
        <f t="shared" si="0"/>
        <v>-77511</v>
      </c>
      <c r="V6" s="13">
        <f t="shared" si="0"/>
        <v>-89780</v>
      </c>
      <c r="W6" s="13">
        <f t="shared" si="0"/>
        <v>-93983</v>
      </c>
      <c r="X6" s="13">
        <f t="shared" si="0"/>
        <v>-85315</v>
      </c>
      <c r="Y6" s="14">
        <f t="shared" si="0"/>
        <v>-81619</v>
      </c>
      <c r="Z6" s="20">
        <f t="shared" si="5"/>
        <v>3696</v>
      </c>
      <c r="AB6" s="21">
        <f t="shared" si="1"/>
        <v>89.492221983337288</v>
      </c>
      <c r="AC6" s="22">
        <f t="shared" si="1"/>
        <v>91.870453344073297</v>
      </c>
      <c r="AD6" s="22">
        <f t="shared" si="1"/>
        <v>90.900346735507</v>
      </c>
      <c r="AE6" s="22">
        <f t="shared" si="1"/>
        <v>90.706631424585012</v>
      </c>
      <c r="AF6" s="22">
        <f t="shared" si="1"/>
        <v>91.713981581661685</v>
      </c>
      <c r="AG6" s="22">
        <f t="shared" si="1"/>
        <v>92.119915463286489</v>
      </c>
      <c r="AH6" s="23">
        <f t="shared" si="6"/>
        <v>0.40593388162480437</v>
      </c>
    </row>
    <row r="7" spans="1:34">
      <c r="A7" s="33" t="s">
        <v>18</v>
      </c>
      <c r="B7" s="12">
        <v>493288</v>
      </c>
      <c r="C7" s="13">
        <v>528850</v>
      </c>
      <c r="D7" s="13">
        <v>571976</v>
      </c>
      <c r="E7" s="13">
        <v>593896</v>
      </c>
      <c r="F7" s="13">
        <v>612312</v>
      </c>
      <c r="G7" s="14">
        <v>610106</v>
      </c>
      <c r="H7" s="13">
        <v>-2206</v>
      </c>
      <c r="I7" s="18">
        <f t="shared" si="2"/>
        <v>-0.36027384731966711</v>
      </c>
      <c r="J7" s="17"/>
      <c r="K7" s="12">
        <v>614266</v>
      </c>
      <c r="L7" s="13">
        <v>658674</v>
      </c>
      <c r="M7" s="13">
        <v>699173</v>
      </c>
      <c r="N7" s="13">
        <v>710503</v>
      </c>
      <c r="O7" s="13">
        <v>724205</v>
      </c>
      <c r="P7" s="13">
        <v>721690</v>
      </c>
      <c r="Q7" s="12">
        <v>-2515</v>
      </c>
      <c r="R7" s="18">
        <f t="shared" si="3"/>
        <v>-0.34727735931124476</v>
      </c>
      <c r="S7" s="19"/>
      <c r="T7" s="12">
        <f t="shared" si="4"/>
        <v>-120978</v>
      </c>
      <c r="U7" s="13">
        <f t="shared" si="0"/>
        <v>-129824</v>
      </c>
      <c r="V7" s="13">
        <f t="shared" si="0"/>
        <v>-127197</v>
      </c>
      <c r="W7" s="13">
        <f t="shared" si="0"/>
        <v>-116607</v>
      </c>
      <c r="X7" s="13">
        <f t="shared" si="0"/>
        <v>-111893</v>
      </c>
      <c r="Y7" s="14">
        <f t="shared" si="0"/>
        <v>-111584</v>
      </c>
      <c r="Z7" s="20">
        <f t="shared" si="5"/>
        <v>309</v>
      </c>
      <c r="AB7" s="21">
        <f t="shared" si="1"/>
        <v>80.305274913473966</v>
      </c>
      <c r="AC7" s="22">
        <f t="shared" si="1"/>
        <v>80.290097984739035</v>
      </c>
      <c r="AD7" s="22">
        <f t="shared" si="1"/>
        <v>81.807506868829321</v>
      </c>
      <c r="AE7" s="22">
        <f t="shared" si="1"/>
        <v>83.5881058911785</v>
      </c>
      <c r="AF7" s="22">
        <f t="shared" si="1"/>
        <v>84.549540530650845</v>
      </c>
      <c r="AG7" s="22">
        <f t="shared" si="1"/>
        <v>84.53851376629855</v>
      </c>
      <c r="AH7" s="23">
        <f t="shared" si="6"/>
        <v>-1.1026764352294549E-2</v>
      </c>
    </row>
    <row r="8" spans="1:34">
      <c r="A8" s="33" t="s">
        <v>19</v>
      </c>
      <c r="B8" s="12">
        <v>592013</v>
      </c>
      <c r="C8" s="13">
        <v>627746</v>
      </c>
      <c r="D8" s="13">
        <v>642830</v>
      </c>
      <c r="E8" s="13">
        <v>643336</v>
      </c>
      <c r="F8" s="13">
        <v>651341</v>
      </c>
      <c r="G8" s="14">
        <v>650569</v>
      </c>
      <c r="H8" s="13">
        <v>-772</v>
      </c>
      <c r="I8" s="18">
        <f t="shared" si="2"/>
        <v>-0.11852470518514879</v>
      </c>
      <c r="J8" s="17"/>
      <c r="K8" s="12">
        <v>663377</v>
      </c>
      <c r="L8" s="13">
        <v>710341</v>
      </c>
      <c r="M8" s="13">
        <v>720620</v>
      </c>
      <c r="N8" s="13">
        <v>713969</v>
      </c>
      <c r="O8" s="13">
        <v>716006</v>
      </c>
      <c r="P8" s="13">
        <v>716633</v>
      </c>
      <c r="Q8" s="12">
        <v>627</v>
      </c>
      <c r="R8" s="18">
        <f t="shared" si="3"/>
        <v>8.7569098582972765E-2</v>
      </c>
      <c r="S8" s="19"/>
      <c r="T8" s="12">
        <f t="shared" si="4"/>
        <v>-71364</v>
      </c>
      <c r="U8" s="13">
        <f t="shared" si="0"/>
        <v>-82595</v>
      </c>
      <c r="V8" s="13">
        <f t="shared" si="0"/>
        <v>-77790</v>
      </c>
      <c r="W8" s="13">
        <f t="shared" si="0"/>
        <v>-70633</v>
      </c>
      <c r="X8" s="13">
        <f t="shared" si="0"/>
        <v>-64665</v>
      </c>
      <c r="Y8" s="14">
        <f t="shared" si="0"/>
        <v>-66064</v>
      </c>
      <c r="Z8" s="20">
        <f t="shared" si="5"/>
        <v>-1399</v>
      </c>
      <c r="AB8" s="21">
        <f t="shared" si="1"/>
        <v>89.242316209334959</v>
      </c>
      <c r="AC8" s="22">
        <f t="shared" si="1"/>
        <v>88.372485890579313</v>
      </c>
      <c r="AD8" s="22">
        <f t="shared" si="1"/>
        <v>89.205128916766114</v>
      </c>
      <c r="AE8" s="22">
        <f t="shared" si="1"/>
        <v>90.106993440891685</v>
      </c>
      <c r="AF8" s="22">
        <f t="shared" si="1"/>
        <v>90.968651100689101</v>
      </c>
      <c r="AG8" s="22">
        <f t="shared" si="1"/>
        <v>90.781334378963848</v>
      </c>
      <c r="AH8" s="23">
        <f t="shared" si="6"/>
        <v>-0.18731672172525293</v>
      </c>
    </row>
    <row r="9" spans="1:34">
      <c r="A9" s="33" t="s">
        <v>20</v>
      </c>
      <c r="B9" s="12">
        <v>278548</v>
      </c>
      <c r="C9" s="13">
        <v>286944</v>
      </c>
      <c r="D9" s="13">
        <v>290199</v>
      </c>
      <c r="E9" s="13">
        <v>288126</v>
      </c>
      <c r="F9" s="13">
        <v>283795</v>
      </c>
      <c r="G9" s="14">
        <v>274684</v>
      </c>
      <c r="H9" s="13">
        <v>-9111</v>
      </c>
      <c r="I9" s="18">
        <f t="shared" si="2"/>
        <v>-3.2104159692735954</v>
      </c>
      <c r="J9" s="17"/>
      <c r="K9" s="12">
        <v>292349</v>
      </c>
      <c r="L9" s="13">
        <v>298002</v>
      </c>
      <c r="M9" s="13">
        <v>298342</v>
      </c>
      <c r="N9" s="13">
        <v>291573</v>
      </c>
      <c r="O9" s="13">
        <v>284769</v>
      </c>
      <c r="P9" s="13">
        <v>272447</v>
      </c>
      <c r="Q9" s="12">
        <v>-12322</v>
      </c>
      <c r="R9" s="18">
        <f t="shared" si="3"/>
        <v>-4.3270159322117223</v>
      </c>
      <c r="S9" s="19"/>
      <c r="T9" s="12">
        <f t="shared" si="4"/>
        <v>-13801</v>
      </c>
      <c r="U9" s="13">
        <f t="shared" si="0"/>
        <v>-11058</v>
      </c>
      <c r="V9" s="13">
        <f t="shared" si="0"/>
        <v>-8143</v>
      </c>
      <c r="W9" s="13">
        <f t="shared" si="0"/>
        <v>-3447</v>
      </c>
      <c r="X9" s="13">
        <f t="shared" si="0"/>
        <v>-974</v>
      </c>
      <c r="Y9" s="14">
        <f t="shared" si="0"/>
        <v>2237</v>
      </c>
      <c r="Z9" s="20">
        <f t="shared" si="5"/>
        <v>3211</v>
      </c>
      <c r="AB9" s="21">
        <f t="shared" si="1"/>
        <v>95.279272376508899</v>
      </c>
      <c r="AC9" s="22">
        <f t="shared" si="1"/>
        <v>96.289286649082896</v>
      </c>
      <c r="AD9" s="22">
        <f t="shared" si="1"/>
        <v>97.270582083648975</v>
      </c>
      <c r="AE9" s="22">
        <f t="shared" si="1"/>
        <v>98.817791770842973</v>
      </c>
      <c r="AF9" s="22">
        <f t="shared" si="1"/>
        <v>99.657968388413067</v>
      </c>
      <c r="AG9" s="22">
        <f t="shared" si="1"/>
        <v>100.82107712692745</v>
      </c>
      <c r="AH9" s="23">
        <f t="shared" si="6"/>
        <v>1.1631087385143815</v>
      </c>
    </row>
    <row r="10" spans="1:34">
      <c r="A10" s="33" t="s">
        <v>21</v>
      </c>
      <c r="B10" s="12">
        <v>574362</v>
      </c>
      <c r="C10" s="13">
        <v>589688</v>
      </c>
      <c r="D10" s="13">
        <v>596369</v>
      </c>
      <c r="E10" s="13">
        <v>593489</v>
      </c>
      <c r="F10" s="13">
        <v>586448</v>
      </c>
      <c r="G10" s="14">
        <v>581225</v>
      </c>
      <c r="H10" s="13">
        <v>-5223</v>
      </c>
      <c r="I10" s="18">
        <f t="shared" si="2"/>
        <v>-0.89061604779963432</v>
      </c>
      <c r="J10" s="17"/>
      <c r="K10" s="12">
        <v>558033</v>
      </c>
      <c r="L10" s="13">
        <v>576556</v>
      </c>
      <c r="M10" s="13">
        <v>582841</v>
      </c>
      <c r="N10" s="13">
        <v>583930</v>
      </c>
      <c r="O10" s="13">
        <v>581677</v>
      </c>
      <c r="P10" s="13">
        <v>579154</v>
      </c>
      <c r="Q10" s="12">
        <v>-2523</v>
      </c>
      <c r="R10" s="18">
        <f t="shared" si="3"/>
        <v>-0.433745876147759</v>
      </c>
      <c r="S10" s="19"/>
      <c r="T10" s="12">
        <f t="shared" si="4"/>
        <v>16329</v>
      </c>
      <c r="U10" s="13">
        <f t="shared" si="0"/>
        <v>13132</v>
      </c>
      <c r="V10" s="13">
        <f t="shared" si="0"/>
        <v>13528</v>
      </c>
      <c r="W10" s="13">
        <f t="shared" si="0"/>
        <v>9559</v>
      </c>
      <c r="X10" s="13">
        <f t="shared" si="0"/>
        <v>4771</v>
      </c>
      <c r="Y10" s="14">
        <f t="shared" si="0"/>
        <v>2071</v>
      </c>
      <c r="Z10" s="20">
        <f t="shared" si="5"/>
        <v>-2700</v>
      </c>
      <c r="AB10" s="21">
        <f t="shared" si="1"/>
        <v>102.92617103289589</v>
      </c>
      <c r="AC10" s="22">
        <f t="shared" si="1"/>
        <v>102.27766253408168</v>
      </c>
      <c r="AD10" s="22">
        <f t="shared" si="1"/>
        <v>102.32104467599225</v>
      </c>
      <c r="AE10" s="22">
        <f t="shared" si="1"/>
        <v>101.6370112855993</v>
      </c>
      <c r="AF10" s="22">
        <f t="shared" si="1"/>
        <v>100.82021465521242</v>
      </c>
      <c r="AG10" s="22">
        <f t="shared" si="1"/>
        <v>100.35759055449847</v>
      </c>
      <c r="AH10" s="23">
        <f t="shared" si="6"/>
        <v>-0.46262410071395266</v>
      </c>
    </row>
    <row r="11" spans="1:34">
      <c r="A11" s="33" t="s">
        <v>22</v>
      </c>
      <c r="B11" s="12">
        <v>269244</v>
      </c>
      <c r="C11" s="13">
        <v>268781</v>
      </c>
      <c r="D11" s="13">
        <v>268657</v>
      </c>
      <c r="E11" s="13">
        <v>262349</v>
      </c>
      <c r="F11" s="13">
        <v>257551</v>
      </c>
      <c r="G11" s="14">
        <v>246227</v>
      </c>
      <c r="H11" s="13">
        <v>-11324</v>
      </c>
      <c r="I11" s="18">
        <f t="shared" si="2"/>
        <v>-4.3967990805704504</v>
      </c>
      <c r="J11" s="17"/>
      <c r="K11" s="12">
        <v>292568</v>
      </c>
      <c r="L11" s="13">
        <v>292447</v>
      </c>
      <c r="M11" s="13">
        <v>287762</v>
      </c>
      <c r="N11" s="13">
        <v>279700</v>
      </c>
      <c r="O11" s="13">
        <v>272476</v>
      </c>
      <c r="P11" s="13">
        <v>260312</v>
      </c>
      <c r="Q11" s="12">
        <v>-12164</v>
      </c>
      <c r="R11" s="18">
        <f t="shared" si="3"/>
        <v>-4.4642463923428117</v>
      </c>
      <c r="S11" s="19"/>
      <c r="T11" s="12">
        <f t="shared" si="4"/>
        <v>-23324</v>
      </c>
      <c r="U11" s="13">
        <f t="shared" si="0"/>
        <v>-23666</v>
      </c>
      <c r="V11" s="13">
        <f t="shared" si="0"/>
        <v>-19105</v>
      </c>
      <c r="W11" s="13">
        <f t="shared" si="0"/>
        <v>-17351</v>
      </c>
      <c r="X11" s="13">
        <f t="shared" si="0"/>
        <v>-14925</v>
      </c>
      <c r="Y11" s="14">
        <f t="shared" si="0"/>
        <v>-14085</v>
      </c>
      <c r="Z11" s="20">
        <f t="shared" si="5"/>
        <v>840</v>
      </c>
      <c r="AB11" s="21">
        <f t="shared" si="1"/>
        <v>92.02783626370622</v>
      </c>
      <c r="AC11" s="22">
        <f t="shared" si="1"/>
        <v>91.907593512670672</v>
      </c>
      <c r="AD11" s="22">
        <f t="shared" si="1"/>
        <v>93.360832910530235</v>
      </c>
      <c r="AE11" s="22">
        <f t="shared" si="1"/>
        <v>93.796567751161959</v>
      </c>
      <c r="AF11" s="22">
        <f t="shared" si="1"/>
        <v>94.522453353689855</v>
      </c>
      <c r="AG11" s="22">
        <f t="shared" si="1"/>
        <v>94.589185285349885</v>
      </c>
      <c r="AH11" s="23">
        <f t="shared" si="6"/>
        <v>6.6731931660029886E-2</v>
      </c>
    </row>
    <row r="12" spans="1:34">
      <c r="A12" s="33" t="s">
        <v>23</v>
      </c>
      <c r="B12" s="12">
        <v>207661</v>
      </c>
      <c r="C12" s="13">
        <v>205975</v>
      </c>
      <c r="D12" s="13">
        <v>201177</v>
      </c>
      <c r="E12" s="13">
        <v>191492</v>
      </c>
      <c r="F12" s="13">
        <v>180798</v>
      </c>
      <c r="G12" s="14">
        <v>169844</v>
      </c>
      <c r="H12" s="13">
        <v>-10954</v>
      </c>
      <c r="I12" s="18">
        <f t="shared" si="2"/>
        <v>-6.0586953395502166</v>
      </c>
      <c r="J12" s="17"/>
      <c r="K12" s="12">
        <v>208234</v>
      </c>
      <c r="L12" s="13">
        <v>205841</v>
      </c>
      <c r="M12" s="13">
        <v>200760</v>
      </c>
      <c r="N12" s="13">
        <v>191193</v>
      </c>
      <c r="O12" s="13">
        <v>180607</v>
      </c>
      <c r="P12" s="13">
        <v>170232</v>
      </c>
      <c r="Q12" s="12">
        <v>-10375</v>
      </c>
      <c r="R12" s="18">
        <f t="shared" si="3"/>
        <v>-5.7445171006660871</v>
      </c>
      <c r="S12" s="19"/>
      <c r="T12" s="12">
        <f t="shared" si="4"/>
        <v>-573</v>
      </c>
      <c r="U12" s="13">
        <f t="shared" si="0"/>
        <v>134</v>
      </c>
      <c r="V12" s="13">
        <f t="shared" si="0"/>
        <v>417</v>
      </c>
      <c r="W12" s="13">
        <f t="shared" si="0"/>
        <v>299</v>
      </c>
      <c r="X12" s="13">
        <f t="shared" si="0"/>
        <v>191</v>
      </c>
      <c r="Y12" s="14">
        <f t="shared" si="0"/>
        <v>-388</v>
      </c>
      <c r="Z12" s="20">
        <f t="shared" si="5"/>
        <v>-579</v>
      </c>
      <c r="AB12" s="21">
        <f t="shared" si="1"/>
        <v>99.724828798371064</v>
      </c>
      <c r="AC12" s="22">
        <f t="shared" si="1"/>
        <v>100.06509878984264</v>
      </c>
      <c r="AD12" s="22">
        <f t="shared" si="1"/>
        <v>100.20771069934248</v>
      </c>
      <c r="AE12" s="22">
        <f t="shared" si="1"/>
        <v>100.15638647858447</v>
      </c>
      <c r="AF12" s="22">
        <f t="shared" si="1"/>
        <v>100.10575448349176</v>
      </c>
      <c r="AG12" s="22">
        <f t="shared" si="1"/>
        <v>99.772075755439644</v>
      </c>
      <c r="AH12" s="23">
        <f t="shared" si="6"/>
        <v>-0.33367872805212073</v>
      </c>
    </row>
    <row r="13" spans="1:34">
      <c r="A13" s="33" t="s">
        <v>24</v>
      </c>
      <c r="B13" s="12">
        <v>108704</v>
      </c>
      <c r="C13" s="13">
        <v>111498</v>
      </c>
      <c r="D13" s="13">
        <v>113423</v>
      </c>
      <c r="E13" s="13">
        <v>110795</v>
      </c>
      <c r="F13" s="13">
        <v>105480</v>
      </c>
      <c r="G13" s="14">
        <v>101698</v>
      </c>
      <c r="H13" s="13">
        <v>-3782</v>
      </c>
      <c r="I13" s="18">
        <f t="shared" si="2"/>
        <v>-3.585513841486538</v>
      </c>
      <c r="J13" s="17"/>
      <c r="K13" s="12">
        <v>115418</v>
      </c>
      <c r="L13" s="13">
        <v>118736</v>
      </c>
      <c r="M13" s="13">
        <v>119162</v>
      </c>
      <c r="N13" s="13">
        <v>116022</v>
      </c>
      <c r="O13" s="13">
        <v>111020</v>
      </c>
      <c r="P13" s="13">
        <v>106150</v>
      </c>
      <c r="Q13" s="12">
        <v>-4870</v>
      </c>
      <c r="R13" s="18">
        <f t="shared" si="3"/>
        <v>-4.3865970095478293</v>
      </c>
      <c r="S13" s="19"/>
      <c r="T13" s="12">
        <f t="shared" si="4"/>
        <v>-6714</v>
      </c>
      <c r="U13" s="13">
        <f t="shared" si="0"/>
        <v>-7238</v>
      </c>
      <c r="V13" s="13">
        <f t="shared" si="0"/>
        <v>-5739</v>
      </c>
      <c r="W13" s="13">
        <f t="shared" si="0"/>
        <v>-5227</v>
      </c>
      <c r="X13" s="13">
        <f t="shared" si="0"/>
        <v>-5540</v>
      </c>
      <c r="Y13" s="14">
        <f t="shared" si="0"/>
        <v>-4452</v>
      </c>
      <c r="Z13" s="20">
        <f t="shared" si="5"/>
        <v>1088</v>
      </c>
      <c r="AB13" s="21">
        <f t="shared" si="1"/>
        <v>94.182883085827157</v>
      </c>
      <c r="AC13" s="22">
        <f t="shared" si="1"/>
        <v>93.904123433499535</v>
      </c>
      <c r="AD13" s="22">
        <f t="shared" si="1"/>
        <v>95.183867340259482</v>
      </c>
      <c r="AE13" s="22">
        <f t="shared" si="1"/>
        <v>95.494819947940911</v>
      </c>
      <c r="AF13" s="22">
        <f t="shared" si="1"/>
        <v>95.009908124662218</v>
      </c>
      <c r="AG13" s="22">
        <f t="shared" si="1"/>
        <v>95.80593499764484</v>
      </c>
      <c r="AH13" s="23">
        <f t="shared" si="6"/>
        <v>0.79602687298262254</v>
      </c>
    </row>
    <row r="14" spans="1:34">
      <c r="A14" s="34" t="s">
        <v>25</v>
      </c>
      <c r="B14" s="35">
        <v>164532</v>
      </c>
      <c r="C14" s="36">
        <v>161161</v>
      </c>
      <c r="D14" s="36">
        <v>157987</v>
      </c>
      <c r="E14" s="36">
        <v>149915</v>
      </c>
      <c r="F14" s="36">
        <v>142038</v>
      </c>
      <c r="G14" s="37">
        <v>133952</v>
      </c>
      <c r="H14" s="36">
        <v>-8086</v>
      </c>
      <c r="I14" s="38">
        <f t="shared" si="2"/>
        <v>-5.6928427603880651</v>
      </c>
      <c r="J14" s="17"/>
      <c r="K14" s="35">
        <v>166216</v>
      </c>
      <c r="L14" s="36">
        <v>162738</v>
      </c>
      <c r="M14" s="36">
        <v>159111</v>
      </c>
      <c r="N14" s="36">
        <v>151192</v>
      </c>
      <c r="O14" s="36">
        <v>143547</v>
      </c>
      <c r="P14" s="36">
        <v>135147</v>
      </c>
      <c r="Q14" s="35">
        <v>-8400</v>
      </c>
      <c r="R14" s="38">
        <f t="shared" si="3"/>
        <v>-5.8517419381805258</v>
      </c>
      <c r="S14" s="19"/>
      <c r="T14" s="35">
        <f t="shared" si="4"/>
        <v>-1684</v>
      </c>
      <c r="U14" s="36">
        <f t="shared" si="0"/>
        <v>-1577</v>
      </c>
      <c r="V14" s="36">
        <f t="shared" si="0"/>
        <v>-1124</v>
      </c>
      <c r="W14" s="36">
        <f t="shared" si="0"/>
        <v>-1277</v>
      </c>
      <c r="X14" s="36">
        <f t="shared" si="0"/>
        <v>-1509</v>
      </c>
      <c r="Y14" s="37">
        <f t="shared" si="0"/>
        <v>-1195</v>
      </c>
      <c r="Z14" s="39">
        <f t="shared" si="5"/>
        <v>314</v>
      </c>
      <c r="AB14" s="40">
        <f t="shared" si="1"/>
        <v>98.986860470712813</v>
      </c>
      <c r="AC14" s="41">
        <f t="shared" si="1"/>
        <v>99.030957735747023</v>
      </c>
      <c r="AD14" s="41">
        <f t="shared" si="1"/>
        <v>99.293574925680815</v>
      </c>
      <c r="AE14" s="41">
        <f t="shared" si="1"/>
        <v>99.155378591459865</v>
      </c>
      <c r="AF14" s="41">
        <f t="shared" si="1"/>
        <v>98.948776358962562</v>
      </c>
      <c r="AG14" s="41">
        <f t="shared" si="1"/>
        <v>99.115777634723671</v>
      </c>
      <c r="AH14" s="42">
        <f t="shared" si="6"/>
        <v>0.16700127576110901</v>
      </c>
    </row>
    <row r="15" spans="1:34">
      <c r="A15" s="11" t="s">
        <v>26</v>
      </c>
      <c r="B15" s="12">
        <v>1518123</v>
      </c>
      <c r="C15" s="13">
        <v>1493697</v>
      </c>
      <c r="D15" s="13">
        <v>1536716</v>
      </c>
      <c r="E15" s="13">
        <v>1547971</v>
      </c>
      <c r="F15" s="13">
        <v>1583765</v>
      </c>
      <c r="G15" s="14">
        <v>1571625</v>
      </c>
      <c r="H15" s="13">
        <v>-12140</v>
      </c>
      <c r="I15" s="18">
        <f t="shared" si="2"/>
        <v>-0.76652786240382886</v>
      </c>
      <c r="J15" s="17"/>
      <c r="K15" s="12">
        <v>1466546</v>
      </c>
      <c r="L15" s="13">
        <v>1422563</v>
      </c>
      <c r="M15" s="13">
        <v>1492143</v>
      </c>
      <c r="N15" s="13">
        <v>1520551</v>
      </c>
      <c r="O15" s="13">
        <v>1544200</v>
      </c>
      <c r="P15" s="13">
        <v>1537272</v>
      </c>
      <c r="Q15" s="12">
        <v>-6928</v>
      </c>
      <c r="R15" s="18">
        <f t="shared" si="3"/>
        <v>-0.44864654837456286</v>
      </c>
      <c r="S15" s="19"/>
      <c r="T15" s="12">
        <f t="shared" si="4"/>
        <v>51577</v>
      </c>
      <c r="U15" s="13">
        <f t="shared" si="0"/>
        <v>71134</v>
      </c>
      <c r="V15" s="13">
        <f t="shared" si="0"/>
        <v>44573</v>
      </c>
      <c r="W15" s="13">
        <f t="shared" si="0"/>
        <v>27420</v>
      </c>
      <c r="X15" s="13">
        <f t="shared" si="0"/>
        <v>39565</v>
      </c>
      <c r="Y15" s="14">
        <f t="shared" si="0"/>
        <v>34353</v>
      </c>
      <c r="Z15" s="20">
        <f t="shared" si="5"/>
        <v>-5212</v>
      </c>
      <c r="AB15" s="21">
        <f t="shared" si="1"/>
        <v>103.51690298156349</v>
      </c>
      <c r="AC15" s="22">
        <f t="shared" si="1"/>
        <v>105.00041122959054</v>
      </c>
      <c r="AD15" s="22">
        <f t="shared" si="1"/>
        <v>102.98718018313258</v>
      </c>
      <c r="AE15" s="22">
        <f t="shared" si="1"/>
        <v>101.80329367446406</v>
      </c>
      <c r="AF15" s="22">
        <f t="shared" si="1"/>
        <v>102.56216811293875</v>
      </c>
      <c r="AG15" s="22">
        <f t="shared" si="1"/>
        <v>102.23467284904689</v>
      </c>
      <c r="AH15" s="23">
        <f t="shared" si="6"/>
        <v>-0.32749526389186201</v>
      </c>
    </row>
    <row r="16" spans="1:34">
      <c r="A16" s="43" t="s">
        <v>27</v>
      </c>
      <c r="B16" s="12">
        <v>178114</v>
      </c>
      <c r="C16" s="13">
        <v>167417</v>
      </c>
      <c r="D16" s="13">
        <v>186392</v>
      </c>
      <c r="E16" s="13">
        <v>194183</v>
      </c>
      <c r="F16" s="13">
        <v>202756</v>
      </c>
      <c r="G16" s="14">
        <v>202591</v>
      </c>
      <c r="H16" s="13">
        <v>-165</v>
      </c>
      <c r="I16" s="18">
        <f t="shared" si="2"/>
        <v>-8.1378602852689927E-2</v>
      </c>
      <c r="J16" s="17"/>
      <c r="K16" s="12">
        <v>189144</v>
      </c>
      <c r="L16" s="13">
        <v>157407</v>
      </c>
      <c r="M16" s="13">
        <v>190865</v>
      </c>
      <c r="N16" s="13">
        <v>205819</v>
      </c>
      <c r="O16" s="13">
        <v>210408</v>
      </c>
      <c r="P16" s="13">
        <v>213634</v>
      </c>
      <c r="Q16" s="12">
        <v>3226</v>
      </c>
      <c r="R16" s="18">
        <f t="shared" si="3"/>
        <v>1.533211664955705</v>
      </c>
      <c r="S16" s="19"/>
      <c r="T16" s="12">
        <f t="shared" si="4"/>
        <v>-11030</v>
      </c>
      <c r="U16" s="13">
        <f t="shared" si="0"/>
        <v>10010</v>
      </c>
      <c r="V16" s="13">
        <f t="shared" si="0"/>
        <v>-4473</v>
      </c>
      <c r="W16" s="13">
        <f t="shared" si="0"/>
        <v>-11636</v>
      </c>
      <c r="X16" s="13">
        <f t="shared" si="0"/>
        <v>-7652</v>
      </c>
      <c r="Y16" s="14">
        <f t="shared" si="0"/>
        <v>-11043</v>
      </c>
      <c r="Z16" s="20">
        <f t="shared" si="5"/>
        <v>-3391</v>
      </c>
      <c r="AB16" s="21">
        <f t="shared" si="1"/>
        <v>94.16846423888677</v>
      </c>
      <c r="AC16" s="22">
        <f t="shared" si="1"/>
        <v>106.35931057703914</v>
      </c>
      <c r="AD16" s="22">
        <f t="shared" si="1"/>
        <v>97.656458753569268</v>
      </c>
      <c r="AE16" s="22">
        <f t="shared" si="1"/>
        <v>94.346488905300291</v>
      </c>
      <c r="AF16" s="22">
        <f t="shared" si="1"/>
        <v>96.363256149956271</v>
      </c>
      <c r="AG16" s="22">
        <f t="shared" si="1"/>
        <v>94.830878979937651</v>
      </c>
      <c r="AH16" s="23">
        <f t="shared" si="6"/>
        <v>-1.5323771700186199</v>
      </c>
    </row>
    <row r="17" spans="1:34">
      <c r="A17" s="43" t="s">
        <v>28</v>
      </c>
      <c r="B17" s="12">
        <v>129656</v>
      </c>
      <c r="C17" s="13">
        <v>107605</v>
      </c>
      <c r="D17" s="13">
        <v>122185</v>
      </c>
      <c r="E17" s="13">
        <v>125968</v>
      </c>
      <c r="F17" s="13">
        <v>130753</v>
      </c>
      <c r="G17" s="14">
        <v>131195</v>
      </c>
      <c r="H17" s="13">
        <v>442</v>
      </c>
      <c r="I17" s="18">
        <f t="shared" si="2"/>
        <v>0.33804195697230655</v>
      </c>
      <c r="J17" s="17"/>
      <c r="K17" s="12">
        <v>128106</v>
      </c>
      <c r="L17" s="13">
        <v>97360</v>
      </c>
      <c r="M17" s="13">
        <v>120494</v>
      </c>
      <c r="N17" s="13">
        <v>128029</v>
      </c>
      <c r="O17" s="13">
        <v>133451</v>
      </c>
      <c r="P17" s="13">
        <v>136088</v>
      </c>
      <c r="Q17" s="12">
        <v>2637</v>
      </c>
      <c r="R17" s="18">
        <f t="shared" si="3"/>
        <v>1.9760061745509587</v>
      </c>
      <c r="S17" s="19"/>
      <c r="T17" s="12">
        <f t="shared" si="4"/>
        <v>1550</v>
      </c>
      <c r="U17" s="13">
        <f t="shared" si="0"/>
        <v>10245</v>
      </c>
      <c r="V17" s="13">
        <f t="shared" si="0"/>
        <v>1691</v>
      </c>
      <c r="W17" s="13">
        <f t="shared" si="0"/>
        <v>-2061</v>
      </c>
      <c r="X17" s="13">
        <f t="shared" si="0"/>
        <v>-2698</v>
      </c>
      <c r="Y17" s="14">
        <f t="shared" si="0"/>
        <v>-4893</v>
      </c>
      <c r="Z17" s="20">
        <f t="shared" si="5"/>
        <v>-2195</v>
      </c>
      <c r="AB17" s="21">
        <f t="shared" si="1"/>
        <v>101.20993552214573</v>
      </c>
      <c r="AC17" s="22">
        <f t="shared" si="1"/>
        <v>110.52280197206245</v>
      </c>
      <c r="AD17" s="22">
        <f t="shared" si="1"/>
        <v>101.40338938038408</v>
      </c>
      <c r="AE17" s="22">
        <f t="shared" si="1"/>
        <v>98.39020846839388</v>
      </c>
      <c r="AF17" s="22">
        <f t="shared" si="1"/>
        <v>97.978284164225073</v>
      </c>
      <c r="AG17" s="22">
        <f t="shared" si="1"/>
        <v>96.404532361413203</v>
      </c>
      <c r="AH17" s="23">
        <f t="shared" si="6"/>
        <v>-1.57375180281187</v>
      </c>
    </row>
    <row r="18" spans="1:34">
      <c r="A18" s="43" t="s">
        <v>29</v>
      </c>
      <c r="B18" s="12">
        <v>307435</v>
      </c>
      <c r="C18" s="13">
        <v>284186</v>
      </c>
      <c r="D18" s="13">
        <v>280227</v>
      </c>
      <c r="E18" s="13">
        <v>282275</v>
      </c>
      <c r="F18" s="13">
        <v>276972</v>
      </c>
      <c r="G18" s="14">
        <v>285642</v>
      </c>
      <c r="H18" s="13">
        <v>8670</v>
      </c>
      <c r="I18" s="18">
        <f t="shared" si="2"/>
        <v>3.1302803171439715</v>
      </c>
      <c r="J18" s="17"/>
      <c r="K18" s="12">
        <v>114208</v>
      </c>
      <c r="L18" s="13">
        <v>103218</v>
      </c>
      <c r="M18" s="13">
        <v>107886</v>
      </c>
      <c r="N18" s="13">
        <v>116098</v>
      </c>
      <c r="O18" s="13">
        <v>126393</v>
      </c>
      <c r="P18" s="13">
        <v>135153</v>
      </c>
      <c r="Q18" s="12">
        <v>8760</v>
      </c>
      <c r="R18" s="18">
        <f t="shared" si="3"/>
        <v>6.9307635707673692</v>
      </c>
      <c r="S18" s="19"/>
      <c r="T18" s="12">
        <f t="shared" si="4"/>
        <v>193227</v>
      </c>
      <c r="U18" s="13">
        <f t="shared" si="0"/>
        <v>180968</v>
      </c>
      <c r="V18" s="13">
        <f t="shared" si="0"/>
        <v>172341</v>
      </c>
      <c r="W18" s="13">
        <f t="shared" si="0"/>
        <v>166177</v>
      </c>
      <c r="X18" s="13">
        <f t="shared" si="0"/>
        <v>150579</v>
      </c>
      <c r="Y18" s="14">
        <f t="shared" si="0"/>
        <v>150489</v>
      </c>
      <c r="Z18" s="20">
        <f t="shared" si="5"/>
        <v>-90</v>
      </c>
      <c r="AB18" s="21">
        <f t="shared" si="1"/>
        <v>269.18867329784251</v>
      </c>
      <c r="AC18" s="22">
        <f t="shared" si="1"/>
        <v>275.32600902943284</v>
      </c>
      <c r="AD18" s="22">
        <f t="shared" si="1"/>
        <v>259.74361826372279</v>
      </c>
      <c r="AE18" s="22">
        <f t="shared" si="1"/>
        <v>243.1351099932815</v>
      </c>
      <c r="AF18" s="22">
        <f t="shared" si="1"/>
        <v>219.13555339298853</v>
      </c>
      <c r="AG18" s="22">
        <f t="shared" si="1"/>
        <v>211.34713990810417</v>
      </c>
      <c r="AH18" s="23">
        <f t="shared" si="6"/>
        <v>-7.7884134848843587</v>
      </c>
    </row>
    <row r="19" spans="1:34">
      <c r="A19" s="43" t="s">
        <v>30</v>
      </c>
      <c r="B19" s="12">
        <v>154190</v>
      </c>
      <c r="C19" s="13">
        <v>137212</v>
      </c>
      <c r="D19" s="13">
        <v>138828</v>
      </c>
      <c r="E19" s="13">
        <v>132729</v>
      </c>
      <c r="F19" s="13">
        <v>131328</v>
      </c>
      <c r="G19" s="14">
        <v>124423</v>
      </c>
      <c r="H19" s="13">
        <v>-6905</v>
      </c>
      <c r="I19" s="18">
        <f t="shared" si="2"/>
        <v>-5.257827729044835</v>
      </c>
      <c r="J19" s="17"/>
      <c r="K19" s="12">
        <v>123263</v>
      </c>
      <c r="L19" s="13">
        <v>98799</v>
      </c>
      <c r="M19" s="13">
        <v>106883</v>
      </c>
      <c r="N19" s="13">
        <v>105685</v>
      </c>
      <c r="O19" s="13">
        <v>108304</v>
      </c>
      <c r="P19" s="13">
        <v>106956</v>
      </c>
      <c r="Q19" s="12">
        <v>-1348</v>
      </c>
      <c r="R19" s="18">
        <f t="shared" si="3"/>
        <v>-1.2446447037967203</v>
      </c>
      <c r="S19" s="19"/>
      <c r="T19" s="12">
        <f t="shared" si="4"/>
        <v>30927</v>
      </c>
      <c r="U19" s="13">
        <f t="shared" si="0"/>
        <v>38413</v>
      </c>
      <c r="V19" s="13">
        <f t="shared" si="0"/>
        <v>31945</v>
      </c>
      <c r="W19" s="13">
        <f t="shared" si="0"/>
        <v>27044</v>
      </c>
      <c r="X19" s="13">
        <f t="shared" si="0"/>
        <v>23024</v>
      </c>
      <c r="Y19" s="14">
        <f t="shared" si="0"/>
        <v>17467</v>
      </c>
      <c r="Z19" s="20">
        <f t="shared" si="5"/>
        <v>-5557</v>
      </c>
      <c r="AB19" s="21">
        <f t="shared" si="1"/>
        <v>125.09025417197375</v>
      </c>
      <c r="AC19" s="22">
        <f t="shared" si="1"/>
        <v>138.87994817761313</v>
      </c>
      <c r="AD19" s="22">
        <f t="shared" si="1"/>
        <v>129.88782126250197</v>
      </c>
      <c r="AE19" s="22">
        <f t="shared" si="1"/>
        <v>125.5892510763117</v>
      </c>
      <c r="AF19" s="22">
        <f t="shared" si="1"/>
        <v>121.25867927315703</v>
      </c>
      <c r="AG19" s="22">
        <f t="shared" si="1"/>
        <v>116.33101462283555</v>
      </c>
      <c r="AH19" s="23">
        <f t="shared" si="6"/>
        <v>-4.9276646503214749</v>
      </c>
    </row>
    <row r="20" spans="1:34">
      <c r="A20" s="43" t="s">
        <v>31</v>
      </c>
      <c r="B20" s="12">
        <v>143617</v>
      </c>
      <c r="C20" s="13">
        <v>167752</v>
      </c>
      <c r="D20" s="13">
        <v>170827</v>
      </c>
      <c r="E20" s="13">
        <v>174104</v>
      </c>
      <c r="F20" s="13">
        <v>185388</v>
      </c>
      <c r="G20" s="14">
        <v>181477</v>
      </c>
      <c r="H20" s="13">
        <v>-3911</v>
      </c>
      <c r="I20" s="18">
        <f t="shared" si="2"/>
        <v>-2.1096295337346538</v>
      </c>
      <c r="J20" s="17"/>
      <c r="K20" s="12">
        <v>197697</v>
      </c>
      <c r="L20" s="13">
        <v>230443</v>
      </c>
      <c r="M20" s="13">
        <v>225124</v>
      </c>
      <c r="N20" s="13">
        <v>225455</v>
      </c>
      <c r="O20" s="13">
        <v>226836</v>
      </c>
      <c r="P20" s="13">
        <v>219805</v>
      </c>
      <c r="Q20" s="12">
        <v>-7031</v>
      </c>
      <c r="R20" s="18">
        <f t="shared" si="3"/>
        <v>-3.0995961840272268</v>
      </c>
      <c r="S20" s="19"/>
      <c r="T20" s="12">
        <f t="shared" si="4"/>
        <v>-54080</v>
      </c>
      <c r="U20" s="13">
        <f t="shared" si="4"/>
        <v>-62691</v>
      </c>
      <c r="V20" s="13">
        <f t="shared" si="4"/>
        <v>-54297</v>
      </c>
      <c r="W20" s="13">
        <f t="shared" si="4"/>
        <v>-51351</v>
      </c>
      <c r="X20" s="13">
        <f t="shared" si="4"/>
        <v>-41448</v>
      </c>
      <c r="Y20" s="14">
        <f t="shared" si="4"/>
        <v>-38328</v>
      </c>
      <c r="Z20" s="20">
        <f t="shared" si="5"/>
        <v>3120</v>
      </c>
      <c r="AB20" s="21">
        <f t="shared" ref="AB20:AG62" si="7">B20/K20*100</f>
        <v>72.645007258582581</v>
      </c>
      <c r="AC20" s="22">
        <f t="shared" si="7"/>
        <v>72.795441822923664</v>
      </c>
      <c r="AD20" s="22">
        <f t="shared" si="7"/>
        <v>75.881292087915995</v>
      </c>
      <c r="AE20" s="22">
        <f t="shared" si="7"/>
        <v>77.223392694772798</v>
      </c>
      <c r="AF20" s="22">
        <f t="shared" si="7"/>
        <v>81.727768079140873</v>
      </c>
      <c r="AG20" s="22">
        <f t="shared" si="7"/>
        <v>82.562726052637572</v>
      </c>
      <c r="AH20" s="23">
        <f t="shared" si="6"/>
        <v>0.83495797349669942</v>
      </c>
    </row>
    <row r="21" spans="1:34">
      <c r="A21" s="43" t="s">
        <v>32</v>
      </c>
      <c r="B21" s="12">
        <v>142739</v>
      </c>
      <c r="C21" s="13">
        <v>112923</v>
      </c>
      <c r="D21" s="13">
        <v>110683</v>
      </c>
      <c r="E21" s="13">
        <v>105132</v>
      </c>
      <c r="F21" s="13">
        <v>103920</v>
      </c>
      <c r="G21" s="14">
        <v>99013</v>
      </c>
      <c r="H21" s="13">
        <v>-4907</v>
      </c>
      <c r="I21" s="18">
        <f t="shared" si="2"/>
        <v>-4.7219014626635873</v>
      </c>
      <c r="J21" s="17"/>
      <c r="K21" s="12">
        <v>136087</v>
      </c>
      <c r="L21" s="13">
        <v>96734</v>
      </c>
      <c r="M21" s="13">
        <v>105216</v>
      </c>
      <c r="N21" s="13">
        <v>103619</v>
      </c>
      <c r="O21" s="13">
        <v>101624</v>
      </c>
      <c r="P21" s="13">
        <v>97912</v>
      </c>
      <c r="Q21" s="12">
        <v>-3712</v>
      </c>
      <c r="R21" s="18">
        <f t="shared" si="3"/>
        <v>-3.6526804691805088</v>
      </c>
      <c r="S21" s="19"/>
      <c r="T21" s="12">
        <f t="shared" si="4"/>
        <v>6652</v>
      </c>
      <c r="U21" s="13">
        <f t="shared" si="4"/>
        <v>16189</v>
      </c>
      <c r="V21" s="13">
        <f t="shared" si="4"/>
        <v>5467</v>
      </c>
      <c r="W21" s="13">
        <f t="shared" si="4"/>
        <v>1513</v>
      </c>
      <c r="X21" s="13">
        <f t="shared" si="4"/>
        <v>2296</v>
      </c>
      <c r="Y21" s="14">
        <f t="shared" si="4"/>
        <v>1101</v>
      </c>
      <c r="Z21" s="20">
        <f t="shared" si="5"/>
        <v>-1195</v>
      </c>
      <c r="AB21" s="21">
        <f t="shared" si="7"/>
        <v>104.88804955653367</v>
      </c>
      <c r="AC21" s="22">
        <f t="shared" si="7"/>
        <v>116.7355841792958</v>
      </c>
      <c r="AD21" s="22">
        <f t="shared" si="7"/>
        <v>105.19597779805352</v>
      </c>
      <c r="AE21" s="22">
        <f t="shared" si="7"/>
        <v>101.46015692102799</v>
      </c>
      <c r="AF21" s="22">
        <f t="shared" si="7"/>
        <v>102.25930882468708</v>
      </c>
      <c r="AG21" s="22">
        <f t="shared" si="7"/>
        <v>101.12447912411145</v>
      </c>
      <c r="AH21" s="23">
        <f t="shared" si="6"/>
        <v>-1.1348297005756365</v>
      </c>
    </row>
    <row r="22" spans="1:34">
      <c r="A22" s="43" t="s">
        <v>33</v>
      </c>
      <c r="B22" s="12">
        <v>149575</v>
      </c>
      <c r="C22" s="13">
        <v>144149</v>
      </c>
      <c r="D22" s="13">
        <v>144000</v>
      </c>
      <c r="E22" s="13">
        <v>143674</v>
      </c>
      <c r="F22" s="13">
        <v>145155</v>
      </c>
      <c r="G22" s="14">
        <v>143087</v>
      </c>
      <c r="H22" s="13">
        <v>-2068</v>
      </c>
      <c r="I22" s="18">
        <f t="shared" si="2"/>
        <v>-1.4246839585270918</v>
      </c>
      <c r="J22" s="17"/>
      <c r="K22" s="12">
        <v>186929</v>
      </c>
      <c r="L22" s="13">
        <v>176488</v>
      </c>
      <c r="M22" s="13">
        <v>173925</v>
      </c>
      <c r="N22" s="13">
        <v>170813</v>
      </c>
      <c r="O22" s="13">
        <v>167475</v>
      </c>
      <c r="P22" s="13">
        <v>162468</v>
      </c>
      <c r="Q22" s="12">
        <v>-5007</v>
      </c>
      <c r="R22" s="18">
        <f t="shared" si="3"/>
        <v>-2.9896999552171963</v>
      </c>
      <c r="S22" s="19"/>
      <c r="T22" s="12">
        <f t="shared" si="4"/>
        <v>-37354</v>
      </c>
      <c r="U22" s="13">
        <f t="shared" si="4"/>
        <v>-32339</v>
      </c>
      <c r="V22" s="13">
        <f t="shared" si="4"/>
        <v>-29925</v>
      </c>
      <c r="W22" s="13">
        <f t="shared" si="4"/>
        <v>-27139</v>
      </c>
      <c r="X22" s="13">
        <f t="shared" si="4"/>
        <v>-22320</v>
      </c>
      <c r="Y22" s="14">
        <f t="shared" si="4"/>
        <v>-19381</v>
      </c>
      <c r="Z22" s="20">
        <f t="shared" si="5"/>
        <v>2939</v>
      </c>
      <c r="AB22" s="21">
        <f t="shared" si="7"/>
        <v>80.017011806621767</v>
      </c>
      <c r="AC22" s="22">
        <f t="shared" si="7"/>
        <v>81.676374597706356</v>
      </c>
      <c r="AD22" s="22">
        <f t="shared" si="7"/>
        <v>82.79430789133248</v>
      </c>
      <c r="AE22" s="22">
        <f t="shared" si="7"/>
        <v>84.111865021983107</v>
      </c>
      <c r="AF22" s="22">
        <f t="shared" si="7"/>
        <v>86.672637707120472</v>
      </c>
      <c r="AG22" s="22">
        <f t="shared" si="7"/>
        <v>88.070881650540414</v>
      </c>
      <c r="AH22" s="23">
        <f t="shared" si="6"/>
        <v>1.3982439434199421</v>
      </c>
    </row>
    <row r="23" spans="1:34">
      <c r="A23" s="43" t="s">
        <v>34</v>
      </c>
      <c r="B23" s="12">
        <v>159636</v>
      </c>
      <c r="C23" s="13">
        <v>163604</v>
      </c>
      <c r="D23" s="13">
        <v>163274</v>
      </c>
      <c r="E23" s="13">
        <v>164147</v>
      </c>
      <c r="F23" s="13">
        <v>171422</v>
      </c>
      <c r="G23" s="14">
        <v>170244</v>
      </c>
      <c r="H23" s="13">
        <v>-1178</v>
      </c>
      <c r="I23" s="18">
        <f t="shared" si="2"/>
        <v>-0.68719300906534753</v>
      </c>
      <c r="J23" s="17"/>
      <c r="K23" s="12">
        <v>233328</v>
      </c>
      <c r="L23" s="13">
        <v>240087</v>
      </c>
      <c r="M23" s="13">
        <v>226151</v>
      </c>
      <c r="N23" s="13">
        <v>221753</v>
      </c>
      <c r="O23" s="13">
        <v>220411</v>
      </c>
      <c r="P23" s="13">
        <v>219474</v>
      </c>
      <c r="Q23" s="12">
        <v>-937</v>
      </c>
      <c r="R23" s="18">
        <f t="shared" si="3"/>
        <v>-0.42511489898417049</v>
      </c>
      <c r="S23" s="19"/>
      <c r="T23" s="12">
        <f t="shared" si="4"/>
        <v>-73692</v>
      </c>
      <c r="U23" s="13">
        <f t="shared" si="4"/>
        <v>-76483</v>
      </c>
      <c r="V23" s="13">
        <f t="shared" si="4"/>
        <v>-62877</v>
      </c>
      <c r="W23" s="13">
        <f t="shared" si="4"/>
        <v>-57606</v>
      </c>
      <c r="X23" s="13">
        <f t="shared" si="4"/>
        <v>-48989</v>
      </c>
      <c r="Y23" s="14">
        <f t="shared" si="4"/>
        <v>-49230</v>
      </c>
      <c r="Z23" s="20">
        <f t="shared" si="5"/>
        <v>-241</v>
      </c>
      <c r="AB23" s="21">
        <f t="shared" si="7"/>
        <v>68.416992388397446</v>
      </c>
      <c r="AC23" s="22">
        <f t="shared" si="7"/>
        <v>68.143631266999051</v>
      </c>
      <c r="AD23" s="22">
        <f t="shared" si="7"/>
        <v>72.196894994937011</v>
      </c>
      <c r="AE23" s="22">
        <f t="shared" si="7"/>
        <v>74.022448399796176</v>
      </c>
      <c r="AF23" s="22">
        <f t="shared" si="7"/>
        <v>77.773795318745428</v>
      </c>
      <c r="AG23" s="22">
        <f t="shared" si="7"/>
        <v>77.569097022881976</v>
      </c>
      <c r="AH23" s="23">
        <f t="shared" si="6"/>
        <v>-0.20469829586345156</v>
      </c>
    </row>
    <row r="24" spans="1:34">
      <c r="A24" s="43" t="s">
        <v>35</v>
      </c>
      <c r="B24" s="12">
        <v>153161</v>
      </c>
      <c r="C24" s="13">
        <v>208849</v>
      </c>
      <c r="D24" s="13">
        <v>220300</v>
      </c>
      <c r="E24" s="13">
        <v>225759</v>
      </c>
      <c r="F24" s="13">
        <v>236071</v>
      </c>
      <c r="G24" s="14">
        <v>233953</v>
      </c>
      <c r="H24" s="13">
        <v>-2118</v>
      </c>
      <c r="I24" s="18">
        <f t="shared" si="2"/>
        <v>-0.8971877104769328</v>
      </c>
      <c r="J24" s="17"/>
      <c r="K24" s="12">
        <v>157784</v>
      </c>
      <c r="L24" s="13">
        <v>222027</v>
      </c>
      <c r="M24" s="13">
        <v>235599</v>
      </c>
      <c r="N24" s="13">
        <v>243280</v>
      </c>
      <c r="O24" s="13">
        <v>249298</v>
      </c>
      <c r="P24" s="13">
        <v>245782</v>
      </c>
      <c r="Q24" s="12">
        <v>-3516</v>
      </c>
      <c r="R24" s="18">
        <f t="shared" si="3"/>
        <v>-1.4103602916990909</v>
      </c>
      <c r="S24" s="19"/>
      <c r="T24" s="12">
        <f t="shared" si="4"/>
        <v>-4623</v>
      </c>
      <c r="U24" s="13">
        <f t="shared" si="4"/>
        <v>-13178</v>
      </c>
      <c r="V24" s="13">
        <f t="shared" si="4"/>
        <v>-15299</v>
      </c>
      <c r="W24" s="13">
        <f t="shared" si="4"/>
        <v>-17521</v>
      </c>
      <c r="X24" s="13">
        <f t="shared" si="4"/>
        <v>-13227</v>
      </c>
      <c r="Y24" s="14">
        <f t="shared" si="4"/>
        <v>-11829</v>
      </c>
      <c r="Z24" s="20">
        <f t="shared" si="5"/>
        <v>1398</v>
      </c>
      <c r="AB24" s="21">
        <f t="shared" si="7"/>
        <v>97.070045124980993</v>
      </c>
      <c r="AC24" s="22">
        <f t="shared" si="7"/>
        <v>94.064685826498589</v>
      </c>
      <c r="AD24" s="22">
        <f t="shared" si="7"/>
        <v>93.506339161032088</v>
      </c>
      <c r="AE24" s="22">
        <f t="shared" si="7"/>
        <v>92.798010522854327</v>
      </c>
      <c r="AF24" s="22">
        <f t="shared" si="7"/>
        <v>94.69430159888968</v>
      </c>
      <c r="AG24" s="22">
        <f t="shared" si="7"/>
        <v>95.187198411600519</v>
      </c>
      <c r="AH24" s="23">
        <f t="shared" si="6"/>
        <v>0.49289681271083907</v>
      </c>
    </row>
    <row r="25" spans="1:34">
      <c r="A25" s="44" t="s">
        <v>17</v>
      </c>
      <c r="B25" s="25">
        <f>SUM(B26:B28)</f>
        <v>903262</v>
      </c>
      <c r="C25" s="26">
        <f t="shared" ref="C25:Q25" si="8">SUM(C26:C28)</f>
        <v>875937</v>
      </c>
      <c r="D25" s="26">
        <f t="shared" si="8"/>
        <v>896851</v>
      </c>
      <c r="E25" s="26">
        <f>SUM(E26:E28)</f>
        <v>917308</v>
      </c>
      <c r="F25" s="26">
        <f t="shared" si="8"/>
        <v>944311</v>
      </c>
      <c r="G25" s="27">
        <f t="shared" si="8"/>
        <v>954144</v>
      </c>
      <c r="H25" s="26">
        <f t="shared" si="8"/>
        <v>9833</v>
      </c>
      <c r="I25" s="28">
        <f t="shared" si="2"/>
        <v>1.0412883043827723</v>
      </c>
      <c r="J25" s="17"/>
      <c r="K25" s="25">
        <f t="shared" si="8"/>
        <v>1009319</v>
      </c>
      <c r="L25" s="26">
        <f t="shared" si="8"/>
        <v>953448</v>
      </c>
      <c r="M25" s="26">
        <f t="shared" si="8"/>
        <v>986631</v>
      </c>
      <c r="N25" s="26">
        <f t="shared" si="8"/>
        <v>1011291</v>
      </c>
      <c r="O25" s="26">
        <f t="shared" si="8"/>
        <v>1029626</v>
      </c>
      <c r="P25" s="26">
        <f t="shared" si="8"/>
        <v>1035763</v>
      </c>
      <c r="Q25" s="25">
        <f t="shared" si="8"/>
        <v>6137</v>
      </c>
      <c r="R25" s="28">
        <f t="shared" si="3"/>
        <v>0.5960416694994104</v>
      </c>
      <c r="S25" s="19"/>
      <c r="T25" s="25">
        <f t="shared" si="4"/>
        <v>-106057</v>
      </c>
      <c r="U25" s="26">
        <f t="shared" si="4"/>
        <v>-77511</v>
      </c>
      <c r="V25" s="26">
        <f t="shared" si="4"/>
        <v>-89780</v>
      </c>
      <c r="W25" s="26">
        <f t="shared" si="4"/>
        <v>-93983</v>
      </c>
      <c r="X25" s="26">
        <f t="shared" si="4"/>
        <v>-85315</v>
      </c>
      <c r="Y25" s="27">
        <f t="shared" si="4"/>
        <v>-81619</v>
      </c>
      <c r="Z25" s="29">
        <f t="shared" si="5"/>
        <v>3696</v>
      </c>
      <c r="AB25" s="30">
        <f t="shared" si="7"/>
        <v>89.492221983337288</v>
      </c>
      <c r="AC25" s="31">
        <f t="shared" si="7"/>
        <v>91.870453344073297</v>
      </c>
      <c r="AD25" s="31">
        <f t="shared" si="7"/>
        <v>90.900346735507</v>
      </c>
      <c r="AE25" s="31">
        <f t="shared" si="7"/>
        <v>90.706631424585012</v>
      </c>
      <c r="AF25" s="31">
        <f t="shared" si="7"/>
        <v>91.713981581661685</v>
      </c>
      <c r="AG25" s="31">
        <f t="shared" si="7"/>
        <v>92.119915463286489</v>
      </c>
      <c r="AH25" s="32">
        <f t="shared" si="6"/>
        <v>0.40593388162480437</v>
      </c>
    </row>
    <row r="26" spans="1:34">
      <c r="A26" s="43" t="s">
        <v>36</v>
      </c>
      <c r="B26" s="12">
        <v>461391</v>
      </c>
      <c r="C26" s="13">
        <v>458780</v>
      </c>
      <c r="D26" s="13">
        <v>447374</v>
      </c>
      <c r="E26" s="13">
        <v>440151</v>
      </c>
      <c r="F26" s="13">
        <v>439358</v>
      </c>
      <c r="G26" s="14">
        <v>435641</v>
      </c>
      <c r="H26" s="13">
        <v>-3717</v>
      </c>
      <c r="I26" s="18">
        <f t="shared" si="2"/>
        <v>-0.84600712858306881</v>
      </c>
      <c r="J26" s="17"/>
      <c r="K26" s="12">
        <v>496617</v>
      </c>
      <c r="L26" s="13">
        <v>488325</v>
      </c>
      <c r="M26" s="13">
        <v>465821</v>
      </c>
      <c r="N26" s="13">
        <v>458155</v>
      </c>
      <c r="O26" s="13">
        <v>453748</v>
      </c>
      <c r="P26" s="13">
        <v>452563</v>
      </c>
      <c r="Q26" s="12">
        <v>-1185</v>
      </c>
      <c r="R26" s="18">
        <f t="shared" si="3"/>
        <v>-0.26115817590380563</v>
      </c>
      <c r="S26" s="19"/>
      <c r="T26" s="12">
        <f t="shared" si="4"/>
        <v>-35226</v>
      </c>
      <c r="U26" s="13">
        <f t="shared" si="4"/>
        <v>-29545</v>
      </c>
      <c r="V26" s="13">
        <f t="shared" si="4"/>
        <v>-18447</v>
      </c>
      <c r="W26" s="13">
        <f t="shared" si="4"/>
        <v>-18004</v>
      </c>
      <c r="X26" s="13">
        <f t="shared" si="4"/>
        <v>-14390</v>
      </c>
      <c r="Y26" s="14">
        <f t="shared" si="4"/>
        <v>-16922</v>
      </c>
      <c r="Z26" s="20">
        <f t="shared" si="5"/>
        <v>-2532</v>
      </c>
      <c r="AB26" s="21">
        <f t="shared" si="7"/>
        <v>92.906807459269416</v>
      </c>
      <c r="AC26" s="22">
        <f t="shared" si="7"/>
        <v>93.949726104541028</v>
      </c>
      <c r="AD26" s="22">
        <f t="shared" si="7"/>
        <v>96.039895152859145</v>
      </c>
      <c r="AE26" s="22">
        <f t="shared" si="7"/>
        <v>96.070325544848359</v>
      </c>
      <c r="AF26" s="22">
        <f t="shared" si="7"/>
        <v>96.828636159277835</v>
      </c>
      <c r="AG26" s="22">
        <f t="shared" si="7"/>
        <v>96.260852080262865</v>
      </c>
      <c r="AH26" s="23">
        <f t="shared" si="6"/>
        <v>-0.56778407901497019</v>
      </c>
    </row>
    <row r="27" spans="1:34">
      <c r="A27" s="43" t="s">
        <v>37</v>
      </c>
      <c r="B27" s="12">
        <v>374178</v>
      </c>
      <c r="C27" s="13">
        <v>355967</v>
      </c>
      <c r="D27" s="13">
        <v>383628</v>
      </c>
      <c r="E27" s="13">
        <v>406892</v>
      </c>
      <c r="F27" s="13">
        <v>430285</v>
      </c>
      <c r="G27" s="14">
        <v>439258</v>
      </c>
      <c r="H27" s="13">
        <v>8973</v>
      </c>
      <c r="I27" s="18">
        <f t="shared" si="2"/>
        <v>2.0853620274934053</v>
      </c>
      <c r="J27" s="17"/>
      <c r="K27" s="12">
        <v>425481</v>
      </c>
      <c r="L27" s="13">
        <v>390205</v>
      </c>
      <c r="M27" s="13">
        <v>437122</v>
      </c>
      <c r="N27" s="13">
        <v>462689</v>
      </c>
      <c r="O27" s="13">
        <v>482640</v>
      </c>
      <c r="P27" s="13">
        <v>487850</v>
      </c>
      <c r="Q27" s="12">
        <v>5210</v>
      </c>
      <c r="R27" s="18">
        <f t="shared" si="3"/>
        <v>1.07947952925576</v>
      </c>
      <c r="S27" s="19"/>
      <c r="T27" s="12">
        <f t="shared" si="4"/>
        <v>-51303</v>
      </c>
      <c r="U27" s="13">
        <f t="shared" si="4"/>
        <v>-34238</v>
      </c>
      <c r="V27" s="13">
        <f t="shared" si="4"/>
        <v>-53494</v>
      </c>
      <c r="W27" s="13">
        <f t="shared" si="4"/>
        <v>-55797</v>
      </c>
      <c r="X27" s="13">
        <f t="shared" si="4"/>
        <v>-52355</v>
      </c>
      <c r="Y27" s="14">
        <f t="shared" si="4"/>
        <v>-48592</v>
      </c>
      <c r="Z27" s="20">
        <f t="shared" si="5"/>
        <v>3763</v>
      </c>
      <c r="AB27" s="21">
        <f t="shared" si="7"/>
        <v>87.942352302452989</v>
      </c>
      <c r="AC27" s="22">
        <f t="shared" si="7"/>
        <v>91.22563780576877</v>
      </c>
      <c r="AD27" s="22">
        <f t="shared" si="7"/>
        <v>87.762226563751085</v>
      </c>
      <c r="AE27" s="22">
        <f t="shared" si="7"/>
        <v>87.940711795612174</v>
      </c>
      <c r="AF27" s="22">
        <f t="shared" si="7"/>
        <v>89.152370296701477</v>
      </c>
      <c r="AG27" s="22">
        <f t="shared" si="7"/>
        <v>90.039561340576</v>
      </c>
      <c r="AH27" s="23">
        <f t="shared" si="6"/>
        <v>0.88719104387452319</v>
      </c>
    </row>
    <row r="28" spans="1:34">
      <c r="A28" s="45" t="s">
        <v>38</v>
      </c>
      <c r="B28" s="35">
        <v>67693</v>
      </c>
      <c r="C28" s="36">
        <v>61190</v>
      </c>
      <c r="D28" s="36">
        <v>65849</v>
      </c>
      <c r="E28" s="36">
        <v>70265</v>
      </c>
      <c r="F28" s="36">
        <v>74668</v>
      </c>
      <c r="G28" s="37">
        <v>79245</v>
      </c>
      <c r="H28" s="36">
        <v>4577</v>
      </c>
      <c r="I28" s="38">
        <f t="shared" si="2"/>
        <v>6.1298012535490436</v>
      </c>
      <c r="J28" s="17"/>
      <c r="K28" s="35">
        <v>87221</v>
      </c>
      <c r="L28" s="36">
        <v>74918</v>
      </c>
      <c r="M28" s="36">
        <v>83688</v>
      </c>
      <c r="N28" s="36">
        <v>90447</v>
      </c>
      <c r="O28" s="36">
        <v>93238</v>
      </c>
      <c r="P28" s="36">
        <v>95350</v>
      </c>
      <c r="Q28" s="35">
        <v>2112</v>
      </c>
      <c r="R28" s="38">
        <f t="shared" si="3"/>
        <v>2.2651708530856518</v>
      </c>
      <c r="S28" s="19"/>
      <c r="T28" s="35">
        <f t="shared" si="4"/>
        <v>-19528</v>
      </c>
      <c r="U28" s="36">
        <f t="shared" si="4"/>
        <v>-13728</v>
      </c>
      <c r="V28" s="36">
        <f t="shared" si="4"/>
        <v>-17839</v>
      </c>
      <c r="W28" s="36">
        <f t="shared" si="4"/>
        <v>-20182</v>
      </c>
      <c r="X28" s="36">
        <f t="shared" si="4"/>
        <v>-18570</v>
      </c>
      <c r="Y28" s="37">
        <f t="shared" si="4"/>
        <v>-16105</v>
      </c>
      <c r="Z28" s="39">
        <f t="shared" si="5"/>
        <v>2465</v>
      </c>
      <c r="AB28" s="40">
        <f t="shared" si="7"/>
        <v>77.610896458421706</v>
      </c>
      <c r="AC28" s="41">
        <f t="shared" si="7"/>
        <v>81.675965722523287</v>
      </c>
      <c r="AD28" s="41">
        <f t="shared" si="7"/>
        <v>78.683921231239836</v>
      </c>
      <c r="AE28" s="41">
        <f t="shared" si="7"/>
        <v>77.686379868873473</v>
      </c>
      <c r="AF28" s="41">
        <f t="shared" si="7"/>
        <v>80.083227868465642</v>
      </c>
      <c r="AG28" s="41">
        <f t="shared" si="7"/>
        <v>83.109596224436288</v>
      </c>
      <c r="AH28" s="42">
        <f t="shared" si="6"/>
        <v>3.0263683559706465</v>
      </c>
    </row>
    <row r="29" spans="1:34">
      <c r="A29" s="46" t="s">
        <v>18</v>
      </c>
      <c r="B29" s="12">
        <f>SUM(B30:B34)</f>
        <v>493288</v>
      </c>
      <c r="C29" s="13">
        <f t="shared" ref="C29:Q29" si="9">SUM(C30:C34)</f>
        <v>528850</v>
      </c>
      <c r="D29" s="13">
        <f t="shared" si="9"/>
        <v>571976</v>
      </c>
      <c r="E29" s="13">
        <f t="shared" si="9"/>
        <v>593896</v>
      </c>
      <c r="F29" s="13">
        <f t="shared" si="9"/>
        <v>612312</v>
      </c>
      <c r="G29" s="14">
        <f t="shared" si="9"/>
        <v>610106</v>
      </c>
      <c r="H29" s="13">
        <f t="shared" si="9"/>
        <v>-2206</v>
      </c>
      <c r="I29" s="18">
        <f t="shared" si="2"/>
        <v>-0.36027384731966711</v>
      </c>
      <c r="J29" s="17"/>
      <c r="K29" s="12">
        <f t="shared" si="9"/>
        <v>614266</v>
      </c>
      <c r="L29" s="13">
        <f t="shared" si="9"/>
        <v>658674</v>
      </c>
      <c r="M29" s="13">
        <f t="shared" si="9"/>
        <v>699173</v>
      </c>
      <c r="N29" s="13">
        <f t="shared" si="9"/>
        <v>710503</v>
      </c>
      <c r="O29" s="13">
        <f t="shared" si="9"/>
        <v>724205</v>
      </c>
      <c r="P29" s="13">
        <f t="shared" si="9"/>
        <v>721690</v>
      </c>
      <c r="Q29" s="12">
        <f t="shared" si="9"/>
        <v>-2515</v>
      </c>
      <c r="R29" s="18">
        <f t="shared" si="3"/>
        <v>-0.34727735931124476</v>
      </c>
      <c r="S29" s="19"/>
      <c r="T29" s="12">
        <f t="shared" si="4"/>
        <v>-120978</v>
      </c>
      <c r="U29" s="13">
        <f t="shared" si="4"/>
        <v>-129824</v>
      </c>
      <c r="V29" s="13">
        <f t="shared" si="4"/>
        <v>-127197</v>
      </c>
      <c r="W29" s="13">
        <f t="shared" si="4"/>
        <v>-116607</v>
      </c>
      <c r="X29" s="13">
        <f t="shared" si="4"/>
        <v>-111893</v>
      </c>
      <c r="Y29" s="14">
        <f t="shared" si="4"/>
        <v>-111584</v>
      </c>
      <c r="Z29" s="20">
        <f t="shared" si="5"/>
        <v>309</v>
      </c>
      <c r="AB29" s="21">
        <f t="shared" si="7"/>
        <v>80.305274913473966</v>
      </c>
      <c r="AC29" s="22">
        <f t="shared" si="7"/>
        <v>80.290097984739035</v>
      </c>
      <c r="AD29" s="22">
        <f t="shared" si="7"/>
        <v>81.807506868829321</v>
      </c>
      <c r="AE29" s="22">
        <f t="shared" si="7"/>
        <v>83.5881058911785</v>
      </c>
      <c r="AF29" s="22">
        <f t="shared" si="7"/>
        <v>84.549540530650845</v>
      </c>
      <c r="AG29" s="22">
        <f t="shared" si="7"/>
        <v>84.53851376629855</v>
      </c>
      <c r="AH29" s="23">
        <f t="shared" si="6"/>
        <v>-1.1026764352294549E-2</v>
      </c>
    </row>
    <row r="30" spans="1:34">
      <c r="A30" s="43" t="s">
        <v>39</v>
      </c>
      <c r="B30" s="12">
        <v>164545</v>
      </c>
      <c r="C30" s="13">
        <v>166308</v>
      </c>
      <c r="D30" s="13">
        <v>172269</v>
      </c>
      <c r="E30" s="13">
        <v>175961</v>
      </c>
      <c r="F30" s="13">
        <v>178488</v>
      </c>
      <c r="G30" s="14">
        <v>178195</v>
      </c>
      <c r="H30" s="13">
        <v>-293</v>
      </c>
      <c r="I30" s="18">
        <f t="shared" si="2"/>
        <v>-0.16415669400744029</v>
      </c>
      <c r="J30" s="17"/>
      <c r="K30" s="12">
        <v>186024</v>
      </c>
      <c r="L30" s="13">
        <v>188415</v>
      </c>
      <c r="M30" s="13">
        <v>192156</v>
      </c>
      <c r="N30" s="13">
        <v>192230</v>
      </c>
      <c r="O30" s="13">
        <v>196127</v>
      </c>
      <c r="P30" s="13">
        <v>196883</v>
      </c>
      <c r="Q30" s="12">
        <v>756</v>
      </c>
      <c r="R30" s="18">
        <f t="shared" si="3"/>
        <v>0.38546452043828744</v>
      </c>
      <c r="S30" s="19"/>
      <c r="T30" s="12">
        <f t="shared" si="4"/>
        <v>-21479</v>
      </c>
      <c r="U30" s="13">
        <f t="shared" si="4"/>
        <v>-22107</v>
      </c>
      <c r="V30" s="13">
        <f t="shared" si="4"/>
        <v>-19887</v>
      </c>
      <c r="W30" s="13">
        <f t="shared" si="4"/>
        <v>-16269</v>
      </c>
      <c r="X30" s="13">
        <f t="shared" si="4"/>
        <v>-17639</v>
      </c>
      <c r="Y30" s="14">
        <f t="shared" si="4"/>
        <v>-18688</v>
      </c>
      <c r="Z30" s="20">
        <f t="shared" si="5"/>
        <v>-1049</v>
      </c>
      <c r="AB30" s="21">
        <f t="shared" si="7"/>
        <v>88.453640390487251</v>
      </c>
      <c r="AC30" s="22">
        <f t="shared" si="7"/>
        <v>88.266857734256831</v>
      </c>
      <c r="AD30" s="22">
        <f t="shared" si="7"/>
        <v>89.650596390432767</v>
      </c>
      <c r="AE30" s="22">
        <f t="shared" si="7"/>
        <v>91.536700827134169</v>
      </c>
      <c r="AF30" s="22">
        <f t="shared" si="7"/>
        <v>91.006337730144239</v>
      </c>
      <c r="AG30" s="22">
        <f t="shared" si="7"/>
        <v>90.508068243576133</v>
      </c>
      <c r="AH30" s="23">
        <f t="shared" si="6"/>
        <v>-0.49826948656810544</v>
      </c>
    </row>
    <row r="31" spans="1:34">
      <c r="A31" s="43" t="s">
        <v>40</v>
      </c>
      <c r="B31" s="12">
        <v>148985</v>
      </c>
      <c r="C31" s="13">
        <v>151380</v>
      </c>
      <c r="D31" s="13">
        <v>163631</v>
      </c>
      <c r="E31" s="13">
        <v>170623</v>
      </c>
      <c r="F31" s="13">
        <v>181755</v>
      </c>
      <c r="G31" s="14">
        <v>179751</v>
      </c>
      <c r="H31" s="13">
        <v>-2004</v>
      </c>
      <c r="I31" s="18">
        <f t="shared" si="2"/>
        <v>-1.1025831476438062</v>
      </c>
      <c r="J31" s="17"/>
      <c r="K31" s="12">
        <v>201135</v>
      </c>
      <c r="L31" s="13">
        <v>202439</v>
      </c>
      <c r="M31" s="13">
        <v>212607</v>
      </c>
      <c r="N31" s="13">
        <v>217662</v>
      </c>
      <c r="O31" s="13">
        <v>225700</v>
      </c>
      <c r="P31" s="13">
        <v>224903</v>
      </c>
      <c r="Q31" s="12">
        <v>-797</v>
      </c>
      <c r="R31" s="18">
        <f t="shared" si="3"/>
        <v>-0.35312361541869741</v>
      </c>
      <c r="S31" s="19"/>
      <c r="T31" s="12">
        <f t="shared" si="4"/>
        <v>-52150</v>
      </c>
      <c r="U31" s="13">
        <f t="shared" si="4"/>
        <v>-51059</v>
      </c>
      <c r="V31" s="13">
        <f t="shared" si="4"/>
        <v>-48976</v>
      </c>
      <c r="W31" s="13">
        <f t="shared" si="4"/>
        <v>-47039</v>
      </c>
      <c r="X31" s="13">
        <f t="shared" si="4"/>
        <v>-43945</v>
      </c>
      <c r="Y31" s="14">
        <f t="shared" si="4"/>
        <v>-45152</v>
      </c>
      <c r="Z31" s="20">
        <f t="shared" si="5"/>
        <v>-1207</v>
      </c>
      <c r="AB31" s="21">
        <f t="shared" si="7"/>
        <v>74.072140602083181</v>
      </c>
      <c r="AC31" s="22">
        <f t="shared" si="7"/>
        <v>74.778081298564018</v>
      </c>
      <c r="AD31" s="22">
        <f t="shared" si="7"/>
        <v>76.964069856589859</v>
      </c>
      <c r="AE31" s="22">
        <f t="shared" si="7"/>
        <v>78.388970054488155</v>
      </c>
      <c r="AF31" s="22">
        <f t="shared" si="7"/>
        <v>80.529463890119629</v>
      </c>
      <c r="AG31" s="22">
        <f t="shared" si="7"/>
        <v>79.923789366971548</v>
      </c>
      <c r="AH31" s="23">
        <f t="shared" si="6"/>
        <v>-0.60567452314808179</v>
      </c>
    </row>
    <row r="32" spans="1:34">
      <c r="A32" s="43" t="s">
        <v>41</v>
      </c>
      <c r="B32" s="12">
        <v>101687</v>
      </c>
      <c r="C32" s="13">
        <v>105797</v>
      </c>
      <c r="D32" s="13">
        <v>116064</v>
      </c>
      <c r="E32" s="13">
        <v>123118</v>
      </c>
      <c r="F32" s="13">
        <v>125023</v>
      </c>
      <c r="G32" s="14">
        <v>124513</v>
      </c>
      <c r="H32" s="13">
        <v>-510</v>
      </c>
      <c r="I32" s="18">
        <f t="shared" si="2"/>
        <v>-0.40792494181070682</v>
      </c>
      <c r="J32" s="17"/>
      <c r="K32" s="12">
        <v>141058</v>
      </c>
      <c r="L32" s="13">
        <v>144446</v>
      </c>
      <c r="M32" s="13">
        <v>153694</v>
      </c>
      <c r="N32" s="13">
        <v>157347</v>
      </c>
      <c r="O32" s="13">
        <v>156423</v>
      </c>
      <c r="P32" s="13">
        <v>156375</v>
      </c>
      <c r="Q32" s="12">
        <v>-48</v>
      </c>
      <c r="R32" s="18">
        <f t="shared" si="3"/>
        <v>-3.0686024433746954E-2</v>
      </c>
      <c r="S32" s="19"/>
      <c r="T32" s="12">
        <f t="shared" si="4"/>
        <v>-39371</v>
      </c>
      <c r="U32" s="13">
        <f t="shared" si="4"/>
        <v>-38649</v>
      </c>
      <c r="V32" s="13">
        <f t="shared" si="4"/>
        <v>-37630</v>
      </c>
      <c r="W32" s="13">
        <f t="shared" si="4"/>
        <v>-34229</v>
      </c>
      <c r="X32" s="13">
        <f t="shared" si="4"/>
        <v>-31400</v>
      </c>
      <c r="Y32" s="14">
        <f t="shared" si="4"/>
        <v>-31862</v>
      </c>
      <c r="Z32" s="20">
        <f t="shared" si="5"/>
        <v>-462</v>
      </c>
      <c r="AB32" s="21">
        <f t="shared" si="7"/>
        <v>72.088786173063554</v>
      </c>
      <c r="AC32" s="22">
        <f t="shared" si="7"/>
        <v>73.243288149204545</v>
      </c>
      <c r="AD32" s="22">
        <f t="shared" si="7"/>
        <v>75.516285606464791</v>
      </c>
      <c r="AE32" s="22">
        <f t="shared" si="7"/>
        <v>78.246169294616351</v>
      </c>
      <c r="AF32" s="22">
        <f t="shared" si="7"/>
        <v>79.926225682923871</v>
      </c>
      <c r="AG32" s="22">
        <f t="shared" si="7"/>
        <v>79.624620303756998</v>
      </c>
      <c r="AH32" s="23">
        <f t="shared" si="6"/>
        <v>-0.30160537916687247</v>
      </c>
    </row>
    <row r="33" spans="1:34">
      <c r="A33" s="43" t="s">
        <v>42</v>
      </c>
      <c r="B33" s="12">
        <v>61804</v>
      </c>
      <c r="C33" s="13">
        <v>85793</v>
      </c>
      <c r="D33" s="13">
        <v>98382</v>
      </c>
      <c r="E33" s="13">
        <v>102134</v>
      </c>
      <c r="F33" s="13">
        <v>103098</v>
      </c>
      <c r="G33" s="14">
        <v>104106</v>
      </c>
      <c r="H33" s="13">
        <v>1008</v>
      </c>
      <c r="I33" s="18">
        <f t="shared" si="2"/>
        <v>0.97771052784729096</v>
      </c>
      <c r="J33" s="17"/>
      <c r="K33" s="12">
        <v>64515</v>
      </c>
      <c r="L33" s="13">
        <v>96244</v>
      </c>
      <c r="M33" s="13">
        <v>111622</v>
      </c>
      <c r="N33" s="13">
        <v>113256</v>
      </c>
      <c r="O33" s="13">
        <v>114216</v>
      </c>
      <c r="P33" s="13">
        <v>112691</v>
      </c>
      <c r="Q33" s="12">
        <v>-1525</v>
      </c>
      <c r="R33" s="18">
        <f t="shared" si="3"/>
        <v>-1.3351894655740002</v>
      </c>
      <c r="S33" s="19"/>
      <c r="T33" s="12">
        <f t="shared" si="4"/>
        <v>-2711</v>
      </c>
      <c r="U33" s="13">
        <f t="shared" si="4"/>
        <v>-10451</v>
      </c>
      <c r="V33" s="13">
        <f t="shared" si="4"/>
        <v>-13240</v>
      </c>
      <c r="W33" s="13">
        <f t="shared" si="4"/>
        <v>-11122</v>
      </c>
      <c r="X33" s="13">
        <f t="shared" si="4"/>
        <v>-11118</v>
      </c>
      <c r="Y33" s="14">
        <f t="shared" si="4"/>
        <v>-8585</v>
      </c>
      <c r="Z33" s="20">
        <f t="shared" si="5"/>
        <v>2533</v>
      </c>
      <c r="AB33" s="21">
        <f t="shared" si="7"/>
        <v>95.797876462838104</v>
      </c>
      <c r="AC33" s="22">
        <f t="shared" si="7"/>
        <v>89.141141265949045</v>
      </c>
      <c r="AD33" s="22">
        <f t="shared" si="7"/>
        <v>88.138538997688627</v>
      </c>
      <c r="AE33" s="22">
        <f t="shared" si="7"/>
        <v>90.179769725224261</v>
      </c>
      <c r="AF33" s="22">
        <f t="shared" si="7"/>
        <v>90.265812145408702</v>
      </c>
      <c r="AG33" s="22">
        <f t="shared" si="7"/>
        <v>92.381822860743085</v>
      </c>
      <c r="AH33" s="23">
        <f t="shared" si="6"/>
        <v>2.116010715334383</v>
      </c>
    </row>
    <row r="34" spans="1:34">
      <c r="A34" s="43" t="s">
        <v>43</v>
      </c>
      <c r="B34" s="12">
        <v>16267</v>
      </c>
      <c r="C34" s="13">
        <v>19572</v>
      </c>
      <c r="D34" s="13">
        <v>21630</v>
      </c>
      <c r="E34" s="13">
        <v>22060</v>
      </c>
      <c r="F34" s="13">
        <v>23948</v>
      </c>
      <c r="G34" s="14">
        <v>23541</v>
      </c>
      <c r="H34" s="13">
        <v>-407</v>
      </c>
      <c r="I34" s="18">
        <f t="shared" si="2"/>
        <v>-1.6995156171705363</v>
      </c>
      <c r="J34" s="17"/>
      <c r="K34" s="12">
        <v>21534</v>
      </c>
      <c r="L34" s="13">
        <v>27130</v>
      </c>
      <c r="M34" s="13">
        <v>29094</v>
      </c>
      <c r="N34" s="13">
        <v>30008</v>
      </c>
      <c r="O34" s="13">
        <v>31739</v>
      </c>
      <c r="P34" s="13">
        <v>30838</v>
      </c>
      <c r="Q34" s="12">
        <v>-901</v>
      </c>
      <c r="R34" s="18">
        <f t="shared" si="3"/>
        <v>-2.8387787895018746</v>
      </c>
      <c r="S34" s="19"/>
      <c r="T34" s="12">
        <f t="shared" si="4"/>
        <v>-5267</v>
      </c>
      <c r="U34" s="13">
        <f t="shared" si="4"/>
        <v>-7558</v>
      </c>
      <c r="V34" s="13">
        <f t="shared" si="4"/>
        <v>-7464</v>
      </c>
      <c r="W34" s="13">
        <f t="shared" si="4"/>
        <v>-7948</v>
      </c>
      <c r="X34" s="13">
        <f t="shared" si="4"/>
        <v>-7791</v>
      </c>
      <c r="Y34" s="14">
        <f t="shared" si="4"/>
        <v>-7297</v>
      </c>
      <c r="Z34" s="20">
        <f t="shared" si="5"/>
        <v>494</v>
      </c>
      <c r="AB34" s="21">
        <f t="shared" si="7"/>
        <v>75.541004922448224</v>
      </c>
      <c r="AC34" s="22">
        <f t="shared" si="7"/>
        <v>72.141540729819383</v>
      </c>
      <c r="AD34" s="22">
        <f t="shared" si="7"/>
        <v>74.345225819756649</v>
      </c>
      <c r="AE34" s="22">
        <f t="shared" si="7"/>
        <v>73.51372967208745</v>
      </c>
      <c r="AF34" s="22">
        <f t="shared" si="7"/>
        <v>75.452912820189681</v>
      </c>
      <c r="AG34" s="22">
        <f t="shared" si="7"/>
        <v>76.337635384914719</v>
      </c>
      <c r="AH34" s="23">
        <f t="shared" si="6"/>
        <v>0.8847225647250383</v>
      </c>
    </row>
    <row r="35" spans="1:34">
      <c r="A35" s="44" t="s">
        <v>19</v>
      </c>
      <c r="B35" s="25">
        <f>SUM(B36:B40)</f>
        <v>592013</v>
      </c>
      <c r="C35" s="26">
        <f t="shared" ref="C35:Q35" si="10">SUM(C36:C40)</f>
        <v>627746</v>
      </c>
      <c r="D35" s="26">
        <f t="shared" si="10"/>
        <v>642830</v>
      </c>
      <c r="E35" s="26">
        <f t="shared" si="10"/>
        <v>643336</v>
      </c>
      <c r="F35" s="26">
        <f t="shared" si="10"/>
        <v>651341</v>
      </c>
      <c r="G35" s="27">
        <f t="shared" si="10"/>
        <v>650569</v>
      </c>
      <c r="H35" s="26">
        <f t="shared" si="10"/>
        <v>-772</v>
      </c>
      <c r="I35" s="28">
        <f t="shared" si="2"/>
        <v>-0.11852470518514879</v>
      </c>
      <c r="J35" s="17"/>
      <c r="K35" s="25">
        <f t="shared" si="10"/>
        <v>663377</v>
      </c>
      <c r="L35" s="26">
        <f t="shared" si="10"/>
        <v>710341</v>
      </c>
      <c r="M35" s="26">
        <f t="shared" si="10"/>
        <v>720620</v>
      </c>
      <c r="N35" s="26">
        <f t="shared" si="10"/>
        <v>713969</v>
      </c>
      <c r="O35" s="26">
        <f t="shared" si="10"/>
        <v>716006</v>
      </c>
      <c r="P35" s="26">
        <f t="shared" si="10"/>
        <v>716633</v>
      </c>
      <c r="Q35" s="25">
        <f t="shared" si="10"/>
        <v>627</v>
      </c>
      <c r="R35" s="28">
        <f t="shared" si="3"/>
        <v>8.7569098582972765E-2</v>
      </c>
      <c r="S35" s="19"/>
      <c r="T35" s="25">
        <f t="shared" si="4"/>
        <v>-71364</v>
      </c>
      <c r="U35" s="26">
        <f t="shared" si="4"/>
        <v>-82595</v>
      </c>
      <c r="V35" s="26">
        <f t="shared" si="4"/>
        <v>-77790</v>
      </c>
      <c r="W35" s="26">
        <f t="shared" si="4"/>
        <v>-70633</v>
      </c>
      <c r="X35" s="26">
        <f t="shared" si="4"/>
        <v>-64665</v>
      </c>
      <c r="Y35" s="27">
        <f t="shared" si="4"/>
        <v>-66064</v>
      </c>
      <c r="Z35" s="29">
        <f t="shared" si="5"/>
        <v>-1399</v>
      </c>
      <c r="AB35" s="30">
        <f t="shared" si="7"/>
        <v>89.242316209334959</v>
      </c>
      <c r="AC35" s="31">
        <f t="shared" si="7"/>
        <v>88.372485890579313</v>
      </c>
      <c r="AD35" s="31">
        <f t="shared" si="7"/>
        <v>89.205128916766114</v>
      </c>
      <c r="AE35" s="31">
        <f t="shared" si="7"/>
        <v>90.106993440891685</v>
      </c>
      <c r="AF35" s="31">
        <f t="shared" si="7"/>
        <v>90.968651100689101</v>
      </c>
      <c r="AG35" s="31">
        <f t="shared" si="7"/>
        <v>90.781334378963848</v>
      </c>
      <c r="AH35" s="32">
        <f t="shared" si="6"/>
        <v>-0.18731672172525293</v>
      </c>
    </row>
    <row r="36" spans="1:34">
      <c r="A36" s="43" t="s">
        <v>44</v>
      </c>
      <c r="B36" s="12">
        <v>238195</v>
      </c>
      <c r="C36" s="13">
        <v>251189</v>
      </c>
      <c r="D36" s="13">
        <v>260222</v>
      </c>
      <c r="E36" s="13">
        <v>260144</v>
      </c>
      <c r="F36" s="13">
        <v>262138</v>
      </c>
      <c r="G36" s="14">
        <v>262799</v>
      </c>
      <c r="H36" s="13">
        <v>661</v>
      </c>
      <c r="I36" s="18">
        <f t="shared" si="2"/>
        <v>0.25215726067948946</v>
      </c>
      <c r="J36" s="17"/>
      <c r="K36" s="12">
        <v>269979</v>
      </c>
      <c r="L36" s="13">
        <v>287529</v>
      </c>
      <c r="M36" s="13">
        <v>292991</v>
      </c>
      <c r="N36" s="13">
        <v>289430</v>
      </c>
      <c r="O36" s="13">
        <v>290959</v>
      </c>
      <c r="P36" s="13">
        <v>293409</v>
      </c>
      <c r="Q36" s="12">
        <v>2450</v>
      </c>
      <c r="R36" s="18">
        <f t="shared" si="3"/>
        <v>0.8420430369914661</v>
      </c>
      <c r="S36" s="19"/>
      <c r="T36" s="12">
        <f t="shared" si="4"/>
        <v>-31784</v>
      </c>
      <c r="U36" s="13">
        <f t="shared" si="4"/>
        <v>-36340</v>
      </c>
      <c r="V36" s="13">
        <f t="shared" si="4"/>
        <v>-32769</v>
      </c>
      <c r="W36" s="13">
        <f t="shared" si="4"/>
        <v>-29286</v>
      </c>
      <c r="X36" s="13">
        <f t="shared" si="4"/>
        <v>-28821</v>
      </c>
      <c r="Y36" s="14">
        <f t="shared" si="4"/>
        <v>-30610</v>
      </c>
      <c r="Z36" s="20">
        <f t="shared" si="5"/>
        <v>-1789</v>
      </c>
      <c r="AB36" s="21">
        <f t="shared" si="7"/>
        <v>88.227232488452799</v>
      </c>
      <c r="AC36" s="22">
        <f t="shared" si="7"/>
        <v>87.361274862709507</v>
      </c>
      <c r="AD36" s="22">
        <f t="shared" si="7"/>
        <v>88.815697410500661</v>
      </c>
      <c r="AE36" s="22">
        <f t="shared" si="7"/>
        <v>89.881491206854861</v>
      </c>
      <c r="AF36" s="22">
        <f t="shared" si="7"/>
        <v>90.094480665660797</v>
      </c>
      <c r="AG36" s="22">
        <f t="shared" si="7"/>
        <v>89.56746384739391</v>
      </c>
      <c r="AH36" s="23">
        <f t="shared" si="6"/>
        <v>-0.52701681826688684</v>
      </c>
    </row>
    <row r="37" spans="1:34">
      <c r="A37" s="43" t="s">
        <v>45</v>
      </c>
      <c r="B37" s="12">
        <v>210124</v>
      </c>
      <c r="C37" s="13">
        <v>225502</v>
      </c>
      <c r="D37" s="13">
        <v>230870</v>
      </c>
      <c r="E37" s="13">
        <v>231285</v>
      </c>
      <c r="F37" s="13">
        <v>235670</v>
      </c>
      <c r="G37" s="14">
        <v>236758</v>
      </c>
      <c r="H37" s="13">
        <v>1088</v>
      </c>
      <c r="I37" s="18">
        <f t="shared" si="2"/>
        <v>0.46166249416557054</v>
      </c>
      <c r="J37" s="17"/>
      <c r="K37" s="12">
        <v>238776</v>
      </c>
      <c r="L37" s="13">
        <v>260229</v>
      </c>
      <c r="M37" s="13">
        <v>265910</v>
      </c>
      <c r="N37" s="13">
        <v>264443</v>
      </c>
      <c r="O37" s="13">
        <v>266937</v>
      </c>
      <c r="P37" s="13">
        <v>267435</v>
      </c>
      <c r="Q37" s="12">
        <v>498</v>
      </c>
      <c r="R37" s="18">
        <f t="shared" si="3"/>
        <v>0.18656087391406961</v>
      </c>
      <c r="S37" s="19"/>
      <c r="T37" s="12">
        <f t="shared" si="4"/>
        <v>-28652</v>
      </c>
      <c r="U37" s="13">
        <f t="shared" si="4"/>
        <v>-34727</v>
      </c>
      <c r="V37" s="13">
        <f t="shared" si="4"/>
        <v>-35040</v>
      </c>
      <c r="W37" s="13">
        <f t="shared" si="4"/>
        <v>-33158</v>
      </c>
      <c r="X37" s="13">
        <f t="shared" si="4"/>
        <v>-31267</v>
      </c>
      <c r="Y37" s="14">
        <f t="shared" si="4"/>
        <v>-30677</v>
      </c>
      <c r="Z37" s="20">
        <f t="shared" si="5"/>
        <v>590</v>
      </c>
      <c r="AB37" s="21">
        <f t="shared" si="7"/>
        <v>88.000469058866898</v>
      </c>
      <c r="AC37" s="22">
        <f t="shared" si="7"/>
        <v>86.655215214292028</v>
      </c>
      <c r="AD37" s="22">
        <f t="shared" si="7"/>
        <v>86.822609153472982</v>
      </c>
      <c r="AE37" s="22">
        <f t="shared" si="7"/>
        <v>87.461192014914374</v>
      </c>
      <c r="AF37" s="22">
        <f t="shared" si="7"/>
        <v>88.286749307889124</v>
      </c>
      <c r="AG37" s="22">
        <f t="shared" si="7"/>
        <v>88.529175313627604</v>
      </c>
      <c r="AH37" s="23">
        <f t="shared" si="6"/>
        <v>0.24242600573847994</v>
      </c>
    </row>
    <row r="38" spans="1:34">
      <c r="A38" s="43" t="s">
        <v>46</v>
      </c>
      <c r="B38" s="12">
        <v>90137</v>
      </c>
      <c r="C38" s="13">
        <v>93775</v>
      </c>
      <c r="D38" s="13">
        <v>92474</v>
      </c>
      <c r="E38" s="13">
        <v>92133</v>
      </c>
      <c r="F38" s="13">
        <v>94513</v>
      </c>
      <c r="G38" s="14">
        <v>91489</v>
      </c>
      <c r="H38" s="13">
        <v>-3024</v>
      </c>
      <c r="I38" s="18">
        <f t="shared" si="2"/>
        <v>-3.1995598489096735</v>
      </c>
      <c r="J38" s="17"/>
      <c r="K38" s="12">
        <v>93218</v>
      </c>
      <c r="L38" s="13">
        <v>97623</v>
      </c>
      <c r="M38" s="13">
        <v>95932</v>
      </c>
      <c r="N38" s="13">
        <v>94610</v>
      </c>
      <c r="O38" s="13">
        <v>93901</v>
      </c>
      <c r="P38" s="13">
        <v>91030</v>
      </c>
      <c r="Q38" s="12">
        <v>-2871</v>
      </c>
      <c r="R38" s="18">
        <f t="shared" si="3"/>
        <v>-3.0574754262467918</v>
      </c>
      <c r="S38" s="19"/>
      <c r="T38" s="12">
        <f t="shared" si="4"/>
        <v>-3081</v>
      </c>
      <c r="U38" s="13">
        <f t="shared" si="4"/>
        <v>-3848</v>
      </c>
      <c r="V38" s="13">
        <f t="shared" si="4"/>
        <v>-3458</v>
      </c>
      <c r="W38" s="13">
        <f t="shared" si="4"/>
        <v>-2477</v>
      </c>
      <c r="X38" s="13">
        <f t="shared" si="4"/>
        <v>612</v>
      </c>
      <c r="Y38" s="14">
        <f t="shared" si="4"/>
        <v>459</v>
      </c>
      <c r="Z38" s="20">
        <f t="shared" si="5"/>
        <v>-153</v>
      </c>
      <c r="AB38" s="21">
        <f t="shared" si="7"/>
        <v>96.694844343367166</v>
      </c>
      <c r="AC38" s="22">
        <f t="shared" si="7"/>
        <v>96.058305932003734</v>
      </c>
      <c r="AD38" s="22">
        <f t="shared" si="7"/>
        <v>96.395363382395857</v>
      </c>
      <c r="AE38" s="22">
        <f t="shared" si="7"/>
        <v>97.381883521826438</v>
      </c>
      <c r="AF38" s="22">
        <f t="shared" si="7"/>
        <v>100.6517502476012</v>
      </c>
      <c r="AG38" s="22">
        <f t="shared" si="7"/>
        <v>100.50422937493133</v>
      </c>
      <c r="AH38" s="23">
        <f t="shared" si="6"/>
        <v>-0.14752087266987246</v>
      </c>
    </row>
    <row r="39" spans="1:34">
      <c r="A39" s="43" t="s">
        <v>47</v>
      </c>
      <c r="B39" s="12">
        <v>26368</v>
      </c>
      <c r="C39" s="13">
        <v>28014</v>
      </c>
      <c r="D39" s="13">
        <v>29723</v>
      </c>
      <c r="E39" s="13">
        <v>30588</v>
      </c>
      <c r="F39" s="13">
        <v>30434</v>
      </c>
      <c r="G39" s="14">
        <v>30755</v>
      </c>
      <c r="H39" s="13">
        <v>321</v>
      </c>
      <c r="I39" s="18">
        <f t="shared" si="2"/>
        <v>1.0547414076361963</v>
      </c>
      <c r="J39" s="17"/>
      <c r="K39" s="12">
        <v>30603</v>
      </c>
      <c r="L39" s="13">
        <v>31377</v>
      </c>
      <c r="M39" s="13">
        <v>32034</v>
      </c>
      <c r="N39" s="13">
        <v>31943</v>
      </c>
      <c r="O39" s="13">
        <v>31026</v>
      </c>
      <c r="P39" s="13">
        <v>31020</v>
      </c>
      <c r="Q39" s="12">
        <v>-6</v>
      </c>
      <c r="R39" s="18">
        <f t="shared" si="3"/>
        <v>-1.9338619222587505E-2</v>
      </c>
      <c r="S39" s="19"/>
      <c r="T39" s="12">
        <f t="shared" si="4"/>
        <v>-4235</v>
      </c>
      <c r="U39" s="13">
        <f t="shared" si="4"/>
        <v>-3363</v>
      </c>
      <c r="V39" s="13">
        <f t="shared" si="4"/>
        <v>-2311</v>
      </c>
      <c r="W39" s="13">
        <f t="shared" si="4"/>
        <v>-1355</v>
      </c>
      <c r="X39" s="13">
        <f t="shared" si="4"/>
        <v>-592</v>
      </c>
      <c r="Y39" s="14">
        <f t="shared" si="4"/>
        <v>-265</v>
      </c>
      <c r="Z39" s="20">
        <f t="shared" si="5"/>
        <v>327</v>
      </c>
      <c r="AB39" s="21">
        <f t="shared" si="7"/>
        <v>86.161487435872303</v>
      </c>
      <c r="AC39" s="22">
        <f t="shared" si="7"/>
        <v>89.281958122191412</v>
      </c>
      <c r="AD39" s="22">
        <f t="shared" si="7"/>
        <v>92.785790098020854</v>
      </c>
      <c r="AE39" s="22">
        <f t="shared" si="7"/>
        <v>95.758069060514046</v>
      </c>
      <c r="AF39" s="22">
        <f t="shared" si="7"/>
        <v>98.091922903371369</v>
      </c>
      <c r="AG39" s="22">
        <f t="shared" si="7"/>
        <v>99.145712443584785</v>
      </c>
      <c r="AH39" s="23">
        <f t="shared" si="6"/>
        <v>1.0537895402134154</v>
      </c>
    </row>
    <row r="40" spans="1:34">
      <c r="A40" s="45" t="s">
        <v>48</v>
      </c>
      <c r="B40" s="35">
        <v>27189</v>
      </c>
      <c r="C40" s="36">
        <v>29266</v>
      </c>
      <c r="D40" s="36">
        <v>29541</v>
      </c>
      <c r="E40" s="36">
        <v>29186</v>
      </c>
      <c r="F40" s="36">
        <v>28586</v>
      </c>
      <c r="G40" s="37">
        <v>28768</v>
      </c>
      <c r="H40" s="36">
        <v>182</v>
      </c>
      <c r="I40" s="38">
        <f t="shared" si="2"/>
        <v>0.63667529559924441</v>
      </c>
      <c r="J40" s="17"/>
      <c r="K40" s="35">
        <v>30801</v>
      </c>
      <c r="L40" s="36">
        <v>33583</v>
      </c>
      <c r="M40" s="36">
        <v>33753</v>
      </c>
      <c r="N40" s="36">
        <v>33543</v>
      </c>
      <c r="O40" s="36">
        <v>33183</v>
      </c>
      <c r="P40" s="36">
        <v>33739</v>
      </c>
      <c r="Q40" s="35">
        <v>556</v>
      </c>
      <c r="R40" s="38">
        <f t="shared" si="3"/>
        <v>1.6755567609920741</v>
      </c>
      <c r="S40" s="19"/>
      <c r="T40" s="35">
        <f t="shared" si="4"/>
        <v>-3612</v>
      </c>
      <c r="U40" s="36">
        <f t="shared" si="4"/>
        <v>-4317</v>
      </c>
      <c r="V40" s="36">
        <f t="shared" si="4"/>
        <v>-4212</v>
      </c>
      <c r="W40" s="36">
        <f t="shared" si="4"/>
        <v>-4357</v>
      </c>
      <c r="X40" s="36">
        <f t="shared" si="4"/>
        <v>-4597</v>
      </c>
      <c r="Y40" s="37">
        <f t="shared" si="4"/>
        <v>-4971</v>
      </c>
      <c r="Z40" s="39">
        <f t="shared" si="5"/>
        <v>-374</v>
      </c>
      <c r="AB40" s="40">
        <f t="shared" si="7"/>
        <v>88.273108015973506</v>
      </c>
      <c r="AC40" s="41">
        <f t="shared" si="7"/>
        <v>87.145281839025699</v>
      </c>
      <c r="AD40" s="41">
        <f t="shared" si="7"/>
        <v>87.521109234734695</v>
      </c>
      <c r="AE40" s="41">
        <f t="shared" si="7"/>
        <v>87.010702680141904</v>
      </c>
      <c r="AF40" s="41">
        <f t="shared" si="7"/>
        <v>86.14652080884791</v>
      </c>
      <c r="AG40" s="41">
        <f t="shared" si="7"/>
        <v>85.266309019235891</v>
      </c>
      <c r="AH40" s="42">
        <f t="shared" si="6"/>
        <v>-0.8802117896120194</v>
      </c>
    </row>
    <row r="41" spans="1:34">
      <c r="A41" s="47" t="s">
        <v>20</v>
      </c>
      <c r="B41" s="12">
        <f>SUM(B42:B47)</f>
        <v>278548</v>
      </c>
      <c r="C41" s="13">
        <f t="shared" ref="C41:Q41" si="11">SUM(C42:C47)</f>
        <v>286944</v>
      </c>
      <c r="D41" s="13">
        <f t="shared" si="11"/>
        <v>290199</v>
      </c>
      <c r="E41" s="13">
        <f t="shared" si="11"/>
        <v>288126</v>
      </c>
      <c r="F41" s="13">
        <f t="shared" si="11"/>
        <v>283795</v>
      </c>
      <c r="G41" s="14">
        <f t="shared" si="11"/>
        <v>274684</v>
      </c>
      <c r="H41" s="13">
        <f t="shared" si="11"/>
        <v>-9111</v>
      </c>
      <c r="I41" s="18">
        <f t="shared" si="2"/>
        <v>-3.2104159692735954</v>
      </c>
      <c r="J41" s="17"/>
      <c r="K41" s="12">
        <f t="shared" si="11"/>
        <v>292349</v>
      </c>
      <c r="L41" s="13">
        <f t="shared" si="11"/>
        <v>298002</v>
      </c>
      <c r="M41" s="13">
        <f t="shared" si="11"/>
        <v>298342</v>
      </c>
      <c r="N41" s="13">
        <f t="shared" si="11"/>
        <v>291573</v>
      </c>
      <c r="O41" s="13">
        <f t="shared" si="11"/>
        <v>284769</v>
      </c>
      <c r="P41" s="13">
        <f t="shared" si="11"/>
        <v>272447</v>
      </c>
      <c r="Q41" s="12">
        <f t="shared" si="11"/>
        <v>-12322</v>
      </c>
      <c r="R41" s="18">
        <f t="shared" si="3"/>
        <v>-4.3270159322117223</v>
      </c>
      <c r="S41" s="19"/>
      <c r="T41" s="12">
        <f t="shared" si="4"/>
        <v>-13801</v>
      </c>
      <c r="U41" s="13">
        <f t="shared" si="4"/>
        <v>-11058</v>
      </c>
      <c r="V41" s="13">
        <f t="shared" si="4"/>
        <v>-8143</v>
      </c>
      <c r="W41" s="13">
        <f t="shared" si="4"/>
        <v>-3447</v>
      </c>
      <c r="X41" s="13">
        <f t="shared" si="4"/>
        <v>-974</v>
      </c>
      <c r="Y41" s="14">
        <f t="shared" si="4"/>
        <v>2237</v>
      </c>
      <c r="Z41" s="20">
        <f t="shared" si="5"/>
        <v>3211</v>
      </c>
      <c r="AB41" s="21">
        <f t="shared" si="7"/>
        <v>95.279272376508899</v>
      </c>
      <c r="AC41" s="22">
        <f t="shared" si="7"/>
        <v>96.289286649082896</v>
      </c>
      <c r="AD41" s="22">
        <f t="shared" si="7"/>
        <v>97.270582083648975</v>
      </c>
      <c r="AE41" s="22">
        <f t="shared" si="7"/>
        <v>98.817791770842973</v>
      </c>
      <c r="AF41" s="22">
        <f t="shared" si="7"/>
        <v>99.657968388413067</v>
      </c>
      <c r="AG41" s="22">
        <f t="shared" si="7"/>
        <v>100.82107712692745</v>
      </c>
      <c r="AH41" s="23">
        <f t="shared" si="6"/>
        <v>1.1631087385143815</v>
      </c>
    </row>
    <row r="42" spans="1:34">
      <c r="A42" s="48" t="s">
        <v>49</v>
      </c>
      <c r="B42" s="12">
        <v>46767</v>
      </c>
      <c r="C42" s="13">
        <v>46789</v>
      </c>
      <c r="D42" s="13">
        <v>46269</v>
      </c>
      <c r="E42" s="13">
        <v>44869</v>
      </c>
      <c r="F42" s="13">
        <v>43042</v>
      </c>
      <c r="G42" s="14">
        <v>38872</v>
      </c>
      <c r="H42" s="13">
        <v>-4170</v>
      </c>
      <c r="I42" s="18">
        <f t="shared" si="2"/>
        <v>-9.6882115143348351</v>
      </c>
      <c r="J42" s="17"/>
      <c r="K42" s="12">
        <v>46220</v>
      </c>
      <c r="L42" s="13">
        <v>46339</v>
      </c>
      <c r="M42" s="13">
        <v>45704</v>
      </c>
      <c r="N42" s="13">
        <v>43951</v>
      </c>
      <c r="O42" s="13">
        <v>42802</v>
      </c>
      <c r="P42" s="13">
        <v>40866</v>
      </c>
      <c r="Q42" s="12">
        <v>-1936</v>
      </c>
      <c r="R42" s="18">
        <f t="shared" si="3"/>
        <v>-4.5231531236858098</v>
      </c>
      <c r="S42" s="19"/>
      <c r="T42" s="12">
        <f t="shared" si="4"/>
        <v>547</v>
      </c>
      <c r="U42" s="13">
        <f t="shared" si="4"/>
        <v>450</v>
      </c>
      <c r="V42" s="13">
        <f t="shared" si="4"/>
        <v>565</v>
      </c>
      <c r="W42" s="13">
        <f t="shared" si="4"/>
        <v>918</v>
      </c>
      <c r="X42" s="13">
        <f t="shared" si="4"/>
        <v>240</v>
      </c>
      <c r="Y42" s="14">
        <f t="shared" si="4"/>
        <v>-1994</v>
      </c>
      <c r="Z42" s="20">
        <f t="shared" si="5"/>
        <v>-2234</v>
      </c>
      <c r="AB42" s="21">
        <f t="shared" si="7"/>
        <v>101.18347035915187</v>
      </c>
      <c r="AC42" s="22">
        <f t="shared" si="7"/>
        <v>100.97110425343662</v>
      </c>
      <c r="AD42" s="22">
        <f t="shared" si="7"/>
        <v>101.23621564852093</v>
      </c>
      <c r="AE42" s="22">
        <f t="shared" si="7"/>
        <v>102.08868967714044</v>
      </c>
      <c r="AF42" s="22">
        <f t="shared" si="7"/>
        <v>100.56072146161395</v>
      </c>
      <c r="AG42" s="22">
        <f t="shared" si="7"/>
        <v>95.120638183330882</v>
      </c>
      <c r="AH42" s="23">
        <f t="shared" si="6"/>
        <v>-5.440083278283069</v>
      </c>
    </row>
    <row r="43" spans="1:34">
      <c r="A43" s="43" t="s">
        <v>50</v>
      </c>
      <c r="B43" s="12">
        <v>76404</v>
      </c>
      <c r="C43" s="13">
        <v>79517</v>
      </c>
      <c r="D43" s="13">
        <v>80203</v>
      </c>
      <c r="E43" s="13">
        <v>80486</v>
      </c>
      <c r="F43" s="13">
        <v>78098</v>
      </c>
      <c r="G43" s="14">
        <v>76592</v>
      </c>
      <c r="H43" s="13">
        <v>-1506</v>
      </c>
      <c r="I43" s="18">
        <f t="shared" si="2"/>
        <v>-1.9283464365284644</v>
      </c>
      <c r="J43" s="17"/>
      <c r="K43" s="12">
        <v>84357</v>
      </c>
      <c r="L43" s="13">
        <v>86560</v>
      </c>
      <c r="M43" s="13">
        <v>86106</v>
      </c>
      <c r="N43" s="13">
        <v>84361</v>
      </c>
      <c r="O43" s="13">
        <v>81009</v>
      </c>
      <c r="P43" s="13">
        <v>77178</v>
      </c>
      <c r="Q43" s="12">
        <v>-3831</v>
      </c>
      <c r="R43" s="18">
        <f t="shared" si="3"/>
        <v>-4.729104173610339</v>
      </c>
      <c r="S43" s="19"/>
      <c r="T43" s="12">
        <f t="shared" si="4"/>
        <v>-7953</v>
      </c>
      <c r="U43" s="13">
        <f t="shared" si="4"/>
        <v>-7043</v>
      </c>
      <c r="V43" s="13">
        <f t="shared" si="4"/>
        <v>-5903</v>
      </c>
      <c r="W43" s="13">
        <f t="shared" si="4"/>
        <v>-3875</v>
      </c>
      <c r="X43" s="13">
        <f t="shared" si="4"/>
        <v>-2911</v>
      </c>
      <c r="Y43" s="14">
        <f t="shared" si="4"/>
        <v>-586</v>
      </c>
      <c r="Z43" s="20">
        <f t="shared" si="5"/>
        <v>2325</v>
      </c>
      <c r="AB43" s="21">
        <f t="shared" si="7"/>
        <v>90.572210960560469</v>
      </c>
      <c r="AC43" s="22">
        <f t="shared" si="7"/>
        <v>91.863447319778189</v>
      </c>
      <c r="AD43" s="22">
        <f t="shared" si="7"/>
        <v>93.144496318491164</v>
      </c>
      <c r="AE43" s="22">
        <f t="shared" si="7"/>
        <v>95.406645250767525</v>
      </c>
      <c r="AF43" s="22">
        <f t="shared" si="7"/>
        <v>96.406572109271806</v>
      </c>
      <c r="AG43" s="22">
        <f t="shared" si="7"/>
        <v>99.240716266293504</v>
      </c>
      <c r="AH43" s="23">
        <f t="shared" si="6"/>
        <v>2.8341441570216972</v>
      </c>
    </row>
    <row r="44" spans="1:34">
      <c r="A44" s="43" t="s">
        <v>51</v>
      </c>
      <c r="B44" s="12">
        <v>42783</v>
      </c>
      <c r="C44" s="13">
        <v>45545</v>
      </c>
      <c r="D44" s="13">
        <v>47930</v>
      </c>
      <c r="E44" s="13">
        <v>49218</v>
      </c>
      <c r="F44" s="13">
        <v>48973</v>
      </c>
      <c r="G44" s="14">
        <v>48868</v>
      </c>
      <c r="H44" s="13">
        <v>-105</v>
      </c>
      <c r="I44" s="18">
        <f t="shared" si="2"/>
        <v>-0.21440385518551036</v>
      </c>
      <c r="J44" s="17"/>
      <c r="K44" s="12">
        <v>45977</v>
      </c>
      <c r="L44" s="13">
        <v>48214</v>
      </c>
      <c r="M44" s="13">
        <v>49432</v>
      </c>
      <c r="N44" s="13">
        <v>49747</v>
      </c>
      <c r="O44" s="13">
        <v>49680</v>
      </c>
      <c r="P44" s="13">
        <v>48580</v>
      </c>
      <c r="Q44" s="12">
        <v>-1100</v>
      </c>
      <c r="R44" s="18">
        <f t="shared" si="3"/>
        <v>-2.2141706924315621</v>
      </c>
      <c r="S44" s="19"/>
      <c r="T44" s="12">
        <f t="shared" si="4"/>
        <v>-3194</v>
      </c>
      <c r="U44" s="13">
        <f t="shared" si="4"/>
        <v>-2669</v>
      </c>
      <c r="V44" s="13">
        <f t="shared" si="4"/>
        <v>-1502</v>
      </c>
      <c r="W44" s="13">
        <f t="shared" si="4"/>
        <v>-529</v>
      </c>
      <c r="X44" s="13">
        <f t="shared" si="4"/>
        <v>-707</v>
      </c>
      <c r="Y44" s="14">
        <f t="shared" si="4"/>
        <v>288</v>
      </c>
      <c r="Z44" s="20">
        <f t="shared" si="5"/>
        <v>995</v>
      </c>
      <c r="AB44" s="21">
        <f t="shared" si="7"/>
        <v>93.053048263262056</v>
      </c>
      <c r="AC44" s="22">
        <f t="shared" si="7"/>
        <v>94.464263491931803</v>
      </c>
      <c r="AD44" s="22">
        <f t="shared" si="7"/>
        <v>96.961482440524364</v>
      </c>
      <c r="AE44" s="22">
        <f t="shared" si="7"/>
        <v>98.936619293625753</v>
      </c>
      <c r="AF44" s="22">
        <f t="shared" si="7"/>
        <v>98.576892109500804</v>
      </c>
      <c r="AG44" s="22">
        <f t="shared" si="7"/>
        <v>100.59283655825442</v>
      </c>
      <c r="AH44" s="23">
        <f t="shared" si="6"/>
        <v>2.0159444487536149</v>
      </c>
    </row>
    <row r="45" spans="1:34">
      <c r="A45" s="43" t="s">
        <v>52</v>
      </c>
      <c r="B45" s="12">
        <v>50002</v>
      </c>
      <c r="C45" s="13">
        <v>49676</v>
      </c>
      <c r="D45" s="13">
        <v>49448</v>
      </c>
      <c r="E45" s="13">
        <v>48703</v>
      </c>
      <c r="F45" s="13">
        <v>48874</v>
      </c>
      <c r="G45" s="14">
        <v>46645</v>
      </c>
      <c r="H45" s="13">
        <v>-2229</v>
      </c>
      <c r="I45" s="18">
        <f t="shared" si="2"/>
        <v>-4.5607071244424437</v>
      </c>
      <c r="J45" s="17"/>
      <c r="K45" s="12">
        <v>51784</v>
      </c>
      <c r="L45" s="13">
        <v>51706</v>
      </c>
      <c r="M45" s="13">
        <v>51104</v>
      </c>
      <c r="N45" s="13">
        <v>49396</v>
      </c>
      <c r="O45" s="13">
        <v>47993</v>
      </c>
      <c r="P45" s="13">
        <v>44313</v>
      </c>
      <c r="Q45" s="12">
        <v>-3680</v>
      </c>
      <c r="R45" s="18">
        <f t="shared" si="3"/>
        <v>-7.6677848852957728</v>
      </c>
      <c r="S45" s="19"/>
      <c r="T45" s="12">
        <f t="shared" si="4"/>
        <v>-1782</v>
      </c>
      <c r="U45" s="13">
        <f t="shared" si="4"/>
        <v>-2030</v>
      </c>
      <c r="V45" s="13">
        <f t="shared" si="4"/>
        <v>-1656</v>
      </c>
      <c r="W45" s="13">
        <f t="shared" si="4"/>
        <v>-693</v>
      </c>
      <c r="X45" s="13">
        <f t="shared" si="4"/>
        <v>881</v>
      </c>
      <c r="Y45" s="14">
        <f t="shared" si="4"/>
        <v>2332</v>
      </c>
      <c r="Z45" s="20">
        <f t="shared" si="5"/>
        <v>1451</v>
      </c>
      <c r="AB45" s="21">
        <f t="shared" si="7"/>
        <v>96.558782635563105</v>
      </c>
      <c r="AC45" s="22">
        <f t="shared" si="7"/>
        <v>96.073956600781344</v>
      </c>
      <c r="AD45" s="22">
        <f t="shared" si="7"/>
        <v>96.759549154664995</v>
      </c>
      <c r="AE45" s="22">
        <f t="shared" si="7"/>
        <v>98.597052392906306</v>
      </c>
      <c r="AF45" s="22">
        <f t="shared" si="7"/>
        <v>101.8356843706374</v>
      </c>
      <c r="AG45" s="22">
        <f t="shared" si="7"/>
        <v>105.26256403312797</v>
      </c>
      <c r="AH45" s="23">
        <f t="shared" si="6"/>
        <v>3.4268796624905775</v>
      </c>
    </row>
    <row r="46" spans="1:34">
      <c r="A46" s="43" t="s">
        <v>53</v>
      </c>
      <c r="B46" s="12">
        <v>39798</v>
      </c>
      <c r="C46" s="13">
        <v>42812</v>
      </c>
      <c r="D46" s="13">
        <v>43734</v>
      </c>
      <c r="E46" s="13">
        <v>43281</v>
      </c>
      <c r="F46" s="13">
        <v>44378</v>
      </c>
      <c r="G46" s="14">
        <v>44591</v>
      </c>
      <c r="H46" s="13">
        <v>213</v>
      </c>
      <c r="I46" s="18">
        <f t="shared" si="2"/>
        <v>0.47996755148947678</v>
      </c>
      <c r="J46" s="17"/>
      <c r="K46" s="12">
        <v>38266</v>
      </c>
      <c r="L46" s="13">
        <v>39743</v>
      </c>
      <c r="M46" s="13">
        <v>40667</v>
      </c>
      <c r="N46" s="13">
        <v>39814</v>
      </c>
      <c r="O46" s="13">
        <v>40181</v>
      </c>
      <c r="P46" s="13">
        <v>40310</v>
      </c>
      <c r="Q46" s="12">
        <v>129</v>
      </c>
      <c r="R46" s="18">
        <f t="shared" si="3"/>
        <v>0.32104726114332643</v>
      </c>
      <c r="S46" s="19"/>
      <c r="T46" s="12">
        <f t="shared" si="4"/>
        <v>1532</v>
      </c>
      <c r="U46" s="13">
        <f t="shared" si="4"/>
        <v>3069</v>
      </c>
      <c r="V46" s="13">
        <f t="shared" si="4"/>
        <v>3067</v>
      </c>
      <c r="W46" s="13">
        <f t="shared" si="4"/>
        <v>3467</v>
      </c>
      <c r="X46" s="13">
        <f t="shared" si="4"/>
        <v>4197</v>
      </c>
      <c r="Y46" s="14">
        <f t="shared" si="4"/>
        <v>4281</v>
      </c>
      <c r="Z46" s="20">
        <f t="shared" si="5"/>
        <v>84</v>
      </c>
      <c r="AB46" s="21">
        <f t="shared" si="7"/>
        <v>104.00355406888622</v>
      </c>
      <c r="AC46" s="22">
        <f t="shared" si="7"/>
        <v>107.72211458621643</v>
      </c>
      <c r="AD46" s="22">
        <f t="shared" si="7"/>
        <v>107.54174146113556</v>
      </c>
      <c r="AE46" s="22">
        <f t="shared" si="7"/>
        <v>108.70799216356055</v>
      </c>
      <c r="AF46" s="22">
        <f t="shared" si="7"/>
        <v>110.44523531022125</v>
      </c>
      <c r="AG46" s="22">
        <f t="shared" si="7"/>
        <v>110.62019350037211</v>
      </c>
      <c r="AH46" s="23">
        <f t="shared" si="6"/>
        <v>0.17495819015086056</v>
      </c>
    </row>
    <row r="47" spans="1:34">
      <c r="A47" s="43" t="s">
        <v>54</v>
      </c>
      <c r="B47" s="12">
        <v>22794</v>
      </c>
      <c r="C47" s="13">
        <v>22605</v>
      </c>
      <c r="D47" s="13">
        <v>22615</v>
      </c>
      <c r="E47" s="13">
        <v>21569</v>
      </c>
      <c r="F47" s="13">
        <v>20430</v>
      </c>
      <c r="G47" s="14">
        <v>19116</v>
      </c>
      <c r="H47" s="13">
        <v>-1314</v>
      </c>
      <c r="I47" s="18">
        <f t="shared" si="2"/>
        <v>-6.4317180616740091</v>
      </c>
      <c r="J47" s="17"/>
      <c r="K47" s="12">
        <v>25745</v>
      </c>
      <c r="L47" s="13">
        <v>25440</v>
      </c>
      <c r="M47" s="13">
        <v>25329</v>
      </c>
      <c r="N47" s="13">
        <v>24304</v>
      </c>
      <c r="O47" s="13">
        <v>23104</v>
      </c>
      <c r="P47" s="13">
        <v>21200</v>
      </c>
      <c r="Q47" s="12">
        <v>-1904</v>
      </c>
      <c r="R47" s="18">
        <f t="shared" si="3"/>
        <v>-8.2409972299168981</v>
      </c>
      <c r="S47" s="19"/>
      <c r="T47" s="12">
        <f t="shared" si="4"/>
        <v>-2951</v>
      </c>
      <c r="U47" s="13">
        <f t="shared" si="4"/>
        <v>-2835</v>
      </c>
      <c r="V47" s="13">
        <f t="shared" si="4"/>
        <v>-2714</v>
      </c>
      <c r="W47" s="13">
        <f t="shared" si="4"/>
        <v>-2735</v>
      </c>
      <c r="X47" s="13">
        <f t="shared" si="4"/>
        <v>-2674</v>
      </c>
      <c r="Y47" s="14">
        <f t="shared" si="4"/>
        <v>-2084</v>
      </c>
      <c r="Z47" s="20">
        <f t="shared" si="5"/>
        <v>590</v>
      </c>
      <c r="AB47" s="21">
        <f t="shared" si="7"/>
        <v>88.537580112643226</v>
      </c>
      <c r="AC47" s="22">
        <f t="shared" si="7"/>
        <v>88.856132075471692</v>
      </c>
      <c r="AD47" s="22">
        <f t="shared" si="7"/>
        <v>89.285009277902788</v>
      </c>
      <c r="AE47" s="22">
        <f t="shared" si="7"/>
        <v>88.746708360763662</v>
      </c>
      <c r="AF47" s="22">
        <f t="shared" si="7"/>
        <v>88.426246537396125</v>
      </c>
      <c r="AG47" s="22">
        <f t="shared" si="7"/>
        <v>90.169811320754718</v>
      </c>
      <c r="AH47" s="23">
        <f t="shared" si="6"/>
        <v>1.7435647833585932</v>
      </c>
    </row>
    <row r="48" spans="1:34">
      <c r="A48" s="49" t="s">
        <v>21</v>
      </c>
      <c r="B48" s="25">
        <f>SUM(B49:B52)</f>
        <v>574362</v>
      </c>
      <c r="C48" s="26">
        <f t="shared" ref="C48:Q48" si="12">SUM(C49:C52)</f>
        <v>589688</v>
      </c>
      <c r="D48" s="26">
        <f t="shared" si="12"/>
        <v>596369</v>
      </c>
      <c r="E48" s="26">
        <f t="shared" si="12"/>
        <v>593489</v>
      </c>
      <c r="F48" s="26">
        <f t="shared" si="12"/>
        <v>586448</v>
      </c>
      <c r="G48" s="27">
        <f t="shared" si="12"/>
        <v>581225</v>
      </c>
      <c r="H48" s="26">
        <f t="shared" si="12"/>
        <v>-5223</v>
      </c>
      <c r="I48" s="28">
        <f t="shared" si="2"/>
        <v>-0.89061604779963432</v>
      </c>
      <c r="J48" s="17"/>
      <c r="K48" s="25">
        <f t="shared" si="12"/>
        <v>558033</v>
      </c>
      <c r="L48" s="26">
        <f t="shared" si="12"/>
        <v>576556</v>
      </c>
      <c r="M48" s="26">
        <f t="shared" si="12"/>
        <v>582841</v>
      </c>
      <c r="N48" s="26">
        <f t="shared" si="12"/>
        <v>583930</v>
      </c>
      <c r="O48" s="26">
        <f t="shared" si="12"/>
        <v>581677</v>
      </c>
      <c r="P48" s="26">
        <f t="shared" si="12"/>
        <v>579154</v>
      </c>
      <c r="Q48" s="25">
        <f t="shared" si="12"/>
        <v>-2523</v>
      </c>
      <c r="R48" s="28">
        <f t="shared" si="3"/>
        <v>-0.433745876147759</v>
      </c>
      <c r="S48" s="19"/>
      <c r="T48" s="25">
        <f t="shared" si="4"/>
        <v>16329</v>
      </c>
      <c r="U48" s="26">
        <f t="shared" si="4"/>
        <v>13132</v>
      </c>
      <c r="V48" s="26">
        <f t="shared" si="4"/>
        <v>13528</v>
      </c>
      <c r="W48" s="26">
        <f t="shared" si="4"/>
        <v>9559</v>
      </c>
      <c r="X48" s="26">
        <f t="shared" si="4"/>
        <v>4771</v>
      </c>
      <c r="Y48" s="27">
        <f t="shared" si="4"/>
        <v>2071</v>
      </c>
      <c r="Z48" s="29">
        <f t="shared" si="5"/>
        <v>-2700</v>
      </c>
      <c r="AB48" s="30">
        <f t="shared" si="7"/>
        <v>102.92617103289589</v>
      </c>
      <c r="AC48" s="31">
        <f t="shared" si="7"/>
        <v>102.27766253408168</v>
      </c>
      <c r="AD48" s="31">
        <f t="shared" si="7"/>
        <v>102.32104467599225</v>
      </c>
      <c r="AE48" s="31">
        <f t="shared" si="7"/>
        <v>101.6370112855993</v>
      </c>
      <c r="AF48" s="31">
        <f t="shared" si="7"/>
        <v>100.82021465521242</v>
      </c>
      <c r="AG48" s="31">
        <f t="shared" si="7"/>
        <v>100.35759055449847</v>
      </c>
      <c r="AH48" s="32">
        <f t="shared" si="6"/>
        <v>-0.46262410071395266</v>
      </c>
    </row>
    <row r="49" spans="1:34">
      <c r="A49" s="48" t="s">
        <v>55</v>
      </c>
      <c r="B49" s="12">
        <v>525821</v>
      </c>
      <c r="C49" s="13">
        <v>542644</v>
      </c>
      <c r="D49" s="13">
        <v>549836</v>
      </c>
      <c r="E49" s="13">
        <v>546303</v>
      </c>
      <c r="F49" s="13">
        <v>542402</v>
      </c>
      <c r="G49" s="14">
        <v>538513</v>
      </c>
      <c r="H49" s="13">
        <v>-3889</v>
      </c>
      <c r="I49" s="18">
        <f t="shared" si="2"/>
        <v>-0.71699588128362357</v>
      </c>
      <c r="J49" s="17"/>
      <c r="K49" s="12">
        <v>508523</v>
      </c>
      <c r="L49" s="13">
        <v>527813</v>
      </c>
      <c r="M49" s="13">
        <v>534947</v>
      </c>
      <c r="N49" s="13">
        <v>536068</v>
      </c>
      <c r="O49" s="13">
        <v>536270</v>
      </c>
      <c r="P49" s="13">
        <v>535664</v>
      </c>
      <c r="Q49" s="12">
        <v>-606</v>
      </c>
      <c r="R49" s="18">
        <f t="shared" si="3"/>
        <v>-0.11300277845115335</v>
      </c>
      <c r="S49" s="19"/>
      <c r="T49" s="12">
        <f t="shared" si="4"/>
        <v>17298</v>
      </c>
      <c r="U49" s="13">
        <f t="shared" si="4"/>
        <v>14831</v>
      </c>
      <c r="V49" s="13">
        <f t="shared" si="4"/>
        <v>14889</v>
      </c>
      <c r="W49" s="13">
        <f t="shared" si="4"/>
        <v>10235</v>
      </c>
      <c r="X49" s="13">
        <f t="shared" si="4"/>
        <v>6132</v>
      </c>
      <c r="Y49" s="14">
        <f t="shared" si="4"/>
        <v>2849</v>
      </c>
      <c r="Z49" s="20">
        <f t="shared" si="5"/>
        <v>-3283</v>
      </c>
      <c r="AB49" s="21">
        <f t="shared" si="7"/>
        <v>103.40161605276457</v>
      </c>
      <c r="AC49" s="22">
        <f t="shared" si="7"/>
        <v>102.8098966868948</v>
      </c>
      <c r="AD49" s="22">
        <f t="shared" si="7"/>
        <v>102.78326637966005</v>
      </c>
      <c r="AE49" s="22">
        <f t="shared" si="7"/>
        <v>101.90927270420917</v>
      </c>
      <c r="AF49" s="22">
        <f t="shared" si="7"/>
        <v>101.14345385719881</v>
      </c>
      <c r="AG49" s="22">
        <f t="shared" si="7"/>
        <v>100.53186325756445</v>
      </c>
      <c r="AH49" s="23">
        <f t="shared" si="6"/>
        <v>-0.61159059963435425</v>
      </c>
    </row>
    <row r="50" spans="1:34">
      <c r="A50" s="43" t="s">
        <v>56</v>
      </c>
      <c r="B50" s="12">
        <v>13278</v>
      </c>
      <c r="C50" s="13">
        <v>13044</v>
      </c>
      <c r="D50" s="13">
        <v>12704</v>
      </c>
      <c r="E50" s="13">
        <v>12451</v>
      </c>
      <c r="F50" s="13">
        <v>11453</v>
      </c>
      <c r="G50" s="14">
        <v>10784</v>
      </c>
      <c r="H50" s="13">
        <v>-669</v>
      </c>
      <c r="I50" s="18">
        <f t="shared" si="2"/>
        <v>-5.8412642975639573</v>
      </c>
      <c r="J50" s="17"/>
      <c r="K50" s="12">
        <v>15105</v>
      </c>
      <c r="L50" s="13">
        <v>15060</v>
      </c>
      <c r="M50" s="13">
        <v>14812</v>
      </c>
      <c r="N50" s="13">
        <v>14116</v>
      </c>
      <c r="O50" s="13">
        <v>13288</v>
      </c>
      <c r="P50" s="13">
        <v>12300</v>
      </c>
      <c r="Q50" s="12">
        <v>-988</v>
      </c>
      <c r="R50" s="18">
        <f t="shared" si="3"/>
        <v>-7.4352799518362431</v>
      </c>
      <c r="S50" s="19"/>
      <c r="T50" s="12">
        <f t="shared" si="4"/>
        <v>-1827</v>
      </c>
      <c r="U50" s="13">
        <f t="shared" si="4"/>
        <v>-2016</v>
      </c>
      <c r="V50" s="13">
        <f t="shared" si="4"/>
        <v>-2108</v>
      </c>
      <c r="W50" s="13">
        <f t="shared" si="4"/>
        <v>-1665</v>
      </c>
      <c r="X50" s="13">
        <f t="shared" si="4"/>
        <v>-1835</v>
      </c>
      <c r="Y50" s="14">
        <f t="shared" si="4"/>
        <v>-1516</v>
      </c>
      <c r="Z50" s="20">
        <f t="shared" si="5"/>
        <v>319</v>
      </c>
      <c r="AB50" s="21">
        <f t="shared" si="7"/>
        <v>87.904667328699105</v>
      </c>
      <c r="AC50" s="22">
        <f t="shared" si="7"/>
        <v>86.61354581673308</v>
      </c>
      <c r="AD50" s="22">
        <f t="shared" si="7"/>
        <v>85.768295976235493</v>
      </c>
      <c r="AE50" s="22">
        <f t="shared" si="7"/>
        <v>88.204873901955224</v>
      </c>
      <c r="AF50" s="22">
        <f t="shared" si="7"/>
        <v>86.190547862733297</v>
      </c>
      <c r="AG50" s="22">
        <f t="shared" si="7"/>
        <v>87.674796747967477</v>
      </c>
      <c r="AH50" s="23">
        <f t="shared" si="6"/>
        <v>1.4842488852341802</v>
      </c>
    </row>
    <row r="51" spans="1:34">
      <c r="A51" s="43" t="s">
        <v>57</v>
      </c>
      <c r="B51" s="12">
        <v>22176</v>
      </c>
      <c r="C51" s="13">
        <v>21822</v>
      </c>
      <c r="D51" s="13">
        <v>21741</v>
      </c>
      <c r="E51" s="13">
        <v>23224</v>
      </c>
      <c r="F51" s="13">
        <v>22069</v>
      </c>
      <c r="G51" s="14">
        <v>22187</v>
      </c>
      <c r="H51" s="13">
        <v>118</v>
      </c>
      <c r="I51" s="18">
        <f t="shared" si="2"/>
        <v>0.53468666455208669</v>
      </c>
      <c r="J51" s="17"/>
      <c r="K51" s="12">
        <v>19913</v>
      </c>
      <c r="L51" s="13">
        <v>19854</v>
      </c>
      <c r="M51" s="13">
        <v>19582</v>
      </c>
      <c r="N51" s="13">
        <v>20669</v>
      </c>
      <c r="O51" s="13">
        <v>19830</v>
      </c>
      <c r="P51" s="13">
        <v>19738</v>
      </c>
      <c r="Q51" s="12">
        <v>-92</v>
      </c>
      <c r="R51" s="18">
        <f t="shared" si="3"/>
        <v>-0.46394351991931421</v>
      </c>
      <c r="S51" s="19"/>
      <c r="T51" s="12">
        <f t="shared" si="4"/>
        <v>2263</v>
      </c>
      <c r="U51" s="13">
        <f t="shared" si="4"/>
        <v>1968</v>
      </c>
      <c r="V51" s="13">
        <f t="shared" si="4"/>
        <v>2159</v>
      </c>
      <c r="W51" s="13">
        <f t="shared" si="4"/>
        <v>2555</v>
      </c>
      <c r="X51" s="13">
        <f t="shared" si="4"/>
        <v>2239</v>
      </c>
      <c r="Y51" s="14">
        <f t="shared" si="4"/>
        <v>2449</v>
      </c>
      <c r="Z51" s="20">
        <f t="shared" si="5"/>
        <v>210</v>
      </c>
      <c r="AB51" s="21">
        <f t="shared" si="7"/>
        <v>111.36443529352684</v>
      </c>
      <c r="AC51" s="22">
        <f t="shared" si="7"/>
        <v>109.91236022967664</v>
      </c>
      <c r="AD51" s="22">
        <f t="shared" si="7"/>
        <v>111.0254315187417</v>
      </c>
      <c r="AE51" s="22">
        <f t="shared" si="7"/>
        <v>112.36150757172578</v>
      </c>
      <c r="AF51" s="22">
        <f t="shared" si="7"/>
        <v>111.29097327281896</v>
      </c>
      <c r="AG51" s="22">
        <f t="shared" si="7"/>
        <v>112.40753875772623</v>
      </c>
      <c r="AH51" s="23">
        <f t="shared" si="6"/>
        <v>1.1165654849072695</v>
      </c>
    </row>
    <row r="52" spans="1:34">
      <c r="A52" s="45" t="s">
        <v>58</v>
      </c>
      <c r="B52" s="35">
        <v>13087</v>
      </c>
      <c r="C52" s="36">
        <v>12178</v>
      </c>
      <c r="D52" s="36">
        <v>12088</v>
      </c>
      <c r="E52" s="36">
        <v>11511</v>
      </c>
      <c r="F52" s="36">
        <v>10524</v>
      </c>
      <c r="G52" s="37">
        <v>9741</v>
      </c>
      <c r="H52" s="36">
        <v>-783</v>
      </c>
      <c r="I52" s="38">
        <f t="shared" si="2"/>
        <v>-7.4401368301026229</v>
      </c>
      <c r="J52" s="17"/>
      <c r="K52" s="35">
        <v>14492</v>
      </c>
      <c r="L52" s="36">
        <v>13829</v>
      </c>
      <c r="M52" s="36">
        <v>13500</v>
      </c>
      <c r="N52" s="36">
        <v>13077</v>
      </c>
      <c r="O52" s="36">
        <v>12289</v>
      </c>
      <c r="P52" s="36">
        <v>11452</v>
      </c>
      <c r="Q52" s="35">
        <v>-837</v>
      </c>
      <c r="R52" s="38">
        <f t="shared" si="3"/>
        <v>-6.8109691594108552</v>
      </c>
      <c r="S52" s="19"/>
      <c r="T52" s="35">
        <f t="shared" si="4"/>
        <v>-1405</v>
      </c>
      <c r="U52" s="36">
        <f t="shared" si="4"/>
        <v>-1651</v>
      </c>
      <c r="V52" s="36">
        <f t="shared" si="4"/>
        <v>-1412</v>
      </c>
      <c r="W52" s="36">
        <f t="shared" si="4"/>
        <v>-1566</v>
      </c>
      <c r="X52" s="36">
        <f t="shared" si="4"/>
        <v>-1765</v>
      </c>
      <c r="Y52" s="37">
        <f t="shared" si="4"/>
        <v>-1711</v>
      </c>
      <c r="Z52" s="39">
        <f t="shared" si="5"/>
        <v>54</v>
      </c>
      <c r="AB52" s="40">
        <f t="shared" si="7"/>
        <v>90.304995859784711</v>
      </c>
      <c r="AC52" s="41">
        <f t="shared" si="7"/>
        <v>88.061320413623548</v>
      </c>
      <c r="AD52" s="41">
        <f t="shared" si="7"/>
        <v>89.540740740740745</v>
      </c>
      <c r="AE52" s="41">
        <f t="shared" si="7"/>
        <v>88.024776324845149</v>
      </c>
      <c r="AF52" s="41">
        <f t="shared" si="7"/>
        <v>85.637562047359424</v>
      </c>
      <c r="AG52" s="41">
        <f t="shared" si="7"/>
        <v>85.059378274537195</v>
      </c>
      <c r="AH52" s="42">
        <f t="shared" si="6"/>
        <v>-0.57818377282222855</v>
      </c>
    </row>
    <row r="53" spans="1:34">
      <c r="A53" s="47" t="s">
        <v>22</v>
      </c>
      <c r="B53" s="12">
        <f>SUM(B54:B60)</f>
        <v>269244</v>
      </c>
      <c r="C53" s="13">
        <f t="shared" ref="C53:Q53" si="13">SUM(C54:C60)</f>
        <v>268781</v>
      </c>
      <c r="D53" s="13">
        <f t="shared" si="13"/>
        <v>268657</v>
      </c>
      <c r="E53" s="13">
        <f t="shared" si="13"/>
        <v>262349</v>
      </c>
      <c r="F53" s="13">
        <f t="shared" si="13"/>
        <v>257551</v>
      </c>
      <c r="G53" s="14">
        <f t="shared" si="13"/>
        <v>246227</v>
      </c>
      <c r="H53" s="13">
        <f t="shared" si="13"/>
        <v>-11324</v>
      </c>
      <c r="I53" s="18">
        <f t="shared" si="2"/>
        <v>-4.3967990805704504</v>
      </c>
      <c r="J53" s="17"/>
      <c r="K53" s="12">
        <f t="shared" si="13"/>
        <v>292568</v>
      </c>
      <c r="L53" s="13">
        <f t="shared" si="13"/>
        <v>292447</v>
      </c>
      <c r="M53" s="13">
        <f t="shared" si="13"/>
        <v>287762</v>
      </c>
      <c r="N53" s="13">
        <f t="shared" si="13"/>
        <v>279700</v>
      </c>
      <c r="O53" s="13">
        <f t="shared" si="13"/>
        <v>272476</v>
      </c>
      <c r="P53" s="13">
        <f t="shared" si="13"/>
        <v>260312</v>
      </c>
      <c r="Q53" s="12">
        <f t="shared" si="13"/>
        <v>-12164</v>
      </c>
      <c r="R53" s="18">
        <f t="shared" si="3"/>
        <v>-4.4642463923428117</v>
      </c>
      <c r="S53" s="19"/>
      <c r="T53" s="12">
        <f t="shared" si="4"/>
        <v>-23324</v>
      </c>
      <c r="U53" s="13">
        <f t="shared" si="4"/>
        <v>-23666</v>
      </c>
      <c r="V53" s="13">
        <f t="shared" si="4"/>
        <v>-19105</v>
      </c>
      <c r="W53" s="13">
        <f t="shared" si="4"/>
        <v>-17351</v>
      </c>
      <c r="X53" s="13">
        <f t="shared" si="4"/>
        <v>-14925</v>
      </c>
      <c r="Y53" s="14">
        <f t="shared" si="4"/>
        <v>-14085</v>
      </c>
      <c r="Z53" s="20">
        <f t="shared" si="5"/>
        <v>840</v>
      </c>
      <c r="AB53" s="21">
        <f t="shared" si="7"/>
        <v>92.02783626370622</v>
      </c>
      <c r="AC53" s="22">
        <f t="shared" si="7"/>
        <v>91.907593512670672</v>
      </c>
      <c r="AD53" s="22">
        <f t="shared" si="7"/>
        <v>93.360832910530235</v>
      </c>
      <c r="AE53" s="22">
        <f t="shared" si="7"/>
        <v>93.796567751161959</v>
      </c>
      <c r="AF53" s="22">
        <f t="shared" si="7"/>
        <v>94.522453353689855</v>
      </c>
      <c r="AG53" s="22">
        <f t="shared" si="7"/>
        <v>94.589185285349885</v>
      </c>
      <c r="AH53" s="23">
        <f t="shared" si="6"/>
        <v>6.6731931660029886E-2</v>
      </c>
    </row>
    <row r="54" spans="1:34">
      <c r="A54" s="43" t="s">
        <v>59</v>
      </c>
      <c r="B54" s="12">
        <v>35759</v>
      </c>
      <c r="C54" s="13">
        <v>34634</v>
      </c>
      <c r="D54" s="13">
        <v>32996</v>
      </c>
      <c r="E54" s="13">
        <v>31325</v>
      </c>
      <c r="F54" s="13">
        <v>30759</v>
      </c>
      <c r="G54" s="14">
        <v>29824</v>
      </c>
      <c r="H54" s="13">
        <v>-935</v>
      </c>
      <c r="I54" s="18">
        <f t="shared" si="2"/>
        <v>-3.039760720439546</v>
      </c>
      <c r="J54" s="17"/>
      <c r="K54" s="12">
        <v>36861</v>
      </c>
      <c r="L54" s="13">
        <v>36089</v>
      </c>
      <c r="M54" s="13">
        <v>34310</v>
      </c>
      <c r="N54" s="13">
        <v>32464</v>
      </c>
      <c r="O54" s="13">
        <v>31158</v>
      </c>
      <c r="P54" s="13">
        <v>30129</v>
      </c>
      <c r="Q54" s="12">
        <v>-1029</v>
      </c>
      <c r="R54" s="18">
        <f t="shared" si="3"/>
        <v>-3.3025226266127481</v>
      </c>
      <c r="S54" s="19"/>
      <c r="T54" s="12">
        <f t="shared" si="4"/>
        <v>-1102</v>
      </c>
      <c r="U54" s="13">
        <f t="shared" si="4"/>
        <v>-1455</v>
      </c>
      <c r="V54" s="13">
        <f t="shared" si="4"/>
        <v>-1314</v>
      </c>
      <c r="W54" s="13">
        <f t="shared" si="4"/>
        <v>-1139</v>
      </c>
      <c r="X54" s="13">
        <f t="shared" si="4"/>
        <v>-399</v>
      </c>
      <c r="Y54" s="14">
        <f t="shared" si="4"/>
        <v>-305</v>
      </c>
      <c r="Z54" s="20">
        <f t="shared" si="5"/>
        <v>94</v>
      </c>
      <c r="AB54" s="21">
        <f t="shared" si="7"/>
        <v>97.010390385502291</v>
      </c>
      <c r="AC54" s="22">
        <f t="shared" si="7"/>
        <v>95.968300590207548</v>
      </c>
      <c r="AD54" s="22">
        <f t="shared" si="7"/>
        <v>96.170212765957444</v>
      </c>
      <c r="AE54" s="22">
        <f t="shared" si="7"/>
        <v>96.491498275012319</v>
      </c>
      <c r="AF54" s="22">
        <f t="shared" si="7"/>
        <v>98.719430001925673</v>
      </c>
      <c r="AG54" s="22">
        <f t="shared" si="7"/>
        <v>98.987686282319359</v>
      </c>
      <c r="AH54" s="23">
        <f t="shared" si="6"/>
        <v>0.2682562803936861</v>
      </c>
    </row>
    <row r="55" spans="1:34">
      <c r="A55" s="43" t="s">
        <v>60</v>
      </c>
      <c r="B55" s="12">
        <v>47772</v>
      </c>
      <c r="C55" s="13">
        <v>48019</v>
      </c>
      <c r="D55" s="13">
        <v>49729</v>
      </c>
      <c r="E55" s="13">
        <v>49074</v>
      </c>
      <c r="F55" s="13">
        <v>48486</v>
      </c>
      <c r="G55" s="14">
        <v>46612</v>
      </c>
      <c r="H55" s="13">
        <v>-1874</v>
      </c>
      <c r="I55" s="18">
        <f t="shared" si="2"/>
        <v>-3.8650332054613705</v>
      </c>
      <c r="J55" s="17"/>
      <c r="K55" s="12">
        <v>51131</v>
      </c>
      <c r="L55" s="13">
        <v>51426</v>
      </c>
      <c r="M55" s="13">
        <v>52069</v>
      </c>
      <c r="N55" s="13">
        <v>51573</v>
      </c>
      <c r="O55" s="13">
        <v>50523</v>
      </c>
      <c r="P55" s="13">
        <v>48567</v>
      </c>
      <c r="Q55" s="12">
        <v>-1956</v>
      </c>
      <c r="R55" s="18">
        <f t="shared" si="3"/>
        <v>-3.8715040674544268</v>
      </c>
      <c r="S55" s="19"/>
      <c r="T55" s="12">
        <f t="shared" si="4"/>
        <v>-3359</v>
      </c>
      <c r="U55" s="13">
        <f t="shared" si="4"/>
        <v>-3407</v>
      </c>
      <c r="V55" s="13">
        <f t="shared" si="4"/>
        <v>-2340</v>
      </c>
      <c r="W55" s="13">
        <f t="shared" si="4"/>
        <v>-2499</v>
      </c>
      <c r="X55" s="13">
        <f t="shared" si="4"/>
        <v>-2037</v>
      </c>
      <c r="Y55" s="14">
        <f t="shared" si="4"/>
        <v>-1955</v>
      </c>
      <c r="Z55" s="20">
        <f t="shared" si="5"/>
        <v>82</v>
      </c>
      <c r="AB55" s="21">
        <f t="shared" si="7"/>
        <v>93.430599831804585</v>
      </c>
      <c r="AC55" s="22">
        <f t="shared" si="7"/>
        <v>93.374946525104036</v>
      </c>
      <c r="AD55" s="22">
        <f t="shared" si="7"/>
        <v>95.505963241083947</v>
      </c>
      <c r="AE55" s="22">
        <f t="shared" si="7"/>
        <v>95.154441277412602</v>
      </c>
      <c r="AF55" s="22">
        <f t="shared" si="7"/>
        <v>95.96817291134731</v>
      </c>
      <c r="AG55" s="22">
        <f t="shared" si="7"/>
        <v>95.974632981242408</v>
      </c>
      <c r="AH55" s="23">
        <f t="shared" si="6"/>
        <v>6.460069895098286E-3</v>
      </c>
    </row>
    <row r="56" spans="1:34">
      <c r="A56" s="43" t="s">
        <v>61</v>
      </c>
      <c r="B56" s="12">
        <v>45777</v>
      </c>
      <c r="C56" s="13">
        <v>45284</v>
      </c>
      <c r="D56" s="13">
        <v>43571</v>
      </c>
      <c r="E56" s="13">
        <v>41291</v>
      </c>
      <c r="F56" s="13">
        <v>38618</v>
      </c>
      <c r="G56" s="14">
        <v>35386</v>
      </c>
      <c r="H56" s="13">
        <v>-3232</v>
      </c>
      <c r="I56" s="18">
        <f t="shared" si="2"/>
        <v>-8.3691542803873844</v>
      </c>
      <c r="J56" s="17"/>
      <c r="K56" s="12">
        <v>48454</v>
      </c>
      <c r="L56" s="13">
        <v>47685</v>
      </c>
      <c r="M56" s="13">
        <v>45460</v>
      </c>
      <c r="N56" s="13">
        <v>43302</v>
      </c>
      <c r="O56" s="13">
        <v>40938</v>
      </c>
      <c r="P56" s="13">
        <v>37773</v>
      </c>
      <c r="Q56" s="12">
        <v>-3165</v>
      </c>
      <c r="R56" s="18">
        <f t="shared" si="3"/>
        <v>-7.731203283013337</v>
      </c>
      <c r="S56" s="19"/>
      <c r="T56" s="12">
        <f t="shared" si="4"/>
        <v>-2677</v>
      </c>
      <c r="U56" s="13">
        <f t="shared" si="4"/>
        <v>-2401</v>
      </c>
      <c r="V56" s="13">
        <f t="shared" si="4"/>
        <v>-1889</v>
      </c>
      <c r="W56" s="13">
        <f t="shared" si="4"/>
        <v>-2011</v>
      </c>
      <c r="X56" s="13">
        <f t="shared" si="4"/>
        <v>-2320</v>
      </c>
      <c r="Y56" s="14">
        <f t="shared" si="4"/>
        <v>-2387</v>
      </c>
      <c r="Z56" s="20">
        <f t="shared" si="5"/>
        <v>-67</v>
      </c>
      <c r="AB56" s="21">
        <f t="shared" si="7"/>
        <v>94.475172328393938</v>
      </c>
      <c r="AC56" s="22">
        <f t="shared" si="7"/>
        <v>94.964873649994757</v>
      </c>
      <c r="AD56" s="22">
        <f t="shared" si="7"/>
        <v>95.844698636163656</v>
      </c>
      <c r="AE56" s="22">
        <f t="shared" si="7"/>
        <v>95.355872707958071</v>
      </c>
      <c r="AF56" s="22">
        <f t="shared" si="7"/>
        <v>94.332893644047104</v>
      </c>
      <c r="AG56" s="22">
        <f t="shared" si="7"/>
        <v>93.680671379027345</v>
      </c>
      <c r="AH56" s="23">
        <f t="shared" si="6"/>
        <v>-0.65222226501975911</v>
      </c>
    </row>
    <row r="57" spans="1:34">
      <c r="A57" s="43" t="s">
        <v>62</v>
      </c>
      <c r="B57" s="12">
        <v>74788</v>
      </c>
      <c r="C57" s="13">
        <v>74587</v>
      </c>
      <c r="D57" s="13">
        <v>75831</v>
      </c>
      <c r="E57" s="13">
        <v>76403</v>
      </c>
      <c r="F57" s="13">
        <v>76947</v>
      </c>
      <c r="G57" s="14">
        <v>74509</v>
      </c>
      <c r="H57" s="13">
        <v>-2438</v>
      </c>
      <c r="I57" s="18">
        <f t="shared" si="2"/>
        <v>-3.1684146230522305</v>
      </c>
      <c r="J57" s="17"/>
      <c r="K57" s="12">
        <v>83045</v>
      </c>
      <c r="L57" s="13">
        <v>83423</v>
      </c>
      <c r="M57" s="13">
        <v>83207</v>
      </c>
      <c r="N57" s="13">
        <v>81269</v>
      </c>
      <c r="O57" s="13">
        <v>80518</v>
      </c>
      <c r="P57" s="13">
        <v>77419</v>
      </c>
      <c r="Q57" s="12">
        <v>-3099</v>
      </c>
      <c r="R57" s="18">
        <f t="shared" si="3"/>
        <v>-3.8488288333043541</v>
      </c>
      <c r="S57" s="19"/>
      <c r="T57" s="12">
        <f t="shared" si="4"/>
        <v>-8257</v>
      </c>
      <c r="U57" s="13">
        <f t="shared" si="4"/>
        <v>-8836</v>
      </c>
      <c r="V57" s="13">
        <f t="shared" si="4"/>
        <v>-7376</v>
      </c>
      <c r="W57" s="13">
        <f t="shared" si="4"/>
        <v>-4866</v>
      </c>
      <c r="X57" s="13">
        <f t="shared" si="4"/>
        <v>-3571</v>
      </c>
      <c r="Y57" s="14">
        <f t="shared" si="4"/>
        <v>-2910</v>
      </c>
      <c r="Z57" s="20">
        <f t="shared" si="5"/>
        <v>661</v>
      </c>
      <c r="AB57" s="21">
        <f t="shared" si="7"/>
        <v>90.057197904750439</v>
      </c>
      <c r="AC57" s="22">
        <f t="shared" si="7"/>
        <v>89.408196780264433</v>
      </c>
      <c r="AD57" s="22">
        <f t="shared" si="7"/>
        <v>91.135361207590705</v>
      </c>
      <c r="AE57" s="22">
        <f t="shared" si="7"/>
        <v>94.012477082282302</v>
      </c>
      <c r="AF57" s="22">
        <f t="shared" si="7"/>
        <v>95.564966839712866</v>
      </c>
      <c r="AG57" s="22">
        <f t="shared" si="7"/>
        <v>96.241232772316877</v>
      </c>
      <c r="AH57" s="23">
        <f t="shared" si="6"/>
        <v>0.6762659326040108</v>
      </c>
    </row>
    <row r="58" spans="1:34">
      <c r="A58" s="43" t="s">
        <v>63</v>
      </c>
      <c r="B58" s="12">
        <v>26843</v>
      </c>
      <c r="C58" s="13">
        <v>26938</v>
      </c>
      <c r="D58" s="13">
        <v>27484</v>
      </c>
      <c r="E58" s="13">
        <v>27068</v>
      </c>
      <c r="F58" s="13">
        <v>27833</v>
      </c>
      <c r="G58" s="14">
        <v>27713</v>
      </c>
      <c r="H58" s="13">
        <v>-120</v>
      </c>
      <c r="I58" s="18">
        <f t="shared" si="2"/>
        <v>-0.4311428879387777</v>
      </c>
      <c r="J58" s="17"/>
      <c r="K58" s="12">
        <v>30470</v>
      </c>
      <c r="L58" s="13">
        <v>31634</v>
      </c>
      <c r="M58" s="13">
        <v>31960</v>
      </c>
      <c r="N58" s="13">
        <v>32477</v>
      </c>
      <c r="O58" s="13">
        <v>33438</v>
      </c>
      <c r="P58" s="13">
        <v>33690</v>
      </c>
      <c r="Q58" s="12">
        <v>252</v>
      </c>
      <c r="R58" s="18">
        <f t="shared" si="3"/>
        <v>0.75363359052574908</v>
      </c>
      <c r="S58" s="19"/>
      <c r="T58" s="12">
        <f t="shared" si="4"/>
        <v>-3627</v>
      </c>
      <c r="U58" s="13">
        <f t="shared" si="4"/>
        <v>-4696</v>
      </c>
      <c r="V58" s="13">
        <f t="shared" si="4"/>
        <v>-4476</v>
      </c>
      <c r="W58" s="13">
        <f t="shared" si="4"/>
        <v>-5409</v>
      </c>
      <c r="X58" s="13">
        <f t="shared" si="4"/>
        <v>-5605</v>
      </c>
      <c r="Y58" s="14">
        <f t="shared" si="4"/>
        <v>-5977</v>
      </c>
      <c r="Z58" s="20">
        <f t="shared" si="5"/>
        <v>-372</v>
      </c>
      <c r="AB58" s="21">
        <f t="shared" si="7"/>
        <v>88.096488349195937</v>
      </c>
      <c r="AC58" s="22">
        <f t="shared" si="7"/>
        <v>85.155212745779863</v>
      </c>
      <c r="AD58" s="22">
        <f t="shared" si="7"/>
        <v>85.994993742177712</v>
      </c>
      <c r="AE58" s="22">
        <f t="shared" si="7"/>
        <v>83.345136558179632</v>
      </c>
      <c r="AF58" s="22">
        <f t="shared" si="7"/>
        <v>83.237633829774509</v>
      </c>
      <c r="AG58" s="22">
        <f t="shared" si="7"/>
        <v>82.258830513505487</v>
      </c>
      <c r="AH58" s="23">
        <f t="shared" si="6"/>
        <v>-0.97880331626902262</v>
      </c>
    </row>
    <row r="59" spans="1:34">
      <c r="A59" s="43" t="s">
        <v>64</v>
      </c>
      <c r="B59" s="12">
        <v>16241</v>
      </c>
      <c r="C59" s="13">
        <v>17430</v>
      </c>
      <c r="D59" s="13">
        <v>17220</v>
      </c>
      <c r="E59" s="13">
        <v>16500</v>
      </c>
      <c r="F59" s="13">
        <v>15916</v>
      </c>
      <c r="G59" s="14">
        <v>14643</v>
      </c>
      <c r="H59" s="13">
        <v>-1273</v>
      </c>
      <c r="I59" s="18">
        <f t="shared" si="2"/>
        <v>-7.998240764011058</v>
      </c>
      <c r="J59" s="17"/>
      <c r="K59" s="12">
        <v>18781</v>
      </c>
      <c r="L59" s="13">
        <v>18849</v>
      </c>
      <c r="M59" s="13">
        <v>18419</v>
      </c>
      <c r="N59" s="13">
        <v>17603</v>
      </c>
      <c r="O59" s="13">
        <v>16636</v>
      </c>
      <c r="P59" s="13">
        <v>15224</v>
      </c>
      <c r="Q59" s="12">
        <v>-1412</v>
      </c>
      <c r="R59" s="18">
        <f t="shared" si="3"/>
        <v>-8.4876172156768455</v>
      </c>
      <c r="S59" s="19"/>
      <c r="T59" s="12">
        <f t="shared" si="4"/>
        <v>-2540</v>
      </c>
      <c r="U59" s="13">
        <f t="shared" si="4"/>
        <v>-1419</v>
      </c>
      <c r="V59" s="13">
        <f t="shared" si="4"/>
        <v>-1199</v>
      </c>
      <c r="W59" s="13">
        <f t="shared" si="4"/>
        <v>-1103</v>
      </c>
      <c r="X59" s="13">
        <f t="shared" si="4"/>
        <v>-720</v>
      </c>
      <c r="Y59" s="14">
        <f t="shared" si="4"/>
        <v>-581</v>
      </c>
      <c r="Z59" s="20">
        <f t="shared" si="5"/>
        <v>139</v>
      </c>
      <c r="AB59" s="21">
        <f t="shared" si="7"/>
        <v>86.47569352004686</v>
      </c>
      <c r="AC59" s="22">
        <f t="shared" si="7"/>
        <v>92.471749164411904</v>
      </c>
      <c r="AD59" s="22">
        <f t="shared" si="7"/>
        <v>93.490417503664688</v>
      </c>
      <c r="AE59" s="22">
        <f t="shared" si="7"/>
        <v>93.734022609782414</v>
      </c>
      <c r="AF59" s="22">
        <f t="shared" si="7"/>
        <v>95.672036547246933</v>
      </c>
      <c r="AG59" s="22">
        <f t="shared" si="7"/>
        <v>96.18365738307935</v>
      </c>
      <c r="AH59" s="23">
        <f t="shared" si="6"/>
        <v>0.51162083583241724</v>
      </c>
    </row>
    <row r="60" spans="1:34">
      <c r="A60" s="43" t="s">
        <v>65</v>
      </c>
      <c r="B60" s="12">
        <v>22064</v>
      </c>
      <c r="C60" s="13">
        <v>21889</v>
      </c>
      <c r="D60" s="13">
        <v>21826</v>
      </c>
      <c r="E60" s="13">
        <v>20688</v>
      </c>
      <c r="F60" s="13">
        <v>18992</v>
      </c>
      <c r="G60" s="14">
        <v>17540</v>
      </c>
      <c r="H60" s="13">
        <v>-1452</v>
      </c>
      <c r="I60" s="18">
        <f t="shared" si="2"/>
        <v>-7.6453243470935126</v>
      </c>
      <c r="J60" s="17"/>
      <c r="K60" s="12">
        <v>23826</v>
      </c>
      <c r="L60" s="13">
        <v>23341</v>
      </c>
      <c r="M60" s="13">
        <v>22337</v>
      </c>
      <c r="N60" s="13">
        <v>21012</v>
      </c>
      <c r="O60" s="13">
        <v>19265</v>
      </c>
      <c r="P60" s="13">
        <v>17510</v>
      </c>
      <c r="Q60" s="12">
        <v>-1755</v>
      </c>
      <c r="R60" s="18">
        <f t="shared" si="3"/>
        <v>-9.1097845834414741</v>
      </c>
      <c r="S60" s="19"/>
      <c r="T60" s="12">
        <f t="shared" ref="T60:Y73" si="14">B60-K60</f>
        <v>-1762</v>
      </c>
      <c r="U60" s="13">
        <f t="shared" si="14"/>
        <v>-1452</v>
      </c>
      <c r="V60" s="13">
        <f t="shared" si="14"/>
        <v>-511</v>
      </c>
      <c r="W60" s="13">
        <f t="shared" si="14"/>
        <v>-324</v>
      </c>
      <c r="X60" s="13">
        <f t="shared" si="14"/>
        <v>-273</v>
      </c>
      <c r="Y60" s="14">
        <f t="shared" si="14"/>
        <v>30</v>
      </c>
      <c r="Z60" s="20">
        <f t="shared" si="5"/>
        <v>303</v>
      </c>
      <c r="AB60" s="21">
        <f t="shared" si="7"/>
        <v>92.604717535465454</v>
      </c>
      <c r="AC60" s="22">
        <f t="shared" si="7"/>
        <v>93.779186838610173</v>
      </c>
      <c r="AD60" s="22">
        <f t="shared" si="7"/>
        <v>97.712315888436223</v>
      </c>
      <c r="AE60" s="22">
        <f t="shared" si="7"/>
        <v>98.45802398629354</v>
      </c>
      <c r="AF60" s="22">
        <f t="shared" si="7"/>
        <v>98.582922398131316</v>
      </c>
      <c r="AG60" s="22">
        <f t="shared" si="7"/>
        <v>100.1713306681896</v>
      </c>
      <c r="AH60" s="23">
        <f t="shared" si="6"/>
        <v>1.5884082700582809</v>
      </c>
    </row>
    <row r="61" spans="1:34">
      <c r="A61" s="50" t="s">
        <v>23</v>
      </c>
      <c r="B61" s="25">
        <f>SUM(B62:B66)</f>
        <v>207661</v>
      </c>
      <c r="C61" s="26">
        <f t="shared" ref="C61:Q61" si="15">SUM(C62:C66)</f>
        <v>205975</v>
      </c>
      <c r="D61" s="26">
        <f t="shared" si="15"/>
        <v>201177</v>
      </c>
      <c r="E61" s="26">
        <f t="shared" si="15"/>
        <v>191492</v>
      </c>
      <c r="F61" s="26">
        <f t="shared" si="15"/>
        <v>180798</v>
      </c>
      <c r="G61" s="27">
        <f t="shared" si="15"/>
        <v>169844</v>
      </c>
      <c r="H61" s="26">
        <f t="shared" si="15"/>
        <v>-10954</v>
      </c>
      <c r="I61" s="28">
        <f t="shared" si="2"/>
        <v>-6.0586953395502166</v>
      </c>
      <c r="J61" s="17"/>
      <c r="K61" s="25">
        <f t="shared" si="15"/>
        <v>208234</v>
      </c>
      <c r="L61" s="26">
        <f t="shared" si="15"/>
        <v>205841</v>
      </c>
      <c r="M61" s="26">
        <f t="shared" si="15"/>
        <v>200760</v>
      </c>
      <c r="N61" s="26">
        <f t="shared" si="15"/>
        <v>191193</v>
      </c>
      <c r="O61" s="26">
        <f t="shared" si="15"/>
        <v>180607</v>
      </c>
      <c r="P61" s="26">
        <f t="shared" si="15"/>
        <v>170232</v>
      </c>
      <c r="Q61" s="25">
        <f t="shared" si="15"/>
        <v>-10375</v>
      </c>
      <c r="R61" s="28">
        <f t="shared" si="3"/>
        <v>-5.7445171006660871</v>
      </c>
      <c r="S61" s="19"/>
      <c r="T61" s="25">
        <f t="shared" si="14"/>
        <v>-573</v>
      </c>
      <c r="U61" s="26">
        <f t="shared" si="14"/>
        <v>134</v>
      </c>
      <c r="V61" s="26">
        <f t="shared" si="14"/>
        <v>417</v>
      </c>
      <c r="W61" s="26">
        <f t="shared" si="14"/>
        <v>299</v>
      </c>
      <c r="X61" s="26">
        <f t="shared" si="14"/>
        <v>191</v>
      </c>
      <c r="Y61" s="27">
        <f t="shared" si="14"/>
        <v>-388</v>
      </c>
      <c r="Z61" s="29">
        <f t="shared" si="5"/>
        <v>-579</v>
      </c>
      <c r="AB61" s="30">
        <f t="shared" si="7"/>
        <v>99.724828798371064</v>
      </c>
      <c r="AC61" s="31">
        <f t="shared" si="7"/>
        <v>100.06509878984264</v>
      </c>
      <c r="AD61" s="31">
        <f t="shared" si="7"/>
        <v>100.20771069934248</v>
      </c>
      <c r="AE61" s="31">
        <f t="shared" si="7"/>
        <v>100.15638647858447</v>
      </c>
      <c r="AF61" s="31">
        <f t="shared" si="7"/>
        <v>100.10575448349176</v>
      </c>
      <c r="AG61" s="31">
        <f t="shared" si="7"/>
        <v>99.772075755439644</v>
      </c>
      <c r="AH61" s="32">
        <f t="shared" si="6"/>
        <v>-0.33367872805212073</v>
      </c>
    </row>
    <row r="62" spans="1:34">
      <c r="A62" s="51" t="s">
        <v>66</v>
      </c>
      <c r="B62" s="12">
        <v>96063</v>
      </c>
      <c r="C62" s="13">
        <v>95817</v>
      </c>
      <c r="D62" s="13">
        <v>94665</v>
      </c>
      <c r="E62" s="13">
        <v>91166</v>
      </c>
      <c r="F62" s="13">
        <v>87326</v>
      </c>
      <c r="G62" s="14">
        <v>83834</v>
      </c>
      <c r="H62" s="13">
        <v>-3492</v>
      </c>
      <c r="I62" s="18">
        <f t="shared" si="2"/>
        <v>-3.9988090603027735</v>
      </c>
      <c r="J62" s="17"/>
      <c r="K62" s="12">
        <v>94155</v>
      </c>
      <c r="L62" s="13">
        <v>93859</v>
      </c>
      <c r="M62" s="13">
        <v>92710</v>
      </c>
      <c r="N62" s="13">
        <v>89202</v>
      </c>
      <c r="O62" s="13">
        <v>85592</v>
      </c>
      <c r="P62" s="13">
        <v>82250</v>
      </c>
      <c r="Q62" s="12">
        <v>-3342</v>
      </c>
      <c r="R62" s="18">
        <f t="shared" si="3"/>
        <v>-3.9045705206094032</v>
      </c>
      <c r="S62" s="19"/>
      <c r="T62" s="12">
        <f t="shared" si="14"/>
        <v>1908</v>
      </c>
      <c r="U62" s="13">
        <f t="shared" si="14"/>
        <v>1958</v>
      </c>
      <c r="V62" s="13">
        <f t="shared" si="14"/>
        <v>1955</v>
      </c>
      <c r="W62" s="13">
        <f t="shared" si="14"/>
        <v>1964</v>
      </c>
      <c r="X62" s="13">
        <f t="shared" si="14"/>
        <v>1734</v>
      </c>
      <c r="Y62" s="14">
        <f t="shared" si="14"/>
        <v>1584</v>
      </c>
      <c r="Z62" s="20">
        <f t="shared" si="5"/>
        <v>-150</v>
      </c>
      <c r="AB62" s="21">
        <f t="shared" si="7"/>
        <v>102.02644575434125</v>
      </c>
      <c r="AC62" s="22">
        <f t="shared" si="7"/>
        <v>102.08610788523211</v>
      </c>
      <c r="AD62" s="22">
        <f t="shared" si="7"/>
        <v>102.1087261352605</v>
      </c>
      <c r="AE62" s="22">
        <f t="shared" ref="AE62:AG73" si="16">E62/N62*100</f>
        <v>102.20174435550773</v>
      </c>
      <c r="AF62" s="22">
        <f t="shared" si="16"/>
        <v>102.02589027011871</v>
      </c>
      <c r="AG62" s="22">
        <f t="shared" si="16"/>
        <v>101.92583586626141</v>
      </c>
      <c r="AH62" s="23">
        <f t="shared" si="6"/>
        <v>-0.10005440385729969</v>
      </c>
    </row>
    <row r="63" spans="1:34">
      <c r="A63" s="43" t="s">
        <v>67</v>
      </c>
      <c r="B63" s="12">
        <v>31760</v>
      </c>
      <c r="C63" s="13">
        <v>31189</v>
      </c>
      <c r="D63" s="13">
        <v>30021</v>
      </c>
      <c r="E63" s="13">
        <v>28469</v>
      </c>
      <c r="F63" s="13">
        <v>26344</v>
      </c>
      <c r="G63" s="14">
        <v>24297</v>
      </c>
      <c r="H63" s="13">
        <v>-2047</v>
      </c>
      <c r="I63" s="18">
        <f t="shared" si="2"/>
        <v>-7.7702702702702702</v>
      </c>
      <c r="J63" s="17"/>
      <c r="K63" s="12">
        <v>32092</v>
      </c>
      <c r="L63" s="13">
        <v>31289</v>
      </c>
      <c r="M63" s="13">
        <v>30110</v>
      </c>
      <c r="N63" s="13">
        <v>28294</v>
      </c>
      <c r="O63" s="13">
        <v>26501</v>
      </c>
      <c r="P63" s="13">
        <v>24288</v>
      </c>
      <c r="Q63" s="12">
        <v>-2213</v>
      </c>
      <c r="R63" s="18">
        <f t="shared" si="3"/>
        <v>-8.3506282781781813</v>
      </c>
      <c r="S63" s="19"/>
      <c r="T63" s="12">
        <f t="shared" si="14"/>
        <v>-332</v>
      </c>
      <c r="U63" s="13">
        <f t="shared" si="14"/>
        <v>-100</v>
      </c>
      <c r="V63" s="13">
        <f t="shared" si="14"/>
        <v>-89</v>
      </c>
      <c r="W63" s="13">
        <f t="shared" si="14"/>
        <v>175</v>
      </c>
      <c r="X63" s="13">
        <f t="shared" si="14"/>
        <v>-157</v>
      </c>
      <c r="Y63" s="14">
        <f t="shared" si="14"/>
        <v>9</v>
      </c>
      <c r="Z63" s="20">
        <f t="shared" si="5"/>
        <v>166</v>
      </c>
      <c r="AB63" s="21">
        <f t="shared" ref="AB63:AD73" si="17">B63/K63*100</f>
        <v>98.965474261498187</v>
      </c>
      <c r="AC63" s="22">
        <f t="shared" si="17"/>
        <v>99.68039886221996</v>
      </c>
      <c r="AD63" s="22">
        <f t="shared" si="17"/>
        <v>99.70441713716373</v>
      </c>
      <c r="AE63" s="22">
        <f t="shared" si="16"/>
        <v>100.61850569025235</v>
      </c>
      <c r="AF63" s="22">
        <f t="shared" si="16"/>
        <v>99.407569525678269</v>
      </c>
      <c r="AG63" s="22">
        <f t="shared" si="16"/>
        <v>100.03705533596839</v>
      </c>
      <c r="AH63" s="23">
        <f t="shared" si="6"/>
        <v>0.62948581029012018</v>
      </c>
    </row>
    <row r="64" spans="1:34">
      <c r="A64" s="43" t="s">
        <v>68</v>
      </c>
      <c r="B64" s="12">
        <v>35887</v>
      </c>
      <c r="C64" s="13">
        <v>36676</v>
      </c>
      <c r="D64" s="13">
        <v>36256</v>
      </c>
      <c r="E64" s="13">
        <v>34671</v>
      </c>
      <c r="F64" s="13">
        <v>33058</v>
      </c>
      <c r="G64" s="14">
        <v>30601</v>
      </c>
      <c r="H64" s="13">
        <v>-2457</v>
      </c>
      <c r="I64" s="18">
        <f t="shared" si="2"/>
        <v>-7.4323915542380066</v>
      </c>
      <c r="J64" s="17"/>
      <c r="K64" s="12">
        <v>36625</v>
      </c>
      <c r="L64" s="13">
        <v>36766</v>
      </c>
      <c r="M64" s="13">
        <v>36069</v>
      </c>
      <c r="N64" s="13">
        <v>34791</v>
      </c>
      <c r="O64" s="13">
        <v>32814</v>
      </c>
      <c r="P64" s="13">
        <v>30805</v>
      </c>
      <c r="Q64" s="12">
        <v>-2009</v>
      </c>
      <c r="R64" s="18">
        <f t="shared" si="3"/>
        <v>-6.1223867861278727</v>
      </c>
      <c r="S64" s="19"/>
      <c r="T64" s="12">
        <f t="shared" si="14"/>
        <v>-738</v>
      </c>
      <c r="U64" s="13">
        <f t="shared" si="14"/>
        <v>-90</v>
      </c>
      <c r="V64" s="13">
        <f t="shared" si="14"/>
        <v>187</v>
      </c>
      <c r="W64" s="13">
        <f t="shared" si="14"/>
        <v>-120</v>
      </c>
      <c r="X64" s="13">
        <f t="shared" si="14"/>
        <v>244</v>
      </c>
      <c r="Y64" s="14">
        <f t="shared" si="14"/>
        <v>-204</v>
      </c>
      <c r="Z64" s="20">
        <f t="shared" si="5"/>
        <v>-448</v>
      </c>
      <c r="AB64" s="21">
        <f t="shared" si="17"/>
        <v>97.984982935153582</v>
      </c>
      <c r="AC64" s="22">
        <f t="shared" si="17"/>
        <v>99.755208616656702</v>
      </c>
      <c r="AD64" s="22">
        <f t="shared" si="17"/>
        <v>100.51845074717902</v>
      </c>
      <c r="AE64" s="22">
        <f t="shared" si="16"/>
        <v>99.655083211175295</v>
      </c>
      <c r="AF64" s="22">
        <f t="shared" si="16"/>
        <v>100.74358505515939</v>
      </c>
      <c r="AG64" s="22">
        <f t="shared" si="16"/>
        <v>99.337769842558018</v>
      </c>
      <c r="AH64" s="23">
        <f t="shared" si="6"/>
        <v>-1.4058152126013681</v>
      </c>
    </row>
    <row r="65" spans="1:34">
      <c r="A65" s="43" t="s">
        <v>69</v>
      </c>
      <c r="B65" s="12">
        <v>24205</v>
      </c>
      <c r="C65" s="13">
        <v>23155</v>
      </c>
      <c r="D65" s="13">
        <v>22196</v>
      </c>
      <c r="E65" s="13">
        <v>20391</v>
      </c>
      <c r="F65" s="13">
        <v>18584</v>
      </c>
      <c r="G65" s="14">
        <v>16956</v>
      </c>
      <c r="H65" s="13">
        <v>-1628</v>
      </c>
      <c r="I65" s="18">
        <f t="shared" si="2"/>
        <v>-8.7602238484718047</v>
      </c>
      <c r="J65" s="17"/>
      <c r="K65" s="12">
        <v>25136</v>
      </c>
      <c r="L65" s="13">
        <v>24298</v>
      </c>
      <c r="M65" s="13">
        <v>23270</v>
      </c>
      <c r="N65" s="13">
        <v>21439</v>
      </c>
      <c r="O65" s="13">
        <v>19696</v>
      </c>
      <c r="P65" s="13">
        <v>18070</v>
      </c>
      <c r="Q65" s="12">
        <v>-1626</v>
      </c>
      <c r="R65" s="18">
        <f t="shared" si="3"/>
        <v>-8.2554833468724613</v>
      </c>
      <c r="S65" s="19"/>
      <c r="T65" s="12">
        <f t="shared" si="14"/>
        <v>-931</v>
      </c>
      <c r="U65" s="13">
        <f t="shared" si="14"/>
        <v>-1143</v>
      </c>
      <c r="V65" s="13">
        <f t="shared" si="14"/>
        <v>-1074</v>
      </c>
      <c r="W65" s="13">
        <f t="shared" si="14"/>
        <v>-1048</v>
      </c>
      <c r="X65" s="13">
        <f t="shared" si="14"/>
        <v>-1112</v>
      </c>
      <c r="Y65" s="14">
        <f t="shared" si="14"/>
        <v>-1114</v>
      </c>
      <c r="Z65" s="20">
        <f t="shared" si="5"/>
        <v>-2</v>
      </c>
      <c r="AB65" s="21">
        <f t="shared" si="17"/>
        <v>96.296148949713555</v>
      </c>
      <c r="AC65" s="22">
        <f t="shared" si="17"/>
        <v>95.295909128323316</v>
      </c>
      <c r="AD65" s="22">
        <f t="shared" si="17"/>
        <v>95.384615384615387</v>
      </c>
      <c r="AE65" s="22">
        <f t="shared" si="16"/>
        <v>95.111712300013991</v>
      </c>
      <c r="AF65" s="22">
        <f t="shared" si="16"/>
        <v>94.354183590576767</v>
      </c>
      <c r="AG65" s="22">
        <f t="shared" si="16"/>
        <v>93.83508577753183</v>
      </c>
      <c r="AH65" s="23">
        <f t="shared" si="6"/>
        <v>-0.51909781304493663</v>
      </c>
    </row>
    <row r="66" spans="1:34">
      <c r="A66" s="45" t="s">
        <v>70</v>
      </c>
      <c r="B66" s="35">
        <v>19746</v>
      </c>
      <c r="C66" s="36">
        <v>19138</v>
      </c>
      <c r="D66" s="36">
        <v>18039</v>
      </c>
      <c r="E66" s="36">
        <v>16795</v>
      </c>
      <c r="F66" s="36">
        <v>15486</v>
      </c>
      <c r="G66" s="37">
        <v>14156</v>
      </c>
      <c r="H66" s="36">
        <v>-1330</v>
      </c>
      <c r="I66" s="38">
        <f t="shared" si="2"/>
        <v>-8.5884024279994833</v>
      </c>
      <c r="J66" s="17"/>
      <c r="K66" s="35">
        <v>20226</v>
      </c>
      <c r="L66" s="36">
        <v>19629</v>
      </c>
      <c r="M66" s="36">
        <v>18601</v>
      </c>
      <c r="N66" s="36">
        <v>17467</v>
      </c>
      <c r="O66" s="36">
        <v>16004</v>
      </c>
      <c r="P66" s="36">
        <v>14819</v>
      </c>
      <c r="Q66" s="35">
        <v>-1185</v>
      </c>
      <c r="R66" s="38">
        <f t="shared" si="3"/>
        <v>-7.4043989002749315</v>
      </c>
      <c r="S66" s="19"/>
      <c r="T66" s="35">
        <f t="shared" si="14"/>
        <v>-480</v>
      </c>
      <c r="U66" s="36">
        <f t="shared" si="14"/>
        <v>-491</v>
      </c>
      <c r="V66" s="36">
        <f t="shared" si="14"/>
        <v>-562</v>
      </c>
      <c r="W66" s="36">
        <f t="shared" si="14"/>
        <v>-672</v>
      </c>
      <c r="X66" s="36">
        <f t="shared" si="14"/>
        <v>-518</v>
      </c>
      <c r="Y66" s="37">
        <f t="shared" si="14"/>
        <v>-663</v>
      </c>
      <c r="Z66" s="39">
        <f t="shared" si="5"/>
        <v>-145</v>
      </c>
      <c r="AB66" s="40">
        <f t="shared" si="17"/>
        <v>97.62681696825868</v>
      </c>
      <c r="AC66" s="41">
        <f t="shared" si="17"/>
        <v>97.498599011666414</v>
      </c>
      <c r="AD66" s="41">
        <f t="shared" si="17"/>
        <v>96.978657061448317</v>
      </c>
      <c r="AE66" s="41">
        <f t="shared" si="16"/>
        <v>96.152745176618765</v>
      </c>
      <c r="AF66" s="41">
        <f t="shared" si="16"/>
        <v>96.763309172706826</v>
      </c>
      <c r="AG66" s="41">
        <f t="shared" si="16"/>
        <v>95.526013901072943</v>
      </c>
      <c r="AH66" s="42">
        <f t="shared" si="6"/>
        <v>-1.237295271633883</v>
      </c>
    </row>
    <row r="67" spans="1:34">
      <c r="A67" s="52" t="s">
        <v>24</v>
      </c>
      <c r="B67" s="12">
        <f>SUM(B68:B69)</f>
        <v>108704</v>
      </c>
      <c r="C67" s="13">
        <f t="shared" ref="C67:Q67" si="18">SUM(C68:C69)</f>
        <v>111498</v>
      </c>
      <c r="D67" s="13">
        <f t="shared" si="18"/>
        <v>113423</v>
      </c>
      <c r="E67" s="13">
        <f t="shared" si="18"/>
        <v>110795</v>
      </c>
      <c r="F67" s="13">
        <f t="shared" si="18"/>
        <v>105480</v>
      </c>
      <c r="G67" s="14">
        <f t="shared" si="18"/>
        <v>101698</v>
      </c>
      <c r="H67" s="13">
        <f t="shared" si="18"/>
        <v>-3782</v>
      </c>
      <c r="I67" s="18">
        <f t="shared" si="2"/>
        <v>-3.585513841486538</v>
      </c>
      <c r="J67" s="17"/>
      <c r="K67" s="12">
        <f t="shared" si="18"/>
        <v>115418</v>
      </c>
      <c r="L67" s="13">
        <f t="shared" si="18"/>
        <v>118736</v>
      </c>
      <c r="M67" s="13">
        <f t="shared" si="18"/>
        <v>119162</v>
      </c>
      <c r="N67" s="13">
        <f t="shared" si="18"/>
        <v>116022</v>
      </c>
      <c r="O67" s="13">
        <f t="shared" si="18"/>
        <v>111020</v>
      </c>
      <c r="P67" s="13">
        <f t="shared" si="18"/>
        <v>106150</v>
      </c>
      <c r="Q67" s="12">
        <f t="shared" si="18"/>
        <v>-4870</v>
      </c>
      <c r="R67" s="18">
        <f t="shared" si="3"/>
        <v>-4.3865970095478293</v>
      </c>
      <c r="S67" s="19"/>
      <c r="T67" s="12">
        <f t="shared" si="14"/>
        <v>-6714</v>
      </c>
      <c r="U67" s="13">
        <f t="shared" si="14"/>
        <v>-7238</v>
      </c>
      <c r="V67" s="13">
        <f t="shared" si="14"/>
        <v>-5739</v>
      </c>
      <c r="W67" s="13">
        <f t="shared" si="14"/>
        <v>-5227</v>
      </c>
      <c r="X67" s="13">
        <f t="shared" si="14"/>
        <v>-5540</v>
      </c>
      <c r="Y67" s="14">
        <f t="shared" si="14"/>
        <v>-4452</v>
      </c>
      <c r="Z67" s="20">
        <f t="shared" si="5"/>
        <v>1088</v>
      </c>
      <c r="AB67" s="21">
        <f t="shared" si="17"/>
        <v>94.182883085827157</v>
      </c>
      <c r="AC67" s="22">
        <f t="shared" si="17"/>
        <v>93.904123433499535</v>
      </c>
      <c r="AD67" s="22">
        <f t="shared" si="17"/>
        <v>95.183867340259482</v>
      </c>
      <c r="AE67" s="22">
        <f t="shared" si="16"/>
        <v>95.494819947940911</v>
      </c>
      <c r="AF67" s="22">
        <f t="shared" si="16"/>
        <v>95.009908124662218</v>
      </c>
      <c r="AG67" s="22">
        <f t="shared" si="16"/>
        <v>95.80593499764484</v>
      </c>
      <c r="AH67" s="23">
        <f t="shared" si="6"/>
        <v>0.79602687298262254</v>
      </c>
    </row>
    <row r="68" spans="1:34">
      <c r="A68" s="145" t="s">
        <v>1033</v>
      </c>
      <c r="B68" s="12">
        <v>38366</v>
      </c>
      <c r="C68" s="13">
        <v>41151</v>
      </c>
      <c r="D68" s="13">
        <v>43486</v>
      </c>
      <c r="E68" s="13">
        <v>42781</v>
      </c>
      <c r="F68" s="13">
        <v>40719</v>
      </c>
      <c r="G68" s="14">
        <v>39016</v>
      </c>
      <c r="H68" s="13">
        <v>-1703</v>
      </c>
      <c r="I68" s="18">
        <f t="shared" si="2"/>
        <v>-4.1823227485940224</v>
      </c>
      <c r="J68" s="17"/>
      <c r="K68" s="12">
        <v>41796</v>
      </c>
      <c r="L68" s="13">
        <v>44752</v>
      </c>
      <c r="M68" s="13">
        <v>46325</v>
      </c>
      <c r="N68" s="13">
        <v>45235</v>
      </c>
      <c r="O68" s="13">
        <v>43263</v>
      </c>
      <c r="P68" s="13">
        <v>41490</v>
      </c>
      <c r="Q68" s="12">
        <v>-1773</v>
      </c>
      <c r="R68" s="18">
        <f t="shared" si="3"/>
        <v>-4.0981901393800708</v>
      </c>
      <c r="S68" s="19"/>
      <c r="T68" s="12">
        <f t="shared" si="14"/>
        <v>-3430</v>
      </c>
      <c r="U68" s="13">
        <f t="shared" si="14"/>
        <v>-3601</v>
      </c>
      <c r="V68" s="13">
        <f t="shared" si="14"/>
        <v>-2839</v>
      </c>
      <c r="W68" s="13">
        <f t="shared" si="14"/>
        <v>-2454</v>
      </c>
      <c r="X68" s="13">
        <f t="shared" si="14"/>
        <v>-2544</v>
      </c>
      <c r="Y68" s="14">
        <f t="shared" si="14"/>
        <v>-2474</v>
      </c>
      <c r="Z68" s="20">
        <f t="shared" si="5"/>
        <v>70</v>
      </c>
      <c r="AB68" s="21">
        <f t="shared" si="17"/>
        <v>91.793473059622926</v>
      </c>
      <c r="AC68" s="22">
        <f t="shared" si="17"/>
        <v>91.953432248838041</v>
      </c>
      <c r="AD68" s="22">
        <f t="shared" si="17"/>
        <v>93.87155963302753</v>
      </c>
      <c r="AE68" s="22">
        <f t="shared" si="16"/>
        <v>94.574997236653033</v>
      </c>
      <c r="AF68" s="22">
        <f t="shared" si="16"/>
        <v>94.119686568199157</v>
      </c>
      <c r="AG68" s="22">
        <f t="shared" si="16"/>
        <v>94.037117377681369</v>
      </c>
      <c r="AH68" s="23">
        <f t="shared" si="6"/>
        <v>-8.2569190517787661E-2</v>
      </c>
    </row>
    <row r="69" spans="1:34">
      <c r="A69" s="43" t="s">
        <v>71</v>
      </c>
      <c r="B69" s="12">
        <v>70338</v>
      </c>
      <c r="C69" s="13">
        <v>70347</v>
      </c>
      <c r="D69" s="13">
        <v>69937</v>
      </c>
      <c r="E69" s="13">
        <v>68014</v>
      </c>
      <c r="F69" s="13">
        <v>64761</v>
      </c>
      <c r="G69" s="14">
        <v>62682</v>
      </c>
      <c r="H69" s="13">
        <v>-2079</v>
      </c>
      <c r="I69" s="18">
        <f t="shared" ref="I69:I73" si="19">H69/F69*100</f>
        <v>-3.2102654375318478</v>
      </c>
      <c r="J69" s="17"/>
      <c r="K69" s="12">
        <v>73622</v>
      </c>
      <c r="L69" s="13">
        <v>73984</v>
      </c>
      <c r="M69" s="13">
        <v>72837</v>
      </c>
      <c r="N69" s="13">
        <v>70787</v>
      </c>
      <c r="O69" s="13">
        <v>67757</v>
      </c>
      <c r="P69" s="13">
        <v>64660</v>
      </c>
      <c r="Q69" s="12">
        <v>-3097</v>
      </c>
      <c r="R69" s="18">
        <f t="shared" ref="R69:R73" si="20">Q69/O69*100</f>
        <v>-4.5707454580338567</v>
      </c>
      <c r="S69" s="19"/>
      <c r="T69" s="12">
        <f t="shared" si="14"/>
        <v>-3284</v>
      </c>
      <c r="U69" s="13">
        <f t="shared" si="14"/>
        <v>-3637</v>
      </c>
      <c r="V69" s="13">
        <f t="shared" si="14"/>
        <v>-2900</v>
      </c>
      <c r="W69" s="13">
        <f t="shared" si="14"/>
        <v>-2773</v>
      </c>
      <c r="X69" s="13">
        <f t="shared" si="14"/>
        <v>-2996</v>
      </c>
      <c r="Y69" s="14">
        <f t="shared" si="14"/>
        <v>-1978</v>
      </c>
      <c r="Z69" s="20">
        <f t="shared" ref="Z69:Z73" si="21">Y69-X69</f>
        <v>1018</v>
      </c>
      <c r="AB69" s="21">
        <f t="shared" si="17"/>
        <v>95.539376816712391</v>
      </c>
      <c r="AC69" s="22">
        <f t="shared" si="17"/>
        <v>95.0840722318339</v>
      </c>
      <c r="AD69" s="22">
        <f t="shared" si="17"/>
        <v>96.018507077446898</v>
      </c>
      <c r="AE69" s="22">
        <f t="shared" si="16"/>
        <v>96.082614039301006</v>
      </c>
      <c r="AF69" s="22">
        <f t="shared" si="16"/>
        <v>95.578316631491944</v>
      </c>
      <c r="AG69" s="22">
        <f t="shared" si="16"/>
        <v>96.940921744509751</v>
      </c>
      <c r="AH69" s="23">
        <f t="shared" ref="AH69:AH73" si="22">AG69-AF69</f>
        <v>1.362605113017807</v>
      </c>
    </row>
    <row r="70" spans="1:34">
      <c r="A70" s="53" t="s">
        <v>25</v>
      </c>
      <c r="B70" s="25">
        <f>SUM(B71:B73)</f>
        <v>164532</v>
      </c>
      <c r="C70" s="26">
        <f t="shared" ref="C70:Q70" si="23">SUM(C71:C73)</f>
        <v>161161</v>
      </c>
      <c r="D70" s="26">
        <f t="shared" si="23"/>
        <v>157987</v>
      </c>
      <c r="E70" s="26">
        <f t="shared" si="23"/>
        <v>149915</v>
      </c>
      <c r="F70" s="26">
        <f t="shared" si="23"/>
        <v>142038</v>
      </c>
      <c r="G70" s="27">
        <f t="shared" si="23"/>
        <v>133952</v>
      </c>
      <c r="H70" s="26">
        <f t="shared" si="23"/>
        <v>-8086</v>
      </c>
      <c r="I70" s="28">
        <f t="shared" si="19"/>
        <v>-5.6928427603880651</v>
      </c>
      <c r="J70" s="17"/>
      <c r="K70" s="25">
        <f t="shared" si="23"/>
        <v>166216</v>
      </c>
      <c r="L70" s="26">
        <f t="shared" si="23"/>
        <v>162738</v>
      </c>
      <c r="M70" s="26">
        <f t="shared" si="23"/>
        <v>159111</v>
      </c>
      <c r="N70" s="26">
        <f t="shared" si="23"/>
        <v>151192</v>
      </c>
      <c r="O70" s="26">
        <f t="shared" si="23"/>
        <v>143547</v>
      </c>
      <c r="P70" s="26">
        <f t="shared" si="23"/>
        <v>135147</v>
      </c>
      <c r="Q70" s="25">
        <f t="shared" si="23"/>
        <v>-8400</v>
      </c>
      <c r="R70" s="28">
        <f t="shared" si="20"/>
        <v>-5.8517419381805258</v>
      </c>
      <c r="S70" s="19"/>
      <c r="T70" s="25">
        <f t="shared" si="14"/>
        <v>-1684</v>
      </c>
      <c r="U70" s="26">
        <f t="shared" si="14"/>
        <v>-1577</v>
      </c>
      <c r="V70" s="26">
        <f t="shared" si="14"/>
        <v>-1124</v>
      </c>
      <c r="W70" s="26">
        <f t="shared" si="14"/>
        <v>-1277</v>
      </c>
      <c r="X70" s="26">
        <f t="shared" si="14"/>
        <v>-1509</v>
      </c>
      <c r="Y70" s="27">
        <f t="shared" si="14"/>
        <v>-1195</v>
      </c>
      <c r="Z70" s="29">
        <f t="shared" si="21"/>
        <v>314</v>
      </c>
      <c r="AB70" s="30">
        <f t="shared" si="17"/>
        <v>98.986860470712813</v>
      </c>
      <c r="AC70" s="31">
        <f t="shared" si="17"/>
        <v>99.030957735747023</v>
      </c>
      <c r="AD70" s="31">
        <f t="shared" si="17"/>
        <v>99.293574925680815</v>
      </c>
      <c r="AE70" s="31">
        <f t="shared" si="16"/>
        <v>99.155378591459865</v>
      </c>
      <c r="AF70" s="31">
        <f t="shared" si="16"/>
        <v>98.948776358962562</v>
      </c>
      <c r="AG70" s="31">
        <f t="shared" si="16"/>
        <v>99.115777634723671</v>
      </c>
      <c r="AH70" s="32">
        <f t="shared" si="22"/>
        <v>0.16700127576110901</v>
      </c>
    </row>
    <row r="71" spans="1:34">
      <c r="A71" s="51" t="s">
        <v>72</v>
      </c>
      <c r="B71" s="12">
        <v>57167</v>
      </c>
      <c r="C71" s="13">
        <v>55761</v>
      </c>
      <c r="D71" s="13">
        <v>54740</v>
      </c>
      <c r="E71" s="13">
        <v>51708</v>
      </c>
      <c r="F71" s="13">
        <v>49148</v>
      </c>
      <c r="G71" s="14">
        <v>45415</v>
      </c>
      <c r="H71" s="13">
        <v>-3733</v>
      </c>
      <c r="I71" s="18">
        <f t="shared" si="19"/>
        <v>-7.5954260600634811</v>
      </c>
      <c r="J71" s="17"/>
      <c r="K71" s="12">
        <v>54047</v>
      </c>
      <c r="L71" s="13">
        <v>52839</v>
      </c>
      <c r="M71" s="13">
        <v>52248</v>
      </c>
      <c r="N71" s="13">
        <v>50030</v>
      </c>
      <c r="O71" s="13">
        <v>47254</v>
      </c>
      <c r="P71" s="13">
        <v>44258</v>
      </c>
      <c r="Q71" s="12">
        <v>-2996</v>
      </c>
      <c r="R71" s="18">
        <f t="shared" si="20"/>
        <v>-6.3402040038938496</v>
      </c>
      <c r="S71" s="19"/>
      <c r="T71" s="12">
        <f t="shared" si="14"/>
        <v>3120</v>
      </c>
      <c r="U71" s="13">
        <f t="shared" si="14"/>
        <v>2922</v>
      </c>
      <c r="V71" s="13">
        <f t="shared" si="14"/>
        <v>2492</v>
      </c>
      <c r="W71" s="13">
        <f t="shared" si="14"/>
        <v>1678</v>
      </c>
      <c r="X71" s="13">
        <f t="shared" si="14"/>
        <v>1894</v>
      </c>
      <c r="Y71" s="14">
        <f t="shared" si="14"/>
        <v>1157</v>
      </c>
      <c r="Z71" s="20">
        <f t="shared" si="21"/>
        <v>-737</v>
      </c>
      <c r="AB71" s="21">
        <f t="shared" si="17"/>
        <v>105.77275334431144</v>
      </c>
      <c r="AC71" s="22">
        <f t="shared" si="17"/>
        <v>105.53000624538693</v>
      </c>
      <c r="AD71" s="22">
        <f t="shared" si="17"/>
        <v>104.7695605573419</v>
      </c>
      <c r="AE71" s="22">
        <f t="shared" si="16"/>
        <v>103.35398760743556</v>
      </c>
      <c r="AF71" s="22">
        <f t="shared" si="16"/>
        <v>104.00812629618656</v>
      </c>
      <c r="AG71" s="22">
        <f t="shared" si="16"/>
        <v>102.61421663879977</v>
      </c>
      <c r="AH71" s="23">
        <f t="shared" si="22"/>
        <v>-1.3939096573867857</v>
      </c>
    </row>
    <row r="72" spans="1:34">
      <c r="A72" s="43" t="s">
        <v>73</v>
      </c>
      <c r="B72" s="12">
        <v>55847</v>
      </c>
      <c r="C72" s="13">
        <v>54596</v>
      </c>
      <c r="D72" s="13">
        <v>53263</v>
      </c>
      <c r="E72" s="13">
        <v>50952</v>
      </c>
      <c r="F72" s="13">
        <v>48118</v>
      </c>
      <c r="G72" s="14">
        <v>45413</v>
      </c>
      <c r="H72" s="13">
        <v>-2705</v>
      </c>
      <c r="I72" s="18">
        <f t="shared" si="19"/>
        <v>-5.6215969076021448</v>
      </c>
      <c r="J72" s="17"/>
      <c r="K72" s="12">
        <v>57526</v>
      </c>
      <c r="L72" s="13">
        <v>56664</v>
      </c>
      <c r="M72" s="13">
        <v>54979</v>
      </c>
      <c r="N72" s="13">
        <v>52283</v>
      </c>
      <c r="O72" s="13">
        <v>49834</v>
      </c>
      <c r="P72" s="13">
        <v>46912</v>
      </c>
      <c r="Q72" s="12">
        <v>-2922</v>
      </c>
      <c r="R72" s="18">
        <f t="shared" si="20"/>
        <v>-5.8634667094754587</v>
      </c>
      <c r="S72" s="19"/>
      <c r="T72" s="12">
        <f t="shared" si="14"/>
        <v>-1679</v>
      </c>
      <c r="U72" s="13">
        <f t="shared" si="14"/>
        <v>-2068</v>
      </c>
      <c r="V72" s="13">
        <f t="shared" si="14"/>
        <v>-1716</v>
      </c>
      <c r="W72" s="13">
        <f t="shared" si="14"/>
        <v>-1331</v>
      </c>
      <c r="X72" s="13">
        <f t="shared" si="14"/>
        <v>-1716</v>
      </c>
      <c r="Y72" s="14">
        <f t="shared" si="14"/>
        <v>-1499</v>
      </c>
      <c r="Z72" s="20">
        <f t="shared" si="21"/>
        <v>217</v>
      </c>
      <c r="AB72" s="21">
        <f t="shared" si="17"/>
        <v>97.081319751069088</v>
      </c>
      <c r="AC72" s="22">
        <f t="shared" si="17"/>
        <v>96.350416490187769</v>
      </c>
      <c r="AD72" s="22">
        <f t="shared" si="17"/>
        <v>96.878808272249401</v>
      </c>
      <c r="AE72" s="22">
        <f t="shared" si="16"/>
        <v>97.454239427729846</v>
      </c>
      <c r="AF72" s="22">
        <f t="shared" si="16"/>
        <v>96.556567805112977</v>
      </c>
      <c r="AG72" s="22">
        <f t="shared" si="16"/>
        <v>96.804655525238744</v>
      </c>
      <c r="AH72" s="23">
        <f t="shared" si="22"/>
        <v>0.24808772012576696</v>
      </c>
    </row>
    <row r="73" spans="1:34">
      <c r="A73" s="45" t="s">
        <v>74</v>
      </c>
      <c r="B73" s="35">
        <v>51518</v>
      </c>
      <c r="C73" s="36">
        <v>50804</v>
      </c>
      <c r="D73" s="36">
        <v>49984</v>
      </c>
      <c r="E73" s="36">
        <v>47255</v>
      </c>
      <c r="F73" s="36">
        <v>44772</v>
      </c>
      <c r="G73" s="37">
        <v>43124</v>
      </c>
      <c r="H73" s="36">
        <v>-1648</v>
      </c>
      <c r="I73" s="38">
        <f t="shared" si="19"/>
        <v>-3.6808719735549009</v>
      </c>
      <c r="J73" s="17"/>
      <c r="K73" s="35">
        <v>54643</v>
      </c>
      <c r="L73" s="36">
        <v>53235</v>
      </c>
      <c r="M73" s="36">
        <v>51884</v>
      </c>
      <c r="N73" s="36">
        <v>48879</v>
      </c>
      <c r="O73" s="36">
        <v>46459</v>
      </c>
      <c r="P73" s="36">
        <v>43977</v>
      </c>
      <c r="Q73" s="35">
        <v>-2482</v>
      </c>
      <c r="R73" s="38">
        <f t="shared" si="20"/>
        <v>-5.3423448632127251</v>
      </c>
      <c r="S73" s="19"/>
      <c r="T73" s="35">
        <f t="shared" si="14"/>
        <v>-3125</v>
      </c>
      <c r="U73" s="36">
        <f t="shared" si="14"/>
        <v>-2431</v>
      </c>
      <c r="V73" s="36">
        <f t="shared" si="14"/>
        <v>-1900</v>
      </c>
      <c r="W73" s="36">
        <f t="shared" si="14"/>
        <v>-1624</v>
      </c>
      <c r="X73" s="36">
        <f t="shared" si="14"/>
        <v>-1687</v>
      </c>
      <c r="Y73" s="37">
        <f t="shared" si="14"/>
        <v>-853</v>
      </c>
      <c r="Z73" s="39">
        <f t="shared" si="21"/>
        <v>834</v>
      </c>
      <c r="AB73" s="40">
        <f t="shared" si="17"/>
        <v>94.281060703109276</v>
      </c>
      <c r="AC73" s="41">
        <f t="shared" si="17"/>
        <v>95.433455433455435</v>
      </c>
      <c r="AD73" s="41">
        <f t="shared" si="17"/>
        <v>96.337984735178466</v>
      </c>
      <c r="AE73" s="41">
        <f t="shared" si="16"/>
        <v>96.677509769021469</v>
      </c>
      <c r="AF73" s="41">
        <f t="shared" si="16"/>
        <v>96.368841343980719</v>
      </c>
      <c r="AG73" s="41">
        <f t="shared" si="16"/>
        <v>98.060349728267056</v>
      </c>
      <c r="AH73" s="42">
        <f t="shared" si="22"/>
        <v>1.6915083842863368</v>
      </c>
    </row>
    <row r="74" spans="1:34">
      <c r="A74" s="54" t="s">
        <v>75</v>
      </c>
      <c r="B74" s="19"/>
      <c r="C74" s="19"/>
      <c r="D74" s="19"/>
      <c r="E74" s="19"/>
      <c r="F74" s="19"/>
      <c r="G74" s="19"/>
      <c r="H74" s="19"/>
      <c r="I74" s="19"/>
      <c r="J74" s="19"/>
      <c r="K74" s="19"/>
      <c r="L74" s="19"/>
      <c r="M74" s="19"/>
      <c r="N74" s="19"/>
      <c r="O74" s="19"/>
      <c r="P74" s="19"/>
      <c r="Q74" s="19"/>
      <c r="R74" s="55"/>
      <c r="S74" s="19"/>
      <c r="T74" s="19"/>
      <c r="U74" s="19"/>
      <c r="V74" s="19"/>
      <c r="W74" s="19"/>
      <c r="X74" s="19"/>
      <c r="Y74" s="19"/>
      <c r="Z74" s="19"/>
    </row>
    <row r="75" spans="1:34">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spans="1:1">
      <c r="A129"/>
    </row>
    <row r="130" spans="1:1">
      <c r="A130"/>
    </row>
    <row r="131" spans="1:1">
      <c r="A131"/>
    </row>
    <row r="132" spans="1:1">
      <c r="A132"/>
    </row>
    <row r="133" spans="1:1">
      <c r="A133"/>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50" spans="1:1">
      <c r="A350"/>
    </row>
    <row r="351" spans="1:1">
      <c r="A351"/>
    </row>
    <row r="352" spans="1:1">
      <c r="A352"/>
    </row>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sheetData>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sheetPr>
  <dimension ref="A1:Y46"/>
  <sheetViews>
    <sheetView workbookViewId="0">
      <pane xSplit="2" ySplit="3" topLeftCell="O26" activePane="bottomRight" state="frozen"/>
      <selection pane="topRight" activeCell="C1" sqref="C1"/>
      <selection pane="bottomLeft" activeCell="A4" sqref="A4"/>
      <selection pane="bottomRight" activeCell="Y41" sqref="Y41"/>
    </sheetView>
  </sheetViews>
  <sheetFormatPr defaultRowHeight="13"/>
  <cols>
    <col min="1" max="1" width="5.90625" style="60" customWidth="1"/>
    <col min="2" max="2" width="11.26953125" style="60" customWidth="1"/>
    <col min="3" max="12" width="10" customWidth="1"/>
    <col min="14" max="14" width="6.453125" customWidth="1"/>
    <col min="16" max="20" width="10.453125" hidden="1" customWidth="1"/>
    <col min="21" max="23" width="10.453125" customWidth="1"/>
    <col min="24" max="24" width="10.26953125" customWidth="1"/>
    <col min="25" max="25" width="10.36328125" customWidth="1"/>
  </cols>
  <sheetData>
    <row r="1" spans="1:25" ht="19">
      <c r="A1" s="57" t="s">
        <v>620</v>
      </c>
      <c r="B1" s="58"/>
      <c r="J1" t="s">
        <v>320</v>
      </c>
      <c r="N1" s="57" t="s">
        <v>322</v>
      </c>
      <c r="O1" s="58"/>
      <c r="W1" t="s">
        <v>320</v>
      </c>
    </row>
    <row r="2" spans="1:25">
      <c r="A2" s="1120" t="s">
        <v>78</v>
      </c>
      <c r="B2" s="1120" t="s">
        <v>80</v>
      </c>
      <c r="C2" s="856" t="s">
        <v>1000</v>
      </c>
      <c r="D2" s="189" t="s">
        <v>1020</v>
      </c>
      <c r="E2" s="189" t="s">
        <v>1021</v>
      </c>
      <c r="F2" s="189" t="s">
        <v>1022</v>
      </c>
      <c r="G2" s="189" t="s">
        <v>1023</v>
      </c>
      <c r="H2" s="189" t="s">
        <v>1001</v>
      </c>
      <c r="I2" s="189" t="s">
        <v>1002</v>
      </c>
      <c r="J2" s="857" t="s">
        <v>1003</v>
      </c>
      <c r="K2" s="455" t="s">
        <v>1004</v>
      </c>
      <c r="L2" s="455" t="s">
        <v>1086</v>
      </c>
      <c r="N2" s="1122" t="s">
        <v>78</v>
      </c>
      <c r="O2" s="1122" t="s">
        <v>80</v>
      </c>
      <c r="P2" s="264" t="s">
        <v>312</v>
      </c>
      <c r="Q2" s="265" t="s">
        <v>313</v>
      </c>
      <c r="R2" s="265" t="s">
        <v>314</v>
      </c>
      <c r="S2" s="265" t="s">
        <v>315</v>
      </c>
      <c r="T2" s="265" t="s">
        <v>316</v>
      </c>
      <c r="U2" s="279" t="s">
        <v>1001</v>
      </c>
      <c r="V2" s="279" t="s">
        <v>1002</v>
      </c>
      <c r="W2" s="349" t="s">
        <v>1003</v>
      </c>
      <c r="X2" s="381" t="s">
        <v>1004</v>
      </c>
      <c r="Y2" s="381" t="s">
        <v>1086</v>
      </c>
    </row>
    <row r="3" spans="1:25">
      <c r="A3" s="1120"/>
      <c r="B3" s="1120"/>
      <c r="C3" s="8"/>
      <c r="D3" s="9"/>
      <c r="E3" s="9"/>
      <c r="F3" s="9"/>
      <c r="G3" s="9"/>
      <c r="H3" s="9"/>
      <c r="I3" s="9"/>
      <c r="J3" s="192"/>
      <c r="K3" s="10"/>
      <c r="L3" s="10"/>
      <c r="N3" s="1122"/>
      <c r="O3" s="1122"/>
      <c r="P3" s="267"/>
      <c r="Q3" s="268"/>
      <c r="R3" s="268"/>
      <c r="S3" s="268"/>
      <c r="T3" s="268"/>
      <c r="U3" s="268"/>
      <c r="V3" s="268"/>
      <c r="W3" s="269"/>
      <c r="X3" s="445"/>
      <c r="Y3" s="445"/>
    </row>
    <row r="4" spans="1:25">
      <c r="A4" s="255">
        <v>1</v>
      </c>
      <c r="B4" s="255" t="s">
        <v>92</v>
      </c>
      <c r="C4" s="176">
        <f>ROUND(観光客入込数!E4/観光客入込数!$E$2+観光客入込数!F4/観光客入込数!$F$2,0)</f>
        <v>20961921</v>
      </c>
      <c r="D4" s="175">
        <f>ROUND(観光客入込数!H4/観光客入込数!$H$2+観光客入込数!I4/観光客入込数!$I$2,0)</f>
        <v>20407056</v>
      </c>
      <c r="E4" s="175">
        <f>ROUND(観光客入込数!K4/観光客入込数!$K$2+観光客入込数!L4/観光客入込数!$L$2,0)</f>
        <v>21395048</v>
      </c>
      <c r="F4" s="175">
        <f>ROUND(観光客入込数!N4/観光客入込数!$N$2+観光客入込数!O4/観光客入込数!$O$2,0)</f>
        <v>22826763</v>
      </c>
      <c r="G4" s="175">
        <f>ROUND(観光客入込数!Q4/観光客入込数!$Q$2+観光客入込数!R4/観光客入込数!$R$2,0)</f>
        <v>21939893</v>
      </c>
      <c r="H4" s="175">
        <f>ROUND(観光客入込数!T4/観光客入込数!$T$2+観光客入込数!U4/観光客入込数!$U$2,0)</f>
        <v>22938509</v>
      </c>
      <c r="I4" s="175">
        <f>ROUND(観光客入込数!W4/観光客入込数!$W$2+観光客入込数!X4/観光客入込数!$X$2,0)</f>
        <v>23064294</v>
      </c>
      <c r="J4" s="196">
        <f>ROUND(観光客入込数!Z4/観光客入込数!$Z$2+観光客入込数!AA4/観光客入込数!$AA$2,0)</f>
        <v>25616627</v>
      </c>
      <c r="K4" s="458">
        <f>ROUND(観光客入込数!AC4/観光客入込数!$AC$2+観光客入込数!AD4/観光客入込数!$AD$2,0)</f>
        <v>23059211</v>
      </c>
      <c r="L4" s="458">
        <f>ROUND(観光客入込数!AF4/観光客入込数!$AF$2+観光客入込数!AG4/観光客入込数!$AG$2,0)</f>
        <v>21730061</v>
      </c>
      <c r="N4" s="255">
        <v>1</v>
      </c>
      <c r="O4" s="883" t="s">
        <v>92</v>
      </c>
      <c r="P4" s="262">
        <f t="shared" ref="P4:P44" si="0">ROUND(C4/365,0)</f>
        <v>57430</v>
      </c>
      <c r="Q4" s="178">
        <f t="shared" ref="Q4:Q44" si="1">ROUND(D4/365,0)</f>
        <v>55910</v>
      </c>
      <c r="R4" s="178">
        <f t="shared" ref="R4:R44" si="2">ROUND(E4/365,0)</f>
        <v>58617</v>
      </c>
      <c r="S4" s="178">
        <f t="shared" ref="S4:S44" si="3">ROUND(F4/365,0)</f>
        <v>62539</v>
      </c>
      <c r="T4" s="178">
        <f t="shared" ref="T4:T44" si="4">ROUND(G4/365,0)</f>
        <v>60109</v>
      </c>
      <c r="U4" s="178">
        <f t="shared" ref="U4:U44" si="5">ROUND(H4/365,0)</f>
        <v>62845</v>
      </c>
      <c r="V4" s="178">
        <f t="shared" ref="V4:V44" si="6">ROUND(I4/365,0)</f>
        <v>63190</v>
      </c>
      <c r="W4" s="263">
        <f t="shared" ref="W4:W44" si="7">ROUND(J4/365,0)</f>
        <v>70183</v>
      </c>
      <c r="X4" s="263">
        <f t="shared" ref="X4:Y44" si="8">ROUND(K4/365,0)</f>
        <v>63176</v>
      </c>
      <c r="Y4" s="263">
        <f t="shared" si="8"/>
        <v>59534</v>
      </c>
    </row>
    <row r="5" spans="1:25">
      <c r="A5" s="78">
        <v>2</v>
      </c>
      <c r="B5" s="78" t="s">
        <v>94</v>
      </c>
      <c r="C5" s="176">
        <f>ROUND(観光客入込数!E5/観光客入込数!$E$2+観光客入込数!F5/観光客入込数!$F$2,0)</f>
        <v>1035736</v>
      </c>
      <c r="D5" s="175">
        <f>ROUND(観光客入込数!H5/観光客入込数!$H$2+観光客入込数!I5/観光客入込数!$I$2,0)</f>
        <v>1045189</v>
      </c>
      <c r="E5" s="175">
        <f>ROUND(観光客入込数!K5/観光客入込数!$K$2+観光客入込数!L5/観光客入込数!$L$2,0)</f>
        <v>1163750</v>
      </c>
      <c r="F5" s="175">
        <f>ROUND(観光客入込数!N5/観光客入込数!$N$2+観光客入込数!O5/観光客入込数!$O$2,0)</f>
        <v>1125668</v>
      </c>
      <c r="G5" s="175">
        <f>ROUND(観光客入込数!Q5/観光客入込数!$Q$2+観光客入込数!R5/観光客入込数!$R$2,0)</f>
        <v>1085375</v>
      </c>
      <c r="H5" s="175">
        <f>ROUND(観光客入込数!T5/観光客入込数!$T$2+観光客入込数!U5/観光客入込数!$U$2,0)</f>
        <v>1208410</v>
      </c>
      <c r="I5" s="175">
        <f>ROUND(観光客入込数!W5/観光客入込数!$W$2+観光客入込数!X5/観光客入込数!$X$2,0)</f>
        <v>1375161</v>
      </c>
      <c r="J5" s="196">
        <f>ROUND(観光客入込数!Z5/観光客入込数!$Z$2+観光客入込数!AA5/観光客入込数!$AA$2,0)</f>
        <v>1196438</v>
      </c>
      <c r="K5" s="458">
        <f>ROUND(観光客入込数!AC5/観光客入込数!$AC$2+観光客入込数!AD5/観光客入込数!$AD$2,0)</f>
        <v>1279930</v>
      </c>
      <c r="L5" s="458">
        <f>ROUND(観光客入込数!AF5/観光客入込数!$AF$2+観光客入込数!AG5/観光客入込数!$AG$2,0)</f>
        <v>1325339</v>
      </c>
      <c r="N5" s="78">
        <v>2</v>
      </c>
      <c r="O5" s="881" t="s">
        <v>94</v>
      </c>
      <c r="P5" s="176">
        <f t="shared" si="0"/>
        <v>2838</v>
      </c>
      <c r="Q5" s="175">
        <f t="shared" si="1"/>
        <v>2864</v>
      </c>
      <c r="R5" s="175">
        <f t="shared" si="2"/>
        <v>3188</v>
      </c>
      <c r="S5" s="175">
        <f t="shared" si="3"/>
        <v>3084</v>
      </c>
      <c r="T5" s="175">
        <f t="shared" si="4"/>
        <v>2974</v>
      </c>
      <c r="U5" s="175">
        <f t="shared" si="5"/>
        <v>3311</v>
      </c>
      <c r="V5" s="175">
        <f t="shared" si="6"/>
        <v>3768</v>
      </c>
      <c r="W5" s="196">
        <f t="shared" si="7"/>
        <v>3278</v>
      </c>
      <c r="X5" s="196">
        <f t="shared" si="8"/>
        <v>3507</v>
      </c>
      <c r="Y5" s="196">
        <f t="shared" si="8"/>
        <v>3631</v>
      </c>
    </row>
    <row r="6" spans="1:25">
      <c r="A6" s="78">
        <v>3</v>
      </c>
      <c r="B6" s="78" t="s">
        <v>95</v>
      </c>
      <c r="C6" s="176">
        <f>ROUND(観光客入込数!E6/観光客入込数!$E$2+観光客入込数!F6/観光客入込数!$F$2,0)</f>
        <v>8037999</v>
      </c>
      <c r="D6" s="175">
        <f>ROUND(観光客入込数!H6/観光客入込数!$H$2+観光客入込数!I6/観光客入込数!$I$2,0)</f>
        <v>7570004</v>
      </c>
      <c r="E6" s="175">
        <f>ROUND(観光客入込数!K6/観光客入込数!$K$2+観光客入込数!L6/観光客入込数!$L$2,0)</f>
        <v>7452948</v>
      </c>
      <c r="F6" s="175">
        <f>ROUND(観光客入込数!N6/観光客入込数!$N$2+観光客入込数!O6/観光客入込数!$O$2,0)</f>
        <v>7517361</v>
      </c>
      <c r="G6" s="175">
        <f>ROUND(観光客入込数!Q6/観光客入込数!$Q$2+観光客入込数!R6/観光客入込数!$R$2,0)</f>
        <v>7461328</v>
      </c>
      <c r="H6" s="175">
        <f>ROUND(観光客入込数!T6/観光客入込数!$T$2+観光客入込数!U6/観光客入込数!$U$2,0)</f>
        <v>7847817</v>
      </c>
      <c r="I6" s="175">
        <f>ROUND(観光客入込数!W6/観光客入込数!$W$2+観光客入込数!X6/観光客入込数!$X$2,0)</f>
        <v>8051765</v>
      </c>
      <c r="J6" s="196">
        <f>ROUND(観光客入込数!Z6/観光客入込数!$Z$2+観光客入込数!AA6/観光客入込数!$AA$2,0)</f>
        <v>7913300</v>
      </c>
      <c r="K6" s="458">
        <f>ROUND(観光客入込数!AC6/観光客入込数!$AC$2+観光客入込数!AD6/観光客入込数!$AD$2,0)</f>
        <v>7990415</v>
      </c>
      <c r="L6" s="458">
        <f>ROUND(観光客入込数!AF6/観光客入込数!$AF$2+観光客入込数!AG6/観光客入込数!$AG$2,0)</f>
        <v>7488164</v>
      </c>
      <c r="N6" s="78">
        <v>3</v>
      </c>
      <c r="O6" s="881" t="s">
        <v>95</v>
      </c>
      <c r="P6" s="176">
        <f t="shared" si="0"/>
        <v>22022</v>
      </c>
      <c r="Q6" s="175">
        <f t="shared" si="1"/>
        <v>20740</v>
      </c>
      <c r="R6" s="175">
        <f t="shared" si="2"/>
        <v>20419</v>
      </c>
      <c r="S6" s="175">
        <f t="shared" si="3"/>
        <v>20596</v>
      </c>
      <c r="T6" s="175">
        <f t="shared" si="4"/>
        <v>20442</v>
      </c>
      <c r="U6" s="175">
        <f t="shared" si="5"/>
        <v>21501</v>
      </c>
      <c r="V6" s="175">
        <f t="shared" si="6"/>
        <v>22060</v>
      </c>
      <c r="W6" s="196">
        <f t="shared" si="7"/>
        <v>21680</v>
      </c>
      <c r="X6" s="196">
        <f t="shared" si="8"/>
        <v>21892</v>
      </c>
      <c r="Y6" s="196">
        <f t="shared" si="8"/>
        <v>20516</v>
      </c>
    </row>
    <row r="7" spans="1:25">
      <c r="A7" s="78">
        <v>4</v>
      </c>
      <c r="B7" s="78" t="s">
        <v>96</v>
      </c>
      <c r="C7" s="176">
        <f>ROUND(観光客入込数!E7/観光客入込数!$E$2+観光客入込数!F7/観光客入込数!$F$2,0)</f>
        <v>140058</v>
      </c>
      <c r="D7" s="175">
        <f>ROUND(観光客入込数!H7/観光客入込数!$H$2+観光客入込数!I7/観光客入込数!$I$2,0)</f>
        <v>150932</v>
      </c>
      <c r="E7" s="175">
        <f>ROUND(観光客入込数!K7/観光客入込数!$K$2+観光客入込数!L7/観光客入込数!$L$2,0)</f>
        <v>165597</v>
      </c>
      <c r="F7" s="175">
        <f>ROUND(観光客入込数!N7/観光客入込数!$N$2+観光客入込数!O7/観光客入込数!$O$2,0)</f>
        <v>194814</v>
      </c>
      <c r="G7" s="175">
        <f>ROUND(観光客入込数!Q7/観光客入込数!$Q$2+観光客入込数!R7/観光客入込数!$R$2,0)</f>
        <v>183449</v>
      </c>
      <c r="H7" s="175">
        <f>ROUND(観光客入込数!T7/観光客入込数!$T$2+観光客入込数!U7/観光客入込数!$U$2,0)</f>
        <v>199368</v>
      </c>
      <c r="I7" s="175">
        <f>ROUND(観光客入込数!W7/観光客入込数!$W$2+観光客入込数!X7/観光客入込数!$X$2,0)</f>
        <v>233946</v>
      </c>
      <c r="J7" s="196">
        <f>ROUND(観光客入込数!Z7/観光客入込数!$Z$2+観光客入込数!AA7/観光客入込数!$AA$2,0)</f>
        <v>222852</v>
      </c>
      <c r="K7" s="458">
        <f>ROUND(観光客入込数!AC7/観光客入込数!$AC$2+観光客入込数!AD7/観光客入込数!$AD$2,0)</f>
        <v>221293</v>
      </c>
      <c r="L7" s="458">
        <f>ROUND(観光客入込数!AF7/観光客入込数!$AF$2+観光客入込数!AG7/観光客入込数!$AG$2,0)</f>
        <v>221164</v>
      </c>
      <c r="N7" s="78">
        <v>4</v>
      </c>
      <c r="O7" s="881" t="s">
        <v>96</v>
      </c>
      <c r="P7" s="176">
        <f t="shared" si="0"/>
        <v>384</v>
      </c>
      <c r="Q7" s="175">
        <f t="shared" si="1"/>
        <v>414</v>
      </c>
      <c r="R7" s="175">
        <f t="shared" si="2"/>
        <v>454</v>
      </c>
      <c r="S7" s="175">
        <f t="shared" si="3"/>
        <v>534</v>
      </c>
      <c r="T7" s="175">
        <f t="shared" si="4"/>
        <v>503</v>
      </c>
      <c r="U7" s="175">
        <f t="shared" si="5"/>
        <v>546</v>
      </c>
      <c r="V7" s="175">
        <f t="shared" si="6"/>
        <v>641</v>
      </c>
      <c r="W7" s="196">
        <f t="shared" si="7"/>
        <v>611</v>
      </c>
      <c r="X7" s="196">
        <f t="shared" si="8"/>
        <v>606</v>
      </c>
      <c r="Y7" s="196">
        <f t="shared" si="8"/>
        <v>606</v>
      </c>
    </row>
    <row r="8" spans="1:25">
      <c r="A8" s="78">
        <v>5</v>
      </c>
      <c r="B8" s="78" t="s">
        <v>98</v>
      </c>
      <c r="C8" s="176">
        <f>ROUND(観光客入込数!E8/観光客入込数!$E$2+観光客入込数!F8/観光客入込数!$F$2,0)</f>
        <v>1860099</v>
      </c>
      <c r="D8" s="175">
        <f>ROUND(観光客入込数!H8/観光客入込数!$H$2+観光客入込数!I8/観光客入込数!$I$2,0)</f>
        <v>1786351</v>
      </c>
      <c r="E8" s="175">
        <f>ROUND(観光客入込数!K8/観光客入込数!$K$2+観光客入込数!L8/観光客入込数!$L$2,0)</f>
        <v>1896573</v>
      </c>
      <c r="F8" s="175">
        <f>ROUND(観光客入込数!N8/観光客入込数!$N$2+観光客入込数!O8/観光客入込数!$O$2,0)</f>
        <v>1771337</v>
      </c>
      <c r="G8" s="175">
        <f>ROUND(観光客入込数!Q8/観光客入込数!$Q$2+観光客入込数!R8/観光客入込数!$R$2,0)</f>
        <v>1811540</v>
      </c>
      <c r="H8" s="175">
        <f>ROUND(観光客入込数!T8/観光客入込数!$T$2+観光客入込数!U8/観光客入込数!$U$2,0)</f>
        <v>2000843</v>
      </c>
      <c r="I8" s="175">
        <f>ROUND(観光客入込数!W8/観光客入込数!$W$2+観光客入込数!X8/観光客入込数!$X$2,0)</f>
        <v>1769485</v>
      </c>
      <c r="J8" s="196">
        <f>ROUND(観光客入込数!Z8/観光客入込数!$Z$2+観光客入込数!AA8/観光客入込数!$AA$2,0)</f>
        <v>1819473</v>
      </c>
      <c r="K8" s="458">
        <f>ROUND(観光客入込数!AC8/観光客入込数!$AC$2+観光客入込数!AD8/観光客入込数!$AD$2,0)</f>
        <v>1996260</v>
      </c>
      <c r="L8" s="458">
        <f>ROUND(観光客入込数!AF8/観光客入込数!$AF$2+観光客入込数!AG8/観光客入込数!$AG$2,0)</f>
        <v>1679524</v>
      </c>
      <c r="N8" s="78">
        <v>5</v>
      </c>
      <c r="O8" s="881" t="s">
        <v>98</v>
      </c>
      <c r="P8" s="176">
        <f t="shared" si="0"/>
        <v>5096</v>
      </c>
      <c r="Q8" s="175">
        <f t="shared" si="1"/>
        <v>4894</v>
      </c>
      <c r="R8" s="175">
        <f t="shared" si="2"/>
        <v>5196</v>
      </c>
      <c r="S8" s="175">
        <f t="shared" si="3"/>
        <v>4853</v>
      </c>
      <c r="T8" s="175">
        <f t="shared" si="4"/>
        <v>4963</v>
      </c>
      <c r="U8" s="175">
        <f t="shared" si="5"/>
        <v>5482</v>
      </c>
      <c r="V8" s="175">
        <f t="shared" si="6"/>
        <v>4848</v>
      </c>
      <c r="W8" s="196">
        <f t="shared" si="7"/>
        <v>4985</v>
      </c>
      <c r="X8" s="196">
        <f t="shared" si="8"/>
        <v>5469</v>
      </c>
      <c r="Y8" s="196">
        <f t="shared" si="8"/>
        <v>4601</v>
      </c>
    </row>
    <row r="9" spans="1:25">
      <c r="A9" s="78">
        <v>6</v>
      </c>
      <c r="B9" s="78" t="s">
        <v>99</v>
      </c>
      <c r="C9" s="176">
        <f>ROUND(観光客入込数!E9/観光客入込数!$E$2+観光客入込数!F9/観光客入込数!$F$2,0)</f>
        <v>5635010</v>
      </c>
      <c r="D9" s="175">
        <f>ROUND(観光客入込数!H9/観光客入込数!$H$2+観光客入込数!I9/観光客入込数!$I$2,0)</f>
        <v>5475265</v>
      </c>
      <c r="E9" s="175">
        <f>ROUND(観光客入込数!K9/観光客入込数!$K$2+観光客入込数!L9/観光客入込数!$L$2,0)</f>
        <v>5464239</v>
      </c>
      <c r="F9" s="175">
        <f>ROUND(観光客入込数!N9/観光客入込数!$N$2+観光客入込数!O9/観光客入込数!$O$2,0)</f>
        <v>5334753</v>
      </c>
      <c r="G9" s="175">
        <f>ROUND(観光客入込数!Q9/観光客入込数!$Q$2+観光客入込数!R9/観光客入込数!$R$2,0)</f>
        <v>5024758</v>
      </c>
      <c r="H9" s="175">
        <f>ROUND(観光客入込数!T9/観光客入込数!$T$2+観光客入込数!U9/観光客入込数!$U$2,0)</f>
        <v>5340768</v>
      </c>
      <c r="I9" s="175">
        <f>ROUND(観光客入込数!W9/観光客入込数!$W$2+観光客入込数!X9/観光客入込数!$X$2,0)</f>
        <v>5487184</v>
      </c>
      <c r="J9" s="196">
        <f>ROUND(観光客入込数!Z9/観光客入込数!$Z$2+観光客入込数!AA9/観光客入込数!$AA$2,0)</f>
        <v>5493669</v>
      </c>
      <c r="K9" s="458">
        <f>ROUND(観光客入込数!AC9/観光客入込数!$AC$2+観光客入込数!AD9/観光客入込数!$AD$2,0)</f>
        <v>7601922</v>
      </c>
      <c r="L9" s="458">
        <f>ROUND(観光客入込数!AF9/観光客入込数!$AF$2+観光客入込数!AG9/観光客入込数!$AG$2,0)</f>
        <v>6286913</v>
      </c>
      <c r="N9" s="78">
        <v>6</v>
      </c>
      <c r="O9" s="881" t="s">
        <v>99</v>
      </c>
      <c r="P9" s="176">
        <f t="shared" si="0"/>
        <v>15438</v>
      </c>
      <c r="Q9" s="175">
        <f t="shared" si="1"/>
        <v>15001</v>
      </c>
      <c r="R9" s="175">
        <f t="shared" si="2"/>
        <v>14971</v>
      </c>
      <c r="S9" s="175">
        <f t="shared" si="3"/>
        <v>14616</v>
      </c>
      <c r="T9" s="175">
        <f t="shared" si="4"/>
        <v>13766</v>
      </c>
      <c r="U9" s="175">
        <f t="shared" si="5"/>
        <v>14632</v>
      </c>
      <c r="V9" s="175">
        <f t="shared" si="6"/>
        <v>15033</v>
      </c>
      <c r="W9" s="196">
        <f t="shared" si="7"/>
        <v>15051</v>
      </c>
      <c r="X9" s="196">
        <f t="shared" si="8"/>
        <v>20827</v>
      </c>
      <c r="Y9" s="196">
        <f t="shared" si="8"/>
        <v>17224</v>
      </c>
    </row>
    <row r="10" spans="1:25">
      <c r="A10" s="78">
        <v>7</v>
      </c>
      <c r="B10" s="78" t="s">
        <v>100</v>
      </c>
      <c r="C10" s="176">
        <f>ROUND(観光客入込数!E10/観光客入込数!$E$2+観光客入込数!F10/観光客入込数!$F$2,0)</f>
        <v>1416450</v>
      </c>
      <c r="D10" s="175">
        <f>ROUND(観光客入込数!H10/観光客入込数!$H$2+観光客入込数!I10/観光客入込数!$I$2,0)</f>
        <v>1386722</v>
      </c>
      <c r="E10" s="175">
        <f>ROUND(観光客入込数!K10/観光客入込数!$K$2+観光客入込数!L10/観光客入込数!$L$2,0)</f>
        <v>1379264</v>
      </c>
      <c r="F10" s="175">
        <f>ROUND(観光客入込数!N10/観光客入込数!$N$2+観光客入込数!O10/観光客入込数!$O$2,0)</f>
        <v>1336353</v>
      </c>
      <c r="G10" s="175">
        <f>ROUND(観光客入込数!Q10/観光客入込数!$Q$2+観光客入込数!R10/観光客入込数!$R$2,0)</f>
        <v>1284130</v>
      </c>
      <c r="H10" s="175">
        <f>ROUND(観光客入込数!T10/観光客入込数!$T$2+観光客入込数!U10/観光客入込数!$U$2,0)</f>
        <v>1411790</v>
      </c>
      <c r="I10" s="175">
        <f>ROUND(観光客入込数!W10/観光客入込数!$W$2+観光客入込数!X10/観光客入込数!$X$2,0)</f>
        <v>1498074</v>
      </c>
      <c r="J10" s="196">
        <f>ROUND(観光客入込数!Z10/観光客入込数!$Z$2+観光客入込数!AA10/観光客入込数!$AA$2,0)</f>
        <v>1591488</v>
      </c>
      <c r="K10" s="458">
        <f>ROUND(観光客入込数!AC10/観光客入込数!$AC$2+観光客入込数!AD10/観光客入込数!$AD$2,0)</f>
        <v>1515340</v>
      </c>
      <c r="L10" s="458">
        <f>ROUND(観光客入込数!AF10/観光客入込数!$AF$2+観光客入込数!AG10/観光客入込数!$AG$2,0)</f>
        <v>1412159</v>
      </c>
      <c r="N10" s="78">
        <v>7</v>
      </c>
      <c r="O10" s="881" t="s">
        <v>100</v>
      </c>
      <c r="P10" s="176">
        <f t="shared" si="0"/>
        <v>3881</v>
      </c>
      <c r="Q10" s="175">
        <f t="shared" si="1"/>
        <v>3799</v>
      </c>
      <c r="R10" s="175">
        <f t="shared" si="2"/>
        <v>3779</v>
      </c>
      <c r="S10" s="175">
        <f t="shared" si="3"/>
        <v>3661</v>
      </c>
      <c r="T10" s="175">
        <f t="shared" si="4"/>
        <v>3518</v>
      </c>
      <c r="U10" s="175">
        <f t="shared" si="5"/>
        <v>3868</v>
      </c>
      <c r="V10" s="175">
        <f t="shared" si="6"/>
        <v>4104</v>
      </c>
      <c r="W10" s="196">
        <f t="shared" si="7"/>
        <v>4360</v>
      </c>
      <c r="X10" s="196">
        <f t="shared" si="8"/>
        <v>4152</v>
      </c>
      <c r="Y10" s="196">
        <f t="shared" si="8"/>
        <v>3869</v>
      </c>
    </row>
    <row r="11" spans="1:25">
      <c r="A11" s="78">
        <v>8</v>
      </c>
      <c r="B11" s="78" t="s">
        <v>101</v>
      </c>
      <c r="C11" s="176">
        <f>ROUND(観光客入込数!E11/観光客入込数!$E$2+観光客入込数!F11/観光客入込数!$F$2,0)</f>
        <v>1572101</v>
      </c>
      <c r="D11" s="175">
        <f>ROUND(観光客入込数!H11/観光客入込数!$H$2+観光客入込数!I11/観光客入込数!$I$2,0)</f>
        <v>1449066</v>
      </c>
      <c r="E11" s="175">
        <f>ROUND(観光客入込数!K11/観光客入込数!$K$2+観光客入込数!L11/観光客入込数!$L$2,0)</f>
        <v>1530549</v>
      </c>
      <c r="F11" s="175">
        <f>ROUND(観光客入込数!N11/観光客入込数!$N$2+観光客入込数!O11/観光客入込数!$O$2,0)</f>
        <v>1460919</v>
      </c>
      <c r="G11" s="175">
        <f>ROUND(観光客入込数!Q11/観光客入込数!$Q$2+観光客入込数!R11/観光客入込数!$R$2,0)</f>
        <v>1408881</v>
      </c>
      <c r="H11" s="175">
        <f>ROUND(観光客入込数!T11/観光客入込数!$T$2+観光客入込数!U11/観光客入込数!$U$2,0)</f>
        <v>1466366</v>
      </c>
      <c r="I11" s="175">
        <f>ROUND(観光客入込数!W11/観光客入込数!$W$2+観光客入込数!X11/観光客入込数!$X$2,0)</f>
        <v>1440547</v>
      </c>
      <c r="J11" s="196">
        <f>ROUND(観光客入込数!Z11/観光客入込数!$Z$2+観光客入込数!AA11/観光客入込数!$AA$2,0)</f>
        <v>1358851</v>
      </c>
      <c r="K11" s="458">
        <f>ROUND(観光客入込数!AC11/観光客入込数!$AC$2+観光客入込数!AD11/観光客入込数!$AD$2,0)</f>
        <v>1294886</v>
      </c>
      <c r="L11" s="458">
        <f>ROUND(観光客入込数!AF11/観光客入込数!$AF$2+観光客入込数!AG11/観光客入込数!$AG$2,0)</f>
        <v>1516915</v>
      </c>
      <c r="N11" s="78">
        <v>8</v>
      </c>
      <c r="O11" s="881" t="s">
        <v>101</v>
      </c>
      <c r="P11" s="176">
        <f t="shared" si="0"/>
        <v>4307</v>
      </c>
      <c r="Q11" s="175">
        <f t="shared" si="1"/>
        <v>3970</v>
      </c>
      <c r="R11" s="175">
        <f t="shared" si="2"/>
        <v>4193</v>
      </c>
      <c r="S11" s="175">
        <f t="shared" si="3"/>
        <v>4003</v>
      </c>
      <c r="T11" s="175">
        <f t="shared" si="4"/>
        <v>3860</v>
      </c>
      <c r="U11" s="175">
        <f t="shared" si="5"/>
        <v>4017</v>
      </c>
      <c r="V11" s="175">
        <f t="shared" si="6"/>
        <v>3947</v>
      </c>
      <c r="W11" s="196">
        <f t="shared" si="7"/>
        <v>3723</v>
      </c>
      <c r="X11" s="196">
        <f t="shared" si="8"/>
        <v>3548</v>
      </c>
      <c r="Y11" s="196">
        <f t="shared" si="8"/>
        <v>4156</v>
      </c>
    </row>
    <row r="12" spans="1:25">
      <c r="A12" s="78">
        <v>9</v>
      </c>
      <c r="B12" s="78" t="s">
        <v>102</v>
      </c>
      <c r="C12" s="176">
        <f>ROUND(観光客入込数!E12/観光客入込数!$E$2+観光客入込数!F12/観光客入込数!$F$2,0)</f>
        <v>760953</v>
      </c>
      <c r="D12" s="175">
        <f>ROUND(観光客入込数!H12/観光客入込数!$H$2+観光客入込数!I12/観光客入込数!$I$2,0)</f>
        <v>650210</v>
      </c>
      <c r="E12" s="175">
        <f>ROUND(観光客入込数!K12/観光客入込数!$K$2+観光客入込数!L12/観光客入込数!$L$2,0)</f>
        <v>655042</v>
      </c>
      <c r="F12" s="175">
        <f>ROUND(観光客入込数!N12/観光客入込数!$N$2+観光客入込数!O12/観光客入込数!$O$2,0)</f>
        <v>653472</v>
      </c>
      <c r="G12" s="175">
        <f>ROUND(観光客入込数!Q12/観光客入込数!$Q$2+観光客入込数!R12/観光客入込数!$R$2,0)</f>
        <v>684465</v>
      </c>
      <c r="H12" s="175">
        <f>ROUND(観光客入込数!T12/観光客入込数!$T$2+観光客入込数!U12/観光客入込数!$U$2,0)</f>
        <v>752994</v>
      </c>
      <c r="I12" s="175">
        <f>ROUND(観光客入込数!W12/観光客入込数!$W$2+観光客入込数!X12/観光客入込数!$X$2,0)</f>
        <v>766465</v>
      </c>
      <c r="J12" s="196">
        <f>ROUND(観光客入込数!Z12/観光客入込数!$Z$2+観光客入込数!AA12/観光客入込数!$AA$2,0)</f>
        <v>730263</v>
      </c>
      <c r="K12" s="458">
        <f>ROUND(観光客入込数!AC12/観光客入込数!$AC$2+観光客入込数!AD12/観光客入込数!$AD$2,0)</f>
        <v>693645</v>
      </c>
      <c r="L12" s="458">
        <f>ROUND(観光客入込数!AF12/観光客入込数!$AF$2+観光客入込数!AG12/観光客入込数!$AG$2,0)</f>
        <v>721115</v>
      </c>
      <c r="N12" s="78">
        <v>9</v>
      </c>
      <c r="O12" s="881" t="s">
        <v>102</v>
      </c>
      <c r="P12" s="176">
        <f t="shared" si="0"/>
        <v>2085</v>
      </c>
      <c r="Q12" s="175">
        <f t="shared" si="1"/>
        <v>1781</v>
      </c>
      <c r="R12" s="175">
        <f t="shared" si="2"/>
        <v>1795</v>
      </c>
      <c r="S12" s="175">
        <f t="shared" si="3"/>
        <v>1790</v>
      </c>
      <c r="T12" s="175">
        <f t="shared" si="4"/>
        <v>1875</v>
      </c>
      <c r="U12" s="175">
        <f t="shared" si="5"/>
        <v>2063</v>
      </c>
      <c r="V12" s="175">
        <f t="shared" si="6"/>
        <v>2100</v>
      </c>
      <c r="W12" s="196">
        <f t="shared" si="7"/>
        <v>2001</v>
      </c>
      <c r="X12" s="196">
        <f t="shared" si="8"/>
        <v>1900</v>
      </c>
      <c r="Y12" s="196">
        <f t="shared" si="8"/>
        <v>1976</v>
      </c>
    </row>
    <row r="13" spans="1:25">
      <c r="A13" s="78">
        <v>10</v>
      </c>
      <c r="B13" s="78" t="s">
        <v>104</v>
      </c>
      <c r="C13" s="176">
        <f>ROUND(観光客入込数!E13/観光客入込数!$E$2+観光客入込数!F13/観光客入込数!$F$2,0)</f>
        <v>3338657</v>
      </c>
      <c r="D13" s="175">
        <f>ROUND(観光客入込数!H13/観光客入込数!$H$2+観光客入込数!I13/観光客入込数!$I$2,0)</f>
        <v>3230089</v>
      </c>
      <c r="E13" s="175">
        <f>ROUND(観光客入込数!K13/観光客入込数!$K$2+観光客入込数!L13/観光客入込数!$L$2,0)</f>
        <v>3090594</v>
      </c>
      <c r="F13" s="175">
        <f>ROUND(観光客入込数!N13/観光客入込数!$N$2+観光客入込数!O13/観光客入込数!$O$2,0)</f>
        <v>3020760</v>
      </c>
      <c r="G13" s="175">
        <f>ROUND(観光客入込数!Q13/観光客入込数!$Q$2+観光客入込数!R13/観光客入込数!$R$2,0)</f>
        <v>3017138</v>
      </c>
      <c r="H13" s="175">
        <f>ROUND(観光客入込数!T13/観光客入込数!$T$2+観光客入込数!U13/観光客入込数!$U$2,0)</f>
        <v>3234875</v>
      </c>
      <c r="I13" s="175">
        <f>ROUND(観光客入込数!W13/観光客入込数!$W$2+観光客入込数!X13/観光客入込数!$X$2,0)</f>
        <v>3326242</v>
      </c>
      <c r="J13" s="196">
        <f>ROUND(観光客入込数!Z13/観光客入込数!$Z$2+観光客入込数!AA13/観光客入込数!$AA$2,0)</f>
        <v>3648876</v>
      </c>
      <c r="K13" s="458">
        <f>ROUND(観光客入込数!AC13/観光客入込数!$AC$2+観光客入込数!AD13/観光客入込数!$AD$2,0)</f>
        <v>3592274</v>
      </c>
      <c r="L13" s="458">
        <f>ROUND(観光客入込数!AF13/観光客入込数!$AF$2+観光客入込数!AG13/観光客入込数!$AG$2,0)</f>
        <v>3627953</v>
      </c>
      <c r="N13" s="78">
        <v>10</v>
      </c>
      <c r="O13" s="881" t="s">
        <v>104</v>
      </c>
      <c r="P13" s="176">
        <f t="shared" si="0"/>
        <v>9147</v>
      </c>
      <c r="Q13" s="175">
        <f t="shared" si="1"/>
        <v>8850</v>
      </c>
      <c r="R13" s="175">
        <f t="shared" si="2"/>
        <v>8467</v>
      </c>
      <c r="S13" s="175">
        <f t="shared" si="3"/>
        <v>8276</v>
      </c>
      <c r="T13" s="175">
        <f t="shared" si="4"/>
        <v>8266</v>
      </c>
      <c r="U13" s="175">
        <f t="shared" si="5"/>
        <v>8863</v>
      </c>
      <c r="V13" s="175">
        <f t="shared" si="6"/>
        <v>9113</v>
      </c>
      <c r="W13" s="196">
        <f t="shared" si="7"/>
        <v>9997</v>
      </c>
      <c r="X13" s="196">
        <f t="shared" si="8"/>
        <v>9842</v>
      </c>
      <c r="Y13" s="196">
        <f t="shared" si="8"/>
        <v>9940</v>
      </c>
    </row>
    <row r="14" spans="1:25">
      <c r="A14" s="78">
        <v>11</v>
      </c>
      <c r="B14" s="78" t="s">
        <v>105</v>
      </c>
      <c r="C14" s="176">
        <f>ROUND(観光客入込数!E14/観光客入込数!$E$2+観光客入込数!F14/観光客入込数!$F$2,0)</f>
        <v>1508219</v>
      </c>
      <c r="D14" s="175">
        <f>ROUND(観光客入込数!H14/観光客入込数!$H$2+観光客入込数!I14/観光客入込数!$I$2,0)</f>
        <v>1502712</v>
      </c>
      <c r="E14" s="175">
        <f>ROUND(観光客入込数!K14/観光客入込数!$K$2+観光客入込数!L14/観光客入込数!$L$2,0)</f>
        <v>1514346</v>
      </c>
      <c r="F14" s="175">
        <f>ROUND(観光客入込数!N14/観光客入込数!$N$2+観光客入込数!O14/観光客入込数!$O$2,0)</f>
        <v>1446249</v>
      </c>
      <c r="G14" s="175">
        <f>ROUND(観光客入込数!Q14/観光客入込数!$Q$2+観光客入込数!R14/観光客入込数!$R$2,0)</f>
        <v>1346835</v>
      </c>
      <c r="H14" s="175">
        <f>ROUND(観光客入込数!T14/観光客入込数!$T$2+観光客入込数!U14/観光客入込数!$U$2,0)</f>
        <v>1446465</v>
      </c>
      <c r="I14" s="175">
        <f>ROUND(観光客入込数!W14/観光客入込数!$W$2+観光客入込数!X14/観光客入込数!$X$2,0)</f>
        <v>1500934</v>
      </c>
      <c r="J14" s="196">
        <f>ROUND(観光客入込数!Z14/観光客入込数!$Z$2+観光客入込数!AA14/観光客入込数!$AA$2,0)</f>
        <v>1430357</v>
      </c>
      <c r="K14" s="458">
        <f>ROUND(観光客入込数!AC14/観光客入込数!$AC$2+観光客入込数!AD14/観光客入込数!$AD$2,0)</f>
        <v>1517219</v>
      </c>
      <c r="L14" s="458">
        <f>ROUND(観光客入込数!AF14/観光客入込数!$AF$2+観光客入込数!AG14/観光客入込数!$AG$2,0)</f>
        <v>1352458</v>
      </c>
      <c r="N14" s="78">
        <v>11</v>
      </c>
      <c r="O14" s="881" t="s">
        <v>105</v>
      </c>
      <c r="P14" s="176">
        <f t="shared" si="0"/>
        <v>4132</v>
      </c>
      <c r="Q14" s="175">
        <f t="shared" si="1"/>
        <v>4117</v>
      </c>
      <c r="R14" s="175">
        <f t="shared" si="2"/>
        <v>4149</v>
      </c>
      <c r="S14" s="175">
        <f t="shared" si="3"/>
        <v>3962</v>
      </c>
      <c r="T14" s="175">
        <f t="shared" si="4"/>
        <v>3690</v>
      </c>
      <c r="U14" s="175">
        <f t="shared" si="5"/>
        <v>3963</v>
      </c>
      <c r="V14" s="175">
        <f t="shared" si="6"/>
        <v>4112</v>
      </c>
      <c r="W14" s="196">
        <f t="shared" si="7"/>
        <v>3919</v>
      </c>
      <c r="X14" s="196">
        <f t="shared" si="8"/>
        <v>4157</v>
      </c>
      <c r="Y14" s="196">
        <f t="shared" si="8"/>
        <v>3705</v>
      </c>
    </row>
    <row r="15" spans="1:25">
      <c r="A15" s="78">
        <v>12</v>
      </c>
      <c r="B15" s="78" t="s">
        <v>106</v>
      </c>
      <c r="C15" s="176">
        <f>ROUND(観光客入込数!E15/観光客入込数!$E$2+観光客入込数!F15/観光客入込数!$F$2,0)</f>
        <v>720882</v>
      </c>
      <c r="D15" s="175">
        <f>ROUND(観光客入込数!H15/観光客入込数!$H$2+観光客入込数!I15/観光客入込数!$I$2,0)</f>
        <v>716768</v>
      </c>
      <c r="E15" s="175">
        <f>ROUND(観光客入込数!K15/観光客入込数!$K$2+観光客入込数!L15/観光客入込数!$L$2,0)</f>
        <v>700128</v>
      </c>
      <c r="F15" s="175">
        <f>ROUND(観光客入込数!N15/観光客入込数!$N$2+観光客入込数!O15/観光客入込数!$O$2,0)</f>
        <v>731994</v>
      </c>
      <c r="G15" s="175">
        <f>ROUND(観光客入込数!Q15/観光客入込数!$Q$2+観光客入込数!R15/観光客入込数!$R$2,0)</f>
        <v>639041</v>
      </c>
      <c r="H15" s="175">
        <f>ROUND(観光客入込数!T15/観光客入込数!$T$2+観光客入込数!U15/観光客入込数!$U$2,0)</f>
        <v>628983</v>
      </c>
      <c r="I15" s="175">
        <f>ROUND(観光客入込数!W15/観光客入込数!$W$2+観光客入込数!X15/観光客入込数!$X$2,0)</f>
        <v>667886</v>
      </c>
      <c r="J15" s="196">
        <f>ROUND(観光客入込数!Z15/観光客入込数!$Z$2+観光客入込数!AA15/観光客入込数!$AA$2,0)</f>
        <v>668334</v>
      </c>
      <c r="K15" s="458">
        <f>ROUND(観光客入込数!AC15/観光客入込数!$AC$2+観光客入込数!AD15/観光客入込数!$AD$2,0)</f>
        <v>716518</v>
      </c>
      <c r="L15" s="458">
        <f>ROUND(観光客入込数!AF15/観光客入込数!$AF$2+観光客入込数!AG15/観光客入込数!$AG$2,0)</f>
        <v>744371</v>
      </c>
      <c r="N15" s="78">
        <v>12</v>
      </c>
      <c r="O15" s="881" t="s">
        <v>106</v>
      </c>
      <c r="P15" s="176">
        <f t="shared" si="0"/>
        <v>1975</v>
      </c>
      <c r="Q15" s="175">
        <f t="shared" si="1"/>
        <v>1964</v>
      </c>
      <c r="R15" s="175">
        <f t="shared" si="2"/>
        <v>1918</v>
      </c>
      <c r="S15" s="175">
        <f t="shared" si="3"/>
        <v>2005</v>
      </c>
      <c r="T15" s="175">
        <f t="shared" si="4"/>
        <v>1751</v>
      </c>
      <c r="U15" s="175">
        <f t="shared" si="5"/>
        <v>1723</v>
      </c>
      <c r="V15" s="175">
        <f t="shared" si="6"/>
        <v>1830</v>
      </c>
      <c r="W15" s="196">
        <f t="shared" si="7"/>
        <v>1831</v>
      </c>
      <c r="X15" s="196">
        <f t="shared" si="8"/>
        <v>1963</v>
      </c>
      <c r="Y15" s="196">
        <f t="shared" si="8"/>
        <v>2039</v>
      </c>
    </row>
    <row r="16" spans="1:25">
      <c r="A16" s="78">
        <v>13</v>
      </c>
      <c r="B16" s="78" t="s">
        <v>107</v>
      </c>
      <c r="C16" s="176">
        <f>ROUND(観光客入込数!E16/観光客入込数!$E$2+観光客入込数!F16/観光客入込数!$F$2,0)</f>
        <v>92053</v>
      </c>
      <c r="D16" s="175">
        <f>ROUND(観光客入込数!H16/観光客入込数!$H$2+観光客入込数!I16/観光客入込数!$I$2,0)</f>
        <v>77160</v>
      </c>
      <c r="E16" s="175">
        <f>ROUND(観光客入込数!K16/観光客入込数!$K$2+観光客入込数!L16/観光客入込数!$L$2,0)</f>
        <v>82650</v>
      </c>
      <c r="F16" s="175">
        <f>ROUND(観光客入込数!N16/観光客入込数!$N$2+観光客入込数!O16/観光客入込数!$O$2,0)</f>
        <v>81111</v>
      </c>
      <c r="G16" s="175">
        <f>ROUND(観光客入込数!Q16/観光客入込数!$Q$2+観光客入込数!R16/観光客入込数!$R$2,0)</f>
        <v>76137</v>
      </c>
      <c r="H16" s="175">
        <f>ROUND(観光客入込数!T16/観光客入込数!$T$2+観光客入込数!U16/観光客入込数!$U$2,0)</f>
        <v>79817</v>
      </c>
      <c r="I16" s="175">
        <f>ROUND(観光客入込数!W16/観光客入込数!$W$2+観光客入込数!X16/観光客入込数!$X$2,0)</f>
        <v>85509</v>
      </c>
      <c r="J16" s="196">
        <f>ROUND(観光客入込数!Z16/観光客入込数!$Z$2+観光客入込数!AA16/観光客入込数!$AA$2,0)</f>
        <v>81337</v>
      </c>
      <c r="K16" s="458">
        <f>ROUND(観光客入込数!AC16/観光客入込数!$AC$2+観光客入込数!AD16/観光客入込数!$AD$2,0)</f>
        <v>84797</v>
      </c>
      <c r="L16" s="458">
        <f>ROUND(観光客入込数!AF16/観光客入込数!$AF$2+観光客入込数!AG16/観光客入込数!$AG$2,0)</f>
        <v>75948</v>
      </c>
      <c r="N16" s="78">
        <v>13</v>
      </c>
      <c r="O16" s="881" t="s">
        <v>107</v>
      </c>
      <c r="P16" s="176">
        <f t="shared" si="0"/>
        <v>252</v>
      </c>
      <c r="Q16" s="175">
        <f t="shared" si="1"/>
        <v>211</v>
      </c>
      <c r="R16" s="175">
        <f t="shared" si="2"/>
        <v>226</v>
      </c>
      <c r="S16" s="175">
        <f t="shared" si="3"/>
        <v>222</v>
      </c>
      <c r="T16" s="175">
        <f t="shared" si="4"/>
        <v>209</v>
      </c>
      <c r="U16" s="175">
        <f t="shared" si="5"/>
        <v>219</v>
      </c>
      <c r="V16" s="175">
        <f t="shared" si="6"/>
        <v>234</v>
      </c>
      <c r="W16" s="196">
        <f t="shared" si="7"/>
        <v>223</v>
      </c>
      <c r="X16" s="196">
        <f t="shared" si="8"/>
        <v>232</v>
      </c>
      <c r="Y16" s="196">
        <f t="shared" si="8"/>
        <v>208</v>
      </c>
    </row>
    <row r="17" spans="1:25">
      <c r="A17" s="78">
        <v>14</v>
      </c>
      <c r="B17" s="78" t="s">
        <v>108</v>
      </c>
      <c r="C17" s="176">
        <f>ROUND(観光客入込数!E17/観光客入込数!$E$2+観光客入込数!F17/観光客入込数!$F$2,0)</f>
        <v>333113</v>
      </c>
      <c r="D17" s="175">
        <f>ROUND(観光客入込数!H17/観光客入込数!$H$2+観光客入込数!I17/観光客入込数!$I$2,0)</f>
        <v>271964</v>
      </c>
      <c r="E17" s="175">
        <f>ROUND(観光客入込数!K17/観光客入込数!$K$2+観光客入込数!L17/観光客入込数!$L$2,0)</f>
        <v>314841</v>
      </c>
      <c r="F17" s="175">
        <f>ROUND(観光客入込数!N17/観光客入込数!$N$2+観光客入込数!O17/観光客入込数!$O$2,0)</f>
        <v>339458</v>
      </c>
      <c r="G17" s="175">
        <f>ROUND(観光客入込数!Q17/観光客入込数!$Q$2+観光客入込数!R17/観光客入込数!$R$2,0)</f>
        <v>280778</v>
      </c>
      <c r="H17" s="175">
        <f>ROUND(観光客入込数!T17/観光客入込数!$T$2+観光客入込数!U17/観光客入込数!$U$2,0)</f>
        <v>276556</v>
      </c>
      <c r="I17" s="175">
        <f>ROUND(観光客入込数!W17/観光客入込数!$W$2+観光客入込数!X17/観光客入込数!$X$2,0)</f>
        <v>275517</v>
      </c>
      <c r="J17" s="196">
        <f>ROUND(観光客入込数!Z17/観光客入込数!$Z$2+観光客入込数!AA17/観光客入込数!$AA$2,0)</f>
        <v>244376</v>
      </c>
      <c r="K17" s="458">
        <f>ROUND(観光客入込数!AC17/観光客入込数!$AC$2+観光客入込数!AD17/観光客入込数!$AD$2,0)</f>
        <v>251278</v>
      </c>
      <c r="L17" s="458">
        <f>ROUND(観光客入込数!AF17/観光客入込数!$AF$2+観光客入込数!AG17/観光客入込数!$AG$2,0)</f>
        <v>240845</v>
      </c>
      <c r="N17" s="78">
        <v>14</v>
      </c>
      <c r="O17" s="881" t="s">
        <v>108</v>
      </c>
      <c r="P17" s="176">
        <f t="shared" si="0"/>
        <v>913</v>
      </c>
      <c r="Q17" s="175">
        <f t="shared" si="1"/>
        <v>745</v>
      </c>
      <c r="R17" s="175">
        <f t="shared" si="2"/>
        <v>863</v>
      </c>
      <c r="S17" s="175">
        <f t="shared" si="3"/>
        <v>930</v>
      </c>
      <c r="T17" s="175">
        <f t="shared" si="4"/>
        <v>769</v>
      </c>
      <c r="U17" s="175">
        <f t="shared" si="5"/>
        <v>758</v>
      </c>
      <c r="V17" s="175">
        <f t="shared" si="6"/>
        <v>755</v>
      </c>
      <c r="W17" s="196">
        <f t="shared" si="7"/>
        <v>670</v>
      </c>
      <c r="X17" s="196">
        <f t="shared" si="8"/>
        <v>688</v>
      </c>
      <c r="Y17" s="196">
        <f t="shared" si="8"/>
        <v>660</v>
      </c>
    </row>
    <row r="18" spans="1:25">
      <c r="A18" s="78">
        <v>15</v>
      </c>
      <c r="B18" s="78" t="s">
        <v>110</v>
      </c>
      <c r="C18" s="176">
        <f>ROUND(観光客入込数!E18/観光客入込数!$E$2+観光客入込数!F18/観光客入込数!$F$2,0)</f>
        <v>811504</v>
      </c>
      <c r="D18" s="175">
        <f>ROUND(観光客入込数!H18/観光客入込数!$H$2+観光客入込数!I18/観光客入込数!$I$2,0)</f>
        <v>825025</v>
      </c>
      <c r="E18" s="175">
        <f>ROUND(観光客入込数!K18/観光客入込数!$K$2+観光客入込数!L18/観光客入込数!$L$2,0)</f>
        <v>790908</v>
      </c>
      <c r="F18" s="175">
        <f>ROUND(観光客入込数!N18/観光客入込数!$N$2+観光客入込数!O18/観光客入込数!$O$2,0)</f>
        <v>734801</v>
      </c>
      <c r="G18" s="175">
        <f>ROUND(観光客入込数!Q18/観光客入込数!$Q$2+観光客入込数!R18/観光客入込数!$R$2,0)</f>
        <v>681654</v>
      </c>
      <c r="H18" s="175">
        <f>ROUND(観光客入込数!T18/観光客入込数!$T$2+観光客入込数!U18/観光客入込数!$U$2,0)</f>
        <v>811715</v>
      </c>
      <c r="I18" s="175">
        <f>ROUND(観光客入込数!W18/観光客入込数!$W$2+観光客入込数!X18/観光客入込数!$X$2,0)</f>
        <v>846181</v>
      </c>
      <c r="J18" s="196">
        <f>ROUND(観光客入込数!Z18/観光客入込数!$Z$2+観光客入込数!AA18/観光客入込数!$AA$2,0)</f>
        <v>802474</v>
      </c>
      <c r="K18" s="458">
        <f>ROUND(観光客入込数!AC18/観光客入込数!$AC$2+観光客入込数!AD18/観光客入込数!$AD$2,0)</f>
        <v>804939</v>
      </c>
      <c r="L18" s="458">
        <f>ROUND(観光客入込数!AF18/観光客入込数!$AF$2+観光客入込数!AG18/観光客入込数!$AG$2,0)</f>
        <v>776620</v>
      </c>
      <c r="N18" s="78">
        <v>15</v>
      </c>
      <c r="O18" s="881" t="s">
        <v>110</v>
      </c>
      <c r="P18" s="176">
        <f t="shared" si="0"/>
        <v>2223</v>
      </c>
      <c r="Q18" s="175">
        <f t="shared" si="1"/>
        <v>2260</v>
      </c>
      <c r="R18" s="175">
        <f t="shared" si="2"/>
        <v>2167</v>
      </c>
      <c r="S18" s="175">
        <f t="shared" si="3"/>
        <v>2013</v>
      </c>
      <c r="T18" s="175">
        <f t="shared" si="4"/>
        <v>1868</v>
      </c>
      <c r="U18" s="175">
        <f t="shared" si="5"/>
        <v>2224</v>
      </c>
      <c r="V18" s="175">
        <f t="shared" si="6"/>
        <v>2318</v>
      </c>
      <c r="W18" s="196">
        <f t="shared" si="7"/>
        <v>2199</v>
      </c>
      <c r="X18" s="196">
        <f t="shared" si="8"/>
        <v>2205</v>
      </c>
      <c r="Y18" s="196">
        <f t="shared" si="8"/>
        <v>2128</v>
      </c>
    </row>
    <row r="19" spans="1:25">
      <c r="A19" s="78">
        <v>16</v>
      </c>
      <c r="B19" s="78" t="s">
        <v>111</v>
      </c>
      <c r="C19" s="176">
        <f>ROUND(観光客入込数!E19/観光客入込数!$E$2+観光客入込数!F19/観光客入込数!$F$2,0)</f>
        <v>3662349</v>
      </c>
      <c r="D19" s="175">
        <f>ROUND(観光客入込数!H19/観光客入込数!$H$2+観光客入込数!I19/観光客入込数!$I$2,0)</f>
        <v>3590509</v>
      </c>
      <c r="E19" s="175">
        <f>ROUND(観光客入込数!K19/観光客入込数!$K$2+観光客入込数!L19/観光客入込数!$L$2,0)</f>
        <v>3681904</v>
      </c>
      <c r="F19" s="175">
        <f>ROUND(観光客入込数!N19/観光客入込数!$N$2+観光客入込数!O19/観光客入込数!$O$2,0)</f>
        <v>3572614</v>
      </c>
      <c r="G19" s="175">
        <f>ROUND(観光客入込数!Q19/観光客入込数!$Q$2+観光客入込数!R19/観光客入込数!$R$2,0)</f>
        <v>3050328</v>
      </c>
      <c r="H19" s="175">
        <f>ROUND(観光客入込数!T19/観光客入込数!$T$2+観光客入込数!U19/観光客入込数!$U$2,0)</f>
        <v>3156929</v>
      </c>
      <c r="I19" s="175">
        <f>ROUND(観光客入込数!W19/観光客入込数!$W$2+観光客入込数!X19/観光客入込数!$X$2,0)</f>
        <v>3312258</v>
      </c>
      <c r="J19" s="196">
        <f>ROUND(観光客入込数!Z19/観光客入込数!$Z$2+観光客入込数!AA19/観光客入込数!$AA$2,0)</f>
        <v>3413526</v>
      </c>
      <c r="K19" s="458">
        <f>ROUND(観光客入込数!AC19/観光客入込数!$AC$2+観光客入込数!AD19/観光客入込数!$AD$2,0)</f>
        <v>3311605</v>
      </c>
      <c r="L19" s="458">
        <f>ROUND(観光客入込数!AF19/観光客入込数!$AF$2+観光客入込数!AG19/観光客入込数!$AG$2,0)</f>
        <v>3169458</v>
      </c>
      <c r="N19" s="78">
        <v>16</v>
      </c>
      <c r="O19" s="881" t="s">
        <v>111</v>
      </c>
      <c r="P19" s="176">
        <f t="shared" si="0"/>
        <v>10034</v>
      </c>
      <c r="Q19" s="175">
        <f t="shared" si="1"/>
        <v>9837</v>
      </c>
      <c r="R19" s="175">
        <f t="shared" si="2"/>
        <v>10087</v>
      </c>
      <c r="S19" s="175">
        <f t="shared" si="3"/>
        <v>9788</v>
      </c>
      <c r="T19" s="175">
        <f t="shared" si="4"/>
        <v>8357</v>
      </c>
      <c r="U19" s="175">
        <f t="shared" si="5"/>
        <v>8649</v>
      </c>
      <c r="V19" s="175">
        <f t="shared" si="6"/>
        <v>9075</v>
      </c>
      <c r="W19" s="196">
        <f t="shared" si="7"/>
        <v>9352</v>
      </c>
      <c r="X19" s="196">
        <f t="shared" si="8"/>
        <v>9073</v>
      </c>
      <c r="Y19" s="196">
        <f t="shared" si="8"/>
        <v>8683</v>
      </c>
    </row>
    <row r="20" spans="1:25">
      <c r="A20" s="78">
        <v>17</v>
      </c>
      <c r="B20" s="78" t="s">
        <v>112</v>
      </c>
      <c r="C20" s="176">
        <f>ROUND(観光客入込数!E20/観光客入込数!$E$2+観光客入込数!F20/観光客入込数!$F$2,0)</f>
        <v>1624355</v>
      </c>
      <c r="D20" s="175">
        <f>ROUND(観光客入込数!H20/観光客入込数!$H$2+観光客入込数!I20/観光客入込数!$I$2,0)</f>
        <v>1569458</v>
      </c>
      <c r="E20" s="175">
        <f>ROUND(観光客入込数!K20/観光客入込数!$K$2+観光客入込数!L20/観光客入込数!$L$2,0)</f>
        <v>1486499</v>
      </c>
      <c r="F20" s="175">
        <f>ROUND(観光客入込数!N20/観光客入込数!$N$2+観光客入込数!O20/観光客入込数!$O$2,0)</f>
        <v>1484459</v>
      </c>
      <c r="G20" s="175">
        <f>ROUND(観光客入込数!Q20/観光客入込数!$Q$2+観光客入込数!R20/観光客入込数!$R$2,0)</f>
        <v>1454072</v>
      </c>
      <c r="H20" s="175">
        <f>ROUND(観光客入込数!T20/観光客入込数!$T$2+観光客入込数!U20/観光客入込数!$U$2,0)</f>
        <v>1567210</v>
      </c>
      <c r="I20" s="175">
        <f>ROUND(観光客入込数!W20/観光客入込数!$W$2+観光客入込数!X20/観光客入込数!$X$2,0)</f>
        <v>1643166</v>
      </c>
      <c r="J20" s="196">
        <f>ROUND(観光客入込数!Z20/観光客入込数!$Z$2+観光客入込数!AA20/観光客入込数!$AA$2,0)</f>
        <v>1473379</v>
      </c>
      <c r="K20" s="458">
        <f>ROUND(観光客入込数!AC20/観光客入込数!$AC$2+観光客入込数!AD20/観光客入込数!$AD$2,0)</f>
        <v>1476032</v>
      </c>
      <c r="L20" s="458">
        <f>ROUND(観光客入込数!AF20/観光客入込数!$AF$2+観光客入込数!AG20/観光客入込数!$AG$2,0)</f>
        <v>1200867</v>
      </c>
      <c r="N20" s="78">
        <v>17</v>
      </c>
      <c r="O20" s="881" t="s">
        <v>112</v>
      </c>
      <c r="P20" s="176">
        <f t="shared" si="0"/>
        <v>4450</v>
      </c>
      <c r="Q20" s="175">
        <f t="shared" si="1"/>
        <v>4300</v>
      </c>
      <c r="R20" s="175">
        <f t="shared" si="2"/>
        <v>4073</v>
      </c>
      <c r="S20" s="175">
        <f t="shared" si="3"/>
        <v>4067</v>
      </c>
      <c r="T20" s="175">
        <f t="shared" si="4"/>
        <v>3984</v>
      </c>
      <c r="U20" s="175">
        <f t="shared" si="5"/>
        <v>4294</v>
      </c>
      <c r="V20" s="175">
        <f t="shared" si="6"/>
        <v>4502</v>
      </c>
      <c r="W20" s="196">
        <f t="shared" si="7"/>
        <v>4037</v>
      </c>
      <c r="X20" s="196">
        <f t="shared" si="8"/>
        <v>4044</v>
      </c>
      <c r="Y20" s="196">
        <f t="shared" si="8"/>
        <v>3290</v>
      </c>
    </row>
    <row r="21" spans="1:25">
      <c r="A21" s="78">
        <v>18</v>
      </c>
      <c r="B21" s="78" t="s">
        <v>113</v>
      </c>
      <c r="C21" s="176">
        <f>ROUND(観光客入込数!E21/観光客入込数!$E$2+観光客入込数!F21/観光客入込数!$F$2,0)</f>
        <v>564137</v>
      </c>
      <c r="D21" s="175">
        <f>ROUND(観光客入込数!H21/観光客入込数!$H$2+観光客入込数!I21/観光客入込数!$I$2,0)</f>
        <v>542770</v>
      </c>
      <c r="E21" s="175">
        <f>ROUND(観光客入込数!K21/観光客入込数!$K$2+観光客入込数!L21/観光客入込数!$L$2,0)</f>
        <v>560673</v>
      </c>
      <c r="F21" s="175">
        <f>ROUND(観光客入込数!N21/観光客入込数!$N$2+観光客入込数!O21/観光客入込数!$O$2,0)</f>
        <v>572666</v>
      </c>
      <c r="G21" s="175">
        <f>ROUND(観光客入込数!Q21/観光客入込数!$Q$2+観光客入込数!R21/観光客入込数!$R$2,0)</f>
        <v>525152</v>
      </c>
      <c r="H21" s="175">
        <f>ROUND(観光客入込数!T21/観光客入込数!$T$2+観光客入込数!U21/観光客入込数!$U$2,0)</f>
        <v>574208</v>
      </c>
      <c r="I21" s="175">
        <f>ROUND(観光客入込数!W21/観光客入込数!$W$2+観光客入込数!X21/観光客入込数!$X$2,0)</f>
        <v>578890</v>
      </c>
      <c r="J21" s="196">
        <f>ROUND(観光客入込数!Z21/観光客入込数!$Z$2+観光客入込数!AA21/観光客入込数!$AA$2,0)</f>
        <v>546493</v>
      </c>
      <c r="K21" s="458">
        <f>ROUND(観光客入込数!AC21/観光客入込数!$AC$2+観光客入込数!AD21/観光客入込数!$AD$2,0)</f>
        <v>603951</v>
      </c>
      <c r="L21" s="458">
        <f>ROUND(観光客入込数!AF21/観光客入込数!$AF$2+観光客入込数!AG21/観光客入込数!$AG$2,0)</f>
        <v>675280</v>
      </c>
      <c r="N21" s="78">
        <v>18</v>
      </c>
      <c r="O21" s="881" t="s">
        <v>113</v>
      </c>
      <c r="P21" s="176">
        <f t="shared" si="0"/>
        <v>1546</v>
      </c>
      <c r="Q21" s="175">
        <f t="shared" si="1"/>
        <v>1487</v>
      </c>
      <c r="R21" s="175">
        <f t="shared" si="2"/>
        <v>1536</v>
      </c>
      <c r="S21" s="175">
        <f t="shared" si="3"/>
        <v>1569</v>
      </c>
      <c r="T21" s="175">
        <f t="shared" si="4"/>
        <v>1439</v>
      </c>
      <c r="U21" s="175">
        <f t="shared" si="5"/>
        <v>1573</v>
      </c>
      <c r="V21" s="175">
        <f t="shared" si="6"/>
        <v>1586</v>
      </c>
      <c r="W21" s="196">
        <f t="shared" si="7"/>
        <v>1497</v>
      </c>
      <c r="X21" s="196">
        <f t="shared" si="8"/>
        <v>1655</v>
      </c>
      <c r="Y21" s="196">
        <f t="shared" si="8"/>
        <v>1850</v>
      </c>
    </row>
    <row r="22" spans="1:25">
      <c r="A22" s="78">
        <v>19</v>
      </c>
      <c r="B22" s="78" t="s">
        <v>114</v>
      </c>
      <c r="C22" s="176">
        <f>ROUND(観光客入込数!E22/観光客入込数!$E$2+観光客入込数!F22/観光客入込数!$F$2,0)</f>
        <v>2170721</v>
      </c>
      <c r="D22" s="175">
        <f>ROUND(観光客入込数!H22/観光客入込数!$H$2+観光客入込数!I22/観光客入込数!$I$2,0)</f>
        <v>2109333</v>
      </c>
      <c r="E22" s="175">
        <f>ROUND(観光客入込数!K22/観光客入込数!$K$2+観光客入込数!L22/観光客入込数!$L$2,0)</f>
        <v>2117928</v>
      </c>
      <c r="F22" s="175">
        <f>ROUND(観光客入込数!N22/観光客入込数!$N$2+観光客入込数!O22/観光客入込数!$O$2,0)</f>
        <v>2020652</v>
      </c>
      <c r="G22" s="175">
        <f>ROUND(観光客入込数!Q22/観光客入込数!$Q$2+観光客入込数!R22/観光客入込数!$R$2,0)</f>
        <v>2113646</v>
      </c>
      <c r="H22" s="175">
        <f>ROUND(観光客入込数!T22/観光客入込数!$T$2+観光客入込数!U22/観光客入込数!$U$2,0)</f>
        <v>2226940</v>
      </c>
      <c r="I22" s="175">
        <f>ROUND(観光客入込数!W22/観光客入込数!$W$2+観光客入込数!X22/観光客入込数!$X$2,0)</f>
        <v>2226989</v>
      </c>
      <c r="J22" s="196">
        <f>ROUND(観光客入込数!Z22/観光客入込数!$Z$2+観光客入込数!AA22/観光客入込数!$AA$2,0)</f>
        <v>2178975</v>
      </c>
      <c r="K22" s="458">
        <f>ROUND(観光客入込数!AC22/観光客入込数!$AC$2+観光客入込数!AD22/観光客入込数!$AD$2,0)</f>
        <v>2293510</v>
      </c>
      <c r="L22" s="458">
        <f>ROUND(観光客入込数!AF22/観光客入込数!$AF$2+観光客入込数!AG22/観光客入込数!$AG$2,0)</f>
        <v>2093247</v>
      </c>
      <c r="N22" s="78">
        <v>19</v>
      </c>
      <c r="O22" s="881" t="s">
        <v>114</v>
      </c>
      <c r="P22" s="176">
        <f t="shared" si="0"/>
        <v>5947</v>
      </c>
      <c r="Q22" s="175">
        <f t="shared" si="1"/>
        <v>5779</v>
      </c>
      <c r="R22" s="175">
        <f t="shared" si="2"/>
        <v>5803</v>
      </c>
      <c r="S22" s="175">
        <f t="shared" si="3"/>
        <v>5536</v>
      </c>
      <c r="T22" s="175">
        <f t="shared" si="4"/>
        <v>5791</v>
      </c>
      <c r="U22" s="175">
        <f t="shared" si="5"/>
        <v>6101</v>
      </c>
      <c r="V22" s="175">
        <f t="shared" si="6"/>
        <v>6101</v>
      </c>
      <c r="W22" s="196">
        <f t="shared" si="7"/>
        <v>5970</v>
      </c>
      <c r="X22" s="196">
        <f t="shared" si="8"/>
        <v>6284</v>
      </c>
      <c r="Y22" s="196">
        <f t="shared" si="8"/>
        <v>5735</v>
      </c>
    </row>
    <row r="23" spans="1:25">
      <c r="A23" s="78">
        <v>20</v>
      </c>
      <c r="B23" s="78" t="s">
        <v>115</v>
      </c>
      <c r="C23" s="176">
        <f>ROUND(観光客入込数!E23/観光客入込数!$E$2+観光客入込数!F23/観光客入込数!$F$2,0)</f>
        <v>543352</v>
      </c>
      <c r="D23" s="175">
        <f>ROUND(観光客入込数!H23/観光客入込数!$H$2+観光客入込数!I23/観光客入込数!$I$2,0)</f>
        <v>535208</v>
      </c>
      <c r="E23" s="175">
        <f>ROUND(観光客入込数!K23/観光客入込数!$K$2+観光客入込数!L23/観光客入込数!$L$2,0)</f>
        <v>651090</v>
      </c>
      <c r="F23" s="175">
        <f>ROUND(観光客入込数!N23/観光客入込数!$N$2+観光客入込数!O23/観光客入込数!$O$2,0)</f>
        <v>690099</v>
      </c>
      <c r="G23" s="175">
        <f>ROUND(観光客入込数!Q23/観光客入込数!$Q$2+観光客入込数!R23/観光客入込数!$R$2,0)</f>
        <v>703262</v>
      </c>
      <c r="H23" s="175">
        <f>ROUND(観光客入込数!T23/観光客入込数!$T$2+観光客入込数!U23/観光客入込数!$U$2,0)</f>
        <v>738156</v>
      </c>
      <c r="I23" s="175">
        <f>ROUND(観光客入込数!W23/観光客入込数!$W$2+観光客入込数!X23/観光客入込数!$X$2,0)</f>
        <v>770790</v>
      </c>
      <c r="J23" s="196">
        <f>ROUND(観光客入込数!Z23/観光客入込数!$Z$2+観光客入込数!AA23/観光客入込数!$AA$2,0)</f>
        <v>697455</v>
      </c>
      <c r="K23" s="458">
        <f>ROUND(観光客入込数!AC23/観光客入込数!$AC$2+観光客入込数!AD23/観光客入込数!$AD$2,0)</f>
        <v>723757</v>
      </c>
      <c r="L23" s="458">
        <f>ROUND(観光客入込数!AF23/観光客入込数!$AF$2+観光客入込数!AG23/観光客入込数!$AG$2,0)</f>
        <v>637023</v>
      </c>
      <c r="N23" s="78">
        <v>20</v>
      </c>
      <c r="O23" s="881" t="s">
        <v>115</v>
      </c>
      <c r="P23" s="176">
        <f t="shared" si="0"/>
        <v>1489</v>
      </c>
      <c r="Q23" s="175">
        <f t="shared" si="1"/>
        <v>1466</v>
      </c>
      <c r="R23" s="175">
        <f t="shared" si="2"/>
        <v>1784</v>
      </c>
      <c r="S23" s="175">
        <f t="shared" si="3"/>
        <v>1891</v>
      </c>
      <c r="T23" s="175">
        <f t="shared" si="4"/>
        <v>1927</v>
      </c>
      <c r="U23" s="175">
        <f t="shared" si="5"/>
        <v>2022</v>
      </c>
      <c r="V23" s="175">
        <f t="shared" si="6"/>
        <v>2112</v>
      </c>
      <c r="W23" s="196">
        <f t="shared" si="7"/>
        <v>1911</v>
      </c>
      <c r="X23" s="196">
        <f t="shared" si="8"/>
        <v>1983</v>
      </c>
      <c r="Y23" s="196">
        <f t="shared" si="8"/>
        <v>1745</v>
      </c>
    </row>
    <row r="24" spans="1:25">
      <c r="A24" s="78">
        <v>21</v>
      </c>
      <c r="B24" s="78" t="s">
        <v>117</v>
      </c>
      <c r="C24" s="176">
        <f>ROUND(観光客入込数!E24/観光客入込数!$E$2+観光客入込数!F24/観光客入込数!$F$2,0)</f>
        <v>5063249</v>
      </c>
      <c r="D24" s="175">
        <f>ROUND(観光客入込数!H24/観光客入込数!$H$2+観光客入込数!I24/観光客入込数!$I$2,0)</f>
        <v>5753347</v>
      </c>
      <c r="E24" s="175">
        <f>ROUND(観光客入込数!K24/観光客入込数!$K$2+観光客入込数!L24/観光客入込数!$L$2,0)</f>
        <v>5215679</v>
      </c>
      <c r="F24" s="175">
        <f>ROUND(観光客入込数!N24/観光客入込数!$N$2+観光客入込数!O24/観光客入込数!$O$2,0)</f>
        <v>5678267</v>
      </c>
      <c r="G24" s="175">
        <f>ROUND(観光客入込数!Q24/観光客入込数!$Q$2+観光客入込数!R24/観光客入込数!$R$2,0)</f>
        <v>5576179</v>
      </c>
      <c r="H24" s="175">
        <f>ROUND(観光客入込数!T24/観光客入込数!$T$2+観光客入込数!U24/観光客入込数!$U$2,0)</f>
        <v>7531988</v>
      </c>
      <c r="I24" s="175">
        <f>ROUND(観光客入込数!W24/観光客入込数!$W$2+観光客入込数!X24/観光客入込数!$X$2,0)</f>
        <v>6706481</v>
      </c>
      <c r="J24" s="196">
        <f>ROUND(観光客入込数!Z24/観光客入込数!$Z$2+観光客入込数!AA24/観光客入込数!$AA$2,0)</f>
        <v>6375320</v>
      </c>
      <c r="K24" s="458">
        <f>ROUND(観光客入込数!AC24/観光客入込数!$AC$2+観光客入込数!AD24/観光客入込数!$AD$2,0)</f>
        <v>5877561</v>
      </c>
      <c r="L24" s="458">
        <f>ROUND(観光客入込数!AF24/観光客入込数!$AF$2+観光客入込数!AG24/観光客入込数!$AG$2,0)</f>
        <v>5608582</v>
      </c>
      <c r="N24" s="78">
        <v>21</v>
      </c>
      <c r="O24" s="881" t="s">
        <v>117</v>
      </c>
      <c r="P24" s="176">
        <f t="shared" si="0"/>
        <v>13872</v>
      </c>
      <c r="Q24" s="175">
        <f t="shared" si="1"/>
        <v>15763</v>
      </c>
      <c r="R24" s="175">
        <f t="shared" si="2"/>
        <v>14290</v>
      </c>
      <c r="S24" s="175">
        <f t="shared" si="3"/>
        <v>15557</v>
      </c>
      <c r="T24" s="175">
        <f t="shared" si="4"/>
        <v>15277</v>
      </c>
      <c r="U24" s="175">
        <f t="shared" si="5"/>
        <v>20636</v>
      </c>
      <c r="V24" s="175">
        <f t="shared" si="6"/>
        <v>18374</v>
      </c>
      <c r="W24" s="196">
        <f t="shared" si="7"/>
        <v>17467</v>
      </c>
      <c r="X24" s="196">
        <f t="shared" si="8"/>
        <v>16103</v>
      </c>
      <c r="Y24" s="196">
        <f t="shared" si="8"/>
        <v>15366</v>
      </c>
    </row>
    <row r="25" spans="1:25">
      <c r="A25" s="78">
        <v>22</v>
      </c>
      <c r="B25" s="78" t="s">
        <v>118</v>
      </c>
      <c r="C25" s="176">
        <f>ROUND(観光客入込数!E25/観光客入込数!$E$2+観光客入込数!F25/観光客入込数!$F$2,0)</f>
        <v>363411</v>
      </c>
      <c r="D25" s="175">
        <f>ROUND(観光客入込数!H25/観光客入込数!$H$2+観光客入込数!I25/観光客入込数!$I$2,0)</f>
        <v>389708</v>
      </c>
      <c r="E25" s="175">
        <f>ROUND(観光客入込数!K25/観光客入込数!$K$2+観光客入込数!L25/観光客入込数!$L$2,0)</f>
        <v>391644</v>
      </c>
      <c r="F25" s="175">
        <f>ROUND(観光客入込数!N25/観光客入込数!$N$2+観光客入込数!O25/観光客入込数!$O$2,0)</f>
        <v>360438</v>
      </c>
      <c r="G25" s="175">
        <f>ROUND(観光客入込数!Q25/観光客入込数!$Q$2+観光客入込数!R25/観光客入込数!$R$2,0)</f>
        <v>345482</v>
      </c>
      <c r="H25" s="175">
        <f>ROUND(観光客入込数!T25/観光客入込数!$T$2+観光客入込数!U25/観光客入込数!$U$2,0)</f>
        <v>386159</v>
      </c>
      <c r="I25" s="175">
        <f>ROUND(観光客入込数!W25/観光客入込数!$W$2+観光客入込数!X25/観光客入込数!$X$2,0)</f>
        <v>369477</v>
      </c>
      <c r="J25" s="196">
        <f>ROUND(観光客入込数!Z25/観光客入込数!$Z$2+観光客入込数!AA25/観光客入込数!$AA$2,0)</f>
        <v>414171</v>
      </c>
      <c r="K25" s="458">
        <f>ROUND(観光客入込数!AC25/観光客入込数!$AC$2+観光客入込数!AD25/観光客入込数!$AD$2,0)</f>
        <v>485826</v>
      </c>
      <c r="L25" s="458">
        <f>ROUND(観光客入込数!AF25/観光客入込数!$AF$2+観光客入込数!AG25/観光客入込数!$AG$2,0)</f>
        <v>418446</v>
      </c>
      <c r="N25" s="78">
        <v>22</v>
      </c>
      <c r="O25" s="881" t="s">
        <v>118</v>
      </c>
      <c r="P25" s="176">
        <f t="shared" si="0"/>
        <v>996</v>
      </c>
      <c r="Q25" s="175">
        <f t="shared" si="1"/>
        <v>1068</v>
      </c>
      <c r="R25" s="175">
        <f t="shared" si="2"/>
        <v>1073</v>
      </c>
      <c r="S25" s="175">
        <f t="shared" si="3"/>
        <v>988</v>
      </c>
      <c r="T25" s="175">
        <f t="shared" si="4"/>
        <v>947</v>
      </c>
      <c r="U25" s="175">
        <f t="shared" si="5"/>
        <v>1058</v>
      </c>
      <c r="V25" s="175">
        <f t="shared" si="6"/>
        <v>1012</v>
      </c>
      <c r="W25" s="196">
        <f t="shared" si="7"/>
        <v>1135</v>
      </c>
      <c r="X25" s="196">
        <f t="shared" si="8"/>
        <v>1331</v>
      </c>
      <c r="Y25" s="196">
        <f t="shared" si="8"/>
        <v>1146</v>
      </c>
    </row>
    <row r="26" spans="1:25">
      <c r="A26" s="78">
        <v>23</v>
      </c>
      <c r="B26" s="260" t="s">
        <v>119</v>
      </c>
      <c r="C26" s="176">
        <f>ROUND(観光客入込数!E26/観光客入込数!$E$2+観光客入込数!F26/観光客入込数!$F$2,0)</f>
        <v>101902</v>
      </c>
      <c r="D26" s="175">
        <f>ROUND(観光客入込数!H26/観光客入込数!$H$2+観光客入込数!I26/観光客入込数!$I$2,0)</f>
        <v>107819</v>
      </c>
      <c r="E26" s="175">
        <f>ROUND(観光客入込数!K26/観光客入込数!$K$2+観光客入込数!L26/観光客入込数!$L$2,0)</f>
        <v>96327</v>
      </c>
      <c r="F26" s="175">
        <f>ROUND(観光客入込数!N26/観光客入込数!$N$2+観光客入込数!O26/観光客入込数!$O$2,0)</f>
        <v>75779</v>
      </c>
      <c r="G26" s="175">
        <f>ROUND(観光客入込数!Q26/観光客入込数!$Q$2+観光客入込数!R26/観光客入込数!$R$2,0)</f>
        <v>53815</v>
      </c>
      <c r="H26" s="175">
        <f>ROUND(観光客入込数!T26/観光客入込数!$T$2+観光客入込数!U26/観光客入込数!$U$2,0)</f>
        <v>73024</v>
      </c>
      <c r="I26" s="175">
        <f>ROUND(観光客入込数!W26/観光客入込数!$W$2+観光客入込数!X26/観光客入込数!$X$2,0)</f>
        <v>111302</v>
      </c>
      <c r="J26" s="196">
        <f>ROUND(観光客入込数!Z26/観光客入込数!$Z$2+観光客入込数!AA26/観光客入込数!$AA$2,0)</f>
        <v>97814</v>
      </c>
      <c r="K26" s="458">
        <f>ROUND(観光客入込数!AC26/観光客入込数!$AC$2+観光客入込数!AD26/観光客入込数!$AD$2,0)</f>
        <v>85904</v>
      </c>
      <c r="L26" s="458">
        <f>ROUND(観光客入込数!AF26/観光客入込数!$AF$2+観光客入込数!AG26/観光客入込数!$AG$2,0)</f>
        <v>77336</v>
      </c>
      <c r="N26" s="78">
        <v>23</v>
      </c>
      <c r="O26" s="260" t="s">
        <v>119</v>
      </c>
      <c r="P26" s="176">
        <f t="shared" si="0"/>
        <v>279</v>
      </c>
      <c r="Q26" s="175">
        <f t="shared" si="1"/>
        <v>295</v>
      </c>
      <c r="R26" s="175">
        <f t="shared" si="2"/>
        <v>264</v>
      </c>
      <c r="S26" s="175">
        <f t="shared" si="3"/>
        <v>208</v>
      </c>
      <c r="T26" s="175">
        <f t="shared" si="4"/>
        <v>147</v>
      </c>
      <c r="U26" s="175">
        <f t="shared" si="5"/>
        <v>200</v>
      </c>
      <c r="V26" s="175">
        <f t="shared" si="6"/>
        <v>305</v>
      </c>
      <c r="W26" s="196">
        <f t="shared" si="7"/>
        <v>268</v>
      </c>
      <c r="X26" s="196">
        <f t="shared" si="8"/>
        <v>235</v>
      </c>
      <c r="Y26" s="196">
        <f t="shared" si="8"/>
        <v>212</v>
      </c>
    </row>
    <row r="27" spans="1:25">
      <c r="A27" s="78">
        <v>24</v>
      </c>
      <c r="B27" s="78" t="s">
        <v>120</v>
      </c>
      <c r="C27" s="176">
        <f>ROUND(観光客入込数!E27/観光客入込数!$E$2+観光客入込数!F27/観光客入込数!$F$2,0)</f>
        <v>148196</v>
      </c>
      <c r="D27" s="175">
        <f>ROUND(観光客入込数!H27/観光客入込数!$H$2+観光客入込数!I27/観光客入込数!$I$2,0)</f>
        <v>151186</v>
      </c>
      <c r="E27" s="175">
        <f>ROUND(観光客入込数!K27/観光客入込数!$K$2+観光客入込数!L27/観光客入込数!$L$2,0)</f>
        <v>153383</v>
      </c>
      <c r="F27" s="175">
        <f>ROUND(観光客入込数!N27/観光客入込数!$N$2+観光客入込数!O27/観光客入込数!$O$2,0)</f>
        <v>158904</v>
      </c>
      <c r="G27" s="175">
        <f>ROUND(観光客入込数!Q27/観光客入込数!$Q$2+観光客入込数!R27/観光客入込数!$R$2,0)</f>
        <v>206778</v>
      </c>
      <c r="H27" s="175">
        <f>ROUND(観光客入込数!T27/観光客入込数!$T$2+観光客入込数!U27/観光客入込数!$U$2,0)</f>
        <v>222057</v>
      </c>
      <c r="I27" s="175">
        <f>ROUND(観光客入込数!W27/観光客入込数!$W$2+観光客入込数!X27/観光客入込数!$X$2,0)</f>
        <v>276270</v>
      </c>
      <c r="J27" s="196">
        <f>ROUND(観光客入込数!Z27/観光客入込数!$Z$2+観光客入込数!AA27/観光客入込数!$AA$2,0)</f>
        <v>259485</v>
      </c>
      <c r="K27" s="458">
        <f>ROUND(観光客入込数!AC27/観光客入込数!$AC$2+観光客入込数!AD27/観光客入込数!$AD$2,0)</f>
        <v>275581</v>
      </c>
      <c r="L27" s="458">
        <f>ROUND(観光客入込数!AF27/観光客入込数!$AF$2+観光客入込数!AG27/観光客入込数!$AG$2,0)</f>
        <v>255229</v>
      </c>
      <c r="N27" s="78">
        <v>24</v>
      </c>
      <c r="O27" s="881" t="s">
        <v>120</v>
      </c>
      <c r="P27" s="176">
        <f t="shared" si="0"/>
        <v>406</v>
      </c>
      <c r="Q27" s="175">
        <f t="shared" si="1"/>
        <v>414</v>
      </c>
      <c r="R27" s="175">
        <f t="shared" si="2"/>
        <v>420</v>
      </c>
      <c r="S27" s="175">
        <f t="shared" si="3"/>
        <v>435</v>
      </c>
      <c r="T27" s="175">
        <f t="shared" si="4"/>
        <v>567</v>
      </c>
      <c r="U27" s="175">
        <f t="shared" si="5"/>
        <v>608</v>
      </c>
      <c r="V27" s="175">
        <f t="shared" si="6"/>
        <v>757</v>
      </c>
      <c r="W27" s="196">
        <f t="shared" si="7"/>
        <v>711</v>
      </c>
      <c r="X27" s="196">
        <f t="shared" si="8"/>
        <v>755</v>
      </c>
      <c r="Y27" s="196">
        <f t="shared" si="8"/>
        <v>699</v>
      </c>
    </row>
    <row r="28" spans="1:25">
      <c r="A28" s="78">
        <v>25</v>
      </c>
      <c r="B28" s="78" t="s">
        <v>122</v>
      </c>
      <c r="C28" s="176">
        <f>ROUND(観光客入込数!E28/観光客入込数!$E$2+観光客入込数!F28/観光客入込数!$F$2,0)</f>
        <v>491726</v>
      </c>
      <c r="D28" s="175">
        <f>ROUND(観光客入込数!H28/観光客入込数!$H$2+観光客入込数!I28/観光客入込数!$I$2,0)</f>
        <v>408709</v>
      </c>
      <c r="E28" s="175">
        <f>ROUND(観光客入込数!K28/観光客入込数!$K$2+観光客入込数!L28/観光客入込数!$L$2,0)</f>
        <v>469035</v>
      </c>
      <c r="F28" s="175">
        <f>ROUND(観光客入込数!N28/観光客入込数!$N$2+観光客入込数!O28/観光客入込数!$O$2,0)</f>
        <v>456081</v>
      </c>
      <c r="G28" s="175">
        <f>ROUND(観光客入込数!Q28/観光客入込数!$Q$2+観光客入込数!R28/観光客入込数!$R$2,0)</f>
        <v>444841</v>
      </c>
      <c r="H28" s="175">
        <f>ROUND(観光客入込数!T28/観光客入込数!$T$2+観光客入込数!U28/観光客入込数!$U$2,0)</f>
        <v>423675</v>
      </c>
      <c r="I28" s="175">
        <f>ROUND(観光客入込数!W28/観光客入込数!$W$2+観光客入込数!X28/観光客入込数!$X$2,0)</f>
        <v>419915</v>
      </c>
      <c r="J28" s="196">
        <f>ROUND(観光客入込数!Z28/観光客入込数!$Z$2+観光客入込数!AA28/観光客入込数!$AA$2,0)</f>
        <v>414210</v>
      </c>
      <c r="K28" s="458">
        <f>ROUND(観光客入込数!AC28/観光客入込数!$AC$2+観光客入込数!AD28/観光客入込数!$AD$2,0)</f>
        <v>399324</v>
      </c>
      <c r="L28" s="458">
        <f>ROUND(観光客入込数!AF28/観光客入込数!$AF$2+観光客入込数!AG28/観光客入込数!$AG$2,0)</f>
        <v>372311</v>
      </c>
      <c r="N28" s="78">
        <v>25</v>
      </c>
      <c r="O28" s="881" t="s">
        <v>122</v>
      </c>
      <c r="P28" s="176">
        <f t="shared" si="0"/>
        <v>1347</v>
      </c>
      <c r="Q28" s="175">
        <f t="shared" si="1"/>
        <v>1120</v>
      </c>
      <c r="R28" s="175">
        <f t="shared" si="2"/>
        <v>1285</v>
      </c>
      <c r="S28" s="175">
        <f t="shared" si="3"/>
        <v>1250</v>
      </c>
      <c r="T28" s="175">
        <f t="shared" si="4"/>
        <v>1219</v>
      </c>
      <c r="U28" s="175">
        <f t="shared" si="5"/>
        <v>1161</v>
      </c>
      <c r="V28" s="175">
        <f t="shared" si="6"/>
        <v>1150</v>
      </c>
      <c r="W28" s="196">
        <f t="shared" si="7"/>
        <v>1135</v>
      </c>
      <c r="X28" s="196">
        <f t="shared" si="8"/>
        <v>1094</v>
      </c>
      <c r="Y28" s="196">
        <f t="shared" si="8"/>
        <v>1020</v>
      </c>
    </row>
    <row r="29" spans="1:25">
      <c r="A29" s="78">
        <v>26</v>
      </c>
      <c r="B29" s="78" t="s">
        <v>123</v>
      </c>
      <c r="C29" s="176">
        <f>ROUND(観光客入込数!E29/観光客入込数!$E$2+観光客入込数!F29/観光客入込数!$F$2,0)</f>
        <v>1244405</v>
      </c>
      <c r="D29" s="175">
        <f>ROUND(観光客入込数!H29/観光客入込数!$H$2+観光客入込数!I29/観光客入込数!$I$2,0)</f>
        <v>1267172</v>
      </c>
      <c r="E29" s="175">
        <f>ROUND(観光客入込数!K29/観光客入込数!$K$2+観光客入込数!L29/観光客入込数!$L$2,0)</f>
        <v>1307195</v>
      </c>
      <c r="F29" s="175">
        <f>ROUND(観光客入込数!N29/観光客入込数!$N$2+観光客入込数!O29/観光客入込数!$O$2,0)</f>
        <v>1288372</v>
      </c>
      <c r="G29" s="175">
        <f>ROUND(観光客入込数!Q29/観光客入込数!$Q$2+観光客入込数!R29/観光客入込数!$R$2,0)</f>
        <v>1272294</v>
      </c>
      <c r="H29" s="175">
        <f>ROUND(観光客入込数!T29/観光客入込数!$T$2+観光客入込数!U29/観光客入込数!$U$2,0)</f>
        <v>1366330</v>
      </c>
      <c r="I29" s="175">
        <f>ROUND(観光客入込数!W29/観光客入込数!$W$2+観光客入込数!X29/観光客入込数!$X$2,0)</f>
        <v>1452625</v>
      </c>
      <c r="J29" s="196">
        <f>ROUND(観光客入込数!Z29/観光客入込数!$Z$2+観光客入込数!AA29/観光客入込数!$AA$2,0)</f>
        <v>1417720</v>
      </c>
      <c r="K29" s="458">
        <f>ROUND(観光客入込数!AC29/観光客入込数!$AC$2+観光客入込数!AD29/観光客入込数!$AD$2,0)</f>
        <v>1322610</v>
      </c>
      <c r="L29" s="458">
        <f>ROUND(観光客入込数!AF29/観光客入込数!$AF$2+観光客入込数!AG29/観光客入込数!$AG$2,0)</f>
        <v>1202574</v>
      </c>
      <c r="N29" s="78">
        <v>26</v>
      </c>
      <c r="O29" s="881" t="s">
        <v>123</v>
      </c>
      <c r="P29" s="176">
        <f t="shared" si="0"/>
        <v>3409</v>
      </c>
      <c r="Q29" s="175">
        <f t="shared" si="1"/>
        <v>3472</v>
      </c>
      <c r="R29" s="175">
        <f t="shared" si="2"/>
        <v>3581</v>
      </c>
      <c r="S29" s="175">
        <f t="shared" si="3"/>
        <v>3530</v>
      </c>
      <c r="T29" s="175">
        <f t="shared" si="4"/>
        <v>3486</v>
      </c>
      <c r="U29" s="175">
        <f t="shared" si="5"/>
        <v>3743</v>
      </c>
      <c r="V29" s="175">
        <f t="shared" si="6"/>
        <v>3980</v>
      </c>
      <c r="W29" s="196">
        <f t="shared" si="7"/>
        <v>3884</v>
      </c>
      <c r="X29" s="196">
        <f t="shared" si="8"/>
        <v>3624</v>
      </c>
      <c r="Y29" s="196">
        <f t="shared" si="8"/>
        <v>3295</v>
      </c>
    </row>
    <row r="30" spans="1:25">
      <c r="A30" s="78">
        <v>27</v>
      </c>
      <c r="B30" s="78" t="s">
        <v>124</v>
      </c>
      <c r="C30" s="176">
        <f>ROUND(観光客入込数!E30/観光客入込数!$E$2+観光客入込数!F30/観光客入込数!$F$2,0)</f>
        <v>969592</v>
      </c>
      <c r="D30" s="175">
        <f>ROUND(観光客入込数!H30/観光客入込数!$H$2+観光客入込数!I30/観光客入込数!$I$2,0)</f>
        <v>943994</v>
      </c>
      <c r="E30" s="175">
        <f>ROUND(観光客入込数!K30/観光客入込数!$K$2+観光客入込数!L30/観光客入込数!$L$2,0)</f>
        <v>968665</v>
      </c>
      <c r="F30" s="175">
        <f>ROUND(観光客入込数!N30/観光客入込数!$N$2+観光客入込数!O30/観光客入込数!$O$2,0)</f>
        <v>959576</v>
      </c>
      <c r="G30" s="175">
        <f>ROUND(観光客入込数!Q30/観光客入込数!$Q$2+観光客入込数!R30/観光客入込数!$R$2,0)</f>
        <v>932263</v>
      </c>
      <c r="H30" s="175">
        <f>ROUND(観光客入込数!T30/観光客入込数!$T$2+観光客入込数!U30/観光客入込数!$U$2,0)</f>
        <v>981194</v>
      </c>
      <c r="I30" s="175">
        <f>ROUND(観光客入込数!W30/観光客入込数!$W$2+観光客入込数!X30/観光客入込数!$X$2,0)</f>
        <v>958648</v>
      </c>
      <c r="J30" s="196">
        <f>ROUND(観光客入込数!Z30/観光客入込数!$Z$2+観光客入込数!AA30/観光客入込数!$AA$2,0)</f>
        <v>968738</v>
      </c>
      <c r="K30" s="458">
        <f>ROUND(観光客入込数!AC30/観光客入込数!$AC$2+観光客入込数!AD30/観光客入込数!$AD$2,0)</f>
        <v>916559</v>
      </c>
      <c r="L30" s="458">
        <f>ROUND(観光客入込数!AF30/観光客入込数!$AF$2+観光客入込数!AG30/観光客入込数!$AG$2,0)</f>
        <v>920793</v>
      </c>
      <c r="N30" s="78">
        <v>27</v>
      </c>
      <c r="O30" s="881" t="s">
        <v>124</v>
      </c>
      <c r="P30" s="176">
        <f t="shared" si="0"/>
        <v>2656</v>
      </c>
      <c r="Q30" s="175">
        <f t="shared" si="1"/>
        <v>2586</v>
      </c>
      <c r="R30" s="175">
        <f t="shared" si="2"/>
        <v>2654</v>
      </c>
      <c r="S30" s="175">
        <f t="shared" si="3"/>
        <v>2629</v>
      </c>
      <c r="T30" s="175">
        <f t="shared" si="4"/>
        <v>2554</v>
      </c>
      <c r="U30" s="175">
        <f t="shared" si="5"/>
        <v>2688</v>
      </c>
      <c r="V30" s="175">
        <f t="shared" si="6"/>
        <v>2626</v>
      </c>
      <c r="W30" s="196">
        <f t="shared" si="7"/>
        <v>2654</v>
      </c>
      <c r="X30" s="196">
        <f t="shared" si="8"/>
        <v>2511</v>
      </c>
      <c r="Y30" s="196">
        <f t="shared" si="8"/>
        <v>2523</v>
      </c>
    </row>
    <row r="31" spans="1:25">
      <c r="A31" s="78">
        <v>28</v>
      </c>
      <c r="B31" s="78" t="s">
        <v>125</v>
      </c>
      <c r="C31" s="176">
        <f>ROUND(観光客入込数!E31/観光客入込数!$E$2+観光客入込数!F31/観光客入込数!$F$2,0)</f>
        <v>774355</v>
      </c>
      <c r="D31" s="175">
        <f>ROUND(観光客入込数!H31/観光客入込数!$H$2+観光客入込数!I31/観光客入込数!$I$2,0)</f>
        <v>778058</v>
      </c>
      <c r="E31" s="175">
        <f>ROUND(観光客入込数!K31/観光客入込数!$K$2+観光客入込数!L31/観光客入込数!$L$2,0)</f>
        <v>784224</v>
      </c>
      <c r="F31" s="175">
        <f>ROUND(観光客入込数!N31/観光客入込数!$N$2+観光客入込数!O31/観光客入込数!$O$2,0)</f>
        <v>816124</v>
      </c>
      <c r="G31" s="175">
        <f>ROUND(観光客入込数!Q31/観光客入込数!$Q$2+観光客入込数!R31/観光客入込数!$R$2,0)</f>
        <v>750008</v>
      </c>
      <c r="H31" s="175">
        <f>ROUND(観光客入込数!T31/観光客入込数!$T$2+観光客入込数!U31/観光客入込数!$U$2,0)</f>
        <v>816044</v>
      </c>
      <c r="I31" s="175">
        <f>ROUND(観光客入込数!W31/観光客入込数!$W$2+観光客入込数!X31/観光客入込数!$X$2,0)</f>
        <v>772522</v>
      </c>
      <c r="J31" s="196">
        <f>ROUND(観光客入込数!Z31/観光客入込数!$Z$2+観光客入込数!AA31/観光客入込数!$AA$2,0)</f>
        <v>692721</v>
      </c>
      <c r="K31" s="458">
        <f>ROUND(観光客入込数!AC31/観光客入込数!$AC$2+観光客入込数!AD31/観光客入込数!$AD$2,0)</f>
        <v>686494</v>
      </c>
      <c r="L31" s="458">
        <f>ROUND(観光客入込数!AF31/観光客入込数!$AF$2+観光客入込数!AG31/観光客入込数!$AG$2,0)</f>
        <v>600803</v>
      </c>
      <c r="N31" s="78">
        <v>28</v>
      </c>
      <c r="O31" s="881" t="s">
        <v>125</v>
      </c>
      <c r="P31" s="176">
        <f t="shared" si="0"/>
        <v>2122</v>
      </c>
      <c r="Q31" s="175">
        <f t="shared" si="1"/>
        <v>2132</v>
      </c>
      <c r="R31" s="175">
        <f t="shared" si="2"/>
        <v>2149</v>
      </c>
      <c r="S31" s="175">
        <f t="shared" si="3"/>
        <v>2236</v>
      </c>
      <c r="T31" s="175">
        <f t="shared" si="4"/>
        <v>2055</v>
      </c>
      <c r="U31" s="175">
        <f t="shared" si="5"/>
        <v>2236</v>
      </c>
      <c r="V31" s="175">
        <f t="shared" si="6"/>
        <v>2116</v>
      </c>
      <c r="W31" s="196">
        <f t="shared" si="7"/>
        <v>1898</v>
      </c>
      <c r="X31" s="196">
        <f t="shared" si="8"/>
        <v>1881</v>
      </c>
      <c r="Y31" s="196">
        <f t="shared" si="8"/>
        <v>1646</v>
      </c>
    </row>
    <row r="32" spans="1:25">
      <c r="A32" s="78">
        <v>29</v>
      </c>
      <c r="B32" s="78" t="s">
        <v>126</v>
      </c>
      <c r="C32" s="176">
        <f>ROUND(観光客入込数!E32/観光客入込数!$E$2+観光客入込数!F32/観光客入込数!$F$2,0)</f>
        <v>139930</v>
      </c>
      <c r="D32" s="175">
        <f>ROUND(観光客入込数!H32/観光客入込数!$H$2+観光客入込数!I32/観光客入込数!$I$2,0)</f>
        <v>153555</v>
      </c>
      <c r="E32" s="175">
        <f>ROUND(観光客入込数!K32/観光客入込数!$K$2+観光客入込数!L32/観光客入込数!$L$2,0)</f>
        <v>123493</v>
      </c>
      <c r="F32" s="175">
        <f>ROUND(観光客入込数!N32/観光客入込数!$N$2+観光客入込数!O32/観光客入込数!$O$2,0)</f>
        <v>104140</v>
      </c>
      <c r="G32" s="175">
        <f>ROUND(観光客入込数!Q32/観光客入込数!$Q$2+観光客入込数!R32/観光客入込数!$R$2,0)</f>
        <v>102177</v>
      </c>
      <c r="H32" s="175">
        <f>ROUND(観光客入込数!T32/観光客入込数!$T$2+観光客入込数!U32/観光客入込数!$U$2,0)</f>
        <v>103491</v>
      </c>
      <c r="I32" s="175">
        <f>ROUND(観光客入込数!W32/観光客入込数!$W$2+観光客入込数!X32/観光客入込数!$X$2,0)</f>
        <v>95946</v>
      </c>
      <c r="J32" s="196">
        <f>ROUND(観光客入込数!Z32/観光客入込数!$Z$2+観光客入込数!AA32/観光客入込数!$AA$2,0)</f>
        <v>103407</v>
      </c>
      <c r="K32" s="458">
        <f>ROUND(観光客入込数!AC32/観光客入込数!$AC$2+観光客入込数!AD32/観光客入込数!$AD$2,0)</f>
        <v>103694</v>
      </c>
      <c r="L32" s="458">
        <f>ROUND(観光客入込数!AF32/観光客入込数!$AF$2+観光客入込数!AG32/観光客入込数!$AG$2,0)</f>
        <v>90812</v>
      </c>
      <c r="N32" s="78">
        <v>29</v>
      </c>
      <c r="O32" s="881" t="s">
        <v>126</v>
      </c>
      <c r="P32" s="176">
        <f t="shared" si="0"/>
        <v>383</v>
      </c>
      <c r="Q32" s="175">
        <f t="shared" si="1"/>
        <v>421</v>
      </c>
      <c r="R32" s="175">
        <f t="shared" si="2"/>
        <v>338</v>
      </c>
      <c r="S32" s="175">
        <f t="shared" si="3"/>
        <v>285</v>
      </c>
      <c r="T32" s="175">
        <f t="shared" si="4"/>
        <v>280</v>
      </c>
      <c r="U32" s="175">
        <f t="shared" si="5"/>
        <v>284</v>
      </c>
      <c r="V32" s="175">
        <f t="shared" si="6"/>
        <v>263</v>
      </c>
      <c r="W32" s="196">
        <f t="shared" si="7"/>
        <v>283</v>
      </c>
      <c r="X32" s="196">
        <f t="shared" si="8"/>
        <v>284</v>
      </c>
      <c r="Y32" s="196">
        <f t="shared" si="8"/>
        <v>249</v>
      </c>
    </row>
    <row r="33" spans="1:25">
      <c r="A33" s="78">
        <v>30</v>
      </c>
      <c r="B33" s="78" t="s">
        <v>127</v>
      </c>
      <c r="C33" s="176">
        <f>ROUND(観光客入込数!E33/観光客入込数!$E$2+観光客入込数!F33/観光客入込数!$F$2,0)</f>
        <v>227989</v>
      </c>
      <c r="D33" s="175">
        <f>ROUND(観光客入込数!H33/観光客入込数!$H$2+観光客入込数!I33/観光客入込数!$I$2,0)</f>
        <v>247088</v>
      </c>
      <c r="E33" s="175">
        <f>ROUND(観光客入込数!K33/観光客入込数!$K$2+観光客入込数!L33/観光客入込数!$L$2,0)</f>
        <v>238495</v>
      </c>
      <c r="F33" s="175">
        <f>ROUND(観光客入込数!N33/観光客入込数!$N$2+観光客入込数!O33/観光客入込数!$O$2,0)</f>
        <v>209177</v>
      </c>
      <c r="G33" s="175">
        <f>ROUND(観光客入込数!Q33/観光客入込数!$Q$2+観光客入込数!R33/観光客入込数!$R$2,0)</f>
        <v>197115</v>
      </c>
      <c r="H33" s="175">
        <f>ROUND(観光客入込数!T33/観光客入込数!$T$2+観光客入込数!U33/観光客入込数!$U$2,0)</f>
        <v>210796</v>
      </c>
      <c r="I33" s="175">
        <f>ROUND(観光客入込数!W33/観光客入込数!$W$2+観光客入込数!X33/観光客入込数!$X$2,0)</f>
        <v>219856</v>
      </c>
      <c r="J33" s="196">
        <f>ROUND(観光客入込数!Z33/観光客入込数!$Z$2+観光客入込数!AA33/観光客入込数!$AA$2,0)</f>
        <v>239698</v>
      </c>
      <c r="K33" s="458">
        <f>ROUND(観光客入込数!AC33/観光客入込数!$AC$2+観光客入込数!AD33/観光客入込数!$AD$2,0)</f>
        <v>198474</v>
      </c>
      <c r="L33" s="458">
        <f>ROUND(観光客入込数!AF33/観光客入込数!$AF$2+観光客入込数!AG33/観光客入込数!$AG$2,0)</f>
        <v>172848</v>
      </c>
      <c r="N33" s="78">
        <v>30</v>
      </c>
      <c r="O33" s="881" t="s">
        <v>127</v>
      </c>
      <c r="P33" s="176">
        <f t="shared" si="0"/>
        <v>625</v>
      </c>
      <c r="Q33" s="175">
        <f t="shared" si="1"/>
        <v>677</v>
      </c>
      <c r="R33" s="175">
        <f t="shared" si="2"/>
        <v>653</v>
      </c>
      <c r="S33" s="175">
        <f t="shared" si="3"/>
        <v>573</v>
      </c>
      <c r="T33" s="175">
        <f t="shared" si="4"/>
        <v>540</v>
      </c>
      <c r="U33" s="175">
        <f t="shared" si="5"/>
        <v>578</v>
      </c>
      <c r="V33" s="175">
        <f t="shared" si="6"/>
        <v>602</v>
      </c>
      <c r="W33" s="196">
        <f t="shared" si="7"/>
        <v>657</v>
      </c>
      <c r="X33" s="196">
        <f t="shared" si="8"/>
        <v>544</v>
      </c>
      <c r="Y33" s="196">
        <f t="shared" si="8"/>
        <v>474</v>
      </c>
    </row>
    <row r="34" spans="1:25">
      <c r="A34" s="78">
        <v>31</v>
      </c>
      <c r="B34" s="78" t="s">
        <v>128</v>
      </c>
      <c r="C34" s="176">
        <f>ROUND(観光客入込数!E34/観光客入込数!$E$2+観光客入込数!F34/観光客入込数!$F$2,0)</f>
        <v>470292</v>
      </c>
      <c r="D34" s="175">
        <f>ROUND(観光客入込数!H34/観光客入込数!$H$2+観光客入込数!I34/観光客入込数!$I$2,0)</f>
        <v>456222</v>
      </c>
      <c r="E34" s="175">
        <f>ROUND(観光客入込数!K34/観光客入込数!$K$2+観光客入込数!L34/観光客入込数!$L$2,0)</f>
        <v>445854</v>
      </c>
      <c r="F34" s="175">
        <f>ROUND(観光客入込数!N34/観光客入込数!$N$2+観光客入込数!O34/観光客入込数!$O$2,0)</f>
        <v>424308</v>
      </c>
      <c r="G34" s="175">
        <f>ROUND(観光客入込数!Q34/観光客入込数!$Q$2+観光客入込数!R34/観光客入込数!$R$2,0)</f>
        <v>397312</v>
      </c>
      <c r="H34" s="175">
        <f>ROUND(観光客入込数!T34/観光客入込数!$T$2+観光客入込数!U34/観光客入込数!$U$2,0)</f>
        <v>415458</v>
      </c>
      <c r="I34" s="175">
        <f>ROUND(観光客入込数!W34/観光客入込数!$W$2+観光客入込数!X34/観光客入込数!$X$2,0)</f>
        <v>406377</v>
      </c>
      <c r="J34" s="196">
        <f>ROUND(観光客入込数!Z34/観光客入込数!$Z$2+観光客入込数!AA34/観光客入込数!$AA$2,0)</f>
        <v>470186</v>
      </c>
      <c r="K34" s="458">
        <f>ROUND(観光客入込数!AC34/観光客入込数!$AC$2+観光客入込数!AD34/観光客入込数!$AD$2,0)</f>
        <v>453421</v>
      </c>
      <c r="L34" s="458">
        <f>ROUND(観光客入込数!AF34/観光客入込数!$AF$2+観光客入込数!AG34/観光客入込数!$AG$2,0)</f>
        <v>435458</v>
      </c>
      <c r="N34" s="78">
        <v>31</v>
      </c>
      <c r="O34" s="881" t="s">
        <v>128</v>
      </c>
      <c r="P34" s="176">
        <f t="shared" si="0"/>
        <v>1288</v>
      </c>
      <c r="Q34" s="175">
        <f t="shared" si="1"/>
        <v>1250</v>
      </c>
      <c r="R34" s="175">
        <f t="shared" si="2"/>
        <v>1222</v>
      </c>
      <c r="S34" s="175">
        <f t="shared" si="3"/>
        <v>1162</v>
      </c>
      <c r="T34" s="175">
        <f t="shared" si="4"/>
        <v>1089</v>
      </c>
      <c r="U34" s="175">
        <f t="shared" si="5"/>
        <v>1138</v>
      </c>
      <c r="V34" s="175">
        <f t="shared" si="6"/>
        <v>1113</v>
      </c>
      <c r="W34" s="196">
        <f t="shared" si="7"/>
        <v>1288</v>
      </c>
      <c r="X34" s="196">
        <f t="shared" si="8"/>
        <v>1242</v>
      </c>
      <c r="Y34" s="196">
        <f t="shared" si="8"/>
        <v>1193</v>
      </c>
    </row>
    <row r="35" spans="1:25">
      <c r="A35" s="78">
        <v>32</v>
      </c>
      <c r="B35" s="78" t="s">
        <v>130</v>
      </c>
      <c r="C35" s="176">
        <f>ROUND(観光客入込数!E35/観光客入込数!$E$2+観光客入込数!F35/観光客入込数!$F$2,0)</f>
        <v>2652483</v>
      </c>
      <c r="D35" s="175">
        <f>ROUND(観光客入込数!H35/観光客入込数!$H$2+観光客入込数!I35/観光客入込数!$I$2,0)</f>
        <v>2708619</v>
      </c>
      <c r="E35" s="175">
        <f>ROUND(観光客入込数!K35/観光客入込数!$K$2+観光客入込数!L35/観光客入込数!$L$2,0)</f>
        <v>2631171</v>
      </c>
      <c r="F35" s="175">
        <f>ROUND(観光客入込数!N35/観光客入込数!$N$2+観光客入込数!O35/観光客入込数!$O$2,0)</f>
        <v>2603157</v>
      </c>
      <c r="G35" s="175">
        <f>ROUND(観光客入込数!Q35/観光客入込数!$Q$2+観光客入込数!R35/観光客入込数!$R$2,0)</f>
        <v>2657105</v>
      </c>
      <c r="H35" s="175">
        <f>ROUND(観光客入込数!T35/観光客入込数!$T$2+観光客入込数!U35/観光客入込数!$U$2,0)</f>
        <v>2583704</v>
      </c>
      <c r="I35" s="175">
        <f>ROUND(観光客入込数!W35/観光客入込数!$W$2+観光客入込数!X35/観光客入込数!$X$2,0)</f>
        <v>2586493</v>
      </c>
      <c r="J35" s="196">
        <f>ROUND(観光客入込数!Z35/観光客入込数!$Z$2+観光客入込数!AA35/観光客入込数!$AA$2,0)</f>
        <v>2546476</v>
      </c>
      <c r="K35" s="458">
        <f>ROUND(観光客入込数!AC35/観光客入込数!$AC$2+観光客入込数!AD35/観光客入込数!$AD$2,0)</f>
        <v>2468772</v>
      </c>
      <c r="L35" s="458">
        <f>ROUND(観光客入込数!AF35/観光客入込数!$AF$2+観光客入込数!AG35/観光客入込数!$AG$2,0)</f>
        <v>2367117</v>
      </c>
      <c r="N35" s="78">
        <v>32</v>
      </c>
      <c r="O35" s="881" t="s">
        <v>130</v>
      </c>
      <c r="P35" s="176">
        <f t="shared" si="0"/>
        <v>7267</v>
      </c>
      <c r="Q35" s="175">
        <f t="shared" si="1"/>
        <v>7421</v>
      </c>
      <c r="R35" s="175">
        <f t="shared" si="2"/>
        <v>7209</v>
      </c>
      <c r="S35" s="175">
        <f t="shared" si="3"/>
        <v>7132</v>
      </c>
      <c r="T35" s="175">
        <f t="shared" si="4"/>
        <v>7280</v>
      </c>
      <c r="U35" s="175">
        <f t="shared" si="5"/>
        <v>7079</v>
      </c>
      <c r="V35" s="175">
        <f t="shared" si="6"/>
        <v>7086</v>
      </c>
      <c r="W35" s="196">
        <f t="shared" si="7"/>
        <v>6977</v>
      </c>
      <c r="X35" s="196">
        <f t="shared" si="8"/>
        <v>6764</v>
      </c>
      <c r="Y35" s="196">
        <f t="shared" si="8"/>
        <v>6485</v>
      </c>
    </row>
    <row r="36" spans="1:25">
      <c r="A36" s="78">
        <v>33</v>
      </c>
      <c r="B36" s="78" t="s">
        <v>131</v>
      </c>
      <c r="C36" s="176">
        <f>ROUND(観光客入込数!E36/観光客入込数!$E$2+観光客入込数!F36/観光客入込数!$F$2,0)</f>
        <v>732204</v>
      </c>
      <c r="D36" s="175">
        <f>ROUND(観光客入込数!H36/観光客入込数!$H$2+観光客入込数!I36/観光客入込数!$I$2,0)</f>
        <v>710025</v>
      </c>
      <c r="E36" s="175">
        <f>ROUND(観光客入込数!K36/観光客入込数!$K$2+観光客入込数!L36/観光客入込数!$L$2,0)</f>
        <v>785443</v>
      </c>
      <c r="F36" s="175">
        <f>ROUND(観光客入込数!N36/観光客入込数!$N$2+観光客入込数!O36/観光客入込数!$O$2,0)</f>
        <v>784365</v>
      </c>
      <c r="G36" s="175">
        <f>ROUND(観光客入込数!Q36/観光客入込数!$Q$2+観光客入込数!R36/観光客入込数!$R$2,0)</f>
        <v>750055</v>
      </c>
      <c r="H36" s="175">
        <f>ROUND(観光客入込数!T36/観光客入込数!$T$2+観光客入込数!U36/観光客入込数!$U$2,0)</f>
        <v>823606</v>
      </c>
      <c r="I36" s="175">
        <f>ROUND(観光客入込数!W36/観光客入込数!$W$2+観光客入込数!X36/観光客入込数!$X$2,0)</f>
        <v>843318</v>
      </c>
      <c r="J36" s="196">
        <f>ROUND(観光客入込数!Z36/観光客入込数!$Z$2+観光客入込数!AA36/観光客入込数!$AA$2,0)</f>
        <v>804996</v>
      </c>
      <c r="K36" s="458">
        <f>ROUND(観光客入込数!AC36/観光客入込数!$AC$2+観光客入込数!AD36/観光客入込数!$AD$2,0)</f>
        <v>757709</v>
      </c>
      <c r="L36" s="458">
        <f>ROUND(観光客入込数!AF36/観光客入込数!$AF$2+観光客入込数!AG36/観光客入込数!$AG$2,0)</f>
        <v>654980</v>
      </c>
      <c r="N36" s="78">
        <v>33</v>
      </c>
      <c r="O36" s="881" t="s">
        <v>131</v>
      </c>
      <c r="P36" s="176">
        <f t="shared" si="0"/>
        <v>2006</v>
      </c>
      <c r="Q36" s="175">
        <f t="shared" si="1"/>
        <v>1945</v>
      </c>
      <c r="R36" s="175">
        <f t="shared" si="2"/>
        <v>2152</v>
      </c>
      <c r="S36" s="175">
        <f t="shared" si="3"/>
        <v>2149</v>
      </c>
      <c r="T36" s="175">
        <f t="shared" si="4"/>
        <v>2055</v>
      </c>
      <c r="U36" s="175">
        <f t="shared" si="5"/>
        <v>2256</v>
      </c>
      <c r="V36" s="175">
        <f t="shared" si="6"/>
        <v>2310</v>
      </c>
      <c r="W36" s="196">
        <f t="shared" si="7"/>
        <v>2205</v>
      </c>
      <c r="X36" s="196">
        <f t="shared" si="8"/>
        <v>2076</v>
      </c>
      <c r="Y36" s="196">
        <f t="shared" si="8"/>
        <v>1794</v>
      </c>
    </row>
    <row r="37" spans="1:25">
      <c r="A37" s="78">
        <v>34</v>
      </c>
      <c r="B37" s="78" t="s">
        <v>132</v>
      </c>
      <c r="C37" s="176">
        <f>ROUND(観光客入込数!E37/観光客入込数!$E$2+観光客入込数!F37/観光客入込数!$F$2,0)</f>
        <v>540028</v>
      </c>
      <c r="D37" s="175">
        <f>ROUND(観光客入込数!H37/観光客入込数!$H$2+観光客入込数!I37/観光客入込数!$I$2,0)</f>
        <v>580978</v>
      </c>
      <c r="E37" s="175">
        <f>ROUND(観光客入込数!K37/観光客入込数!$K$2+観光客入込数!L37/観光客入込数!$L$2,0)</f>
        <v>1396458</v>
      </c>
      <c r="F37" s="175">
        <f>ROUND(観光客入込数!N37/観光客入込数!$N$2+観光客入込数!O37/観光客入込数!$O$2,0)</f>
        <v>1661072</v>
      </c>
      <c r="G37" s="175">
        <f>ROUND(観光客入込数!Q37/観光客入込数!$Q$2+観光客入込数!R37/観光客入込数!$R$2,0)</f>
        <v>1611007</v>
      </c>
      <c r="H37" s="175">
        <f>ROUND(観光客入込数!T37/観光客入込数!$T$2+観光客入込数!U37/観光客入込数!$U$2,0)</f>
        <v>1567443</v>
      </c>
      <c r="I37" s="175">
        <f>ROUND(観光客入込数!W37/観光客入込数!$W$2+観光客入込数!X37/観光客入込数!$X$2,0)</f>
        <v>1522550</v>
      </c>
      <c r="J37" s="196">
        <f>ROUND(観光客入込数!Z37/観光客入込数!$Z$2+観光客入込数!AA37/観光客入込数!$AA$2,0)</f>
        <v>1536159</v>
      </c>
      <c r="K37" s="458">
        <f>ROUND(観光客入込数!AC37/観光客入込数!$AC$2+観光客入込数!AD37/観光客入込数!$AD$2,0)</f>
        <v>1493827</v>
      </c>
      <c r="L37" s="458">
        <f>ROUND(観光客入込数!AF37/観光客入込数!$AF$2+観光客入込数!AG37/観光客入込数!$AG$2,0)</f>
        <v>1314373</v>
      </c>
      <c r="N37" s="78">
        <v>34</v>
      </c>
      <c r="O37" s="881" t="s">
        <v>132</v>
      </c>
      <c r="P37" s="176">
        <f t="shared" si="0"/>
        <v>1480</v>
      </c>
      <c r="Q37" s="175">
        <f t="shared" si="1"/>
        <v>1592</v>
      </c>
      <c r="R37" s="175">
        <f t="shared" si="2"/>
        <v>3826</v>
      </c>
      <c r="S37" s="175">
        <f t="shared" si="3"/>
        <v>4551</v>
      </c>
      <c r="T37" s="175">
        <f t="shared" si="4"/>
        <v>4414</v>
      </c>
      <c r="U37" s="175">
        <f t="shared" si="5"/>
        <v>4294</v>
      </c>
      <c r="V37" s="175">
        <f t="shared" si="6"/>
        <v>4171</v>
      </c>
      <c r="W37" s="196">
        <f t="shared" si="7"/>
        <v>4209</v>
      </c>
      <c r="X37" s="196">
        <f t="shared" si="8"/>
        <v>4093</v>
      </c>
      <c r="Y37" s="196">
        <f t="shared" si="8"/>
        <v>3601</v>
      </c>
    </row>
    <row r="38" spans="1:25">
      <c r="A38" s="78">
        <v>35</v>
      </c>
      <c r="B38" s="78" t="s">
        <v>133</v>
      </c>
      <c r="C38" s="176">
        <f>ROUND(観光客入込数!E38/観光客入込数!$E$2+観光客入込数!F38/観光客入込数!$F$2,0)</f>
        <v>823051</v>
      </c>
      <c r="D38" s="175">
        <f>ROUND(観光客入込数!H38/観光客入込数!$H$2+観光客入込数!I38/観光客入込数!$I$2,0)</f>
        <v>838157</v>
      </c>
      <c r="E38" s="175">
        <f>ROUND(観光客入込数!K38/観光客入込数!$K$2+観光客入込数!L38/観光客入込数!$L$2,0)</f>
        <v>992320</v>
      </c>
      <c r="F38" s="175">
        <f>ROUND(観光客入込数!N38/観光客入込数!$N$2+観光客入込数!O38/観光客入込数!$O$2,0)</f>
        <v>1044506</v>
      </c>
      <c r="G38" s="175">
        <f>ROUND(観光客入込数!Q38/観光客入込数!$Q$2+観光客入込数!R38/観光客入込数!$R$2,0)</f>
        <v>997896</v>
      </c>
      <c r="H38" s="175">
        <f>ROUND(観光客入込数!T38/観光客入込数!$T$2+観光客入込数!U38/観光客入込数!$U$2,0)</f>
        <v>911555</v>
      </c>
      <c r="I38" s="175">
        <f>ROUND(観光客入込数!W38/観光客入込数!$W$2+観光客入込数!X38/観光客入込数!$X$2,0)</f>
        <v>983262</v>
      </c>
      <c r="J38" s="196">
        <f>ROUND(観光客入込数!Z38/観光客入込数!$Z$2+観光客入込数!AA38/観光客入込数!$AA$2,0)</f>
        <v>965606</v>
      </c>
      <c r="K38" s="458">
        <f>ROUND(観光客入込数!AC38/観光客入込数!$AC$2+観光客入込数!AD38/観光客入込数!$AD$2,0)</f>
        <v>971798</v>
      </c>
      <c r="L38" s="458">
        <f>ROUND(観光客入込数!AF38/観光客入込数!$AF$2+観光客入込数!AG38/観光客入込数!$AG$2,0)</f>
        <v>778726</v>
      </c>
      <c r="N38" s="78">
        <v>35</v>
      </c>
      <c r="O38" s="881" t="s">
        <v>133</v>
      </c>
      <c r="P38" s="176">
        <f t="shared" si="0"/>
        <v>2255</v>
      </c>
      <c r="Q38" s="175">
        <f t="shared" si="1"/>
        <v>2296</v>
      </c>
      <c r="R38" s="175">
        <f t="shared" si="2"/>
        <v>2719</v>
      </c>
      <c r="S38" s="175">
        <f t="shared" si="3"/>
        <v>2862</v>
      </c>
      <c r="T38" s="175">
        <f t="shared" si="4"/>
        <v>2734</v>
      </c>
      <c r="U38" s="175">
        <f t="shared" si="5"/>
        <v>2497</v>
      </c>
      <c r="V38" s="175">
        <f t="shared" si="6"/>
        <v>2694</v>
      </c>
      <c r="W38" s="196">
        <f t="shared" si="7"/>
        <v>2645</v>
      </c>
      <c r="X38" s="196">
        <f t="shared" si="8"/>
        <v>2662</v>
      </c>
      <c r="Y38" s="196">
        <f t="shared" si="8"/>
        <v>2133</v>
      </c>
    </row>
    <row r="39" spans="1:25">
      <c r="A39" s="78">
        <v>36</v>
      </c>
      <c r="B39" s="78" t="s">
        <v>134</v>
      </c>
      <c r="C39" s="176">
        <f>ROUND(観光客入込数!E39/観光客入込数!$E$2+観光客入込数!F39/観光客入込数!$F$2,0)</f>
        <v>733826</v>
      </c>
      <c r="D39" s="175">
        <f>ROUND(観光客入込数!H39/観光客入込数!$H$2+観光客入込数!I39/観光客入込数!$I$2,0)</f>
        <v>660313</v>
      </c>
      <c r="E39" s="175">
        <f>ROUND(観光客入込数!K39/観光客入込数!$K$2+観光客入込数!L39/観光客入込数!$L$2,0)</f>
        <v>701932</v>
      </c>
      <c r="F39" s="175">
        <f>ROUND(観光客入込数!N39/観光客入込数!$N$2+観光客入込数!O39/観光客入込数!$O$2,0)</f>
        <v>682533</v>
      </c>
      <c r="G39" s="175">
        <f>ROUND(観光客入込数!Q39/観光客入込数!$Q$2+観光客入込数!R39/観光客入込数!$R$2,0)</f>
        <v>671953</v>
      </c>
      <c r="H39" s="175">
        <f>ROUND(観光客入込数!T39/観光客入込数!$T$2+観光客入込数!U39/観光客入込数!$U$2,0)</f>
        <v>687048</v>
      </c>
      <c r="I39" s="175">
        <f>ROUND(観光客入込数!W39/観光客入込数!$W$2+観光客入込数!X39/観光客入込数!$X$2,0)</f>
        <v>699389</v>
      </c>
      <c r="J39" s="196">
        <f>ROUND(観光客入込数!Z39/観光客入込数!$Z$2+観光客入込数!AA39/観光客入込数!$AA$2,0)</f>
        <v>709757</v>
      </c>
      <c r="K39" s="458">
        <f>ROUND(観光客入込数!AC39/観光客入込数!$AC$2+観光客入込数!AD39/観光客入込数!$AD$2,0)</f>
        <v>717031</v>
      </c>
      <c r="L39" s="458">
        <f>ROUND(観光客入込数!AF39/観光客入込数!$AF$2+観光客入込数!AG39/観光客入込数!$AG$2,0)</f>
        <v>657340</v>
      </c>
      <c r="N39" s="78">
        <v>36</v>
      </c>
      <c r="O39" s="881" t="s">
        <v>134</v>
      </c>
      <c r="P39" s="176">
        <f t="shared" si="0"/>
        <v>2010</v>
      </c>
      <c r="Q39" s="175">
        <f t="shared" si="1"/>
        <v>1809</v>
      </c>
      <c r="R39" s="175">
        <f t="shared" si="2"/>
        <v>1923</v>
      </c>
      <c r="S39" s="175">
        <f t="shared" si="3"/>
        <v>1870</v>
      </c>
      <c r="T39" s="175">
        <f t="shared" si="4"/>
        <v>1841</v>
      </c>
      <c r="U39" s="175">
        <f t="shared" si="5"/>
        <v>1882</v>
      </c>
      <c r="V39" s="175">
        <f t="shared" si="6"/>
        <v>1916</v>
      </c>
      <c r="W39" s="196">
        <f t="shared" si="7"/>
        <v>1945</v>
      </c>
      <c r="X39" s="196">
        <f t="shared" si="8"/>
        <v>1964</v>
      </c>
      <c r="Y39" s="196">
        <f t="shared" si="8"/>
        <v>1801</v>
      </c>
    </row>
    <row r="40" spans="1:25">
      <c r="A40" s="78">
        <v>37</v>
      </c>
      <c r="B40" s="145" t="s">
        <v>1033</v>
      </c>
      <c r="C40" s="176">
        <f>ROUND(観光客入込数!E40/観光客入込数!$E$2+観光客入込数!F40/観光客入込数!$F$2,0)</f>
        <v>1588313</v>
      </c>
      <c r="D40" s="175">
        <f>ROUND(観光客入込数!H40/観光客入込数!$H$2+観光客入込数!I40/観光客入込数!$I$2,0)</f>
        <v>1634693</v>
      </c>
      <c r="E40" s="175">
        <f>ROUND(観光客入込数!K40/観光客入込数!$K$2+観光客入込数!L40/観光客入込数!$L$2,0)</f>
        <v>1594388</v>
      </c>
      <c r="F40" s="175">
        <f>ROUND(観光客入込数!N40/観光客入込数!$N$2+観光客入込数!O40/観光客入込数!$O$2,0)</f>
        <v>1483502</v>
      </c>
      <c r="G40" s="175">
        <f>ROUND(観光客入込数!Q40/観光客入込数!$Q$2+観光客入込数!R40/観光客入込数!$R$2,0)</f>
        <v>1419419</v>
      </c>
      <c r="H40" s="175">
        <f>ROUND(観光客入込数!T40/観光客入込数!$T$2+観光客入込数!U40/観光客入込数!$U$2,0)</f>
        <v>1500241</v>
      </c>
      <c r="I40" s="175">
        <f>ROUND(観光客入込数!W40/観光客入込数!$W$2+観光客入込数!X40/観光客入込数!$X$2,0)</f>
        <v>1594965</v>
      </c>
      <c r="J40" s="196">
        <f>ROUND(観光客入込数!Z40/観光客入込数!$Z$2+観光客入込数!AA40/観光客入込数!$AA$2,0)</f>
        <v>1612697</v>
      </c>
      <c r="K40" s="458">
        <f>ROUND(観光客入込数!AC40/観光客入込数!$AC$2+観光客入込数!AD40/観光客入込数!$AD$2,0)</f>
        <v>1587887</v>
      </c>
      <c r="L40" s="458">
        <f>ROUND(観光客入込数!AF40/観光客入込数!$AF$2+観光客入込数!AG40/観光客入込数!$AG$2,0)</f>
        <v>1747491</v>
      </c>
      <c r="N40" s="78">
        <v>37</v>
      </c>
      <c r="O40" s="145" t="s">
        <v>1033</v>
      </c>
      <c r="P40" s="176">
        <f t="shared" si="0"/>
        <v>4352</v>
      </c>
      <c r="Q40" s="175">
        <f t="shared" si="1"/>
        <v>4479</v>
      </c>
      <c r="R40" s="175">
        <f t="shared" si="2"/>
        <v>4368</v>
      </c>
      <c r="S40" s="175">
        <f t="shared" si="3"/>
        <v>4064</v>
      </c>
      <c r="T40" s="175">
        <f t="shared" si="4"/>
        <v>3889</v>
      </c>
      <c r="U40" s="175">
        <f t="shared" si="5"/>
        <v>4110</v>
      </c>
      <c r="V40" s="175">
        <f t="shared" si="6"/>
        <v>4370</v>
      </c>
      <c r="W40" s="196">
        <f t="shared" si="7"/>
        <v>4418</v>
      </c>
      <c r="X40" s="196">
        <f t="shared" si="8"/>
        <v>4350</v>
      </c>
      <c r="Y40" s="196">
        <f t="shared" si="8"/>
        <v>4788</v>
      </c>
    </row>
    <row r="41" spans="1:25">
      <c r="A41" s="78">
        <v>38</v>
      </c>
      <c r="B41" s="78" t="s">
        <v>137</v>
      </c>
      <c r="C41" s="176">
        <f>ROUND(観光客入込数!E41/観光客入込数!$E$2+観光客入込数!F41/観光客入込数!$F$2,0)</f>
        <v>1331546</v>
      </c>
      <c r="D41" s="175">
        <f>ROUND(観光客入込数!H41/観光客入込数!$H$2+観光客入込数!I41/観光客入込数!$I$2,0)</f>
        <v>1318553</v>
      </c>
      <c r="E41" s="175">
        <f>ROUND(観光客入込数!K41/観光客入込数!$K$2+観光客入込数!L41/観光客入込数!$L$2,0)</f>
        <v>1433943</v>
      </c>
      <c r="F41" s="175">
        <f>ROUND(観光客入込数!N41/観光客入込数!$N$2+観光客入込数!O41/観光客入込数!$O$2,0)</f>
        <v>1345404</v>
      </c>
      <c r="G41" s="175">
        <f>ROUND(観光客入込数!Q41/観光客入込数!$Q$2+観光客入込数!R41/観光客入込数!$R$2,0)</f>
        <v>1229843</v>
      </c>
      <c r="H41" s="175">
        <f>ROUND(観光客入込数!T41/観光客入込数!$T$2+観光客入込数!U41/観光客入込数!$U$2,0)</f>
        <v>1350378</v>
      </c>
      <c r="I41" s="175">
        <f>ROUND(観光客入込数!W41/観光客入込数!$W$2+観光客入込数!X41/観光客入込数!$X$2,0)</f>
        <v>1381424</v>
      </c>
      <c r="J41" s="196">
        <f>ROUND(観光客入込数!Z41/観光客入込数!$Z$2+観光客入込数!AA41/観光客入込数!$AA$2,0)</f>
        <v>1426171</v>
      </c>
      <c r="K41" s="458">
        <f>ROUND(観光客入込数!AC41/観光客入込数!$AC$2+観光客入込数!AD41/観光客入込数!$AD$2,0)</f>
        <v>1481895</v>
      </c>
      <c r="L41" s="458">
        <f>ROUND(観光客入込数!AF41/観光客入込数!$AF$2+観光客入込数!AG41/観光客入込数!$AG$2,0)</f>
        <v>1364325</v>
      </c>
      <c r="N41" s="78">
        <v>38</v>
      </c>
      <c r="O41" s="881" t="s">
        <v>137</v>
      </c>
      <c r="P41" s="176">
        <f t="shared" si="0"/>
        <v>3648</v>
      </c>
      <c r="Q41" s="175">
        <f t="shared" si="1"/>
        <v>3612</v>
      </c>
      <c r="R41" s="175">
        <f t="shared" si="2"/>
        <v>3929</v>
      </c>
      <c r="S41" s="175">
        <f t="shared" si="3"/>
        <v>3686</v>
      </c>
      <c r="T41" s="175">
        <f t="shared" si="4"/>
        <v>3369</v>
      </c>
      <c r="U41" s="175">
        <f t="shared" si="5"/>
        <v>3700</v>
      </c>
      <c r="V41" s="175">
        <f t="shared" si="6"/>
        <v>3785</v>
      </c>
      <c r="W41" s="196">
        <f t="shared" si="7"/>
        <v>3907</v>
      </c>
      <c r="X41" s="196">
        <f t="shared" si="8"/>
        <v>4060</v>
      </c>
      <c r="Y41" s="196">
        <f t="shared" si="8"/>
        <v>3738</v>
      </c>
    </row>
    <row r="42" spans="1:25">
      <c r="A42" s="78">
        <v>39</v>
      </c>
      <c r="B42" s="78" t="s">
        <v>139</v>
      </c>
      <c r="C42" s="176">
        <f>ROUND(観光客入込数!E42/観光客入込数!$E$2+観光客入込数!F42/観光客入込数!$F$2,0)</f>
        <v>704288</v>
      </c>
      <c r="D42" s="175">
        <f>ROUND(観光客入込数!H42/観光客入込数!$H$2+観光客入込数!I42/観光客入込数!$I$2,0)</f>
        <v>705081</v>
      </c>
      <c r="E42" s="175">
        <f>ROUND(観光客入込数!K42/観光客入込数!$K$2+観光客入込数!L42/観光客入込数!$L$2,0)</f>
        <v>723435</v>
      </c>
      <c r="F42" s="175">
        <f>ROUND(観光客入込数!N42/観光客入込数!$N$2+観光客入込数!O42/観光客入込数!$O$2,0)</f>
        <v>681064</v>
      </c>
      <c r="G42" s="175">
        <f>ROUND(観光客入込数!Q42/観光客入込数!$Q$2+観光客入込数!R42/観光客入込数!$R$2,0)</f>
        <v>684485</v>
      </c>
      <c r="H42" s="175">
        <f>ROUND(観光客入込数!T42/観光客入込数!$T$2+観光客入込数!U42/観光客入込数!$U$2,0)</f>
        <v>758836</v>
      </c>
      <c r="I42" s="175">
        <f>ROUND(観光客入込数!W42/観光客入込数!$W$2+観光客入込数!X42/観光客入込数!$X$2,0)</f>
        <v>748123</v>
      </c>
      <c r="J42" s="196">
        <f>ROUND(観光客入込数!Z42/観光客入込数!$Z$2+観光客入込数!AA42/観光客入込数!$AA$2,0)</f>
        <v>822909</v>
      </c>
      <c r="K42" s="458">
        <f>ROUND(観光客入込数!AC42/観光客入込数!$AC$2+観光客入込数!AD42/観光客入込数!$AD$2,0)</f>
        <v>768435</v>
      </c>
      <c r="L42" s="458">
        <f>ROUND(観光客入込数!AF42/観光客入込数!$AF$2+観光客入込数!AG42/観光客入込数!$AG$2,0)</f>
        <v>722488</v>
      </c>
      <c r="N42" s="78">
        <v>39</v>
      </c>
      <c r="O42" s="881" t="s">
        <v>139</v>
      </c>
      <c r="P42" s="176">
        <f t="shared" si="0"/>
        <v>1930</v>
      </c>
      <c r="Q42" s="175">
        <f t="shared" si="1"/>
        <v>1932</v>
      </c>
      <c r="R42" s="175">
        <f t="shared" si="2"/>
        <v>1982</v>
      </c>
      <c r="S42" s="175">
        <f t="shared" si="3"/>
        <v>1866</v>
      </c>
      <c r="T42" s="175">
        <f t="shared" si="4"/>
        <v>1875</v>
      </c>
      <c r="U42" s="175">
        <f t="shared" si="5"/>
        <v>2079</v>
      </c>
      <c r="V42" s="175">
        <f t="shared" si="6"/>
        <v>2050</v>
      </c>
      <c r="W42" s="196">
        <f t="shared" si="7"/>
        <v>2255</v>
      </c>
      <c r="X42" s="196">
        <f t="shared" si="8"/>
        <v>2105</v>
      </c>
      <c r="Y42" s="196">
        <f t="shared" si="8"/>
        <v>1979</v>
      </c>
    </row>
    <row r="43" spans="1:25">
      <c r="A43" s="78">
        <v>40</v>
      </c>
      <c r="B43" s="78" t="s">
        <v>140</v>
      </c>
      <c r="C43" s="176">
        <f>ROUND(観光客入込数!E43/観光客入込数!$E$2+観光客入込数!F43/観光客入込数!$F$2,0)</f>
        <v>1786042</v>
      </c>
      <c r="D43" s="175">
        <f>ROUND(観光客入込数!H43/観光客入込数!$H$2+観光客入込数!I43/観光客入込数!$I$2,0)</f>
        <v>1678251</v>
      </c>
      <c r="E43" s="175">
        <f>ROUND(観光客入込数!K43/観光客入込数!$K$2+観光客入込数!L43/観光客入込数!$L$2,0)</f>
        <v>1797444</v>
      </c>
      <c r="F43" s="175">
        <f>ROUND(観光客入込数!N43/観光客入込数!$N$2+観光客入込数!O43/観光客入込数!$O$2,0)</f>
        <v>1771892</v>
      </c>
      <c r="G43" s="175">
        <f>ROUND(観光客入込数!Q43/観光客入込数!$Q$2+観光客入込数!R43/観光客入込数!$R$2,0)</f>
        <v>1747288</v>
      </c>
      <c r="H43" s="175">
        <f>ROUND(観光客入込数!T43/観光客入込数!$T$2+観光客入込数!U43/観光客入込数!$U$2,0)</f>
        <v>1932417</v>
      </c>
      <c r="I43" s="175">
        <f>ROUND(観光客入込数!W43/観光客入込数!$W$2+観光客入込数!X43/観光客入込数!$X$2,0)</f>
        <v>2002598</v>
      </c>
      <c r="J43" s="196">
        <f>ROUND(観光客入込数!Z43/観光客入込数!$Z$2+観光客入込数!AA43/観光客入込数!$AA$2,0)</f>
        <v>1873115</v>
      </c>
      <c r="K43" s="458">
        <f>ROUND(観光客入込数!AC43/観光客入込数!$AC$2+観光客入込数!AD43/観光客入込数!$AD$2,0)</f>
        <v>1775461</v>
      </c>
      <c r="L43" s="458">
        <f>ROUND(観光客入込数!AF43/観光客入込数!$AF$2+観光客入込数!AG43/観光客入込数!$AG$2,0)</f>
        <v>1596989</v>
      </c>
      <c r="N43" s="78">
        <v>40</v>
      </c>
      <c r="O43" s="881" t="s">
        <v>140</v>
      </c>
      <c r="P43" s="176">
        <f t="shared" si="0"/>
        <v>4893</v>
      </c>
      <c r="Q43" s="175">
        <f t="shared" si="1"/>
        <v>4598</v>
      </c>
      <c r="R43" s="175">
        <f t="shared" si="2"/>
        <v>4925</v>
      </c>
      <c r="S43" s="175">
        <f t="shared" si="3"/>
        <v>4854</v>
      </c>
      <c r="T43" s="175">
        <f t="shared" si="4"/>
        <v>4787</v>
      </c>
      <c r="U43" s="175">
        <f t="shared" si="5"/>
        <v>5294</v>
      </c>
      <c r="V43" s="175">
        <f t="shared" si="6"/>
        <v>5487</v>
      </c>
      <c r="W43" s="196">
        <f t="shared" si="7"/>
        <v>5132</v>
      </c>
      <c r="X43" s="196">
        <f t="shared" si="8"/>
        <v>4864</v>
      </c>
      <c r="Y43" s="196">
        <f t="shared" si="8"/>
        <v>4375</v>
      </c>
    </row>
    <row r="44" spans="1:25">
      <c r="A44" s="254">
        <v>41</v>
      </c>
      <c r="B44" s="254" t="s">
        <v>141</v>
      </c>
      <c r="C44" s="176">
        <f>ROUND(観光客入込数!E44/観光客入込数!$E$2+観光客入込数!F44/観光客入込数!$F$2,0)</f>
        <v>3956898</v>
      </c>
      <c r="D44" s="175">
        <f>ROUND(観光客入込数!H44/観光客入込数!$H$2+観光客入込数!I44/観光客入込数!$I$2,0)</f>
        <v>3641270</v>
      </c>
      <c r="E44" s="175">
        <f>ROUND(観光客入込数!K44/観光客入込数!$K$2+観光客入込数!L44/観光客入込数!$L$2,0)</f>
        <v>3918695</v>
      </c>
      <c r="F44" s="175">
        <f>ROUND(観光客入込数!N44/観光客入込数!$N$2+観光客入込数!O44/観光客入込数!$O$2,0)</f>
        <v>3786496</v>
      </c>
      <c r="G44" s="175">
        <f>ROUND(観光客入込数!Q44/観光客入込数!$Q$2+観光客入込数!R44/観光客入込数!$R$2,0)</f>
        <v>5419615</v>
      </c>
      <c r="H44" s="175">
        <f>ROUND(観光客入込数!T44/観光客入込数!$T$2+観光客入込数!U44/観光客入込数!$U$2,0)</f>
        <v>6072999</v>
      </c>
      <c r="I44" s="175">
        <f>ROUND(観光客入込数!W44/観光客入込数!$W$2+観光客入込数!X44/観光客入込数!$X$2,0)</f>
        <v>5698034</v>
      </c>
      <c r="J44" s="196">
        <f>ROUND(観光客入込数!Z44/観光客入込数!$Z$2+観光客入込数!AA44/観光客入込数!$AA$2,0)</f>
        <v>5786621</v>
      </c>
      <c r="K44" s="458">
        <f>ROUND(観光客入込数!AC44/観光客入込数!$AC$2+観光客入込数!AD44/観光客入込数!$AD$2,0)</f>
        <v>5663252</v>
      </c>
      <c r="L44" s="458">
        <f>ROUND(観光客入込数!AF44/観光客入込数!$AF$2+観光客入込数!AG44/観光客入込数!$AG$2,0)</f>
        <v>5412227</v>
      </c>
      <c r="N44" s="254">
        <v>41</v>
      </c>
      <c r="O44" s="881" t="s">
        <v>141</v>
      </c>
      <c r="P44" s="176">
        <f t="shared" si="0"/>
        <v>10841</v>
      </c>
      <c r="Q44" s="175">
        <f t="shared" si="1"/>
        <v>9976</v>
      </c>
      <c r="R44" s="175">
        <f t="shared" si="2"/>
        <v>10736</v>
      </c>
      <c r="S44" s="175">
        <f t="shared" si="3"/>
        <v>10374</v>
      </c>
      <c r="T44" s="175">
        <f t="shared" si="4"/>
        <v>14848</v>
      </c>
      <c r="U44" s="175">
        <f t="shared" si="5"/>
        <v>16638</v>
      </c>
      <c r="V44" s="175">
        <f t="shared" si="6"/>
        <v>15611</v>
      </c>
      <c r="W44" s="196">
        <f t="shared" si="7"/>
        <v>15854</v>
      </c>
      <c r="X44" s="196">
        <f t="shared" si="8"/>
        <v>15516</v>
      </c>
      <c r="Y44" s="196">
        <f t="shared" si="8"/>
        <v>14828</v>
      </c>
    </row>
    <row r="45" spans="1:25">
      <c r="A45" s="1120" t="s">
        <v>142</v>
      </c>
      <c r="B45" s="1120"/>
      <c r="C45" s="182">
        <f>SUM(C4:C44)</f>
        <v>81633395</v>
      </c>
      <c r="D45" s="173">
        <f t="shared" ref="D45:J45" si="9">SUM(D4:D44)</f>
        <v>80024589</v>
      </c>
      <c r="E45" s="173">
        <f t="shared" si="9"/>
        <v>82263794</v>
      </c>
      <c r="F45" s="173">
        <f t="shared" si="9"/>
        <v>83291460</v>
      </c>
      <c r="G45" s="173">
        <f t="shared" si="9"/>
        <v>82238792</v>
      </c>
      <c r="H45" s="173">
        <f t="shared" si="9"/>
        <v>88627162</v>
      </c>
      <c r="I45" s="173">
        <f t="shared" si="9"/>
        <v>88770858</v>
      </c>
      <c r="J45" s="253">
        <f t="shared" si="9"/>
        <v>90666520</v>
      </c>
      <c r="K45" s="457">
        <f t="shared" ref="K45:L45" si="10">SUM(K4:K44)</f>
        <v>89520297</v>
      </c>
      <c r="L45" s="457">
        <f t="shared" si="10"/>
        <v>83746672</v>
      </c>
      <c r="N45" s="1120" t="s">
        <v>142</v>
      </c>
      <c r="O45" s="1121"/>
      <c r="P45" s="182">
        <f>SUM(P4:P44)</f>
        <v>223654</v>
      </c>
      <c r="Q45" s="173">
        <f t="shared" ref="Q45" si="11">SUM(Q4:Q44)</f>
        <v>219247</v>
      </c>
      <c r="R45" s="173">
        <f t="shared" ref="R45" si="12">SUM(R4:R44)</f>
        <v>225383</v>
      </c>
      <c r="S45" s="173">
        <f t="shared" ref="S45" si="13">SUM(S4:S44)</f>
        <v>228196</v>
      </c>
      <c r="T45" s="173">
        <f t="shared" ref="T45" si="14">SUM(T4:T44)</f>
        <v>225314</v>
      </c>
      <c r="U45" s="173">
        <f t="shared" ref="U45" si="15">SUM(U4:U44)</f>
        <v>242813</v>
      </c>
      <c r="V45" s="173">
        <f t="shared" ref="V45" si="16">SUM(V4:V44)</f>
        <v>243207</v>
      </c>
      <c r="W45" s="253">
        <f t="shared" ref="W45:X45" si="17">SUM(W4:W44)</f>
        <v>248405</v>
      </c>
      <c r="X45" s="253">
        <f t="shared" si="17"/>
        <v>245261</v>
      </c>
      <c r="Y45" s="253">
        <f t="shared" ref="Y45" si="18">SUM(Y4:Y44)</f>
        <v>229441</v>
      </c>
    </row>
    <row r="46" spans="1:25">
      <c r="A46" s="60" t="s">
        <v>143</v>
      </c>
      <c r="N46" s="60" t="s">
        <v>143</v>
      </c>
      <c r="O46" s="60"/>
    </row>
  </sheetData>
  <mergeCells count="6">
    <mergeCell ref="N45:O45"/>
    <mergeCell ref="A2:A3"/>
    <mergeCell ref="B2:B3"/>
    <mergeCell ref="A45:B45"/>
    <mergeCell ref="N2:N3"/>
    <mergeCell ref="O2:O3"/>
  </mergeCells>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sheetPr>
  <dimension ref="A1:Y46"/>
  <sheetViews>
    <sheetView workbookViewId="0">
      <pane xSplit="2" ySplit="3" topLeftCell="C4" activePane="bottomRight" state="frozen"/>
      <selection pane="topRight" activeCell="C1" sqref="C1"/>
      <selection pane="bottomLeft" activeCell="A4" sqref="A4"/>
      <selection pane="bottomRight" activeCell="A10" sqref="A10"/>
    </sheetView>
  </sheetViews>
  <sheetFormatPr defaultRowHeight="13"/>
  <cols>
    <col min="1" max="1" width="5.90625" style="60" customWidth="1"/>
    <col min="2" max="2" width="11.26953125" style="60" customWidth="1"/>
    <col min="3" max="12" width="10" customWidth="1"/>
    <col min="13" max="13" width="2.26953125" customWidth="1"/>
    <col min="14" max="14" width="6.453125" customWidth="1"/>
    <col min="16" max="20" width="10.453125" hidden="1" customWidth="1"/>
    <col min="21" max="23" width="10.453125" customWidth="1"/>
    <col min="24" max="25" width="10.7265625" customWidth="1"/>
  </cols>
  <sheetData>
    <row r="1" spans="1:25" ht="19">
      <c r="A1" s="57" t="s">
        <v>644</v>
      </c>
      <c r="B1" s="58"/>
      <c r="J1" t="s">
        <v>1</v>
      </c>
      <c r="N1" s="57" t="s">
        <v>322</v>
      </c>
      <c r="O1" s="58"/>
      <c r="W1" t="s">
        <v>1</v>
      </c>
    </row>
    <row r="2" spans="1:25">
      <c r="A2" s="1120" t="s">
        <v>78</v>
      </c>
      <c r="B2" s="1120" t="s">
        <v>80</v>
      </c>
      <c r="C2" s="261" t="s">
        <v>312</v>
      </c>
      <c r="D2" s="161" t="s">
        <v>313</v>
      </c>
      <c r="E2" s="161" t="s">
        <v>314</v>
      </c>
      <c r="F2" s="161" t="s">
        <v>315</v>
      </c>
      <c r="G2" s="161" t="s">
        <v>316</v>
      </c>
      <c r="H2" s="161" t="s">
        <v>317</v>
      </c>
      <c r="I2" s="161" t="s">
        <v>318</v>
      </c>
      <c r="J2" s="191" t="s">
        <v>319</v>
      </c>
      <c r="K2" s="746" t="s">
        <v>863</v>
      </c>
      <c r="L2" s="1013" t="s">
        <v>1116</v>
      </c>
      <c r="N2" s="1122" t="s">
        <v>78</v>
      </c>
      <c r="O2" s="1122" t="s">
        <v>80</v>
      </c>
      <c r="P2" s="264" t="s">
        <v>312</v>
      </c>
      <c r="Q2" s="265" t="s">
        <v>313</v>
      </c>
      <c r="R2" s="265" t="s">
        <v>314</v>
      </c>
      <c r="S2" s="265" t="s">
        <v>315</v>
      </c>
      <c r="T2" s="265" t="s">
        <v>316</v>
      </c>
      <c r="U2" s="279" t="s">
        <v>1001</v>
      </c>
      <c r="V2" s="279" t="s">
        <v>1002</v>
      </c>
      <c r="W2" s="349" t="s">
        <v>1003</v>
      </c>
      <c r="X2" s="381" t="s">
        <v>1004</v>
      </c>
      <c r="Y2" s="381" t="s">
        <v>1086</v>
      </c>
    </row>
    <row r="3" spans="1:25">
      <c r="A3" s="1120"/>
      <c r="B3" s="1120"/>
      <c r="C3" s="8"/>
      <c r="D3" s="9"/>
      <c r="E3" s="9"/>
      <c r="F3" s="9"/>
      <c r="G3" s="9"/>
      <c r="H3" s="9"/>
      <c r="I3" s="9"/>
      <c r="J3" s="192"/>
      <c r="K3" s="10"/>
      <c r="L3" s="742"/>
      <c r="N3" s="1122"/>
      <c r="O3" s="1122"/>
      <c r="P3" s="267"/>
      <c r="Q3" s="268"/>
      <c r="R3" s="268"/>
      <c r="S3" s="268"/>
      <c r="T3" s="268"/>
      <c r="U3" s="268"/>
      <c r="V3" s="268"/>
      <c r="W3" s="269"/>
      <c r="X3" s="445"/>
      <c r="Y3" s="445"/>
    </row>
    <row r="4" spans="1:25">
      <c r="A4" s="478">
        <v>1</v>
      </c>
      <c r="B4" s="478" t="s">
        <v>92</v>
      </c>
      <c r="C4" s="176">
        <f>ROUND(観光客入込数!F4/観光客入込数!$F$2,0)</f>
        <v>2750000</v>
      </c>
      <c r="D4" s="175">
        <f>ROUND(観光客入込数!I4/観光客入込数!$I$2,0)</f>
        <v>2826923</v>
      </c>
      <c r="E4" s="175">
        <f>ROUND(観光客入込数!L4/観光客入込数!$L$2,0)</f>
        <v>2852564</v>
      </c>
      <c r="F4" s="175">
        <f>ROUND(観光客入込数!O4/観光客入込数!$O$2,0)</f>
        <v>3006250</v>
      </c>
      <c r="G4" s="175">
        <f>ROUND(観光客入込数!R4/観光客入込数!$R$2,0)</f>
        <v>3320261</v>
      </c>
      <c r="H4" s="175">
        <f>ROUND(観光客入込数!U4/観光客入込数!$U$2,0)</f>
        <v>3265432</v>
      </c>
      <c r="I4" s="175">
        <f>ROUND(観光客入込数!X4/観光客入込数!$X$2,0)</f>
        <v>3104294</v>
      </c>
      <c r="J4" s="196">
        <f>ROUND(観光客入込数!AA4/観光客入込数!$AA$2,0)</f>
        <v>3414013</v>
      </c>
      <c r="K4" s="196">
        <f>ROUND(観光客入込数!AD4/観光客入込数!$AD$2,0)</f>
        <v>2750000</v>
      </c>
      <c r="L4" s="458">
        <f>ROUND(観光客入込数!AG4/観光客入込数!$AG$2,0)</f>
        <v>2926380</v>
      </c>
      <c r="N4" s="883">
        <v>1</v>
      </c>
      <c r="O4" s="883" t="s">
        <v>92</v>
      </c>
      <c r="P4" s="262">
        <f t="shared" ref="P4:P44" si="0">ROUND(C4/365,0)</f>
        <v>7534</v>
      </c>
      <c r="Q4" s="178">
        <f t="shared" ref="Q4:Q44" si="1">ROUND(D4/365,0)</f>
        <v>7745</v>
      </c>
      <c r="R4" s="178">
        <f t="shared" ref="R4:R44" si="2">ROUND(E4/365,0)</f>
        <v>7815</v>
      </c>
      <c r="S4" s="178">
        <f t="shared" ref="S4:S44" si="3">ROUND(F4/365,0)</f>
        <v>8236</v>
      </c>
      <c r="T4" s="178">
        <f t="shared" ref="T4:T44" si="4">ROUND(G4/365,0)</f>
        <v>9097</v>
      </c>
      <c r="U4" s="178">
        <f t="shared" ref="U4:U44" si="5">ROUND(H4/365,0)</f>
        <v>8946</v>
      </c>
      <c r="V4" s="178">
        <f t="shared" ref="V4:V44" si="6">ROUND(I4/365,0)</f>
        <v>8505</v>
      </c>
      <c r="W4" s="263">
        <f t="shared" ref="W4:W44" si="7">ROUND(J4/365,0)</f>
        <v>9353</v>
      </c>
      <c r="X4" s="263">
        <f t="shared" ref="X4:Y34" si="8">ROUND(K4/365,0)</f>
        <v>7534</v>
      </c>
      <c r="Y4" s="263">
        <f t="shared" si="8"/>
        <v>8017</v>
      </c>
    </row>
    <row r="5" spans="1:25">
      <c r="A5" s="476">
        <v>2</v>
      </c>
      <c r="B5" s="476" t="s">
        <v>94</v>
      </c>
      <c r="C5" s="176">
        <f>ROUND(観光客入込数!F5/観光客入込数!$F$2,0)</f>
        <v>180769</v>
      </c>
      <c r="D5" s="175">
        <f>ROUND(観光客入込数!I5/観光客入込数!$I$2,0)</f>
        <v>180701</v>
      </c>
      <c r="E5" s="175">
        <f>ROUND(観光客入込数!L5/観光客入込数!$L$2,0)</f>
        <v>172871</v>
      </c>
      <c r="F5" s="175">
        <f>ROUND(観光客入込数!O5/観光客入込数!$O$2,0)</f>
        <v>204326</v>
      </c>
      <c r="G5" s="175">
        <f>ROUND(観光客入込数!R5/観光客入込数!$R$2,0)</f>
        <v>238600</v>
      </c>
      <c r="H5" s="175">
        <f>ROUND(観光客入込数!U5/観光客入込数!$U$2,0)</f>
        <v>253847</v>
      </c>
      <c r="I5" s="175">
        <f>ROUND(観光客入込数!X5/観光客入込数!$X$2,0)</f>
        <v>253001</v>
      </c>
      <c r="J5" s="196">
        <f>ROUND(観光客入込数!AA5/観光客入込数!$AA$2,0)</f>
        <v>280222</v>
      </c>
      <c r="K5" s="196">
        <f>ROUND(観光客入込数!AD5/観光客入込数!$AD$2,0)</f>
        <v>272968</v>
      </c>
      <c r="L5" s="458">
        <f>ROUND(観光客入込数!AG5/観光客入込数!$AG$2,0)</f>
        <v>268180</v>
      </c>
      <c r="N5" s="881">
        <v>2</v>
      </c>
      <c r="O5" s="881" t="s">
        <v>94</v>
      </c>
      <c r="P5" s="176">
        <f t="shared" si="0"/>
        <v>495</v>
      </c>
      <c r="Q5" s="175">
        <f t="shared" si="1"/>
        <v>495</v>
      </c>
      <c r="R5" s="175">
        <f t="shared" si="2"/>
        <v>474</v>
      </c>
      <c r="S5" s="175">
        <f t="shared" si="3"/>
        <v>560</v>
      </c>
      <c r="T5" s="175">
        <f t="shared" si="4"/>
        <v>654</v>
      </c>
      <c r="U5" s="175">
        <f t="shared" si="5"/>
        <v>695</v>
      </c>
      <c r="V5" s="175">
        <f t="shared" si="6"/>
        <v>693</v>
      </c>
      <c r="W5" s="196">
        <f t="shared" si="7"/>
        <v>768</v>
      </c>
      <c r="X5" s="196">
        <f t="shared" si="8"/>
        <v>748</v>
      </c>
      <c r="Y5" s="196">
        <f t="shared" si="8"/>
        <v>735</v>
      </c>
    </row>
    <row r="6" spans="1:25">
      <c r="A6" s="476">
        <v>3</v>
      </c>
      <c r="B6" s="476" t="s">
        <v>95</v>
      </c>
      <c r="C6" s="176">
        <f>ROUND(観光客入込数!F6/観光客入込数!$F$2,0)</f>
        <v>72436</v>
      </c>
      <c r="D6" s="175">
        <f>ROUND(観光客入込数!I6/観光客入込数!$I$2,0)</f>
        <v>74456</v>
      </c>
      <c r="E6" s="175">
        <f>ROUND(観光客入込数!L6/観光客入込数!$L$2,0)</f>
        <v>75238</v>
      </c>
      <c r="F6" s="175">
        <f>ROUND(観光客入込数!O6/観光客入込数!$O$2,0)</f>
        <v>78911</v>
      </c>
      <c r="G6" s="175">
        <f>ROUND(観光客入込数!R6/観光客入込数!$R$2,0)</f>
        <v>99302</v>
      </c>
      <c r="H6" s="175">
        <f>ROUND(観光客入込数!U6/観光客入込数!$U$2,0)</f>
        <v>101241</v>
      </c>
      <c r="I6" s="175">
        <f>ROUND(観光客入込数!X6/観光客入込数!$X$2,0)</f>
        <v>94009</v>
      </c>
      <c r="J6" s="196">
        <f>ROUND(観光客入込数!AA6/観光客入込数!$AA$2,0)</f>
        <v>103452</v>
      </c>
      <c r="K6" s="196">
        <f>ROUND(観光客入込数!AD6/観光客入込数!$AD$2,0)</f>
        <v>135440</v>
      </c>
      <c r="L6" s="458">
        <f>ROUND(観光客入込数!AG6/観光客入込数!$AG$2,0)</f>
        <v>144652</v>
      </c>
      <c r="N6" s="881">
        <v>3</v>
      </c>
      <c r="O6" s="881" t="s">
        <v>95</v>
      </c>
      <c r="P6" s="176">
        <f t="shared" si="0"/>
        <v>198</v>
      </c>
      <c r="Q6" s="175">
        <f t="shared" si="1"/>
        <v>204</v>
      </c>
      <c r="R6" s="175">
        <f t="shared" si="2"/>
        <v>206</v>
      </c>
      <c r="S6" s="175">
        <f t="shared" si="3"/>
        <v>216</v>
      </c>
      <c r="T6" s="175">
        <f t="shared" si="4"/>
        <v>272</v>
      </c>
      <c r="U6" s="175">
        <f t="shared" si="5"/>
        <v>277</v>
      </c>
      <c r="V6" s="175">
        <f t="shared" si="6"/>
        <v>258</v>
      </c>
      <c r="W6" s="196">
        <f t="shared" si="7"/>
        <v>283</v>
      </c>
      <c r="X6" s="196">
        <f t="shared" si="8"/>
        <v>371</v>
      </c>
      <c r="Y6" s="196">
        <f t="shared" si="8"/>
        <v>396</v>
      </c>
    </row>
    <row r="7" spans="1:25">
      <c r="A7" s="476">
        <v>4</v>
      </c>
      <c r="B7" s="476" t="s">
        <v>96</v>
      </c>
      <c r="C7" s="176">
        <f>ROUND(観光客入込数!F7/観光客入込数!$F$2,0)</f>
        <v>10256</v>
      </c>
      <c r="D7" s="175">
        <f>ROUND(観光客入込数!I7/観光客入込数!$I$2,0)</f>
        <v>12119</v>
      </c>
      <c r="E7" s="175">
        <f>ROUND(観光客入込数!L7/観光客入込数!$L$2,0)</f>
        <v>12133</v>
      </c>
      <c r="F7" s="175">
        <f>ROUND(観光客入込数!O7/観光客入込数!$O$2,0)</f>
        <v>12511</v>
      </c>
      <c r="G7" s="175">
        <f>ROUND(観光客入込数!R7/観光客入込数!$R$2,0)</f>
        <v>13367</v>
      </c>
      <c r="H7" s="175">
        <f>ROUND(観光客入込数!U7/観光客入込数!$U$2,0)</f>
        <v>13246</v>
      </c>
      <c r="I7" s="175">
        <f>ROUND(観光客入込数!X7/観光客入込数!$X$2,0)</f>
        <v>11910</v>
      </c>
      <c r="J7" s="196">
        <f>ROUND(観光客入込数!AA7/観光客入込数!$AA$2,0)</f>
        <v>10770</v>
      </c>
      <c r="K7" s="196">
        <f>ROUND(観光客入込数!AD7/観光客入込数!$AD$2,0)</f>
        <v>10289</v>
      </c>
      <c r="L7" s="458">
        <f>ROUND(観光客入込数!AG7/観光客入込数!$AG$2,0)</f>
        <v>11012</v>
      </c>
      <c r="N7" s="881">
        <v>4</v>
      </c>
      <c r="O7" s="881" t="s">
        <v>96</v>
      </c>
      <c r="P7" s="176">
        <f t="shared" si="0"/>
        <v>28</v>
      </c>
      <c r="Q7" s="175">
        <f t="shared" si="1"/>
        <v>33</v>
      </c>
      <c r="R7" s="175">
        <f t="shared" si="2"/>
        <v>33</v>
      </c>
      <c r="S7" s="175">
        <f t="shared" si="3"/>
        <v>34</v>
      </c>
      <c r="T7" s="175">
        <f t="shared" si="4"/>
        <v>37</v>
      </c>
      <c r="U7" s="175">
        <f t="shared" si="5"/>
        <v>36</v>
      </c>
      <c r="V7" s="175">
        <f t="shared" si="6"/>
        <v>33</v>
      </c>
      <c r="W7" s="196">
        <f t="shared" si="7"/>
        <v>30</v>
      </c>
      <c r="X7" s="196">
        <f t="shared" si="8"/>
        <v>28</v>
      </c>
      <c r="Y7" s="196">
        <f t="shared" si="8"/>
        <v>30</v>
      </c>
    </row>
    <row r="8" spans="1:25">
      <c r="A8" s="476">
        <v>5</v>
      </c>
      <c r="B8" s="476" t="s">
        <v>98</v>
      </c>
      <c r="C8" s="176">
        <f>ROUND(観光客入込数!F8/観光客入込数!$F$2,0)</f>
        <v>25000</v>
      </c>
      <c r="D8" s="175">
        <f>ROUND(観光客入込数!I8/観光客入込数!$I$2,0)</f>
        <v>26247</v>
      </c>
      <c r="E8" s="175">
        <f>ROUND(観光客入込数!L8/観光客入込数!$L$2,0)</f>
        <v>27272</v>
      </c>
      <c r="F8" s="175">
        <f>ROUND(観光客入込数!O8/観光客入込数!$O$2,0)</f>
        <v>26892</v>
      </c>
      <c r="G8" s="175">
        <f>ROUND(観光客入込数!R8/観光客入込数!$R$2,0)</f>
        <v>27769</v>
      </c>
      <c r="H8" s="175">
        <f>ROUND(観光客入込数!U8/観光客入込数!$U$2,0)</f>
        <v>26460</v>
      </c>
      <c r="I8" s="175">
        <f>ROUND(観光客入込数!X8/観光客入込数!$X$2,0)</f>
        <v>23217</v>
      </c>
      <c r="J8" s="196">
        <f>ROUND(観光客入込数!AA8/観光客入込数!$AA$2,0)</f>
        <v>23955</v>
      </c>
      <c r="K8" s="196">
        <f>ROUND(観光客入込数!AD8/観光客入込数!$AD$2,0)</f>
        <v>22292</v>
      </c>
      <c r="L8" s="458">
        <f>ROUND(観光客入込数!AG8/観光客入込数!$AG$2,0)</f>
        <v>20320</v>
      </c>
      <c r="N8" s="881">
        <v>5</v>
      </c>
      <c r="O8" s="881" t="s">
        <v>98</v>
      </c>
      <c r="P8" s="176">
        <f t="shared" si="0"/>
        <v>68</v>
      </c>
      <c r="Q8" s="175">
        <f t="shared" si="1"/>
        <v>72</v>
      </c>
      <c r="R8" s="175">
        <f t="shared" si="2"/>
        <v>75</v>
      </c>
      <c r="S8" s="175">
        <f t="shared" si="3"/>
        <v>74</v>
      </c>
      <c r="T8" s="175">
        <f t="shared" si="4"/>
        <v>76</v>
      </c>
      <c r="U8" s="175">
        <f t="shared" si="5"/>
        <v>72</v>
      </c>
      <c r="V8" s="175">
        <f t="shared" si="6"/>
        <v>64</v>
      </c>
      <c r="W8" s="196">
        <f t="shared" si="7"/>
        <v>66</v>
      </c>
      <c r="X8" s="196">
        <f t="shared" si="8"/>
        <v>61</v>
      </c>
      <c r="Y8" s="196">
        <f t="shared" si="8"/>
        <v>56</v>
      </c>
    </row>
    <row r="9" spans="1:25">
      <c r="A9" s="476">
        <v>6</v>
      </c>
      <c r="B9" s="476" t="s">
        <v>99</v>
      </c>
      <c r="C9" s="176">
        <f>ROUND(観光客入込数!F9/観光客入込数!$F$2,0)</f>
        <v>82692</v>
      </c>
      <c r="D9" s="175">
        <f>ROUND(観光客入込数!I9/観光客入込数!$I$2,0)</f>
        <v>108366</v>
      </c>
      <c r="E9" s="175">
        <f>ROUND(観光客入込数!L9/観光客入込数!$L$2,0)</f>
        <v>76055</v>
      </c>
      <c r="F9" s="175">
        <f>ROUND(観光客入込数!O9/観光客入込数!$O$2,0)</f>
        <v>86015</v>
      </c>
      <c r="G9" s="175">
        <f>ROUND(観光客入込数!R9/観光客入込数!$R$2,0)</f>
        <v>96162</v>
      </c>
      <c r="H9" s="175">
        <f>ROUND(観光客入込数!U9/観光客入込数!$U$2,0)</f>
        <v>92970</v>
      </c>
      <c r="I9" s="175">
        <f>ROUND(観光客入込数!X9/観光客入込数!$X$2,0)</f>
        <v>87018</v>
      </c>
      <c r="J9" s="196">
        <f>ROUND(観光客入込数!AA9/観光客入込数!$AA$2,0)</f>
        <v>91418</v>
      </c>
      <c r="K9" s="196">
        <f>ROUND(観光客入込数!AD9/観光客入込数!$AD$2,0)</f>
        <v>80243</v>
      </c>
      <c r="L9" s="458">
        <f>ROUND(観光客入込数!AG9/観光客入込数!$AG$2,0)</f>
        <v>85834</v>
      </c>
      <c r="N9" s="881">
        <v>6</v>
      </c>
      <c r="O9" s="881" t="s">
        <v>99</v>
      </c>
      <c r="P9" s="176">
        <f t="shared" si="0"/>
        <v>227</v>
      </c>
      <c r="Q9" s="175">
        <f t="shared" si="1"/>
        <v>297</v>
      </c>
      <c r="R9" s="175">
        <f t="shared" si="2"/>
        <v>208</v>
      </c>
      <c r="S9" s="175">
        <f t="shared" si="3"/>
        <v>236</v>
      </c>
      <c r="T9" s="175">
        <f t="shared" si="4"/>
        <v>263</v>
      </c>
      <c r="U9" s="175">
        <f t="shared" si="5"/>
        <v>255</v>
      </c>
      <c r="V9" s="175">
        <f t="shared" si="6"/>
        <v>238</v>
      </c>
      <c r="W9" s="196">
        <f t="shared" si="7"/>
        <v>250</v>
      </c>
      <c r="X9" s="196">
        <f t="shared" si="8"/>
        <v>220</v>
      </c>
      <c r="Y9" s="196">
        <f t="shared" si="8"/>
        <v>235</v>
      </c>
    </row>
    <row r="10" spans="1:25">
      <c r="A10" s="476">
        <v>7</v>
      </c>
      <c r="B10" s="476" t="s">
        <v>100</v>
      </c>
      <c r="C10" s="176">
        <f>ROUND(観光客入込数!F10/観光客入込数!$F$2,0)</f>
        <v>3205</v>
      </c>
      <c r="D10" s="175">
        <f>ROUND(観光客入込数!I10/観光客入込数!$I$2,0)</f>
        <v>14325</v>
      </c>
      <c r="E10" s="175">
        <f>ROUND(観光客入込数!L10/観光客入込数!$L$2,0)</f>
        <v>13914</v>
      </c>
      <c r="F10" s="175">
        <f>ROUND(観光客入込数!O10/観光客入込数!$O$2,0)</f>
        <v>13643</v>
      </c>
      <c r="G10" s="175">
        <f>ROUND(観光客入込数!R10/観光客入込数!$R$2,0)</f>
        <v>13849</v>
      </c>
      <c r="H10" s="175">
        <f>ROUND(観光客入込数!U10/観光客入込数!$U$2,0)</f>
        <v>13749</v>
      </c>
      <c r="I10" s="175">
        <f>ROUND(観光客入込数!X10/観光客入込数!$X$2,0)</f>
        <v>14661</v>
      </c>
      <c r="J10" s="196">
        <f>ROUND(観光客入込数!AA10/観光客入込数!$AA$2,0)</f>
        <v>15481</v>
      </c>
      <c r="K10" s="196">
        <f>ROUND(観光客入込数!AD10/観光客入込数!$AD$2,0)</f>
        <v>7058</v>
      </c>
      <c r="L10" s="458">
        <f>ROUND(観光客入込数!AG10/観光客入込数!$AG$2,0)</f>
        <v>7612</v>
      </c>
      <c r="N10" s="881">
        <v>7</v>
      </c>
      <c r="O10" s="881" t="s">
        <v>100</v>
      </c>
      <c r="P10" s="176">
        <f t="shared" si="0"/>
        <v>9</v>
      </c>
      <c r="Q10" s="175">
        <f t="shared" si="1"/>
        <v>39</v>
      </c>
      <c r="R10" s="175">
        <f t="shared" si="2"/>
        <v>38</v>
      </c>
      <c r="S10" s="175">
        <f t="shared" si="3"/>
        <v>37</v>
      </c>
      <c r="T10" s="175">
        <f t="shared" si="4"/>
        <v>38</v>
      </c>
      <c r="U10" s="175">
        <f t="shared" si="5"/>
        <v>38</v>
      </c>
      <c r="V10" s="175">
        <f t="shared" si="6"/>
        <v>40</v>
      </c>
      <c r="W10" s="196">
        <f t="shared" si="7"/>
        <v>42</v>
      </c>
      <c r="X10" s="196">
        <f t="shared" si="8"/>
        <v>19</v>
      </c>
      <c r="Y10" s="196">
        <f t="shared" si="8"/>
        <v>21</v>
      </c>
    </row>
    <row r="11" spans="1:25">
      <c r="A11" s="476">
        <v>8</v>
      </c>
      <c r="B11" s="476" t="s">
        <v>101</v>
      </c>
      <c r="C11" s="176">
        <f>ROUND(観光客入込数!F11/観光客入込数!$F$2,0)</f>
        <v>102564</v>
      </c>
      <c r="D11" s="175">
        <f>ROUND(観光客入込数!I11/観光客入込数!$I$2,0)</f>
        <v>100926</v>
      </c>
      <c r="E11" s="175">
        <f>ROUND(観光客入込数!L11/観光客入込数!$L$2,0)</f>
        <v>106588</v>
      </c>
      <c r="F11" s="175">
        <f>ROUND(観光客入込数!O11/観光客入込数!$O$2,0)</f>
        <v>112455</v>
      </c>
      <c r="G11" s="175">
        <f>ROUND(観光客入込数!R11/観光客入込数!$R$2,0)</f>
        <v>126575</v>
      </c>
      <c r="H11" s="175">
        <f>ROUND(観光客入込数!U11/観光客入込数!$U$2,0)</f>
        <v>125066</v>
      </c>
      <c r="I11" s="175">
        <f>ROUND(観光客入込数!X11/観光客入込数!$X$2,0)</f>
        <v>119548</v>
      </c>
      <c r="J11" s="196">
        <f>ROUND(観光客入込数!AA11/観光客入込数!$AA$2,0)</f>
        <v>115389</v>
      </c>
      <c r="K11" s="196">
        <f>ROUND(観光客入込数!AD11/観光客入込数!$AD$2,0)</f>
        <v>111524</v>
      </c>
      <c r="L11" s="458">
        <f>ROUND(観光客入込数!AG11/観光客入込数!$AG$2,0)</f>
        <v>95142</v>
      </c>
      <c r="N11" s="881">
        <v>8</v>
      </c>
      <c r="O11" s="881" t="s">
        <v>101</v>
      </c>
      <c r="P11" s="176">
        <f t="shared" si="0"/>
        <v>281</v>
      </c>
      <c r="Q11" s="175">
        <f t="shared" si="1"/>
        <v>277</v>
      </c>
      <c r="R11" s="175">
        <f t="shared" si="2"/>
        <v>292</v>
      </c>
      <c r="S11" s="175">
        <f t="shared" si="3"/>
        <v>308</v>
      </c>
      <c r="T11" s="175">
        <f t="shared" si="4"/>
        <v>347</v>
      </c>
      <c r="U11" s="175">
        <f t="shared" si="5"/>
        <v>343</v>
      </c>
      <c r="V11" s="175">
        <f t="shared" si="6"/>
        <v>328</v>
      </c>
      <c r="W11" s="196">
        <f t="shared" si="7"/>
        <v>316</v>
      </c>
      <c r="X11" s="196">
        <f t="shared" si="8"/>
        <v>306</v>
      </c>
      <c r="Y11" s="196">
        <f t="shared" si="8"/>
        <v>261</v>
      </c>
    </row>
    <row r="12" spans="1:25">
      <c r="A12" s="476">
        <v>9</v>
      </c>
      <c r="B12" s="476" t="s">
        <v>102</v>
      </c>
      <c r="C12" s="176">
        <f>ROUND(観光客入込数!F12/観光客入込数!$F$2,0)</f>
        <v>19231</v>
      </c>
      <c r="D12" s="175">
        <f>ROUND(観光客入込数!I12/観光客入込数!$I$2,0)</f>
        <v>18712</v>
      </c>
      <c r="E12" s="175">
        <f>ROUND(観光客入込数!L12/観光客入込数!$L$2,0)</f>
        <v>18483</v>
      </c>
      <c r="F12" s="175">
        <f>ROUND(観光客入込数!O12/観光客入込数!$O$2,0)</f>
        <v>19927</v>
      </c>
      <c r="G12" s="175">
        <f>ROUND(観光客入込数!R12/観光客入込数!$R$2,0)</f>
        <v>19316</v>
      </c>
      <c r="H12" s="175">
        <f>ROUND(観光客入込数!U12/観光客入込数!$U$2,0)</f>
        <v>18763</v>
      </c>
      <c r="I12" s="175">
        <f>ROUND(観光客入込数!X12/観光客入込数!$X$2,0)</f>
        <v>18367</v>
      </c>
      <c r="J12" s="196">
        <f>ROUND(観光客入込数!AA12/観光客入込数!$AA$2,0)</f>
        <v>19689</v>
      </c>
      <c r="K12" s="196">
        <f>ROUND(観光客入込数!AD12/観光客入込数!$AD$2,0)</f>
        <v>17998</v>
      </c>
      <c r="L12" s="458">
        <f>ROUND(観光客入込数!AG12/観光客入込数!$AG$2,0)</f>
        <v>16754</v>
      </c>
      <c r="N12" s="881">
        <v>9</v>
      </c>
      <c r="O12" s="881" t="s">
        <v>102</v>
      </c>
      <c r="P12" s="176">
        <f t="shared" si="0"/>
        <v>53</v>
      </c>
      <c r="Q12" s="175">
        <f t="shared" si="1"/>
        <v>51</v>
      </c>
      <c r="R12" s="175">
        <f t="shared" si="2"/>
        <v>51</v>
      </c>
      <c r="S12" s="175">
        <f t="shared" si="3"/>
        <v>55</v>
      </c>
      <c r="T12" s="175">
        <f t="shared" si="4"/>
        <v>53</v>
      </c>
      <c r="U12" s="175">
        <f t="shared" si="5"/>
        <v>51</v>
      </c>
      <c r="V12" s="175">
        <f t="shared" si="6"/>
        <v>50</v>
      </c>
      <c r="W12" s="196">
        <f t="shared" si="7"/>
        <v>54</v>
      </c>
      <c r="X12" s="196">
        <f t="shared" si="8"/>
        <v>49</v>
      </c>
      <c r="Y12" s="196">
        <f t="shared" si="8"/>
        <v>46</v>
      </c>
    </row>
    <row r="13" spans="1:25">
      <c r="A13" s="476">
        <v>10</v>
      </c>
      <c r="B13" s="476" t="s">
        <v>104</v>
      </c>
      <c r="C13" s="176">
        <f>ROUND(観光客入込数!F13/観光客入込数!$F$2,0)</f>
        <v>152564</v>
      </c>
      <c r="D13" s="175">
        <f>ROUND(観光客入込数!I13/観光客入込数!$I$2,0)</f>
        <v>146600</v>
      </c>
      <c r="E13" s="175">
        <f>ROUND(観光客入込数!L13/観光客入込数!$L$2,0)</f>
        <v>166392</v>
      </c>
      <c r="F13" s="175">
        <f>ROUND(観光客入込数!O13/観光客入込数!$O$2,0)</f>
        <v>172668</v>
      </c>
      <c r="G13" s="175">
        <f>ROUND(観光客入込数!R13/観光客入込数!$R$2,0)</f>
        <v>193127</v>
      </c>
      <c r="H13" s="175">
        <f>ROUND(観光客入込数!U13/観光客入込数!$U$2,0)</f>
        <v>191006</v>
      </c>
      <c r="I13" s="175">
        <f>ROUND(観光客入込数!X13/観光客入込数!$X$2,0)</f>
        <v>191124</v>
      </c>
      <c r="J13" s="196">
        <f>ROUND(観光客入込数!AA13/観光客入込数!$AA$2,0)</f>
        <v>198021</v>
      </c>
      <c r="K13" s="196">
        <f>ROUND(観光客入込数!AD13/観光客入込数!$AD$2,0)</f>
        <v>208840</v>
      </c>
      <c r="L13" s="458">
        <f>ROUND(観光客入込数!AG13/観光客入込数!$AG$2,0)</f>
        <v>181164</v>
      </c>
      <c r="N13" s="881">
        <v>10</v>
      </c>
      <c r="O13" s="881" t="s">
        <v>104</v>
      </c>
      <c r="P13" s="176">
        <f t="shared" si="0"/>
        <v>418</v>
      </c>
      <c r="Q13" s="175">
        <f t="shared" si="1"/>
        <v>402</v>
      </c>
      <c r="R13" s="175">
        <f t="shared" si="2"/>
        <v>456</v>
      </c>
      <c r="S13" s="175">
        <f t="shared" si="3"/>
        <v>473</v>
      </c>
      <c r="T13" s="175">
        <f t="shared" si="4"/>
        <v>529</v>
      </c>
      <c r="U13" s="175">
        <f t="shared" si="5"/>
        <v>523</v>
      </c>
      <c r="V13" s="175">
        <f t="shared" si="6"/>
        <v>524</v>
      </c>
      <c r="W13" s="196">
        <f t="shared" si="7"/>
        <v>543</v>
      </c>
      <c r="X13" s="196">
        <f t="shared" si="8"/>
        <v>572</v>
      </c>
      <c r="Y13" s="196">
        <f t="shared" si="8"/>
        <v>496</v>
      </c>
    </row>
    <row r="14" spans="1:25">
      <c r="A14" s="476">
        <v>11</v>
      </c>
      <c r="B14" s="476" t="s">
        <v>105</v>
      </c>
      <c r="C14" s="176">
        <f>ROUND(観光客入込数!F14/観光客入込数!$F$2,0)</f>
        <v>71795</v>
      </c>
      <c r="D14" s="175">
        <f>ROUND(観光客入込数!I14/観光客入込数!$I$2,0)</f>
        <v>69823</v>
      </c>
      <c r="E14" s="175">
        <f>ROUND(観光客入込数!L14/観光客入込数!$L$2,0)</f>
        <v>70727</v>
      </c>
      <c r="F14" s="175">
        <f>ROUND(観光客入込数!O14/観光客入込数!$O$2,0)</f>
        <v>64056</v>
      </c>
      <c r="G14" s="175">
        <f>ROUND(観光客入込数!R14/観光客入込数!$R$2,0)</f>
        <v>70527</v>
      </c>
      <c r="H14" s="175">
        <f>ROUND(観光客入込数!U14/観光客入込数!$U$2,0)</f>
        <v>71625</v>
      </c>
      <c r="I14" s="175">
        <f>ROUND(観光客入込数!X14/観光客入込数!$X$2,0)</f>
        <v>75965</v>
      </c>
      <c r="J14" s="196">
        <f>ROUND(観光客入込数!AA14/観光客入込数!$AA$2,0)</f>
        <v>78077</v>
      </c>
      <c r="K14" s="196">
        <f>ROUND(観光客入込数!AD14/観光客入込数!$AD$2,0)</f>
        <v>62954</v>
      </c>
      <c r="L14" s="458">
        <f>ROUND(観光客入込数!AG14/観光客入込数!$AG$2,0)</f>
        <v>66109</v>
      </c>
      <c r="N14" s="881">
        <v>11</v>
      </c>
      <c r="O14" s="881" t="s">
        <v>105</v>
      </c>
      <c r="P14" s="176">
        <f t="shared" si="0"/>
        <v>197</v>
      </c>
      <c r="Q14" s="175">
        <f t="shared" si="1"/>
        <v>191</v>
      </c>
      <c r="R14" s="175">
        <f t="shared" si="2"/>
        <v>194</v>
      </c>
      <c r="S14" s="175">
        <f t="shared" si="3"/>
        <v>175</v>
      </c>
      <c r="T14" s="175">
        <f t="shared" si="4"/>
        <v>193</v>
      </c>
      <c r="U14" s="175">
        <f t="shared" si="5"/>
        <v>196</v>
      </c>
      <c r="V14" s="175">
        <f t="shared" si="6"/>
        <v>208</v>
      </c>
      <c r="W14" s="196">
        <f t="shared" si="7"/>
        <v>214</v>
      </c>
      <c r="X14" s="196">
        <f t="shared" si="8"/>
        <v>172</v>
      </c>
      <c r="Y14" s="196">
        <f t="shared" si="8"/>
        <v>181</v>
      </c>
    </row>
    <row r="15" spans="1:25">
      <c r="A15" s="476">
        <v>12</v>
      </c>
      <c r="B15" s="476" t="s">
        <v>106</v>
      </c>
      <c r="C15" s="176">
        <f>ROUND(観光客入込数!F15/観光客入込数!$F$2,0)</f>
        <v>49359</v>
      </c>
      <c r="D15" s="175">
        <f>ROUND(観光客入込数!I15/観光客入込数!$I$2,0)</f>
        <v>48474</v>
      </c>
      <c r="E15" s="175">
        <f>ROUND(観光客入込数!L15/観光客入込数!$L$2,0)</f>
        <v>45421</v>
      </c>
      <c r="F15" s="175">
        <f>ROUND(観光客入込数!O15/観光客入込数!$O$2,0)</f>
        <v>34364</v>
      </c>
      <c r="G15" s="175">
        <f>ROUND(観光客入込数!R15/観光客入込数!$R$2,0)</f>
        <v>32654</v>
      </c>
      <c r="H15" s="175">
        <f>ROUND(観光客入込数!U15/観光客入込数!$U$2,0)</f>
        <v>33128</v>
      </c>
      <c r="I15" s="175">
        <f>ROUND(観光客入込数!X15/観光客入込数!$X$2,0)</f>
        <v>31840</v>
      </c>
      <c r="J15" s="196">
        <f>ROUND(観光客入込数!AA15/観光客入込数!$AA$2,0)</f>
        <v>34652</v>
      </c>
      <c r="K15" s="196">
        <f>ROUND(観光客入込数!AD15/観光客入込数!$AD$2,0)</f>
        <v>33305</v>
      </c>
      <c r="L15" s="458">
        <f>ROUND(観光客入込数!AG15/観光客入込数!$AG$2,0)</f>
        <v>44552</v>
      </c>
      <c r="N15" s="881">
        <v>12</v>
      </c>
      <c r="O15" s="881" t="s">
        <v>106</v>
      </c>
      <c r="P15" s="176">
        <f t="shared" si="0"/>
        <v>135</v>
      </c>
      <c r="Q15" s="175">
        <f t="shared" si="1"/>
        <v>133</v>
      </c>
      <c r="R15" s="175">
        <f t="shared" si="2"/>
        <v>124</v>
      </c>
      <c r="S15" s="175">
        <f t="shared" si="3"/>
        <v>94</v>
      </c>
      <c r="T15" s="175">
        <f t="shared" si="4"/>
        <v>89</v>
      </c>
      <c r="U15" s="175">
        <f t="shared" si="5"/>
        <v>91</v>
      </c>
      <c r="V15" s="175">
        <f t="shared" si="6"/>
        <v>87</v>
      </c>
      <c r="W15" s="196">
        <f t="shared" si="7"/>
        <v>95</v>
      </c>
      <c r="X15" s="196">
        <f t="shared" si="8"/>
        <v>91</v>
      </c>
      <c r="Y15" s="196">
        <f t="shared" si="8"/>
        <v>122</v>
      </c>
    </row>
    <row r="16" spans="1:25">
      <c r="A16" s="476">
        <v>13</v>
      </c>
      <c r="B16" s="476" t="s">
        <v>107</v>
      </c>
      <c r="C16" s="176">
        <f>ROUND(観光客入込数!F16/観光客入込数!$F$2,0)</f>
        <v>0</v>
      </c>
      <c r="D16" s="175">
        <f>ROUND(観光客入込数!I16/観光客入込数!$I$2,0)</f>
        <v>0</v>
      </c>
      <c r="E16" s="175">
        <f>ROUND(観光客入込数!L16/観光客入込数!$L$2,0)</f>
        <v>0</v>
      </c>
      <c r="F16" s="175">
        <f>ROUND(観光客入込数!O16/観光客入込数!$O$2,0)</f>
        <v>0</v>
      </c>
      <c r="G16" s="175">
        <f>ROUND(観光客入込数!R16/観光客入込数!$R$2,0)</f>
        <v>0</v>
      </c>
      <c r="H16" s="175">
        <f>ROUND(観光客入込数!U16/観光客入込数!$U$2,0)</f>
        <v>0</v>
      </c>
      <c r="I16" s="175">
        <f>ROUND(観光客入込数!X16/観光客入込数!$X$2,0)</f>
        <v>0</v>
      </c>
      <c r="J16" s="196">
        <f>ROUND(観光客入込数!AA16/観光客入込数!$AA$2,0)</f>
        <v>0</v>
      </c>
      <c r="K16" s="196">
        <f>ROUND(観光客入込数!AD16/観光客入込数!$AD$2,0)</f>
        <v>0</v>
      </c>
      <c r="L16" s="458">
        <f>ROUND(観光客入込数!AG16/観光客入込数!$AG$2,0)</f>
        <v>0</v>
      </c>
      <c r="N16" s="881">
        <v>13</v>
      </c>
      <c r="O16" s="881" t="s">
        <v>107</v>
      </c>
      <c r="P16" s="176">
        <f t="shared" si="0"/>
        <v>0</v>
      </c>
      <c r="Q16" s="175">
        <f t="shared" si="1"/>
        <v>0</v>
      </c>
      <c r="R16" s="175">
        <f t="shared" si="2"/>
        <v>0</v>
      </c>
      <c r="S16" s="175">
        <f t="shared" si="3"/>
        <v>0</v>
      </c>
      <c r="T16" s="175">
        <f t="shared" si="4"/>
        <v>0</v>
      </c>
      <c r="U16" s="175">
        <f t="shared" si="5"/>
        <v>0</v>
      </c>
      <c r="V16" s="175">
        <f t="shared" si="6"/>
        <v>0</v>
      </c>
      <c r="W16" s="196">
        <f t="shared" si="7"/>
        <v>0</v>
      </c>
      <c r="X16" s="196">
        <f t="shared" si="8"/>
        <v>0</v>
      </c>
      <c r="Y16" s="196">
        <f t="shared" si="8"/>
        <v>0</v>
      </c>
    </row>
    <row r="17" spans="1:25">
      <c r="A17" s="476">
        <v>14</v>
      </c>
      <c r="B17" s="476" t="s">
        <v>108</v>
      </c>
      <c r="C17" s="176">
        <f>ROUND(観光客入込数!F17/観光客入込数!$F$2,0)</f>
        <v>0</v>
      </c>
      <c r="D17" s="175">
        <f>ROUND(観光客入込数!I17/観光客入込数!$I$2,0)</f>
        <v>0</v>
      </c>
      <c r="E17" s="175">
        <f>ROUND(観光客入込数!L17/観光客入込数!$L$2,0)</f>
        <v>0</v>
      </c>
      <c r="F17" s="175">
        <f>ROUND(観光客入込数!O17/観光客入込数!$O$2,0)</f>
        <v>0</v>
      </c>
      <c r="G17" s="175">
        <f>ROUND(観光客入込数!R17/観光客入込数!$R$2,0)</f>
        <v>0</v>
      </c>
      <c r="H17" s="175">
        <f>ROUND(観光客入込数!U17/観光客入込数!$U$2,0)</f>
        <v>0</v>
      </c>
      <c r="I17" s="175">
        <f>ROUND(観光客入込数!X17/観光客入込数!$X$2,0)</f>
        <v>0</v>
      </c>
      <c r="J17" s="196">
        <f>ROUND(観光客入込数!AA17/観光客入込数!$AA$2,0)</f>
        <v>0</v>
      </c>
      <c r="K17" s="196">
        <f>ROUND(観光客入込数!AD17/観光客入込数!$AD$2,0)</f>
        <v>0</v>
      </c>
      <c r="L17" s="458">
        <f>ROUND(観光客入込数!AG17/観光客入込数!$AG$2,0)</f>
        <v>0</v>
      </c>
      <c r="N17" s="881">
        <v>14</v>
      </c>
      <c r="O17" s="881" t="s">
        <v>108</v>
      </c>
      <c r="P17" s="176">
        <f t="shared" si="0"/>
        <v>0</v>
      </c>
      <c r="Q17" s="175">
        <f t="shared" si="1"/>
        <v>0</v>
      </c>
      <c r="R17" s="175">
        <f t="shared" si="2"/>
        <v>0</v>
      </c>
      <c r="S17" s="175">
        <f t="shared" si="3"/>
        <v>0</v>
      </c>
      <c r="T17" s="175">
        <f t="shared" si="4"/>
        <v>0</v>
      </c>
      <c r="U17" s="175">
        <f t="shared" si="5"/>
        <v>0</v>
      </c>
      <c r="V17" s="175">
        <f t="shared" si="6"/>
        <v>0</v>
      </c>
      <c r="W17" s="196">
        <f t="shared" si="7"/>
        <v>0</v>
      </c>
      <c r="X17" s="196">
        <f t="shared" si="8"/>
        <v>0</v>
      </c>
      <c r="Y17" s="196">
        <f t="shared" si="8"/>
        <v>0</v>
      </c>
    </row>
    <row r="18" spans="1:25">
      <c r="A18" s="476">
        <v>15</v>
      </c>
      <c r="B18" s="476" t="s">
        <v>110</v>
      </c>
      <c r="C18" s="176">
        <f>ROUND(観光客入込数!F18/観光客入込数!$F$2,0)</f>
        <v>52564</v>
      </c>
      <c r="D18" s="175">
        <f>ROUND(観光客入込数!I18/観光客入込数!$I$2,0)</f>
        <v>53902</v>
      </c>
      <c r="E18" s="175">
        <f>ROUND(観光客入込数!L18/観光客入込数!$L$2,0)</f>
        <v>50362</v>
      </c>
      <c r="F18" s="175">
        <f>ROUND(観光客入込数!O18/観光客入込数!$O$2,0)</f>
        <v>48275</v>
      </c>
      <c r="G18" s="175">
        <f>ROUND(観光客入込数!R18/観光客入込数!$R$2,0)</f>
        <v>48345</v>
      </c>
      <c r="H18" s="175">
        <f>ROUND(観光客入込数!U18/観光客入込数!$U$2,0)</f>
        <v>58277</v>
      </c>
      <c r="I18" s="175">
        <f>ROUND(観光客入込数!X18/観光客入込数!$X$2,0)</f>
        <v>61765</v>
      </c>
      <c r="J18" s="196">
        <f>ROUND(観光客入込数!AA18/観光客入込数!$AA$2,0)</f>
        <v>56403</v>
      </c>
      <c r="K18" s="196">
        <f>ROUND(観光客入込数!AD18/観光客入込数!$AD$2,0)</f>
        <v>53903</v>
      </c>
      <c r="L18" s="458">
        <f>ROUND(観光客入込数!AG18/観光客入込数!$AG$2,0)</f>
        <v>50120</v>
      </c>
      <c r="N18" s="881">
        <v>15</v>
      </c>
      <c r="O18" s="881" t="s">
        <v>110</v>
      </c>
      <c r="P18" s="176">
        <f t="shared" si="0"/>
        <v>144</v>
      </c>
      <c r="Q18" s="175">
        <f t="shared" si="1"/>
        <v>148</v>
      </c>
      <c r="R18" s="175">
        <f t="shared" si="2"/>
        <v>138</v>
      </c>
      <c r="S18" s="175">
        <f t="shared" si="3"/>
        <v>132</v>
      </c>
      <c r="T18" s="175">
        <f t="shared" si="4"/>
        <v>132</v>
      </c>
      <c r="U18" s="175">
        <f t="shared" si="5"/>
        <v>160</v>
      </c>
      <c r="V18" s="175">
        <f t="shared" si="6"/>
        <v>169</v>
      </c>
      <c r="W18" s="196">
        <f t="shared" si="7"/>
        <v>155</v>
      </c>
      <c r="X18" s="196">
        <f t="shared" si="8"/>
        <v>148</v>
      </c>
      <c r="Y18" s="196">
        <f t="shared" si="8"/>
        <v>137</v>
      </c>
    </row>
    <row r="19" spans="1:25">
      <c r="A19" s="476">
        <v>16</v>
      </c>
      <c r="B19" s="476" t="s">
        <v>111</v>
      </c>
      <c r="C19" s="176">
        <f>ROUND(観光客入込数!F19/観光客入込数!$F$2,0)</f>
        <v>57051</v>
      </c>
      <c r="D19" s="175">
        <f>ROUND(観光客入込数!I19/観光客入込数!$I$2,0)</f>
        <v>59374</v>
      </c>
      <c r="E19" s="175">
        <f>ROUND(観光客入込数!L19/観光客入込数!$L$2,0)</f>
        <v>55180</v>
      </c>
      <c r="F19" s="175">
        <f>ROUND(観光客入込数!O19/観光客入込数!$O$2,0)</f>
        <v>54498</v>
      </c>
      <c r="G19" s="175">
        <f>ROUND(観光客入込数!R19/観光客入込数!$R$2,0)</f>
        <v>60035</v>
      </c>
      <c r="H19" s="175">
        <f>ROUND(観光客入込数!U19/観光客入込数!$U$2,0)</f>
        <v>53728</v>
      </c>
      <c r="I19" s="175">
        <f>ROUND(観光客入込数!X19/観光客入込数!$X$2,0)</f>
        <v>46590</v>
      </c>
      <c r="J19" s="196">
        <f>ROUND(観光客入込数!AA19/観光客入込数!$AA$2,0)</f>
        <v>102172</v>
      </c>
      <c r="K19" s="196">
        <f>ROUND(観光客入込数!AD19/観光客入込数!$AD$2,0)</f>
        <v>85114</v>
      </c>
      <c r="L19" s="458">
        <f>ROUND(観光客入込数!AG19/観光客入込数!$AG$2,0)</f>
        <v>96098</v>
      </c>
      <c r="N19" s="881">
        <v>16</v>
      </c>
      <c r="O19" s="881" t="s">
        <v>111</v>
      </c>
      <c r="P19" s="176">
        <f t="shared" si="0"/>
        <v>156</v>
      </c>
      <c r="Q19" s="175">
        <f t="shared" si="1"/>
        <v>163</v>
      </c>
      <c r="R19" s="175">
        <f t="shared" si="2"/>
        <v>151</v>
      </c>
      <c r="S19" s="175">
        <f t="shared" si="3"/>
        <v>149</v>
      </c>
      <c r="T19" s="175">
        <f t="shared" si="4"/>
        <v>164</v>
      </c>
      <c r="U19" s="175">
        <f t="shared" si="5"/>
        <v>147</v>
      </c>
      <c r="V19" s="175">
        <f t="shared" si="6"/>
        <v>128</v>
      </c>
      <c r="W19" s="196">
        <f t="shared" si="7"/>
        <v>280</v>
      </c>
      <c r="X19" s="196">
        <f t="shared" si="8"/>
        <v>233</v>
      </c>
      <c r="Y19" s="196">
        <f t="shared" si="8"/>
        <v>263</v>
      </c>
    </row>
    <row r="20" spans="1:25">
      <c r="A20" s="476">
        <v>17</v>
      </c>
      <c r="B20" s="476" t="s">
        <v>112</v>
      </c>
      <c r="C20" s="176">
        <f>ROUND(観光客入込数!F20/観光客入込数!$F$2,0)</f>
        <v>4487</v>
      </c>
      <c r="D20" s="175">
        <f>ROUND(観光客入込数!I20/観光客入込数!$I$2,0)</f>
        <v>5000</v>
      </c>
      <c r="E20" s="175">
        <f>ROUND(観光客入込数!L20/観光客入込数!$L$2,0)</f>
        <v>5869</v>
      </c>
      <c r="F20" s="175">
        <f>ROUND(観光客入込数!O20/観光客入込数!$O$2,0)</f>
        <v>5904</v>
      </c>
      <c r="G20" s="175">
        <f>ROUND(観光客入込数!R20/観光客入込数!$R$2,0)</f>
        <v>28994</v>
      </c>
      <c r="H20" s="175">
        <f>ROUND(観光客入込数!U20/観光客入込数!$U$2,0)</f>
        <v>58445</v>
      </c>
      <c r="I20" s="175">
        <f>ROUND(観光客入込数!X20/観光客入込数!$X$2,0)</f>
        <v>45382</v>
      </c>
      <c r="J20" s="196">
        <f>ROUND(観光客入込数!AA20/観光客入込数!$AA$2,0)</f>
        <v>46355</v>
      </c>
      <c r="K20" s="196">
        <f>ROUND(観光客入込数!AD20/観光客入込数!$AD$2,0)</f>
        <v>44838</v>
      </c>
      <c r="L20" s="458">
        <f>ROUND(観光客入込数!AG20/観光客入込数!$AG$2,0)</f>
        <v>42415</v>
      </c>
      <c r="N20" s="881">
        <v>17</v>
      </c>
      <c r="O20" s="881" t="s">
        <v>112</v>
      </c>
      <c r="P20" s="176">
        <f t="shared" si="0"/>
        <v>12</v>
      </c>
      <c r="Q20" s="175">
        <f t="shared" si="1"/>
        <v>14</v>
      </c>
      <c r="R20" s="175">
        <f t="shared" si="2"/>
        <v>16</v>
      </c>
      <c r="S20" s="175">
        <f t="shared" si="3"/>
        <v>16</v>
      </c>
      <c r="T20" s="175">
        <f t="shared" si="4"/>
        <v>79</v>
      </c>
      <c r="U20" s="175">
        <f t="shared" si="5"/>
        <v>160</v>
      </c>
      <c r="V20" s="175">
        <f t="shared" si="6"/>
        <v>124</v>
      </c>
      <c r="W20" s="196">
        <f t="shared" si="7"/>
        <v>127</v>
      </c>
      <c r="X20" s="196">
        <f t="shared" si="8"/>
        <v>123</v>
      </c>
      <c r="Y20" s="196">
        <f t="shared" si="8"/>
        <v>116</v>
      </c>
    </row>
    <row r="21" spans="1:25">
      <c r="A21" s="476">
        <v>18</v>
      </c>
      <c r="B21" s="476" t="s">
        <v>113</v>
      </c>
      <c r="C21" s="176">
        <f>ROUND(観光客入込数!F21/観光客入込数!$F$2,0)</f>
        <v>23077</v>
      </c>
      <c r="D21" s="175">
        <f>ROUND(観光客入込数!I21/観光客入込数!$I$2,0)</f>
        <v>23077</v>
      </c>
      <c r="E21" s="175">
        <f>ROUND(観光客入込数!L21/観光客入込数!$L$2,0)</f>
        <v>22436</v>
      </c>
      <c r="F21" s="175">
        <f>ROUND(観光客入込数!O21/観光客入込数!$O$2,0)</f>
        <v>21875</v>
      </c>
      <c r="G21" s="175">
        <f>ROUND(観光客入込数!R21/観光客入込数!$R$2,0)</f>
        <v>22876</v>
      </c>
      <c r="H21" s="175">
        <f>ROUND(観光客入込数!U21/観光客入込数!$U$2,0)</f>
        <v>21605</v>
      </c>
      <c r="I21" s="175">
        <f>ROUND(観光客入込数!X21/観光客入込数!$X$2,0)</f>
        <v>21472</v>
      </c>
      <c r="J21" s="196">
        <f>ROUND(観光客入込数!AA21/観光客入込数!$AA$2,0)</f>
        <v>15833</v>
      </c>
      <c r="K21" s="196">
        <f>ROUND(観光客入込数!AD21/観光客入込数!$AD$2,0)</f>
        <v>21275</v>
      </c>
      <c r="L21" s="458">
        <f>ROUND(観光客入込数!AG21/観光客入込数!$AG$2,0)</f>
        <v>46270</v>
      </c>
      <c r="N21" s="881">
        <v>18</v>
      </c>
      <c r="O21" s="881" t="s">
        <v>113</v>
      </c>
      <c r="P21" s="176">
        <f t="shared" si="0"/>
        <v>63</v>
      </c>
      <c r="Q21" s="175">
        <f t="shared" si="1"/>
        <v>63</v>
      </c>
      <c r="R21" s="175">
        <f t="shared" si="2"/>
        <v>61</v>
      </c>
      <c r="S21" s="175">
        <f t="shared" si="3"/>
        <v>60</v>
      </c>
      <c r="T21" s="175">
        <f t="shared" si="4"/>
        <v>63</v>
      </c>
      <c r="U21" s="175">
        <f t="shared" si="5"/>
        <v>59</v>
      </c>
      <c r="V21" s="175">
        <f t="shared" si="6"/>
        <v>59</v>
      </c>
      <c r="W21" s="196">
        <f t="shared" si="7"/>
        <v>43</v>
      </c>
      <c r="X21" s="196">
        <f t="shared" si="8"/>
        <v>58</v>
      </c>
      <c r="Y21" s="196">
        <f t="shared" si="8"/>
        <v>127</v>
      </c>
    </row>
    <row r="22" spans="1:25">
      <c r="A22" s="476">
        <v>19</v>
      </c>
      <c r="B22" s="476" t="s">
        <v>114</v>
      </c>
      <c r="C22" s="176">
        <f>ROUND(観光客入込数!F22/観光客入込数!$F$2,0)</f>
        <v>144231</v>
      </c>
      <c r="D22" s="175">
        <f>ROUND(観光客入込数!I22/観光客入込数!$I$2,0)</f>
        <v>136910</v>
      </c>
      <c r="E22" s="175">
        <f>ROUND(観光客入込数!L22/観光客入込数!$L$2,0)</f>
        <v>129024</v>
      </c>
      <c r="F22" s="175">
        <f>ROUND(観光客入込数!O22/観光客入込数!$O$2,0)</f>
        <v>125055</v>
      </c>
      <c r="G22" s="175">
        <f>ROUND(観光客入込数!R22/観光客入込数!$R$2,0)</f>
        <v>141238</v>
      </c>
      <c r="H22" s="175">
        <f>ROUND(観光客入込数!U22/観光客入込数!$U$2,0)</f>
        <v>97285</v>
      </c>
      <c r="I22" s="175">
        <f>ROUND(観光客入込数!X22/観光客入込数!$X$2,0)</f>
        <v>127039</v>
      </c>
      <c r="J22" s="196">
        <f>ROUND(観光客入込数!AA22/観光客入込数!$AA$2,0)</f>
        <v>123195</v>
      </c>
      <c r="K22" s="196">
        <f>ROUND(観光客入込数!AD22/観光客入込数!$AD$2,0)</f>
        <v>116951</v>
      </c>
      <c r="L22" s="458">
        <f>ROUND(観光客入込数!AG22/観光客入込数!$AG$2,0)</f>
        <v>96717</v>
      </c>
      <c r="N22" s="881">
        <v>19</v>
      </c>
      <c r="O22" s="881" t="s">
        <v>114</v>
      </c>
      <c r="P22" s="176">
        <f t="shared" si="0"/>
        <v>395</v>
      </c>
      <c r="Q22" s="175">
        <f t="shared" si="1"/>
        <v>375</v>
      </c>
      <c r="R22" s="175">
        <f t="shared" si="2"/>
        <v>353</v>
      </c>
      <c r="S22" s="175">
        <f t="shared" si="3"/>
        <v>343</v>
      </c>
      <c r="T22" s="175">
        <f t="shared" si="4"/>
        <v>387</v>
      </c>
      <c r="U22" s="175">
        <f t="shared" si="5"/>
        <v>267</v>
      </c>
      <c r="V22" s="175">
        <f t="shared" si="6"/>
        <v>348</v>
      </c>
      <c r="W22" s="196">
        <f t="shared" si="7"/>
        <v>338</v>
      </c>
      <c r="X22" s="196">
        <f t="shared" si="8"/>
        <v>320</v>
      </c>
      <c r="Y22" s="196">
        <f t="shared" si="8"/>
        <v>265</v>
      </c>
    </row>
    <row r="23" spans="1:25">
      <c r="A23" s="476">
        <v>20</v>
      </c>
      <c r="B23" s="476" t="s">
        <v>115</v>
      </c>
      <c r="C23" s="176">
        <f>ROUND(観光客入込数!F23/観光客入込数!$F$2,0)</f>
        <v>30769</v>
      </c>
      <c r="D23" s="175">
        <f>ROUND(観光客入込数!I23/観光客入込数!$I$2,0)</f>
        <v>29487</v>
      </c>
      <c r="E23" s="175">
        <f>ROUND(観光客入込数!L23/観光客入込数!$L$2,0)</f>
        <v>29872</v>
      </c>
      <c r="F23" s="175">
        <f>ROUND(観光客入込数!O23/観光客入込数!$O$2,0)</f>
        <v>29625</v>
      </c>
      <c r="G23" s="175">
        <f>ROUND(観光客入込数!R23/観光客入込数!$R$2,0)</f>
        <v>29804</v>
      </c>
      <c r="H23" s="175">
        <f>ROUND(観光客入込数!U23/観光客入込数!$U$2,0)</f>
        <v>25432</v>
      </c>
      <c r="I23" s="175">
        <f>ROUND(観光客入込数!X23/観光客入込数!$X$2,0)</f>
        <v>24847</v>
      </c>
      <c r="J23" s="196">
        <f>ROUND(観光客入込数!AA23/観光客入込数!$AA$2,0)</f>
        <v>23885</v>
      </c>
      <c r="K23" s="196">
        <f>ROUND(観光客入込数!AD23/観光客入込数!$AD$2,0)</f>
        <v>7792</v>
      </c>
      <c r="L23" s="458">
        <f>ROUND(観光客入込数!AG23/観光客入込数!$AG$2,0)</f>
        <v>10417</v>
      </c>
      <c r="N23" s="881">
        <v>20</v>
      </c>
      <c r="O23" s="881" t="s">
        <v>115</v>
      </c>
      <c r="P23" s="176">
        <f t="shared" si="0"/>
        <v>84</v>
      </c>
      <c r="Q23" s="175">
        <f t="shared" si="1"/>
        <v>81</v>
      </c>
      <c r="R23" s="175">
        <f t="shared" si="2"/>
        <v>82</v>
      </c>
      <c r="S23" s="175">
        <f t="shared" si="3"/>
        <v>81</v>
      </c>
      <c r="T23" s="175">
        <f t="shared" si="4"/>
        <v>82</v>
      </c>
      <c r="U23" s="175">
        <f t="shared" si="5"/>
        <v>70</v>
      </c>
      <c r="V23" s="175">
        <f t="shared" si="6"/>
        <v>68</v>
      </c>
      <c r="W23" s="196">
        <f t="shared" si="7"/>
        <v>65</v>
      </c>
      <c r="X23" s="196">
        <f t="shared" si="8"/>
        <v>21</v>
      </c>
      <c r="Y23" s="196">
        <f t="shared" si="8"/>
        <v>29</v>
      </c>
    </row>
    <row r="24" spans="1:25">
      <c r="A24" s="476">
        <v>21</v>
      </c>
      <c r="B24" s="476" t="s">
        <v>117</v>
      </c>
      <c r="C24" s="176">
        <f>ROUND(観光客入込数!F24/観光客入込数!$F$2,0)</f>
        <v>1769872</v>
      </c>
      <c r="D24" s="175">
        <f>ROUND(観光客入込数!I24/観光客入込数!$I$2,0)</f>
        <v>1983528</v>
      </c>
      <c r="E24" s="175">
        <f>ROUND(観光客入込数!L24/観光客入込数!$L$2,0)</f>
        <v>1584923</v>
      </c>
      <c r="F24" s="175">
        <f>ROUND(観光客入込数!O24/観光客入込数!$O$2,0)</f>
        <v>1600404</v>
      </c>
      <c r="G24" s="175">
        <f>ROUND(観光客入込数!R24/観光客入込数!$R$2,0)</f>
        <v>513913</v>
      </c>
      <c r="H24" s="175">
        <f>ROUND(観光客入込数!U24/観光客入込数!$U$2,0)</f>
        <v>1057367</v>
      </c>
      <c r="I24" s="175">
        <f>ROUND(観光客入込数!X24/観光客入込数!$X$2,0)</f>
        <v>791815</v>
      </c>
      <c r="J24" s="196">
        <f>ROUND(観光客入込数!AA24/観光客入込数!$AA$2,0)</f>
        <v>660350</v>
      </c>
      <c r="K24" s="196">
        <f>ROUND(観光客入込数!AD24/観光客入込数!$AD$2,0)</f>
        <v>854048</v>
      </c>
      <c r="L24" s="458">
        <f>ROUND(観光客入込数!AG24/観光客入込数!$AG$2,0)</f>
        <v>577684</v>
      </c>
      <c r="N24" s="881">
        <v>21</v>
      </c>
      <c r="O24" s="881" t="s">
        <v>117</v>
      </c>
      <c r="P24" s="176">
        <f t="shared" si="0"/>
        <v>4849</v>
      </c>
      <c r="Q24" s="175">
        <f t="shared" si="1"/>
        <v>5434</v>
      </c>
      <c r="R24" s="175">
        <f t="shared" si="2"/>
        <v>4342</v>
      </c>
      <c r="S24" s="175">
        <f t="shared" si="3"/>
        <v>4385</v>
      </c>
      <c r="T24" s="175">
        <f t="shared" si="4"/>
        <v>1408</v>
      </c>
      <c r="U24" s="175">
        <f t="shared" si="5"/>
        <v>2897</v>
      </c>
      <c r="V24" s="175">
        <f t="shared" si="6"/>
        <v>2169</v>
      </c>
      <c r="W24" s="196">
        <f t="shared" si="7"/>
        <v>1809</v>
      </c>
      <c r="X24" s="196">
        <f t="shared" si="8"/>
        <v>2340</v>
      </c>
      <c r="Y24" s="196">
        <f t="shared" si="8"/>
        <v>1583</v>
      </c>
    </row>
    <row r="25" spans="1:25">
      <c r="A25" s="476">
        <v>22</v>
      </c>
      <c r="B25" s="476" t="s">
        <v>118</v>
      </c>
      <c r="C25" s="176">
        <f>ROUND(観光客入込数!F25/観光客入込数!$F$2,0)</f>
        <v>25000</v>
      </c>
      <c r="D25" s="175">
        <f>ROUND(観光客入込数!I25/観光客入込数!$I$2,0)</f>
        <v>25717</v>
      </c>
      <c r="E25" s="175">
        <f>ROUND(観光客入込数!L25/観光客入込数!$L$2,0)</f>
        <v>27456</v>
      </c>
      <c r="F25" s="175">
        <f>ROUND(観光客入込数!O25/観光客入込数!$O$2,0)</f>
        <v>27249</v>
      </c>
      <c r="G25" s="175">
        <f>ROUND(観光客入込数!R25/観光客入込数!$R$2,0)</f>
        <v>28437</v>
      </c>
      <c r="H25" s="175">
        <f>ROUND(観光客入込数!U25/観光客入込数!$U$2,0)</f>
        <v>29404</v>
      </c>
      <c r="I25" s="175">
        <f>ROUND(観光客入込数!X25/観光客入込数!$X$2,0)</f>
        <v>29886</v>
      </c>
      <c r="J25" s="196">
        <f>ROUND(観光客入込数!AA25/観光客入込数!$AA$2,0)</f>
        <v>31468</v>
      </c>
      <c r="K25" s="196">
        <f>ROUND(観光客入込数!AD25/観光客入込数!$AD$2,0)</f>
        <v>28691</v>
      </c>
      <c r="L25" s="458">
        <f>ROUND(観光客入込数!AG25/観光客入込数!$AG$2,0)</f>
        <v>18359</v>
      </c>
      <c r="N25" s="881">
        <v>22</v>
      </c>
      <c r="O25" s="881" t="s">
        <v>118</v>
      </c>
      <c r="P25" s="176">
        <f t="shared" si="0"/>
        <v>68</v>
      </c>
      <c r="Q25" s="175">
        <f t="shared" si="1"/>
        <v>70</v>
      </c>
      <c r="R25" s="175">
        <f t="shared" si="2"/>
        <v>75</v>
      </c>
      <c r="S25" s="175">
        <f t="shared" si="3"/>
        <v>75</v>
      </c>
      <c r="T25" s="175">
        <f t="shared" si="4"/>
        <v>78</v>
      </c>
      <c r="U25" s="175">
        <f t="shared" si="5"/>
        <v>81</v>
      </c>
      <c r="V25" s="175">
        <f t="shared" si="6"/>
        <v>82</v>
      </c>
      <c r="W25" s="196">
        <f t="shared" si="7"/>
        <v>86</v>
      </c>
      <c r="X25" s="196">
        <f t="shared" si="8"/>
        <v>79</v>
      </c>
      <c r="Y25" s="196">
        <f t="shared" si="8"/>
        <v>50</v>
      </c>
    </row>
    <row r="26" spans="1:25">
      <c r="A26" s="476">
        <v>23</v>
      </c>
      <c r="B26" s="260" t="s">
        <v>119</v>
      </c>
      <c r="C26" s="176">
        <f>ROUND(観光客入込数!F26/観光客入込数!$F$2,0)</f>
        <v>2564</v>
      </c>
      <c r="D26" s="175">
        <f>ROUND(観光客入込数!I26/観光客入込数!$I$2,0)</f>
        <v>2999</v>
      </c>
      <c r="E26" s="175">
        <f>ROUND(観光客入込数!L26/観光客入込数!$L$2,0)</f>
        <v>929</v>
      </c>
      <c r="F26" s="175">
        <f>ROUND(観光客入込数!O26/観光客入込数!$O$2,0)</f>
        <v>2011</v>
      </c>
      <c r="G26" s="175">
        <f>ROUND(観光客入込数!R26/観光客入込数!$R$2,0)</f>
        <v>1590</v>
      </c>
      <c r="H26" s="175">
        <f>ROUND(観光客入込数!U26/観光客入込数!$U$2,0)</f>
        <v>1687</v>
      </c>
      <c r="I26" s="175">
        <f>ROUND(観光客入込数!X26/観光客入込数!$X$2,0)</f>
        <v>1661</v>
      </c>
      <c r="J26" s="196">
        <f>ROUND(観光客入込数!AA26/観光客入込数!$AA$2,0)</f>
        <v>1871</v>
      </c>
      <c r="K26" s="196">
        <f>ROUND(観光客入込数!AD26/観光客入込数!$AD$2,0)</f>
        <v>1607</v>
      </c>
      <c r="L26" s="458">
        <f>ROUND(観光客入込数!AG26/観光客入込数!$AG$2,0)</f>
        <v>1371</v>
      </c>
      <c r="N26" s="881">
        <v>23</v>
      </c>
      <c r="O26" s="260" t="s">
        <v>119</v>
      </c>
      <c r="P26" s="176">
        <f t="shared" si="0"/>
        <v>7</v>
      </c>
      <c r="Q26" s="175">
        <f t="shared" si="1"/>
        <v>8</v>
      </c>
      <c r="R26" s="175">
        <f t="shared" si="2"/>
        <v>3</v>
      </c>
      <c r="S26" s="175">
        <f t="shared" si="3"/>
        <v>6</v>
      </c>
      <c r="T26" s="175">
        <f t="shared" si="4"/>
        <v>4</v>
      </c>
      <c r="U26" s="175">
        <f t="shared" si="5"/>
        <v>5</v>
      </c>
      <c r="V26" s="175">
        <f t="shared" si="6"/>
        <v>5</v>
      </c>
      <c r="W26" s="196">
        <f t="shared" si="7"/>
        <v>5</v>
      </c>
      <c r="X26" s="196">
        <f t="shared" si="8"/>
        <v>4</v>
      </c>
      <c r="Y26" s="196">
        <f t="shared" si="8"/>
        <v>4</v>
      </c>
    </row>
    <row r="27" spans="1:25">
      <c r="A27" s="476">
        <v>24</v>
      </c>
      <c r="B27" s="476" t="s">
        <v>120</v>
      </c>
      <c r="C27" s="176">
        <f>ROUND(観光客入込数!F27/観光客入込数!$F$2,0)</f>
        <v>4487</v>
      </c>
      <c r="D27" s="175">
        <f>ROUND(観光客入込数!I27/観光客入込数!$I$2,0)</f>
        <v>4679</v>
      </c>
      <c r="E27" s="175">
        <f>ROUND(観光客入込数!L27/観光客入込数!$L$2,0)</f>
        <v>4679</v>
      </c>
      <c r="F27" s="175">
        <f>ROUND(観光客入込数!O27/観光客入込数!$O$2,0)</f>
        <v>4563</v>
      </c>
      <c r="G27" s="175">
        <f>ROUND(観光客入込数!R27/観光客入込数!$R$2,0)</f>
        <v>4771</v>
      </c>
      <c r="H27" s="175">
        <f>ROUND(観光客入込数!U27/観光客入込数!$U$2,0)</f>
        <v>4506</v>
      </c>
      <c r="I27" s="175">
        <f>ROUND(観光客入込数!X27/観光客入込数!$X$2,0)</f>
        <v>4479</v>
      </c>
      <c r="J27" s="196">
        <f>ROUND(観光客入込数!AA27/観光客入込数!$AA$2,0)</f>
        <v>4650</v>
      </c>
      <c r="K27" s="196">
        <f>ROUND(観光客入込数!AD27/観光客入込数!$AD$2,0)</f>
        <v>4451</v>
      </c>
      <c r="L27" s="458">
        <f>ROUND(観光客入込数!AG27/観光客入込数!$AG$2,0)</f>
        <v>4479</v>
      </c>
      <c r="N27" s="881">
        <v>24</v>
      </c>
      <c r="O27" s="881" t="s">
        <v>120</v>
      </c>
      <c r="P27" s="176">
        <f t="shared" si="0"/>
        <v>12</v>
      </c>
      <c r="Q27" s="175">
        <f t="shared" si="1"/>
        <v>13</v>
      </c>
      <c r="R27" s="175">
        <f t="shared" si="2"/>
        <v>13</v>
      </c>
      <c r="S27" s="175">
        <f t="shared" si="3"/>
        <v>13</v>
      </c>
      <c r="T27" s="175">
        <f t="shared" si="4"/>
        <v>13</v>
      </c>
      <c r="U27" s="175">
        <f t="shared" si="5"/>
        <v>12</v>
      </c>
      <c r="V27" s="175">
        <f t="shared" si="6"/>
        <v>12</v>
      </c>
      <c r="W27" s="196">
        <f t="shared" si="7"/>
        <v>13</v>
      </c>
      <c r="X27" s="196">
        <f t="shared" si="8"/>
        <v>12</v>
      </c>
      <c r="Y27" s="196">
        <f t="shared" si="8"/>
        <v>12</v>
      </c>
    </row>
    <row r="28" spans="1:25">
      <c r="A28" s="476">
        <v>25</v>
      </c>
      <c r="B28" s="476" t="s">
        <v>122</v>
      </c>
      <c r="C28" s="176">
        <f>ROUND(観光客入込数!F28/観光客入込数!$F$2,0)</f>
        <v>69872</v>
      </c>
      <c r="D28" s="175">
        <f>ROUND(観光客入込数!I28/観光客入込数!$I$2,0)</f>
        <v>76115</v>
      </c>
      <c r="E28" s="175">
        <f>ROUND(観光客入込数!L28/観光客入込数!$L$2,0)</f>
        <v>77396</v>
      </c>
      <c r="F28" s="175">
        <f>ROUND(観光客入込数!O28/観光客入込数!$O$2,0)</f>
        <v>75822</v>
      </c>
      <c r="G28" s="175">
        <f>ROUND(観光客入込数!R28/観光客入込数!$R$2,0)</f>
        <v>73994</v>
      </c>
      <c r="H28" s="175">
        <f>ROUND(観光客入込数!U28/観光客入込数!$U$2,0)</f>
        <v>65372</v>
      </c>
      <c r="I28" s="175">
        <f>ROUND(観光客入込数!X28/観光客入込数!$X$2,0)</f>
        <v>62893</v>
      </c>
      <c r="J28" s="196">
        <f>ROUND(観光客入込数!AA28/観光客入込数!$AA$2,0)</f>
        <v>75259</v>
      </c>
      <c r="K28" s="196">
        <f>ROUND(観光客入込数!AD28/観光客入込数!$AD$2,0)</f>
        <v>71892</v>
      </c>
      <c r="L28" s="458">
        <f>ROUND(観光客入込数!AG28/観光客入込数!$AG$2,0)</f>
        <v>75945</v>
      </c>
      <c r="N28" s="881">
        <v>25</v>
      </c>
      <c r="O28" s="881" t="s">
        <v>122</v>
      </c>
      <c r="P28" s="176">
        <f t="shared" si="0"/>
        <v>191</v>
      </c>
      <c r="Q28" s="175">
        <f t="shared" si="1"/>
        <v>209</v>
      </c>
      <c r="R28" s="175">
        <f t="shared" si="2"/>
        <v>212</v>
      </c>
      <c r="S28" s="175">
        <f t="shared" si="3"/>
        <v>208</v>
      </c>
      <c r="T28" s="175">
        <f t="shared" si="4"/>
        <v>203</v>
      </c>
      <c r="U28" s="175">
        <f t="shared" si="5"/>
        <v>179</v>
      </c>
      <c r="V28" s="175">
        <f t="shared" si="6"/>
        <v>172</v>
      </c>
      <c r="W28" s="196">
        <f t="shared" si="7"/>
        <v>206</v>
      </c>
      <c r="X28" s="196">
        <f t="shared" si="8"/>
        <v>197</v>
      </c>
      <c r="Y28" s="196">
        <f t="shared" si="8"/>
        <v>208</v>
      </c>
    </row>
    <row r="29" spans="1:25">
      <c r="A29" s="476">
        <v>26</v>
      </c>
      <c r="B29" s="476" t="s">
        <v>123</v>
      </c>
      <c r="C29" s="176">
        <f>ROUND(観光客入込数!F29/観光客入込数!$F$2,0)</f>
        <v>58974</v>
      </c>
      <c r="D29" s="175">
        <f>ROUND(観光客入込数!I29/観光客入込数!$I$2,0)</f>
        <v>36338</v>
      </c>
      <c r="E29" s="175">
        <f>ROUND(観光客入込数!L29/観光客入込数!$L$2,0)</f>
        <v>33521</v>
      </c>
      <c r="F29" s="175">
        <f>ROUND(観光客入込数!O29/観光客入込数!$O$2,0)</f>
        <v>29381</v>
      </c>
      <c r="G29" s="175">
        <f>ROUND(観光客入込数!R29/観光客入込数!$R$2,0)</f>
        <v>28801</v>
      </c>
      <c r="H29" s="175">
        <f>ROUND(観光客入込数!U29/観光客入込数!$U$2,0)</f>
        <v>22912</v>
      </c>
      <c r="I29" s="175">
        <f>ROUND(観光客入込数!X29/観光客入込数!$X$2,0)</f>
        <v>21905</v>
      </c>
      <c r="J29" s="196">
        <f>ROUND(観光客入込数!AA29/観光客入込数!$AA$2,0)</f>
        <v>29371</v>
      </c>
      <c r="K29" s="196">
        <f>ROUND(観光客入込数!AD29/観光客入込数!$AD$2,0)</f>
        <v>30557</v>
      </c>
      <c r="L29" s="458">
        <f>ROUND(観光客入込数!AG29/観光客入込数!$AG$2,0)</f>
        <v>27179</v>
      </c>
      <c r="N29" s="881">
        <v>26</v>
      </c>
      <c r="O29" s="881" t="s">
        <v>123</v>
      </c>
      <c r="P29" s="176">
        <f t="shared" si="0"/>
        <v>162</v>
      </c>
      <c r="Q29" s="175">
        <f t="shared" si="1"/>
        <v>100</v>
      </c>
      <c r="R29" s="175">
        <f t="shared" si="2"/>
        <v>92</v>
      </c>
      <c r="S29" s="175">
        <f t="shared" si="3"/>
        <v>80</v>
      </c>
      <c r="T29" s="175">
        <f t="shared" si="4"/>
        <v>79</v>
      </c>
      <c r="U29" s="175">
        <f t="shared" si="5"/>
        <v>63</v>
      </c>
      <c r="V29" s="175">
        <f t="shared" si="6"/>
        <v>60</v>
      </c>
      <c r="W29" s="196">
        <f t="shared" si="7"/>
        <v>80</v>
      </c>
      <c r="X29" s="196">
        <f t="shared" si="8"/>
        <v>84</v>
      </c>
      <c r="Y29" s="196">
        <f t="shared" si="8"/>
        <v>74</v>
      </c>
    </row>
    <row r="30" spans="1:25">
      <c r="A30" s="476">
        <v>27</v>
      </c>
      <c r="B30" s="476" t="s">
        <v>124</v>
      </c>
      <c r="C30" s="176">
        <f>ROUND(観光客入込数!F30/観光客入込数!$F$2,0)</f>
        <v>158333</v>
      </c>
      <c r="D30" s="175">
        <f>ROUND(観光客入込数!I30/観光客入込数!$I$2,0)</f>
        <v>158424</v>
      </c>
      <c r="E30" s="175">
        <f>ROUND(観光客入込数!L30/観光客入込数!$L$2,0)</f>
        <v>167110</v>
      </c>
      <c r="F30" s="175">
        <f>ROUND(観光客入込数!O30/観光客入込数!$O$2,0)</f>
        <v>163309</v>
      </c>
      <c r="G30" s="175">
        <f>ROUND(観光客入込数!R30/観光客入込数!$R$2,0)</f>
        <v>190040</v>
      </c>
      <c r="H30" s="175">
        <f>ROUND(観光客入込数!U30/観光客入込数!$U$2,0)</f>
        <v>194943</v>
      </c>
      <c r="I30" s="175">
        <f>ROUND(観光客入込数!X30/観光客入込数!$X$2,0)</f>
        <v>188519</v>
      </c>
      <c r="J30" s="196">
        <f>ROUND(観光客入込数!AA30/観光客入込数!$AA$2,0)</f>
        <v>187463</v>
      </c>
      <c r="K30" s="196">
        <f>ROUND(観光客入込数!AD30/観光客入込数!$AD$2,0)</f>
        <v>168438</v>
      </c>
      <c r="L30" s="458">
        <f>ROUND(観光客入込数!AG30/観光客入込数!$AG$2,0)</f>
        <v>172313</v>
      </c>
      <c r="N30" s="881">
        <v>27</v>
      </c>
      <c r="O30" s="881" t="s">
        <v>124</v>
      </c>
      <c r="P30" s="176">
        <f t="shared" si="0"/>
        <v>434</v>
      </c>
      <c r="Q30" s="175">
        <f t="shared" si="1"/>
        <v>434</v>
      </c>
      <c r="R30" s="175">
        <f t="shared" si="2"/>
        <v>458</v>
      </c>
      <c r="S30" s="175">
        <f t="shared" si="3"/>
        <v>447</v>
      </c>
      <c r="T30" s="175">
        <f t="shared" si="4"/>
        <v>521</v>
      </c>
      <c r="U30" s="175">
        <f t="shared" si="5"/>
        <v>534</v>
      </c>
      <c r="V30" s="175">
        <f t="shared" si="6"/>
        <v>516</v>
      </c>
      <c r="W30" s="196">
        <f t="shared" si="7"/>
        <v>514</v>
      </c>
      <c r="X30" s="196">
        <f t="shared" si="8"/>
        <v>461</v>
      </c>
      <c r="Y30" s="196">
        <f t="shared" si="8"/>
        <v>472</v>
      </c>
    </row>
    <row r="31" spans="1:25">
      <c r="A31" s="476">
        <v>28</v>
      </c>
      <c r="B31" s="476" t="s">
        <v>125</v>
      </c>
      <c r="C31" s="176">
        <f>ROUND(観光客入込数!F31/観光客入込数!$F$2,0)</f>
        <v>54487</v>
      </c>
      <c r="D31" s="175">
        <f>ROUND(観光客入込数!I31/観光客入込数!$I$2,0)</f>
        <v>55256</v>
      </c>
      <c r="E31" s="175">
        <f>ROUND(観光客入込数!L31/観光客入込数!$L$2,0)</f>
        <v>56410</v>
      </c>
      <c r="F31" s="175">
        <f>ROUND(観光客入込数!O31/観光客入込数!$O$2,0)</f>
        <v>55625</v>
      </c>
      <c r="G31" s="175">
        <f>ROUND(観光客入込数!R31/観光客入込数!$R$2,0)</f>
        <v>57516</v>
      </c>
      <c r="H31" s="175">
        <f>ROUND(観光客入込数!U31/観光客入込数!$U$2,0)</f>
        <v>56790</v>
      </c>
      <c r="I31" s="175">
        <f>ROUND(観光客入込数!X31/観光客入込数!$X$2,0)</f>
        <v>51475</v>
      </c>
      <c r="J31" s="196">
        <f>ROUND(観光客入込数!AA31/観光客入込数!$AA$2,0)</f>
        <v>48632</v>
      </c>
      <c r="K31" s="196">
        <f>ROUND(観光客入込数!AD31/観光客入込数!$AD$2,0)</f>
        <v>46196</v>
      </c>
      <c r="L31" s="458">
        <f>ROUND(観光客入込数!AG31/観光客入込数!$AG$2,0)</f>
        <v>45843</v>
      </c>
      <c r="N31" s="881">
        <v>28</v>
      </c>
      <c r="O31" s="881" t="s">
        <v>125</v>
      </c>
      <c r="P31" s="176">
        <f t="shared" si="0"/>
        <v>149</v>
      </c>
      <c r="Q31" s="175">
        <f t="shared" si="1"/>
        <v>151</v>
      </c>
      <c r="R31" s="175">
        <f t="shared" si="2"/>
        <v>155</v>
      </c>
      <c r="S31" s="175">
        <f t="shared" si="3"/>
        <v>152</v>
      </c>
      <c r="T31" s="175">
        <f t="shared" si="4"/>
        <v>158</v>
      </c>
      <c r="U31" s="175">
        <f t="shared" si="5"/>
        <v>156</v>
      </c>
      <c r="V31" s="175">
        <f t="shared" si="6"/>
        <v>141</v>
      </c>
      <c r="W31" s="196">
        <f t="shared" si="7"/>
        <v>133</v>
      </c>
      <c r="X31" s="196">
        <f t="shared" si="8"/>
        <v>127</v>
      </c>
      <c r="Y31" s="196">
        <f t="shared" si="8"/>
        <v>126</v>
      </c>
    </row>
    <row r="32" spans="1:25">
      <c r="A32" s="476">
        <v>29</v>
      </c>
      <c r="B32" s="476" t="s">
        <v>126</v>
      </c>
      <c r="C32" s="176">
        <f>ROUND(観光客入込数!F32/観光客入込数!$F$2,0)</f>
        <v>14103</v>
      </c>
      <c r="D32" s="175">
        <f>ROUND(観光客入込数!I32/観光客入込数!$I$2,0)</f>
        <v>2282</v>
      </c>
      <c r="E32" s="175">
        <f>ROUND(観光客入込数!L32/観光客入込数!$L$2,0)</f>
        <v>9953</v>
      </c>
      <c r="F32" s="175">
        <f>ROUND(観光客入込数!O32/観光客入込数!$O$2,0)</f>
        <v>11173</v>
      </c>
      <c r="G32" s="175">
        <f>ROUND(観光客入込数!R32/観光客入込数!$R$2,0)</f>
        <v>13115</v>
      </c>
      <c r="H32" s="175">
        <f>ROUND(観光客入込数!U32/観光客入込数!$U$2,0)</f>
        <v>13833</v>
      </c>
      <c r="I32" s="175">
        <f>ROUND(観光客入込数!X32/観光客入込数!$X$2,0)</f>
        <v>12923</v>
      </c>
      <c r="J32" s="196">
        <f>ROUND(観光客入込数!AA32/観光客入込数!$AA$2,0)</f>
        <v>12578</v>
      </c>
      <c r="K32" s="196">
        <f>ROUND(観光客入込数!AD32/観光客入込数!$AD$2,0)</f>
        <v>11238</v>
      </c>
      <c r="L32" s="458">
        <f>ROUND(観光客入込数!AG32/観光客入込数!$AG$2,0)</f>
        <v>11629</v>
      </c>
      <c r="N32" s="881">
        <v>29</v>
      </c>
      <c r="O32" s="881" t="s">
        <v>126</v>
      </c>
      <c r="P32" s="176">
        <f t="shared" si="0"/>
        <v>39</v>
      </c>
      <c r="Q32" s="175">
        <f t="shared" si="1"/>
        <v>6</v>
      </c>
      <c r="R32" s="175">
        <f t="shared" si="2"/>
        <v>27</v>
      </c>
      <c r="S32" s="175">
        <f t="shared" si="3"/>
        <v>31</v>
      </c>
      <c r="T32" s="175">
        <f t="shared" si="4"/>
        <v>36</v>
      </c>
      <c r="U32" s="175">
        <f t="shared" si="5"/>
        <v>38</v>
      </c>
      <c r="V32" s="175">
        <f t="shared" si="6"/>
        <v>35</v>
      </c>
      <c r="W32" s="196">
        <f t="shared" si="7"/>
        <v>34</v>
      </c>
      <c r="X32" s="196">
        <f t="shared" si="8"/>
        <v>31</v>
      </c>
      <c r="Y32" s="196">
        <f t="shared" si="8"/>
        <v>32</v>
      </c>
    </row>
    <row r="33" spans="1:25">
      <c r="A33" s="476">
        <v>30</v>
      </c>
      <c r="B33" s="476" t="s">
        <v>127</v>
      </c>
      <c r="C33" s="176">
        <f>ROUND(観光客入込数!F33/観光客入込数!$F$2,0)</f>
        <v>14744</v>
      </c>
      <c r="D33" s="175">
        <f>ROUND(観光客入込数!I33/観光客入込数!$I$2,0)</f>
        <v>16417</v>
      </c>
      <c r="E33" s="175">
        <f>ROUND(観光客入込数!L33/観光客入込数!$L$2,0)</f>
        <v>14273</v>
      </c>
      <c r="F33" s="175">
        <f>ROUND(観光客入込数!O33/観光客入込数!$O$2,0)</f>
        <v>12758</v>
      </c>
      <c r="G33" s="175">
        <f>ROUND(観光客入込数!R33/観光客入込数!$R$2,0)</f>
        <v>12480</v>
      </c>
      <c r="H33" s="175">
        <f>ROUND(観光客入込数!U33/観光客入込数!$U$2,0)</f>
        <v>4000</v>
      </c>
      <c r="I33" s="175">
        <f>ROUND(観光客入込数!X33/観光客入込数!$X$2,0)</f>
        <v>3972</v>
      </c>
      <c r="J33" s="196">
        <f>ROUND(観光客入込数!AA33/観光客入込数!$AA$2,0)</f>
        <v>4011</v>
      </c>
      <c r="K33" s="196">
        <f>ROUND(観光客入込数!AD33/観光客入込数!$AD$2,0)</f>
        <v>3516</v>
      </c>
      <c r="L33" s="458">
        <f>ROUND(観光客入込数!AG33/観光客入込数!$AG$2,0)</f>
        <v>3407</v>
      </c>
      <c r="N33" s="881">
        <v>30</v>
      </c>
      <c r="O33" s="881" t="s">
        <v>127</v>
      </c>
      <c r="P33" s="176">
        <f t="shared" si="0"/>
        <v>40</v>
      </c>
      <c r="Q33" s="175">
        <f t="shared" si="1"/>
        <v>45</v>
      </c>
      <c r="R33" s="175">
        <f t="shared" si="2"/>
        <v>39</v>
      </c>
      <c r="S33" s="175">
        <f t="shared" si="3"/>
        <v>35</v>
      </c>
      <c r="T33" s="175">
        <f t="shared" si="4"/>
        <v>34</v>
      </c>
      <c r="U33" s="175">
        <f t="shared" si="5"/>
        <v>11</v>
      </c>
      <c r="V33" s="175">
        <f t="shared" si="6"/>
        <v>11</v>
      </c>
      <c r="W33" s="196">
        <f t="shared" si="7"/>
        <v>11</v>
      </c>
      <c r="X33" s="196">
        <f t="shared" si="8"/>
        <v>10</v>
      </c>
      <c r="Y33" s="196">
        <f t="shared" si="8"/>
        <v>9</v>
      </c>
    </row>
    <row r="34" spans="1:25">
      <c r="A34" s="476">
        <v>31</v>
      </c>
      <c r="B34" s="476" t="s">
        <v>128</v>
      </c>
      <c r="C34" s="176">
        <f>ROUND(観光客入込数!F34/観光客入込数!$F$2,0)</f>
        <v>37179</v>
      </c>
      <c r="D34" s="175">
        <f>ROUND(観光客入込数!I34/観光客入込数!$I$2,0)</f>
        <v>40942</v>
      </c>
      <c r="E34" s="175">
        <f>ROUND(観光客入込数!L34/観光客入込数!$L$2,0)</f>
        <v>39429</v>
      </c>
      <c r="F34" s="175">
        <f>ROUND(観光客入込数!O34/観光客入込数!$O$2,0)</f>
        <v>38676</v>
      </c>
      <c r="G34" s="175">
        <f>ROUND(観光客入込数!R34/観光客入込数!$R$2,0)</f>
        <v>42241</v>
      </c>
      <c r="H34" s="175">
        <f>ROUND(観光客入込数!U34/観光客入込数!$U$2,0)</f>
        <v>44918</v>
      </c>
      <c r="I34" s="175">
        <f>ROUND(観光客入込数!X34/観光客入込数!$X$2,0)</f>
        <v>45275</v>
      </c>
      <c r="J34" s="196">
        <f>ROUND(観光客入込数!AA34/観光客入込数!$AA$2,0)</f>
        <v>46452</v>
      </c>
      <c r="K34" s="196">
        <f>ROUND(観光客入込数!AD34/観光客入込数!$AD$2,0)</f>
        <v>45510</v>
      </c>
      <c r="L34" s="458">
        <f>ROUND(観光客入込数!AG34/観光客入込数!$AG$2,0)</f>
        <v>44716</v>
      </c>
      <c r="N34" s="881">
        <v>31</v>
      </c>
      <c r="O34" s="881" t="s">
        <v>128</v>
      </c>
      <c r="P34" s="176">
        <f t="shared" si="0"/>
        <v>102</v>
      </c>
      <c r="Q34" s="175">
        <f t="shared" si="1"/>
        <v>112</v>
      </c>
      <c r="R34" s="175">
        <f t="shared" si="2"/>
        <v>108</v>
      </c>
      <c r="S34" s="175">
        <f t="shared" si="3"/>
        <v>106</v>
      </c>
      <c r="T34" s="175">
        <f t="shared" si="4"/>
        <v>116</v>
      </c>
      <c r="U34" s="175">
        <f t="shared" si="5"/>
        <v>123</v>
      </c>
      <c r="V34" s="175">
        <f t="shared" si="6"/>
        <v>124</v>
      </c>
      <c r="W34" s="196">
        <f t="shared" si="7"/>
        <v>127</v>
      </c>
      <c r="X34" s="196">
        <f t="shared" si="8"/>
        <v>125</v>
      </c>
      <c r="Y34" s="196">
        <f t="shared" si="8"/>
        <v>123</v>
      </c>
    </row>
    <row r="35" spans="1:25">
      <c r="A35" s="476">
        <v>32</v>
      </c>
      <c r="B35" s="476" t="s">
        <v>130</v>
      </c>
      <c r="C35" s="176">
        <f>ROUND(観光客入込数!F35/観光客入込数!$F$2,0)</f>
        <v>675000</v>
      </c>
      <c r="D35" s="175">
        <f>ROUND(観光客入込数!I35/観光客入込数!$I$2,0)</f>
        <v>707692</v>
      </c>
      <c r="E35" s="175">
        <f>ROUND(観光客入込数!L35/観光客入込数!$L$2,0)</f>
        <v>693590</v>
      </c>
      <c r="F35" s="175">
        <f>ROUND(観光客入込数!O35/観光客入込数!$O$2,0)</f>
        <v>684375</v>
      </c>
      <c r="G35" s="175">
        <f>ROUND(観光客入込数!R35/観光客入込数!$R$2,0)</f>
        <v>775817</v>
      </c>
      <c r="H35" s="175">
        <f>ROUND(観光客入込数!U35/観光客入込数!$U$2,0)</f>
        <v>720370</v>
      </c>
      <c r="I35" s="175">
        <f>ROUND(観光客入込数!X35/観光客入込数!$X$2,0)</f>
        <v>698160</v>
      </c>
      <c r="J35" s="196">
        <f>ROUND(観光客入込数!AA35/観光客入込数!$AA$2,0)</f>
        <v>722293</v>
      </c>
      <c r="K35" s="196">
        <f>ROUND(観光客入込数!AD35/観光客入込数!$AD$2,0)</f>
        <v>678049</v>
      </c>
      <c r="L35" s="458">
        <f>ROUND(観光客入込数!AG35/観光客入込数!$AG$2,0)</f>
        <v>677301</v>
      </c>
      <c r="N35" s="881">
        <v>32</v>
      </c>
      <c r="O35" s="881" t="s">
        <v>130</v>
      </c>
      <c r="P35" s="176">
        <f t="shared" si="0"/>
        <v>1849</v>
      </c>
      <c r="Q35" s="175">
        <f t="shared" si="1"/>
        <v>1939</v>
      </c>
      <c r="R35" s="175">
        <f t="shared" si="2"/>
        <v>1900</v>
      </c>
      <c r="S35" s="175">
        <f t="shared" si="3"/>
        <v>1875</v>
      </c>
      <c r="T35" s="175">
        <f t="shared" si="4"/>
        <v>2126</v>
      </c>
      <c r="U35" s="175">
        <f t="shared" si="5"/>
        <v>1974</v>
      </c>
      <c r="V35" s="175">
        <f t="shared" si="6"/>
        <v>1913</v>
      </c>
      <c r="W35" s="196">
        <f t="shared" si="7"/>
        <v>1979</v>
      </c>
      <c r="X35" s="196">
        <f t="shared" ref="X35:X44" si="9">ROUND(K35/365,0)</f>
        <v>1858</v>
      </c>
      <c r="Y35" s="196">
        <f t="shared" ref="Y35:Y44" si="10">ROUND(L35/365,0)</f>
        <v>1856</v>
      </c>
    </row>
    <row r="36" spans="1:25">
      <c r="A36" s="476">
        <v>33</v>
      </c>
      <c r="B36" s="476" t="s">
        <v>131</v>
      </c>
      <c r="C36" s="176">
        <f>ROUND(観光客入込数!F36/観光客入込数!$F$2,0)</f>
        <v>147436</v>
      </c>
      <c r="D36" s="175">
        <f>ROUND(観光客入込数!I36/観光客入込数!$I$2,0)</f>
        <v>91561</v>
      </c>
      <c r="E36" s="175">
        <f>ROUND(観光客入込数!L36/観光客入込数!$L$2,0)</f>
        <v>127901</v>
      </c>
      <c r="F36" s="175">
        <f>ROUND(観光客入込数!O36/観光客入込数!$O$2,0)</f>
        <v>152140</v>
      </c>
      <c r="G36" s="175">
        <f>ROUND(観光客入込数!R36/観光客入込数!$R$2,0)</f>
        <v>159602</v>
      </c>
      <c r="H36" s="175">
        <f>ROUND(観光客入込数!U36/観光客入込数!$U$2,0)</f>
        <v>100356</v>
      </c>
      <c r="I36" s="175">
        <f>ROUND(観光客入込数!X36/観光客入込数!$X$2,0)</f>
        <v>134287</v>
      </c>
      <c r="J36" s="196">
        <f>ROUND(観光客入込数!AA36/観光客入込数!$AA$2,0)</f>
        <v>144874</v>
      </c>
      <c r="K36" s="196">
        <f>ROUND(観光客入込数!AD36/観光客入込数!$AD$2,0)</f>
        <v>123440</v>
      </c>
      <c r="L36" s="458">
        <f>ROUND(観光客入込数!AG36/観光客入込数!$AG$2,0)</f>
        <v>110317</v>
      </c>
      <c r="N36" s="881">
        <v>33</v>
      </c>
      <c r="O36" s="881" t="s">
        <v>131</v>
      </c>
      <c r="P36" s="176">
        <f t="shared" si="0"/>
        <v>404</v>
      </c>
      <c r="Q36" s="175">
        <f t="shared" si="1"/>
        <v>251</v>
      </c>
      <c r="R36" s="175">
        <f t="shared" si="2"/>
        <v>350</v>
      </c>
      <c r="S36" s="175">
        <f t="shared" si="3"/>
        <v>417</v>
      </c>
      <c r="T36" s="175">
        <f t="shared" si="4"/>
        <v>437</v>
      </c>
      <c r="U36" s="175">
        <f t="shared" si="5"/>
        <v>275</v>
      </c>
      <c r="V36" s="175">
        <f t="shared" si="6"/>
        <v>368</v>
      </c>
      <c r="W36" s="196">
        <f t="shared" si="7"/>
        <v>397</v>
      </c>
      <c r="X36" s="196">
        <f t="shared" si="9"/>
        <v>338</v>
      </c>
      <c r="Y36" s="196">
        <f t="shared" si="10"/>
        <v>302</v>
      </c>
    </row>
    <row r="37" spans="1:25">
      <c r="A37" s="476">
        <v>34</v>
      </c>
      <c r="B37" s="476" t="s">
        <v>132</v>
      </c>
      <c r="C37" s="176">
        <f>ROUND(観光客入込数!F37/観光客入込数!$F$2,0)</f>
        <v>71154</v>
      </c>
      <c r="D37" s="175">
        <f>ROUND(観光客入込数!I37/観光客入込数!$I$2,0)</f>
        <v>64287</v>
      </c>
      <c r="E37" s="175">
        <f>ROUND(観光客入込数!L37/観光客入込数!$L$2,0)</f>
        <v>64537</v>
      </c>
      <c r="F37" s="175">
        <f>ROUND(観光客入込数!O37/観光客入込数!$O$2,0)</f>
        <v>69099</v>
      </c>
      <c r="G37" s="175">
        <f>ROUND(観光客入込数!R37/観光客入込数!$R$2,0)</f>
        <v>82643</v>
      </c>
      <c r="H37" s="175">
        <f>ROUND(観光客入込数!U37/観光客入込数!$U$2,0)</f>
        <v>86860</v>
      </c>
      <c r="I37" s="175">
        <f>ROUND(観光客入込数!X37/観光客入込数!$X$2,0)</f>
        <v>74388</v>
      </c>
      <c r="J37" s="196">
        <f>ROUND(観光客入込数!AA37/観光客入込数!$AA$2,0)</f>
        <v>73969</v>
      </c>
      <c r="K37" s="196">
        <f>ROUND(観光客入込数!AD37/観光客入込数!$AD$2,0)</f>
        <v>68762</v>
      </c>
      <c r="L37" s="458">
        <f>ROUND(観光客入込数!AG37/観光客入込数!$AG$2,0)</f>
        <v>76480</v>
      </c>
      <c r="N37" s="881">
        <v>34</v>
      </c>
      <c r="O37" s="881" t="s">
        <v>132</v>
      </c>
      <c r="P37" s="176">
        <f t="shared" si="0"/>
        <v>195</v>
      </c>
      <c r="Q37" s="175">
        <f t="shared" si="1"/>
        <v>176</v>
      </c>
      <c r="R37" s="175">
        <f t="shared" si="2"/>
        <v>177</v>
      </c>
      <c r="S37" s="175">
        <f t="shared" si="3"/>
        <v>189</v>
      </c>
      <c r="T37" s="175">
        <f t="shared" si="4"/>
        <v>226</v>
      </c>
      <c r="U37" s="175">
        <f t="shared" si="5"/>
        <v>238</v>
      </c>
      <c r="V37" s="175">
        <f t="shared" si="6"/>
        <v>204</v>
      </c>
      <c r="W37" s="196">
        <f t="shared" si="7"/>
        <v>203</v>
      </c>
      <c r="X37" s="196">
        <f t="shared" si="9"/>
        <v>188</v>
      </c>
      <c r="Y37" s="196">
        <f t="shared" si="10"/>
        <v>210</v>
      </c>
    </row>
    <row r="38" spans="1:25">
      <c r="A38" s="476">
        <v>35</v>
      </c>
      <c r="B38" s="476" t="s">
        <v>133</v>
      </c>
      <c r="C38" s="176">
        <f>ROUND(観光客入込数!F38/観光客入込数!$F$2,0)</f>
        <v>203846</v>
      </c>
      <c r="D38" s="175">
        <f>ROUND(観光客入込数!I38/観光客入込数!$I$2,0)</f>
        <v>202418</v>
      </c>
      <c r="E38" s="175">
        <f>ROUND(観光客入込数!L38/観光客入込数!$L$2,0)</f>
        <v>198260</v>
      </c>
      <c r="F38" s="175">
        <f>ROUND(観光客入込数!O38/観光客入込数!$O$2,0)</f>
        <v>205921</v>
      </c>
      <c r="G38" s="175">
        <f>ROUND(観光客入込数!R38/観光客入込数!$R$2,0)</f>
        <v>209282</v>
      </c>
      <c r="H38" s="175">
        <f>ROUND(観光客入込数!U38/観光客入込数!$U$2,0)</f>
        <v>201597</v>
      </c>
      <c r="I38" s="175">
        <f>ROUND(観光客入込数!X38/観光客入込数!$X$2,0)</f>
        <v>208250</v>
      </c>
      <c r="J38" s="196">
        <f>ROUND(観光客入込数!AA38/観光客入込数!$AA$2,0)</f>
        <v>211567</v>
      </c>
      <c r="K38" s="196">
        <f>ROUND(観光客入込数!AD38/観光客入込数!$AD$2,0)</f>
        <v>203006</v>
      </c>
      <c r="L38" s="458">
        <f>ROUND(観光客入込数!AG38/観光客入込数!$AG$2,0)</f>
        <v>173871</v>
      </c>
      <c r="N38" s="881">
        <v>35</v>
      </c>
      <c r="O38" s="881" t="s">
        <v>133</v>
      </c>
      <c r="P38" s="176">
        <f t="shared" si="0"/>
        <v>558</v>
      </c>
      <c r="Q38" s="175">
        <f t="shared" si="1"/>
        <v>555</v>
      </c>
      <c r="R38" s="175">
        <f t="shared" si="2"/>
        <v>543</v>
      </c>
      <c r="S38" s="175">
        <f t="shared" si="3"/>
        <v>564</v>
      </c>
      <c r="T38" s="175">
        <f t="shared" si="4"/>
        <v>573</v>
      </c>
      <c r="U38" s="175">
        <f t="shared" si="5"/>
        <v>552</v>
      </c>
      <c r="V38" s="175">
        <f t="shared" si="6"/>
        <v>571</v>
      </c>
      <c r="W38" s="196">
        <f t="shared" si="7"/>
        <v>580</v>
      </c>
      <c r="X38" s="196">
        <f t="shared" si="9"/>
        <v>556</v>
      </c>
      <c r="Y38" s="196">
        <f t="shared" si="10"/>
        <v>476</v>
      </c>
    </row>
    <row r="39" spans="1:25">
      <c r="A39" s="476">
        <v>36</v>
      </c>
      <c r="B39" s="476" t="s">
        <v>134</v>
      </c>
      <c r="C39" s="176">
        <f>ROUND(観光客入込数!F39/観光客入込数!$F$2,0)</f>
        <v>138462</v>
      </c>
      <c r="D39" s="175">
        <f>ROUND(観光客入込数!I39/観光客入込数!$I$2,0)</f>
        <v>121580</v>
      </c>
      <c r="E39" s="175">
        <f>ROUND(観光客入込数!L39/観光客入込数!$L$2,0)</f>
        <v>157092</v>
      </c>
      <c r="F39" s="175">
        <f>ROUND(観光客入込数!O39/観光客入込数!$O$2,0)</f>
        <v>157897</v>
      </c>
      <c r="G39" s="175">
        <f>ROUND(観光客入込数!R39/観光客入込数!$R$2,0)</f>
        <v>164616</v>
      </c>
      <c r="H39" s="175">
        <f>ROUND(観光客入込数!U39/観光客入込数!$U$2,0)</f>
        <v>163581</v>
      </c>
      <c r="I39" s="175">
        <f>ROUND(観光客入込数!X39/観光客入込数!$X$2,0)</f>
        <v>155693</v>
      </c>
      <c r="J39" s="196">
        <f>ROUND(観光客入込数!AA39/観光客入込数!$AA$2,0)</f>
        <v>162036</v>
      </c>
      <c r="K39" s="196">
        <f>ROUND(観光客入込数!AD39/観光客入込数!$AD$2,0)</f>
        <v>147599</v>
      </c>
      <c r="L39" s="458">
        <f>ROUND(観光客入込数!AG39/観光客入込数!$AG$2,0)</f>
        <v>139783</v>
      </c>
      <c r="N39" s="881">
        <v>36</v>
      </c>
      <c r="O39" s="881" t="s">
        <v>134</v>
      </c>
      <c r="P39" s="176">
        <f t="shared" si="0"/>
        <v>379</v>
      </c>
      <c r="Q39" s="175">
        <f t="shared" si="1"/>
        <v>333</v>
      </c>
      <c r="R39" s="175">
        <f t="shared" si="2"/>
        <v>430</v>
      </c>
      <c r="S39" s="175">
        <f t="shared" si="3"/>
        <v>433</v>
      </c>
      <c r="T39" s="175">
        <f t="shared" si="4"/>
        <v>451</v>
      </c>
      <c r="U39" s="175">
        <f t="shared" si="5"/>
        <v>448</v>
      </c>
      <c r="V39" s="175">
        <f t="shared" si="6"/>
        <v>427</v>
      </c>
      <c r="W39" s="196">
        <f t="shared" si="7"/>
        <v>444</v>
      </c>
      <c r="X39" s="196">
        <f t="shared" si="9"/>
        <v>404</v>
      </c>
      <c r="Y39" s="196">
        <f t="shared" si="10"/>
        <v>383</v>
      </c>
    </row>
    <row r="40" spans="1:25">
      <c r="A40" s="476">
        <v>37</v>
      </c>
      <c r="B40" s="145" t="s">
        <v>1033</v>
      </c>
      <c r="C40" s="176">
        <f>ROUND(観光客入込数!F40/観光客入込数!$F$2,0)</f>
        <v>92949</v>
      </c>
      <c r="D40" s="175">
        <f>ROUND(観光客入込数!I40/観光客入込数!$I$2,0)</f>
        <v>83687</v>
      </c>
      <c r="E40" s="175">
        <f>ROUND(観光客入込数!L40/観光客入込数!$L$2,0)</f>
        <v>86296</v>
      </c>
      <c r="F40" s="175">
        <f>ROUND(観光客入込数!O40/観光客入込数!$O$2,0)</f>
        <v>75161</v>
      </c>
      <c r="G40" s="175">
        <f>ROUND(観光客入込数!R40/観光客入込数!$R$2,0)</f>
        <v>78290</v>
      </c>
      <c r="H40" s="175">
        <f>ROUND(観光客入込数!U40/観光客入込数!$U$2,0)</f>
        <v>74357</v>
      </c>
      <c r="I40" s="175">
        <f>ROUND(観光客入込数!X40/観光客入込数!$X$2,0)</f>
        <v>76321</v>
      </c>
      <c r="J40" s="196">
        <f>ROUND(観光客入込数!AA40/観光客入込数!$AA$2,0)</f>
        <v>84312</v>
      </c>
      <c r="K40" s="196">
        <f>ROUND(観光客入込数!AD40/観光客入込数!$AD$2,0)</f>
        <v>74112</v>
      </c>
      <c r="L40" s="458">
        <f>ROUND(観光客入込数!AG40/観光客入込数!$AG$2,0)</f>
        <v>69807</v>
      </c>
      <c r="N40" s="881">
        <v>37</v>
      </c>
      <c r="O40" s="145" t="s">
        <v>1033</v>
      </c>
      <c r="P40" s="176">
        <f t="shared" si="0"/>
        <v>255</v>
      </c>
      <c r="Q40" s="175">
        <f t="shared" si="1"/>
        <v>229</v>
      </c>
      <c r="R40" s="175">
        <f t="shared" si="2"/>
        <v>236</v>
      </c>
      <c r="S40" s="175">
        <f t="shared" si="3"/>
        <v>206</v>
      </c>
      <c r="T40" s="175">
        <f t="shared" si="4"/>
        <v>214</v>
      </c>
      <c r="U40" s="175">
        <f t="shared" si="5"/>
        <v>204</v>
      </c>
      <c r="V40" s="175">
        <f t="shared" si="6"/>
        <v>209</v>
      </c>
      <c r="W40" s="196">
        <f t="shared" si="7"/>
        <v>231</v>
      </c>
      <c r="X40" s="196">
        <f t="shared" si="9"/>
        <v>203</v>
      </c>
      <c r="Y40" s="196">
        <f t="shared" si="10"/>
        <v>191</v>
      </c>
    </row>
    <row r="41" spans="1:25">
      <c r="A41" s="476">
        <v>38</v>
      </c>
      <c r="B41" s="476" t="s">
        <v>137</v>
      </c>
      <c r="C41" s="176">
        <f>ROUND(観光客入込数!F41/観光客入込数!$F$2,0)</f>
        <v>67308</v>
      </c>
      <c r="D41" s="175">
        <f>ROUND(観光客入込数!I41/観光客入込数!$I$2,0)</f>
        <v>66667</v>
      </c>
      <c r="E41" s="175">
        <f>ROUND(観光客入込数!L41/観光客入込数!$L$2,0)</f>
        <v>67949</v>
      </c>
      <c r="F41" s="175">
        <f>ROUND(観光客入込数!O41/観光客入込数!$O$2,0)</f>
        <v>63125</v>
      </c>
      <c r="G41" s="175">
        <f>ROUND(観光客入込数!R41/観光客入込数!$R$2,0)</f>
        <v>62745</v>
      </c>
      <c r="H41" s="175">
        <f>ROUND(観光客入込数!U41/観光客入込数!$U$2,0)</f>
        <v>54265</v>
      </c>
      <c r="I41" s="175">
        <f>ROUND(観光客入込数!X41/観光客入込数!$X$2,0)</f>
        <v>56636</v>
      </c>
      <c r="J41" s="196">
        <f>ROUND(観光客入込数!AA41/観光客入込数!$AA$2,0)</f>
        <v>62646</v>
      </c>
      <c r="K41" s="196">
        <f>ROUND(観光客入込数!AD41/観光客入込数!$AD$2,0)</f>
        <v>63115</v>
      </c>
      <c r="L41" s="458">
        <f>ROUND(観光客入込数!AG41/観光客入込数!$AG$2,0)</f>
        <v>61437</v>
      </c>
      <c r="N41" s="881">
        <v>38</v>
      </c>
      <c r="O41" s="881" t="s">
        <v>137</v>
      </c>
      <c r="P41" s="176">
        <f t="shared" si="0"/>
        <v>184</v>
      </c>
      <c r="Q41" s="175">
        <f t="shared" si="1"/>
        <v>183</v>
      </c>
      <c r="R41" s="175">
        <f t="shared" si="2"/>
        <v>186</v>
      </c>
      <c r="S41" s="175">
        <f t="shared" si="3"/>
        <v>173</v>
      </c>
      <c r="T41" s="175">
        <f t="shared" si="4"/>
        <v>172</v>
      </c>
      <c r="U41" s="175">
        <f t="shared" si="5"/>
        <v>149</v>
      </c>
      <c r="V41" s="175">
        <f t="shared" si="6"/>
        <v>155</v>
      </c>
      <c r="W41" s="196">
        <f t="shared" si="7"/>
        <v>172</v>
      </c>
      <c r="X41" s="196">
        <f t="shared" si="9"/>
        <v>173</v>
      </c>
      <c r="Y41" s="196">
        <f t="shared" si="10"/>
        <v>168</v>
      </c>
    </row>
    <row r="42" spans="1:25">
      <c r="A42" s="476">
        <v>39</v>
      </c>
      <c r="B42" s="476" t="s">
        <v>139</v>
      </c>
      <c r="C42" s="176">
        <f>ROUND(観光客入込数!F42/観光客入込数!$F$2,0)</f>
        <v>370513</v>
      </c>
      <c r="D42" s="175">
        <f>ROUND(観光客入込数!I42/観光客入込数!$I$2,0)</f>
        <v>370599</v>
      </c>
      <c r="E42" s="175">
        <f>ROUND(観光客入込数!L42/観光客入込数!$L$2,0)</f>
        <v>398687</v>
      </c>
      <c r="F42" s="175">
        <f>ROUND(観光客入込数!O42/観光客入込数!$O$2,0)</f>
        <v>377190</v>
      </c>
      <c r="G42" s="175">
        <f>ROUND(観光客入込数!R42/観光客入込数!$R$2,0)</f>
        <v>417285</v>
      </c>
      <c r="H42" s="175">
        <f>ROUND(観光客入込数!U42/観光客入込数!$U$2,0)</f>
        <v>419472</v>
      </c>
      <c r="I42" s="175">
        <f>ROUND(観光客入込数!X42/観光客入込数!$X$2,0)</f>
        <v>399419</v>
      </c>
      <c r="J42" s="196">
        <f>ROUND(観光客入込数!AA42/観光客入込数!$AA$2,0)</f>
        <v>421801</v>
      </c>
      <c r="K42" s="196">
        <f>ROUND(観光客入込数!AD42/観光客入込数!$AD$2,0)</f>
        <v>398261</v>
      </c>
      <c r="L42" s="458">
        <f>ROUND(観光客入込数!AG42/観光客入込数!$AG$2,0)</f>
        <v>392580</v>
      </c>
      <c r="N42" s="881">
        <v>39</v>
      </c>
      <c r="O42" s="881" t="s">
        <v>139</v>
      </c>
      <c r="P42" s="176">
        <f t="shared" si="0"/>
        <v>1015</v>
      </c>
      <c r="Q42" s="175">
        <f t="shared" si="1"/>
        <v>1015</v>
      </c>
      <c r="R42" s="175">
        <f t="shared" si="2"/>
        <v>1092</v>
      </c>
      <c r="S42" s="175">
        <f t="shared" si="3"/>
        <v>1033</v>
      </c>
      <c r="T42" s="175">
        <f t="shared" si="4"/>
        <v>1143</v>
      </c>
      <c r="U42" s="175">
        <f t="shared" si="5"/>
        <v>1149</v>
      </c>
      <c r="V42" s="175">
        <f t="shared" si="6"/>
        <v>1094</v>
      </c>
      <c r="W42" s="196">
        <f t="shared" si="7"/>
        <v>1156</v>
      </c>
      <c r="X42" s="196">
        <f t="shared" si="9"/>
        <v>1091</v>
      </c>
      <c r="Y42" s="196">
        <f t="shared" si="10"/>
        <v>1076</v>
      </c>
    </row>
    <row r="43" spans="1:25">
      <c r="A43" s="476">
        <v>40</v>
      </c>
      <c r="B43" s="476" t="s">
        <v>140</v>
      </c>
      <c r="C43" s="176">
        <f>ROUND(観光客入込数!F43/観光客入込数!$F$2,0)</f>
        <v>361538</v>
      </c>
      <c r="D43" s="175">
        <f>ROUND(観光客入込数!I43/観光客入込数!$I$2,0)</f>
        <v>362821</v>
      </c>
      <c r="E43" s="175">
        <f>ROUND(観光客入込数!L43/観光客入込数!$L$2,0)</f>
        <v>380228</v>
      </c>
      <c r="F43" s="175">
        <f>ROUND(観光客入込数!O43/観光客入込数!$O$2,0)</f>
        <v>371409</v>
      </c>
      <c r="G43" s="175">
        <f>ROUND(観光客入込数!R43/観光客入込数!$R$2,0)</f>
        <v>299750</v>
      </c>
      <c r="H43" s="175">
        <f>ROUND(観光客入込数!U43/観光客入込数!$U$2,0)</f>
        <v>286572</v>
      </c>
      <c r="I43" s="175">
        <f>ROUND(観光客入込数!X43/観光客入込数!$X$2,0)</f>
        <v>279889</v>
      </c>
      <c r="J43" s="196">
        <f>ROUND(観光客入込数!AA43/観光客入込数!$AA$2,0)</f>
        <v>289792</v>
      </c>
      <c r="K43" s="196">
        <f>ROUND(観光客入込数!AD43/観光客入込数!$AD$2,0)</f>
        <v>245790</v>
      </c>
      <c r="L43" s="458">
        <f>ROUND(観光客入込数!AG43/観光客入込数!$AG$2,0)</f>
        <v>257601</v>
      </c>
      <c r="N43" s="881">
        <v>40</v>
      </c>
      <c r="O43" s="881" t="s">
        <v>140</v>
      </c>
      <c r="P43" s="176">
        <f t="shared" si="0"/>
        <v>991</v>
      </c>
      <c r="Q43" s="175">
        <f t="shared" si="1"/>
        <v>994</v>
      </c>
      <c r="R43" s="175">
        <f t="shared" si="2"/>
        <v>1042</v>
      </c>
      <c r="S43" s="175">
        <f t="shared" si="3"/>
        <v>1018</v>
      </c>
      <c r="T43" s="175">
        <f t="shared" si="4"/>
        <v>821</v>
      </c>
      <c r="U43" s="175">
        <f t="shared" si="5"/>
        <v>785</v>
      </c>
      <c r="V43" s="175">
        <f t="shared" si="6"/>
        <v>767</v>
      </c>
      <c r="W43" s="196">
        <f t="shared" si="7"/>
        <v>794</v>
      </c>
      <c r="X43" s="196">
        <f t="shared" si="9"/>
        <v>673</v>
      </c>
      <c r="Y43" s="196">
        <f t="shared" si="10"/>
        <v>706</v>
      </c>
    </row>
    <row r="44" spans="1:25">
      <c r="A44" s="477">
        <v>41</v>
      </c>
      <c r="B44" s="477" t="s">
        <v>141</v>
      </c>
      <c r="C44" s="176">
        <f>ROUND(観光客入込数!F44/観光客入込数!$F$2,0)</f>
        <v>141667</v>
      </c>
      <c r="D44" s="175">
        <f>ROUND(観光客入込数!I44/観光客入込数!$I$2,0)</f>
        <v>144659</v>
      </c>
      <c r="E44" s="175">
        <f>ROUND(観光客入込数!L44/観光客入込数!$L$2,0)</f>
        <v>132313</v>
      </c>
      <c r="F44" s="175">
        <f>ROUND(観光客入込数!O44/観光客入込数!$O$2,0)</f>
        <v>132328</v>
      </c>
      <c r="G44" s="175">
        <f>ROUND(観光客入込数!R44/観光客入込数!$R$2,0)</f>
        <v>132837</v>
      </c>
      <c r="H44" s="175">
        <f>ROUND(観光客入込数!U44/観光客入込数!$U$2,0)</f>
        <v>132580</v>
      </c>
      <c r="I44" s="175">
        <f>ROUND(観光客入込数!X44/観光客入込数!$X$2,0)</f>
        <v>118436</v>
      </c>
      <c r="J44" s="196">
        <f>ROUND(観光客入込数!AA44/観光客入込数!$AA$2,0)</f>
        <v>126739</v>
      </c>
      <c r="K44" s="196">
        <f>ROUND(観光客入込数!AD44/観光客入込数!$AD$2,0)</f>
        <v>121604</v>
      </c>
      <c r="L44" s="458">
        <f>ROUND(観光客入込数!AG44/観光客入込数!$AG$2,0)</f>
        <v>111276</v>
      </c>
      <c r="N44" s="882">
        <v>41</v>
      </c>
      <c r="O44" s="882" t="s">
        <v>141</v>
      </c>
      <c r="P44" s="176">
        <f t="shared" si="0"/>
        <v>388</v>
      </c>
      <c r="Q44" s="175">
        <f t="shared" si="1"/>
        <v>396</v>
      </c>
      <c r="R44" s="175">
        <f t="shared" si="2"/>
        <v>363</v>
      </c>
      <c r="S44" s="175">
        <f t="shared" si="3"/>
        <v>363</v>
      </c>
      <c r="T44" s="175">
        <f t="shared" si="4"/>
        <v>364</v>
      </c>
      <c r="U44" s="175">
        <f t="shared" si="5"/>
        <v>363</v>
      </c>
      <c r="V44" s="175">
        <f t="shared" si="6"/>
        <v>324</v>
      </c>
      <c r="W44" s="196">
        <f t="shared" si="7"/>
        <v>347</v>
      </c>
      <c r="X44" s="196">
        <f t="shared" si="9"/>
        <v>333</v>
      </c>
      <c r="Y44" s="196">
        <f t="shared" si="10"/>
        <v>305</v>
      </c>
    </row>
    <row r="45" spans="1:25">
      <c r="A45" s="1120" t="s">
        <v>142</v>
      </c>
      <c r="B45" s="1120"/>
      <c r="C45" s="182">
        <f>SUM(C4:C44)</f>
        <v>8311538</v>
      </c>
      <c r="D45" s="173">
        <f t="shared" ref="D45:L45" si="11">SUM(D4:D44)</f>
        <v>8554090</v>
      </c>
      <c r="E45" s="173">
        <f t="shared" si="11"/>
        <v>8253333</v>
      </c>
      <c r="F45" s="173">
        <f t="shared" si="11"/>
        <v>8426866</v>
      </c>
      <c r="G45" s="173">
        <f t="shared" si="11"/>
        <v>7932566</v>
      </c>
      <c r="H45" s="173">
        <f t="shared" si="11"/>
        <v>8257047</v>
      </c>
      <c r="I45" s="173">
        <f t="shared" si="11"/>
        <v>7768331</v>
      </c>
      <c r="J45" s="253">
        <f t="shared" si="11"/>
        <v>8155116</v>
      </c>
      <c r="K45" s="253">
        <f t="shared" si="11"/>
        <v>7432666</v>
      </c>
      <c r="L45" s="253">
        <f t="shared" si="11"/>
        <v>7263126</v>
      </c>
      <c r="N45" s="1120" t="s">
        <v>142</v>
      </c>
      <c r="O45" s="1120"/>
      <c r="P45" s="182">
        <f>SUM(P4:P44)</f>
        <v>22768</v>
      </c>
      <c r="Q45" s="173">
        <f t="shared" ref="Q45:X45" si="12">SUM(Q4:Q44)</f>
        <v>23436</v>
      </c>
      <c r="R45" s="173">
        <f t="shared" si="12"/>
        <v>22610</v>
      </c>
      <c r="S45" s="173">
        <f t="shared" si="12"/>
        <v>23088</v>
      </c>
      <c r="T45" s="173">
        <f t="shared" si="12"/>
        <v>21732</v>
      </c>
      <c r="U45" s="173">
        <f t="shared" si="12"/>
        <v>22622</v>
      </c>
      <c r="V45" s="173">
        <f t="shared" si="12"/>
        <v>21283</v>
      </c>
      <c r="W45" s="253">
        <f t="shared" si="12"/>
        <v>22343</v>
      </c>
      <c r="X45" s="253">
        <f t="shared" si="12"/>
        <v>20361</v>
      </c>
      <c r="Y45" s="253">
        <f t="shared" ref="Y45" si="13">SUM(Y4:Y44)</f>
        <v>19899</v>
      </c>
    </row>
    <row r="46" spans="1:25">
      <c r="A46" s="60" t="s">
        <v>143</v>
      </c>
      <c r="N46" s="60" t="s">
        <v>143</v>
      </c>
      <c r="O46" s="60"/>
    </row>
  </sheetData>
  <mergeCells count="6">
    <mergeCell ref="A2:A3"/>
    <mergeCell ref="B2:B3"/>
    <mergeCell ref="N2:N3"/>
    <mergeCell ref="O2:O3"/>
    <mergeCell ref="A45:B45"/>
    <mergeCell ref="N45:O45"/>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59999389629810485"/>
  </sheetPr>
  <dimension ref="A1:X73"/>
  <sheetViews>
    <sheetView topLeftCell="B1" workbookViewId="0">
      <pane xSplit="1" ySplit="2" topLeftCell="C3" activePane="bottomRight" state="frozen"/>
      <selection activeCell="B1" sqref="B1"/>
      <selection pane="topRight" activeCell="C1" sqref="C1"/>
      <selection pane="bottomLeft" activeCell="B3" sqref="B3"/>
      <selection pane="bottomRight" activeCell="J2" sqref="J2"/>
    </sheetView>
  </sheetViews>
  <sheetFormatPr defaultColWidth="11.90625" defaultRowHeight="13"/>
  <cols>
    <col min="1" max="1" width="5.453125" style="504" customWidth="1"/>
    <col min="2" max="2" width="11.90625" style="504" customWidth="1"/>
    <col min="3" max="3" width="10.08984375" style="519" customWidth="1"/>
    <col min="4" max="8" width="10.08984375" style="522" customWidth="1"/>
    <col min="9" max="9" width="5.453125" style="548" customWidth="1"/>
    <col min="10" max="10" width="12.7265625" style="504" customWidth="1"/>
    <col min="11" max="16" width="10.08984375" style="504" customWidth="1"/>
    <col min="17" max="17" width="3.7265625" style="504" customWidth="1"/>
    <col min="18" max="18" width="12.6328125" style="504" customWidth="1"/>
    <col min="19" max="24" width="10.08984375" style="504" customWidth="1"/>
    <col min="25" max="16384" width="11.90625" style="504"/>
  </cols>
  <sheetData>
    <row r="1" spans="1:24" s="502" customFormat="1">
      <c r="B1" s="538" t="s">
        <v>1293</v>
      </c>
      <c r="C1" s="500"/>
      <c r="D1" s="501"/>
      <c r="E1" s="501"/>
      <c r="G1" s="155" t="s">
        <v>674</v>
      </c>
      <c r="H1" s="501"/>
      <c r="I1" s="541"/>
      <c r="J1" s="495" t="s">
        <v>1294</v>
      </c>
      <c r="K1" s="155"/>
      <c r="L1" s="155"/>
      <c r="M1" s="155"/>
      <c r="O1" s="155" t="s">
        <v>674</v>
      </c>
      <c r="P1" s="155"/>
      <c r="R1" s="539" t="s">
        <v>678</v>
      </c>
    </row>
    <row r="2" spans="1:24" s="502" customFormat="1">
      <c r="B2" s="549" t="s">
        <v>662</v>
      </c>
      <c r="C2" s="563">
        <v>42005</v>
      </c>
      <c r="D2" s="564">
        <v>42370</v>
      </c>
      <c r="E2" s="564">
        <v>42736</v>
      </c>
      <c r="F2" s="565">
        <v>43101</v>
      </c>
      <c r="G2" s="1080">
        <v>43466</v>
      </c>
      <c r="H2" s="1081">
        <v>43831</v>
      </c>
      <c r="I2" s="542"/>
      <c r="J2" s="496" t="s">
        <v>649</v>
      </c>
      <c r="K2" s="561">
        <v>42005</v>
      </c>
      <c r="L2" s="561">
        <v>42370</v>
      </c>
      <c r="M2" s="561">
        <v>42736</v>
      </c>
      <c r="N2" s="494">
        <v>43101</v>
      </c>
      <c r="O2" s="494">
        <v>43466</v>
      </c>
      <c r="P2" s="494">
        <v>43831</v>
      </c>
      <c r="R2" s="995" t="s">
        <v>662</v>
      </c>
      <c r="S2" s="907" t="s">
        <v>1024</v>
      </c>
      <c r="T2" s="908" t="s">
        <v>1025</v>
      </c>
      <c r="U2" s="909" t="s">
        <v>1026</v>
      </c>
      <c r="V2" s="910" t="s">
        <v>1027</v>
      </c>
      <c r="W2" s="911" t="s">
        <v>1028</v>
      </c>
      <c r="X2" s="911" t="s">
        <v>1113</v>
      </c>
    </row>
    <row r="3" spans="1:24" s="503" customFormat="1">
      <c r="A3" s="504"/>
      <c r="B3" s="550" t="s">
        <v>663</v>
      </c>
      <c r="C3" s="523">
        <v>5547610</v>
      </c>
      <c r="D3" s="524">
        <v>5532969</v>
      </c>
      <c r="E3" s="524">
        <v>5517694</v>
      </c>
      <c r="F3" s="540">
        <v>5500616</v>
      </c>
      <c r="G3" s="1082">
        <v>5481509</v>
      </c>
      <c r="H3" s="1083">
        <v>5460478</v>
      </c>
      <c r="I3" s="543"/>
      <c r="J3" s="497" t="s">
        <v>675</v>
      </c>
      <c r="K3" s="492">
        <v>5638338</v>
      </c>
      <c r="L3" s="490">
        <v>5621087</v>
      </c>
      <c r="M3" s="491">
        <v>5606545</v>
      </c>
      <c r="N3" s="491">
        <v>5589708</v>
      </c>
      <c r="O3" s="490">
        <v>5570618</v>
      </c>
      <c r="P3" s="492">
        <v>5549567</v>
      </c>
      <c r="R3" s="996" t="s">
        <v>663</v>
      </c>
      <c r="S3" s="566">
        <f t="shared" ref="S3:S34" si="0">K3-C3</f>
        <v>90728</v>
      </c>
      <c r="T3" s="574">
        <f t="shared" ref="T3:T34" si="1">L3-D3</f>
        <v>88118</v>
      </c>
      <c r="U3" s="568">
        <f t="shared" ref="U3:U34" si="2">M3-E3</f>
        <v>88851</v>
      </c>
      <c r="V3" s="574">
        <f t="shared" ref="V3:V34" si="3">N3-F3</f>
        <v>89092</v>
      </c>
      <c r="W3" s="574">
        <f t="shared" ref="W3:W34" si="4">O3-G3</f>
        <v>89109</v>
      </c>
      <c r="X3" s="574">
        <f t="shared" ref="X3:X34" si="5">P3-H3</f>
        <v>89089</v>
      </c>
    </row>
    <row r="4" spans="1:24">
      <c r="A4" s="506">
        <v>100</v>
      </c>
      <c r="B4" s="553" t="s">
        <v>26</v>
      </c>
      <c r="C4" s="554">
        <v>1539249</v>
      </c>
      <c r="D4" s="555">
        <v>1537481</v>
      </c>
      <c r="E4" s="555">
        <v>1535161</v>
      </c>
      <c r="F4" s="555">
        <v>1531691</v>
      </c>
      <c r="G4" s="1084">
        <v>1526639</v>
      </c>
      <c r="H4" s="1085">
        <v>1522273</v>
      </c>
      <c r="I4" s="544"/>
      <c r="J4" s="497" t="s">
        <v>26</v>
      </c>
      <c r="K4" s="491">
        <v>1550831</v>
      </c>
      <c r="L4" s="492">
        <v>1547850</v>
      </c>
      <c r="M4" s="492">
        <v>1546255</v>
      </c>
      <c r="N4" s="492">
        <v>1542935</v>
      </c>
      <c r="O4" s="492">
        <v>1538025</v>
      </c>
      <c r="P4" s="491">
        <v>1533588</v>
      </c>
      <c r="R4" s="997" t="s">
        <v>26</v>
      </c>
      <c r="S4" s="572">
        <f t="shared" si="0"/>
        <v>11582</v>
      </c>
      <c r="T4" s="575">
        <f t="shared" si="1"/>
        <v>10369</v>
      </c>
      <c r="U4" s="573">
        <f t="shared" si="2"/>
        <v>11094</v>
      </c>
      <c r="V4" s="575">
        <f t="shared" si="3"/>
        <v>11244</v>
      </c>
      <c r="W4" s="575">
        <f t="shared" si="4"/>
        <v>11386</v>
      </c>
      <c r="X4" s="575">
        <f t="shared" si="5"/>
        <v>11315</v>
      </c>
    </row>
    <row r="5" spans="1:24">
      <c r="A5" s="506">
        <v>101</v>
      </c>
      <c r="B5" s="551" t="s">
        <v>613</v>
      </c>
      <c r="C5" s="523">
        <v>213140</v>
      </c>
      <c r="D5" s="524">
        <v>213888</v>
      </c>
      <c r="E5" s="524">
        <v>213815</v>
      </c>
      <c r="F5" s="524">
        <v>214101</v>
      </c>
      <c r="G5" s="1085">
        <v>214075</v>
      </c>
      <c r="H5" s="1085">
        <v>214362</v>
      </c>
      <c r="I5" s="544"/>
      <c r="J5" s="551" t="s">
        <v>613</v>
      </c>
      <c r="K5" s="490">
        <v>213281</v>
      </c>
      <c r="L5" s="490">
        <v>213938</v>
      </c>
      <c r="M5" s="490">
        <v>213959</v>
      </c>
      <c r="N5" s="490">
        <v>214270</v>
      </c>
      <c r="O5" s="490">
        <v>214345</v>
      </c>
      <c r="P5" s="490">
        <v>214545</v>
      </c>
      <c r="R5" s="998" t="s">
        <v>613</v>
      </c>
      <c r="S5" s="566">
        <f t="shared" si="0"/>
        <v>141</v>
      </c>
      <c r="T5" s="574">
        <f t="shared" si="1"/>
        <v>50</v>
      </c>
      <c r="U5" s="568">
        <f t="shared" si="2"/>
        <v>144</v>
      </c>
      <c r="V5" s="574">
        <f t="shared" si="3"/>
        <v>169</v>
      </c>
      <c r="W5" s="574">
        <f t="shared" si="4"/>
        <v>270</v>
      </c>
      <c r="X5" s="574">
        <f t="shared" si="5"/>
        <v>183</v>
      </c>
    </row>
    <row r="6" spans="1:24">
      <c r="A6" s="506">
        <v>102</v>
      </c>
      <c r="B6" s="551" t="s">
        <v>28</v>
      </c>
      <c r="C6" s="523">
        <v>136064</v>
      </c>
      <c r="D6" s="524">
        <v>136341</v>
      </c>
      <c r="E6" s="524">
        <v>136774</v>
      </c>
      <c r="F6" s="524">
        <v>137137</v>
      </c>
      <c r="G6" s="1085">
        <v>136842</v>
      </c>
      <c r="H6" s="1085">
        <v>136988</v>
      </c>
      <c r="I6" s="544"/>
      <c r="J6" s="560" t="s">
        <v>28</v>
      </c>
      <c r="K6" s="491">
        <v>132560</v>
      </c>
      <c r="L6" s="491">
        <v>132721</v>
      </c>
      <c r="M6" s="491">
        <v>133214</v>
      </c>
      <c r="N6" s="491">
        <v>133584</v>
      </c>
      <c r="O6" s="491">
        <v>133309</v>
      </c>
      <c r="P6" s="491">
        <v>133474</v>
      </c>
      <c r="R6" s="999" t="s">
        <v>28</v>
      </c>
      <c r="S6" s="557">
        <f t="shared" si="0"/>
        <v>-3504</v>
      </c>
      <c r="T6" s="558">
        <f t="shared" si="1"/>
        <v>-3620</v>
      </c>
      <c r="U6" s="559">
        <f t="shared" si="2"/>
        <v>-3560</v>
      </c>
      <c r="V6" s="558">
        <f t="shared" si="3"/>
        <v>-3553</v>
      </c>
      <c r="W6" s="558">
        <f t="shared" si="4"/>
        <v>-3533</v>
      </c>
      <c r="X6" s="558">
        <f t="shared" si="5"/>
        <v>-3514</v>
      </c>
    </row>
    <row r="7" spans="1:24">
      <c r="A7" s="506">
        <v>105</v>
      </c>
      <c r="B7" s="551" t="s">
        <v>30</v>
      </c>
      <c r="C7" s="523">
        <v>106707</v>
      </c>
      <c r="D7" s="524">
        <v>107113</v>
      </c>
      <c r="E7" s="524">
        <v>106996</v>
      </c>
      <c r="F7" s="524">
        <v>107082</v>
      </c>
      <c r="G7" s="1085">
        <v>107228</v>
      </c>
      <c r="H7" s="1085">
        <v>107259</v>
      </c>
      <c r="I7" s="544"/>
      <c r="J7" s="551" t="s">
        <v>30</v>
      </c>
      <c r="K7" s="491">
        <v>108923</v>
      </c>
      <c r="L7" s="491">
        <v>109201</v>
      </c>
      <c r="M7" s="491">
        <v>109127</v>
      </c>
      <c r="N7" s="491">
        <v>109234</v>
      </c>
      <c r="O7" s="491">
        <v>109396</v>
      </c>
      <c r="P7" s="491">
        <v>109411</v>
      </c>
      <c r="R7" s="998" t="s">
        <v>30</v>
      </c>
      <c r="S7" s="569">
        <f t="shared" si="0"/>
        <v>2216</v>
      </c>
      <c r="T7" s="576">
        <f t="shared" si="1"/>
        <v>2088</v>
      </c>
      <c r="U7" s="567">
        <f t="shared" si="2"/>
        <v>2131</v>
      </c>
      <c r="V7" s="576">
        <f t="shared" si="3"/>
        <v>2152</v>
      </c>
      <c r="W7" s="576">
        <f t="shared" si="4"/>
        <v>2168</v>
      </c>
      <c r="X7" s="576">
        <f t="shared" si="5"/>
        <v>2152</v>
      </c>
    </row>
    <row r="8" spans="1:24">
      <c r="A8" s="506">
        <v>106</v>
      </c>
      <c r="B8" s="551" t="s">
        <v>32</v>
      </c>
      <c r="C8" s="523">
        <v>98577</v>
      </c>
      <c r="D8" s="524">
        <v>97690</v>
      </c>
      <c r="E8" s="524">
        <v>97036</v>
      </c>
      <c r="F8" s="524">
        <v>96333</v>
      </c>
      <c r="G8" s="1085">
        <v>95584</v>
      </c>
      <c r="H8" s="1085">
        <v>95031</v>
      </c>
      <c r="I8" s="544"/>
      <c r="J8" s="551" t="s">
        <v>32</v>
      </c>
      <c r="K8" s="491">
        <v>101632</v>
      </c>
      <c r="L8" s="491">
        <v>100607</v>
      </c>
      <c r="M8" s="491">
        <v>100057</v>
      </c>
      <c r="N8" s="491">
        <v>99348</v>
      </c>
      <c r="O8" s="491">
        <v>98596</v>
      </c>
      <c r="P8" s="491">
        <v>98051</v>
      </c>
      <c r="R8" s="998" t="s">
        <v>32</v>
      </c>
      <c r="S8" s="569">
        <f t="shared" si="0"/>
        <v>3055</v>
      </c>
      <c r="T8" s="576">
        <f t="shared" si="1"/>
        <v>2917</v>
      </c>
      <c r="U8" s="567">
        <f t="shared" si="2"/>
        <v>3021</v>
      </c>
      <c r="V8" s="576">
        <f t="shared" si="3"/>
        <v>3015</v>
      </c>
      <c r="W8" s="576">
        <f t="shared" si="4"/>
        <v>3012</v>
      </c>
      <c r="X8" s="576">
        <f t="shared" si="5"/>
        <v>3020</v>
      </c>
    </row>
    <row r="9" spans="1:24">
      <c r="A9" s="506">
        <v>107</v>
      </c>
      <c r="B9" s="551" t="s">
        <v>33</v>
      </c>
      <c r="C9" s="523">
        <v>163551</v>
      </c>
      <c r="D9" s="524">
        <v>162164</v>
      </c>
      <c r="E9" s="524">
        <v>160986</v>
      </c>
      <c r="F9" s="524">
        <v>159974</v>
      </c>
      <c r="G9" s="1085">
        <v>158972</v>
      </c>
      <c r="H9" s="1085">
        <v>158043</v>
      </c>
      <c r="I9" s="544"/>
      <c r="J9" s="551" t="s">
        <v>33</v>
      </c>
      <c r="K9" s="491">
        <v>166348</v>
      </c>
      <c r="L9" s="491">
        <v>164942</v>
      </c>
      <c r="M9" s="491">
        <v>163844</v>
      </c>
      <c r="N9" s="491">
        <v>162850</v>
      </c>
      <c r="O9" s="491">
        <v>161844</v>
      </c>
      <c r="P9" s="491">
        <v>160900</v>
      </c>
      <c r="R9" s="998" t="s">
        <v>33</v>
      </c>
      <c r="S9" s="569">
        <f t="shared" si="0"/>
        <v>2797</v>
      </c>
      <c r="T9" s="576">
        <f t="shared" si="1"/>
        <v>2778</v>
      </c>
      <c r="U9" s="567">
        <f t="shared" si="2"/>
        <v>2858</v>
      </c>
      <c r="V9" s="576">
        <f t="shared" si="3"/>
        <v>2876</v>
      </c>
      <c r="W9" s="576">
        <f t="shared" si="4"/>
        <v>2872</v>
      </c>
      <c r="X9" s="576">
        <f t="shared" si="5"/>
        <v>2857</v>
      </c>
    </row>
    <row r="10" spans="1:24">
      <c r="A10" s="506">
        <v>108</v>
      </c>
      <c r="B10" s="551" t="s">
        <v>34</v>
      </c>
      <c r="C10" s="523">
        <v>219553</v>
      </c>
      <c r="D10" s="524">
        <v>219584</v>
      </c>
      <c r="E10" s="524">
        <v>219053</v>
      </c>
      <c r="F10" s="524">
        <v>218302</v>
      </c>
      <c r="G10" s="1085">
        <v>217207</v>
      </c>
      <c r="H10" s="1085">
        <v>216116</v>
      </c>
      <c r="I10" s="544"/>
      <c r="J10" s="551" t="s">
        <v>34</v>
      </c>
      <c r="K10" s="491">
        <v>224729</v>
      </c>
      <c r="L10" s="491">
        <v>224652</v>
      </c>
      <c r="M10" s="491">
        <v>224217</v>
      </c>
      <c r="N10" s="491">
        <v>223496</v>
      </c>
      <c r="O10" s="491">
        <v>222373</v>
      </c>
      <c r="P10" s="491">
        <v>221309</v>
      </c>
      <c r="R10" s="998" t="s">
        <v>34</v>
      </c>
      <c r="S10" s="569">
        <f t="shared" si="0"/>
        <v>5176</v>
      </c>
      <c r="T10" s="576">
        <f t="shared" si="1"/>
        <v>5068</v>
      </c>
      <c r="U10" s="567">
        <f t="shared" si="2"/>
        <v>5164</v>
      </c>
      <c r="V10" s="576">
        <f t="shared" si="3"/>
        <v>5194</v>
      </c>
      <c r="W10" s="576">
        <f t="shared" si="4"/>
        <v>5166</v>
      </c>
      <c r="X10" s="576">
        <f t="shared" si="5"/>
        <v>5193</v>
      </c>
    </row>
    <row r="11" spans="1:24">
      <c r="A11" s="506">
        <v>109</v>
      </c>
      <c r="B11" s="551" t="s">
        <v>31</v>
      </c>
      <c r="C11" s="523">
        <v>221625</v>
      </c>
      <c r="D11" s="524">
        <v>219509</v>
      </c>
      <c r="E11" s="524">
        <v>217728</v>
      </c>
      <c r="F11" s="524">
        <v>215807</v>
      </c>
      <c r="G11" s="1085">
        <v>213624</v>
      </c>
      <c r="H11" s="1085">
        <v>211902</v>
      </c>
      <c r="I11" s="544"/>
      <c r="J11" s="551" t="s">
        <v>31</v>
      </c>
      <c r="K11" s="491">
        <v>225677</v>
      </c>
      <c r="L11" s="491">
        <v>223625</v>
      </c>
      <c r="M11" s="491">
        <v>221887</v>
      </c>
      <c r="N11" s="491">
        <v>219966</v>
      </c>
      <c r="O11" s="491">
        <v>217833</v>
      </c>
      <c r="P11" s="491">
        <v>216066</v>
      </c>
      <c r="R11" s="998" t="s">
        <v>31</v>
      </c>
      <c r="S11" s="569">
        <f t="shared" si="0"/>
        <v>4052</v>
      </c>
      <c r="T11" s="576">
        <f t="shared" si="1"/>
        <v>4116</v>
      </c>
      <c r="U11" s="567">
        <f t="shared" si="2"/>
        <v>4159</v>
      </c>
      <c r="V11" s="576">
        <f t="shared" si="3"/>
        <v>4159</v>
      </c>
      <c r="W11" s="576">
        <f t="shared" si="4"/>
        <v>4209</v>
      </c>
      <c r="X11" s="576">
        <f t="shared" si="5"/>
        <v>4164</v>
      </c>
    </row>
    <row r="12" spans="1:24">
      <c r="A12" s="506">
        <v>110</v>
      </c>
      <c r="B12" s="551" t="s">
        <v>664</v>
      </c>
      <c r="C12" s="523">
        <v>133307</v>
      </c>
      <c r="D12" s="524">
        <v>135533</v>
      </c>
      <c r="E12" s="524">
        <v>137982</v>
      </c>
      <c r="F12" s="524">
        <v>139718</v>
      </c>
      <c r="G12" s="1085">
        <v>141294</v>
      </c>
      <c r="H12" s="1085">
        <v>142454</v>
      </c>
      <c r="I12" s="544"/>
      <c r="J12" s="560" t="s">
        <v>664</v>
      </c>
      <c r="K12" s="491">
        <v>129102</v>
      </c>
      <c r="L12" s="491">
        <v>130659</v>
      </c>
      <c r="M12" s="491">
        <v>133258</v>
      </c>
      <c r="N12" s="491">
        <v>135010</v>
      </c>
      <c r="O12" s="491">
        <v>136596</v>
      </c>
      <c r="P12" s="491">
        <v>137782</v>
      </c>
      <c r="R12" s="999" t="s">
        <v>664</v>
      </c>
      <c r="S12" s="557">
        <f t="shared" si="0"/>
        <v>-4205</v>
      </c>
      <c r="T12" s="558">
        <f t="shared" si="1"/>
        <v>-4874</v>
      </c>
      <c r="U12" s="559">
        <f t="shared" si="2"/>
        <v>-4724</v>
      </c>
      <c r="V12" s="558">
        <f t="shared" si="3"/>
        <v>-4708</v>
      </c>
      <c r="W12" s="558">
        <f t="shared" si="4"/>
        <v>-4698</v>
      </c>
      <c r="X12" s="558">
        <f t="shared" si="5"/>
        <v>-4672</v>
      </c>
    </row>
    <row r="13" spans="1:24">
      <c r="A13" s="506">
        <v>111</v>
      </c>
      <c r="B13" s="556" t="s">
        <v>665</v>
      </c>
      <c r="C13" s="525">
        <v>246725</v>
      </c>
      <c r="D13" s="526">
        <v>245659</v>
      </c>
      <c r="E13" s="526">
        <v>244791</v>
      </c>
      <c r="F13" s="526">
        <v>243237</v>
      </c>
      <c r="G13" s="1086">
        <v>241813</v>
      </c>
      <c r="H13" s="1085">
        <v>240118</v>
      </c>
      <c r="I13" s="544"/>
      <c r="J13" s="556" t="s">
        <v>665</v>
      </c>
      <c r="K13" s="493">
        <v>248579</v>
      </c>
      <c r="L13" s="493">
        <v>247505</v>
      </c>
      <c r="M13" s="493">
        <v>246692</v>
      </c>
      <c r="N13" s="493">
        <v>245177</v>
      </c>
      <c r="O13" s="493">
        <v>243733</v>
      </c>
      <c r="P13" s="493">
        <v>242050</v>
      </c>
      <c r="R13" s="1000" t="s">
        <v>665</v>
      </c>
      <c r="S13" s="570">
        <f t="shared" si="0"/>
        <v>1854</v>
      </c>
      <c r="T13" s="577">
        <f t="shared" si="1"/>
        <v>1846</v>
      </c>
      <c r="U13" s="571">
        <f t="shared" si="2"/>
        <v>1901</v>
      </c>
      <c r="V13" s="577">
        <f t="shared" si="3"/>
        <v>1940</v>
      </c>
      <c r="W13" s="577">
        <f t="shared" si="4"/>
        <v>1920</v>
      </c>
      <c r="X13" s="577">
        <f t="shared" si="5"/>
        <v>1932</v>
      </c>
    </row>
    <row r="14" spans="1:24" s="505" customFormat="1">
      <c r="A14" s="507">
        <v>201</v>
      </c>
      <c r="B14" s="550" t="s">
        <v>444</v>
      </c>
      <c r="C14" s="523">
        <v>536816</v>
      </c>
      <c r="D14" s="524">
        <v>535614</v>
      </c>
      <c r="E14" s="524">
        <v>534117</v>
      </c>
      <c r="F14" s="524">
        <v>532605</v>
      </c>
      <c r="G14" s="1085">
        <v>531218</v>
      </c>
      <c r="H14" s="1084">
        <v>530099</v>
      </c>
      <c r="I14" s="544"/>
      <c r="J14" s="498" t="s">
        <v>444</v>
      </c>
      <c r="K14" s="491">
        <v>543083</v>
      </c>
      <c r="L14" s="491">
        <v>541497</v>
      </c>
      <c r="M14" s="491">
        <v>540000</v>
      </c>
      <c r="N14" s="491">
        <v>538488</v>
      </c>
      <c r="O14" s="491">
        <v>537101</v>
      </c>
      <c r="P14" s="491">
        <v>535982</v>
      </c>
      <c r="R14" s="996" t="s">
        <v>444</v>
      </c>
      <c r="S14" s="569">
        <f t="shared" si="0"/>
        <v>6267</v>
      </c>
      <c r="T14" s="576">
        <f t="shared" si="1"/>
        <v>5883</v>
      </c>
      <c r="U14" s="567">
        <f t="shared" si="2"/>
        <v>5883</v>
      </c>
      <c r="V14" s="576">
        <f t="shared" si="3"/>
        <v>5883</v>
      </c>
      <c r="W14" s="576">
        <f t="shared" si="4"/>
        <v>5883</v>
      </c>
      <c r="X14" s="576">
        <f t="shared" si="5"/>
        <v>5883</v>
      </c>
    </row>
    <row r="15" spans="1:24">
      <c r="A15" s="508">
        <v>202</v>
      </c>
      <c r="B15" s="550" t="s">
        <v>36</v>
      </c>
      <c r="C15" s="523">
        <v>452480</v>
      </c>
      <c r="D15" s="524">
        <v>452185</v>
      </c>
      <c r="E15" s="524">
        <v>451405</v>
      </c>
      <c r="F15" s="524">
        <v>450989</v>
      </c>
      <c r="G15" s="1085">
        <v>451431</v>
      </c>
      <c r="H15" s="1085">
        <v>451507</v>
      </c>
      <c r="I15" s="544"/>
      <c r="J15" s="498" t="s">
        <v>36</v>
      </c>
      <c r="K15" s="491">
        <v>465236</v>
      </c>
      <c r="L15" s="491">
        <v>463940</v>
      </c>
      <c r="M15" s="491">
        <v>463160</v>
      </c>
      <c r="N15" s="491">
        <v>462744</v>
      </c>
      <c r="O15" s="491">
        <v>463186</v>
      </c>
      <c r="P15" s="491">
        <v>463262</v>
      </c>
      <c r="R15" s="996" t="s">
        <v>36</v>
      </c>
      <c r="S15" s="569">
        <f t="shared" si="0"/>
        <v>12756</v>
      </c>
      <c r="T15" s="576">
        <f t="shared" si="1"/>
        <v>11755</v>
      </c>
      <c r="U15" s="567">
        <f t="shared" si="2"/>
        <v>11755</v>
      </c>
      <c r="V15" s="576">
        <f t="shared" si="3"/>
        <v>11755</v>
      </c>
      <c r="W15" s="576">
        <f t="shared" si="4"/>
        <v>11755</v>
      </c>
      <c r="X15" s="576">
        <f t="shared" si="5"/>
        <v>11755</v>
      </c>
    </row>
    <row r="16" spans="1:24">
      <c r="A16" s="508">
        <v>203</v>
      </c>
      <c r="B16" s="550" t="s">
        <v>44</v>
      </c>
      <c r="C16" s="523">
        <v>292752</v>
      </c>
      <c r="D16" s="524">
        <v>293438</v>
      </c>
      <c r="E16" s="524">
        <v>294185</v>
      </c>
      <c r="F16" s="524">
        <v>296565</v>
      </c>
      <c r="G16" s="1085">
        <v>298511</v>
      </c>
      <c r="H16" s="1085">
        <v>299333</v>
      </c>
      <c r="I16" s="544"/>
      <c r="J16" s="498" t="s">
        <v>44</v>
      </c>
      <c r="K16" s="491">
        <v>297547</v>
      </c>
      <c r="L16" s="491">
        <v>298059</v>
      </c>
      <c r="M16" s="491">
        <v>298799</v>
      </c>
      <c r="N16" s="491">
        <v>301182</v>
      </c>
      <c r="O16" s="491">
        <v>303129</v>
      </c>
      <c r="P16" s="491">
        <v>303961</v>
      </c>
      <c r="R16" s="996" t="s">
        <v>44</v>
      </c>
      <c r="S16" s="569">
        <f t="shared" si="0"/>
        <v>4795</v>
      </c>
      <c r="T16" s="576">
        <f t="shared" si="1"/>
        <v>4621</v>
      </c>
      <c r="U16" s="567">
        <f t="shared" si="2"/>
        <v>4614</v>
      </c>
      <c r="V16" s="576">
        <f t="shared" si="3"/>
        <v>4617</v>
      </c>
      <c r="W16" s="576">
        <f t="shared" si="4"/>
        <v>4618</v>
      </c>
      <c r="X16" s="576">
        <f t="shared" si="5"/>
        <v>4628</v>
      </c>
    </row>
    <row r="17" spans="1:24">
      <c r="A17" s="508">
        <v>204</v>
      </c>
      <c r="B17" s="550" t="s">
        <v>37</v>
      </c>
      <c r="C17" s="523">
        <v>486626</v>
      </c>
      <c r="D17" s="524">
        <v>487946</v>
      </c>
      <c r="E17" s="524">
        <v>488842</v>
      </c>
      <c r="F17" s="524">
        <v>488279</v>
      </c>
      <c r="G17" s="1085">
        <v>488243</v>
      </c>
      <c r="H17" s="1085">
        <v>487411</v>
      </c>
      <c r="I17" s="544"/>
      <c r="J17" s="498" t="s">
        <v>37</v>
      </c>
      <c r="K17" s="491">
        <v>483455</v>
      </c>
      <c r="L17" s="491">
        <v>484892</v>
      </c>
      <c r="M17" s="491">
        <v>485788</v>
      </c>
      <c r="N17" s="491">
        <v>485225</v>
      </c>
      <c r="O17" s="491">
        <v>485189</v>
      </c>
      <c r="P17" s="491">
        <v>484357</v>
      </c>
      <c r="R17" s="1001" t="s">
        <v>37</v>
      </c>
      <c r="S17" s="557">
        <f t="shared" si="0"/>
        <v>-3171</v>
      </c>
      <c r="T17" s="558">
        <f t="shared" si="1"/>
        <v>-3054</v>
      </c>
      <c r="U17" s="559">
        <f t="shared" si="2"/>
        <v>-3054</v>
      </c>
      <c r="V17" s="558">
        <f t="shared" si="3"/>
        <v>-3054</v>
      </c>
      <c r="W17" s="558">
        <f t="shared" si="4"/>
        <v>-3054</v>
      </c>
      <c r="X17" s="558">
        <f t="shared" si="5"/>
        <v>-3054</v>
      </c>
    </row>
    <row r="18" spans="1:24">
      <c r="A18" s="508">
        <v>205</v>
      </c>
      <c r="B18" s="550" t="s">
        <v>190</v>
      </c>
      <c r="C18" s="523">
        <v>44759</v>
      </c>
      <c r="D18" s="524">
        <v>44149</v>
      </c>
      <c r="E18" s="524">
        <v>43609</v>
      </c>
      <c r="F18" s="524">
        <v>43022</v>
      </c>
      <c r="G18" s="1085">
        <v>42268</v>
      </c>
      <c r="H18" s="1085">
        <v>41551</v>
      </c>
      <c r="I18" s="544"/>
      <c r="J18" s="498" t="s">
        <v>190</v>
      </c>
      <c r="K18" s="491">
        <v>46524</v>
      </c>
      <c r="L18" s="491">
        <v>45910</v>
      </c>
      <c r="M18" s="491">
        <v>45375</v>
      </c>
      <c r="N18" s="491">
        <v>44796</v>
      </c>
      <c r="O18" s="491">
        <v>44034</v>
      </c>
      <c r="P18" s="491">
        <v>43316</v>
      </c>
      <c r="R18" s="996" t="s">
        <v>190</v>
      </c>
      <c r="S18" s="569">
        <f t="shared" si="0"/>
        <v>1765</v>
      </c>
      <c r="T18" s="576">
        <f t="shared" si="1"/>
        <v>1761</v>
      </c>
      <c r="U18" s="567">
        <f t="shared" si="2"/>
        <v>1766</v>
      </c>
      <c r="V18" s="576">
        <f t="shared" si="3"/>
        <v>1774</v>
      </c>
      <c r="W18" s="576">
        <f t="shared" si="4"/>
        <v>1766</v>
      </c>
      <c r="X18" s="576">
        <f t="shared" si="5"/>
        <v>1765</v>
      </c>
    </row>
    <row r="19" spans="1:24">
      <c r="A19" s="508">
        <v>206</v>
      </c>
      <c r="B19" s="550" t="s">
        <v>38</v>
      </c>
      <c r="C19" s="523">
        <v>95650</v>
      </c>
      <c r="D19" s="524">
        <v>95482</v>
      </c>
      <c r="E19" s="524">
        <v>94980</v>
      </c>
      <c r="F19" s="524">
        <v>95066</v>
      </c>
      <c r="G19" s="1085">
        <v>94755</v>
      </c>
      <c r="H19" s="1085">
        <v>94510</v>
      </c>
      <c r="I19" s="544"/>
      <c r="J19" s="498" t="s">
        <v>38</v>
      </c>
      <c r="K19" s="491">
        <v>97096</v>
      </c>
      <c r="L19" s="491">
        <v>96748</v>
      </c>
      <c r="M19" s="491">
        <v>96246</v>
      </c>
      <c r="N19" s="491">
        <v>96373</v>
      </c>
      <c r="O19" s="491">
        <v>96020</v>
      </c>
      <c r="P19" s="491">
        <v>95775</v>
      </c>
      <c r="R19" s="996" t="s">
        <v>38</v>
      </c>
      <c r="S19" s="569">
        <f t="shared" si="0"/>
        <v>1446</v>
      </c>
      <c r="T19" s="576">
        <f t="shared" si="1"/>
        <v>1266</v>
      </c>
      <c r="U19" s="567">
        <f t="shared" si="2"/>
        <v>1266</v>
      </c>
      <c r="V19" s="576">
        <f t="shared" si="3"/>
        <v>1307</v>
      </c>
      <c r="W19" s="576">
        <f t="shared" si="4"/>
        <v>1265</v>
      </c>
      <c r="X19" s="576">
        <f t="shared" si="5"/>
        <v>1265</v>
      </c>
    </row>
    <row r="20" spans="1:24">
      <c r="A20" s="508">
        <v>207</v>
      </c>
      <c r="B20" s="550" t="s">
        <v>39</v>
      </c>
      <c r="C20" s="523">
        <v>197033</v>
      </c>
      <c r="D20" s="524">
        <v>197016</v>
      </c>
      <c r="E20" s="524">
        <v>196844</v>
      </c>
      <c r="F20" s="524">
        <v>197172</v>
      </c>
      <c r="G20" s="1085">
        <v>198240</v>
      </c>
      <c r="H20" s="1085">
        <v>198518</v>
      </c>
      <c r="I20" s="544"/>
      <c r="J20" s="498" t="s">
        <v>39</v>
      </c>
      <c r="K20" s="491">
        <v>201912</v>
      </c>
      <c r="L20" s="491">
        <v>202037</v>
      </c>
      <c r="M20" s="491">
        <v>201865</v>
      </c>
      <c r="N20" s="491">
        <v>202193</v>
      </c>
      <c r="O20" s="491">
        <v>203261</v>
      </c>
      <c r="P20" s="491">
        <v>203539</v>
      </c>
      <c r="R20" s="996" t="s">
        <v>39</v>
      </c>
      <c r="S20" s="569">
        <f t="shared" si="0"/>
        <v>4879</v>
      </c>
      <c r="T20" s="576">
        <f t="shared" si="1"/>
        <v>5021</v>
      </c>
      <c r="U20" s="567">
        <f t="shared" si="2"/>
        <v>5021</v>
      </c>
      <c r="V20" s="576">
        <f t="shared" si="3"/>
        <v>5021</v>
      </c>
      <c r="W20" s="576">
        <f t="shared" si="4"/>
        <v>5021</v>
      </c>
      <c r="X20" s="576">
        <f t="shared" si="5"/>
        <v>5021</v>
      </c>
    </row>
    <row r="21" spans="1:24">
      <c r="A21" s="508">
        <v>208</v>
      </c>
      <c r="B21" s="550" t="s">
        <v>59</v>
      </c>
      <c r="C21" s="523">
        <v>30272</v>
      </c>
      <c r="D21" s="524">
        <v>30091</v>
      </c>
      <c r="E21" s="524">
        <v>29902</v>
      </c>
      <c r="F21" s="524">
        <v>29745</v>
      </c>
      <c r="G21" s="1085">
        <v>29304</v>
      </c>
      <c r="H21" s="1085">
        <v>28853</v>
      </c>
      <c r="I21" s="544"/>
      <c r="J21" s="498" t="s">
        <v>59</v>
      </c>
      <c r="K21" s="491">
        <v>30660</v>
      </c>
      <c r="L21" s="491">
        <v>30453</v>
      </c>
      <c r="M21" s="491">
        <v>30264</v>
      </c>
      <c r="N21" s="491">
        <v>30107</v>
      </c>
      <c r="O21" s="491">
        <v>29666</v>
      </c>
      <c r="P21" s="491">
        <v>29215</v>
      </c>
      <c r="R21" s="996" t="s">
        <v>59</v>
      </c>
      <c r="S21" s="569">
        <f t="shared" si="0"/>
        <v>388</v>
      </c>
      <c r="T21" s="576">
        <f t="shared" si="1"/>
        <v>362</v>
      </c>
      <c r="U21" s="567">
        <f t="shared" si="2"/>
        <v>362</v>
      </c>
      <c r="V21" s="576">
        <f t="shared" si="3"/>
        <v>362</v>
      </c>
      <c r="W21" s="576">
        <f t="shared" si="4"/>
        <v>362</v>
      </c>
      <c r="X21" s="576">
        <f t="shared" si="5"/>
        <v>362</v>
      </c>
    </row>
    <row r="22" spans="1:24">
      <c r="A22" s="508">
        <v>209</v>
      </c>
      <c r="B22" s="550" t="s">
        <v>186</v>
      </c>
      <c r="C22" s="523">
        <v>82892</v>
      </c>
      <c r="D22" s="524">
        <v>82068</v>
      </c>
      <c r="E22" s="524">
        <v>81183</v>
      </c>
      <c r="F22" s="524">
        <v>80419</v>
      </c>
      <c r="G22" s="1085">
        <v>79283</v>
      </c>
      <c r="H22" s="1085">
        <v>78192</v>
      </c>
      <c r="I22" s="544"/>
      <c r="J22" s="498" t="s">
        <v>186</v>
      </c>
      <c r="K22" s="491">
        <v>85749</v>
      </c>
      <c r="L22" s="491">
        <v>84823</v>
      </c>
      <c r="M22" s="491">
        <v>83936</v>
      </c>
      <c r="N22" s="491">
        <v>83174</v>
      </c>
      <c r="O22" s="491">
        <v>82037</v>
      </c>
      <c r="P22" s="491">
        <v>80942</v>
      </c>
      <c r="R22" s="996" t="s">
        <v>186</v>
      </c>
      <c r="S22" s="569">
        <f t="shared" si="0"/>
        <v>2857</v>
      </c>
      <c r="T22" s="576">
        <f t="shared" si="1"/>
        <v>2755</v>
      </c>
      <c r="U22" s="567">
        <f t="shared" si="2"/>
        <v>2753</v>
      </c>
      <c r="V22" s="576">
        <f t="shared" si="3"/>
        <v>2755</v>
      </c>
      <c r="W22" s="576">
        <f t="shared" si="4"/>
        <v>2754</v>
      </c>
      <c r="X22" s="576">
        <f t="shared" si="5"/>
        <v>2750</v>
      </c>
    </row>
    <row r="23" spans="1:24">
      <c r="A23" s="508">
        <v>210</v>
      </c>
      <c r="B23" s="550" t="s">
        <v>45</v>
      </c>
      <c r="C23" s="523">
        <v>268173</v>
      </c>
      <c r="D23" s="524">
        <v>267355</v>
      </c>
      <c r="E23" s="524">
        <v>266341</v>
      </c>
      <c r="F23" s="524">
        <v>264951</v>
      </c>
      <c r="G23" s="1085">
        <v>263516</v>
      </c>
      <c r="H23" s="1085">
        <v>262164</v>
      </c>
      <c r="I23" s="544"/>
      <c r="J23" s="498" t="s">
        <v>45</v>
      </c>
      <c r="K23" s="491">
        <v>270589</v>
      </c>
      <c r="L23" s="491">
        <v>269555</v>
      </c>
      <c r="M23" s="491">
        <v>268541</v>
      </c>
      <c r="N23" s="491">
        <v>267151</v>
      </c>
      <c r="O23" s="491">
        <v>265716</v>
      </c>
      <c r="P23" s="491">
        <v>264364</v>
      </c>
      <c r="R23" s="996" t="s">
        <v>45</v>
      </c>
      <c r="S23" s="569">
        <f t="shared" si="0"/>
        <v>2416</v>
      </c>
      <c r="T23" s="576">
        <f t="shared" si="1"/>
        <v>2200</v>
      </c>
      <c r="U23" s="567">
        <f t="shared" si="2"/>
        <v>2200</v>
      </c>
      <c r="V23" s="576">
        <f t="shared" si="3"/>
        <v>2200</v>
      </c>
      <c r="W23" s="576">
        <f t="shared" si="4"/>
        <v>2200</v>
      </c>
      <c r="X23" s="576">
        <f t="shared" si="5"/>
        <v>2200</v>
      </c>
    </row>
    <row r="24" spans="1:24">
      <c r="A24" s="508">
        <v>212</v>
      </c>
      <c r="B24" s="550" t="s">
        <v>60</v>
      </c>
      <c r="C24" s="523">
        <v>48846</v>
      </c>
      <c r="D24" s="524">
        <v>48484</v>
      </c>
      <c r="E24" s="524">
        <v>47958</v>
      </c>
      <c r="F24" s="524">
        <v>47306</v>
      </c>
      <c r="G24" s="1085">
        <v>46697</v>
      </c>
      <c r="H24" s="1085">
        <v>46254</v>
      </c>
      <c r="I24" s="544"/>
      <c r="J24" s="498" t="s">
        <v>60</v>
      </c>
      <c r="K24" s="491">
        <v>49944</v>
      </c>
      <c r="L24" s="491">
        <v>49616</v>
      </c>
      <c r="M24" s="491">
        <v>49090</v>
      </c>
      <c r="N24" s="491">
        <v>48440</v>
      </c>
      <c r="O24" s="491">
        <v>47839</v>
      </c>
      <c r="P24" s="491">
        <v>47391</v>
      </c>
      <c r="R24" s="996" t="s">
        <v>60</v>
      </c>
      <c r="S24" s="569">
        <f t="shared" si="0"/>
        <v>1098</v>
      </c>
      <c r="T24" s="576">
        <f t="shared" si="1"/>
        <v>1132</v>
      </c>
      <c r="U24" s="567">
        <f t="shared" si="2"/>
        <v>1132</v>
      </c>
      <c r="V24" s="576">
        <f t="shared" si="3"/>
        <v>1134</v>
      </c>
      <c r="W24" s="576">
        <f t="shared" si="4"/>
        <v>1142</v>
      </c>
      <c r="X24" s="576">
        <f t="shared" si="5"/>
        <v>1137</v>
      </c>
    </row>
    <row r="25" spans="1:24">
      <c r="A25" s="508">
        <v>213</v>
      </c>
      <c r="B25" s="550" t="s">
        <v>179</v>
      </c>
      <c r="C25" s="523">
        <v>41193</v>
      </c>
      <c r="D25" s="524">
        <v>40775</v>
      </c>
      <c r="E25" s="524">
        <v>40347</v>
      </c>
      <c r="F25" s="524">
        <v>39870</v>
      </c>
      <c r="G25" s="1085">
        <v>39560</v>
      </c>
      <c r="H25" s="1085">
        <v>39105</v>
      </c>
      <c r="I25" s="544"/>
      <c r="J25" s="498" t="s">
        <v>179</v>
      </c>
      <c r="K25" s="491">
        <v>42520</v>
      </c>
      <c r="L25" s="491">
        <v>42082</v>
      </c>
      <c r="M25" s="491">
        <v>41654</v>
      </c>
      <c r="N25" s="491">
        <v>41177</v>
      </c>
      <c r="O25" s="491">
        <v>40867</v>
      </c>
      <c r="P25" s="491">
        <v>40412</v>
      </c>
      <c r="R25" s="996" t="s">
        <v>179</v>
      </c>
      <c r="S25" s="569">
        <f t="shared" si="0"/>
        <v>1327</v>
      </c>
      <c r="T25" s="576">
        <f t="shared" si="1"/>
        <v>1307</v>
      </c>
      <c r="U25" s="567">
        <f t="shared" si="2"/>
        <v>1307</v>
      </c>
      <c r="V25" s="576">
        <f t="shared" si="3"/>
        <v>1307</v>
      </c>
      <c r="W25" s="576">
        <f t="shared" si="4"/>
        <v>1307</v>
      </c>
      <c r="X25" s="576">
        <f t="shared" si="5"/>
        <v>1307</v>
      </c>
    </row>
    <row r="26" spans="1:24">
      <c r="A26" s="508">
        <v>214</v>
      </c>
      <c r="B26" s="550" t="s">
        <v>40</v>
      </c>
      <c r="C26" s="523">
        <v>225411</v>
      </c>
      <c r="D26" s="524">
        <v>224956</v>
      </c>
      <c r="E26" s="524">
        <v>225338</v>
      </c>
      <c r="F26" s="524">
        <v>225625</v>
      </c>
      <c r="G26" s="1085">
        <v>225199</v>
      </c>
      <c r="H26" s="1085">
        <v>225025</v>
      </c>
      <c r="I26" s="544"/>
      <c r="J26" s="498" t="s">
        <v>40</v>
      </c>
      <c r="K26" s="491">
        <v>234003</v>
      </c>
      <c r="L26" s="491">
        <v>233962</v>
      </c>
      <c r="M26" s="491">
        <v>234349</v>
      </c>
      <c r="N26" s="491">
        <v>234662</v>
      </c>
      <c r="O26" s="491">
        <v>234209</v>
      </c>
      <c r="P26" s="491">
        <v>234044</v>
      </c>
      <c r="R26" s="996" t="s">
        <v>40</v>
      </c>
      <c r="S26" s="569">
        <f t="shared" si="0"/>
        <v>8592</v>
      </c>
      <c r="T26" s="576">
        <f t="shared" si="1"/>
        <v>9006</v>
      </c>
      <c r="U26" s="567">
        <f t="shared" si="2"/>
        <v>9011</v>
      </c>
      <c r="V26" s="576">
        <f t="shared" si="3"/>
        <v>9037</v>
      </c>
      <c r="W26" s="576">
        <f t="shared" si="4"/>
        <v>9010</v>
      </c>
      <c r="X26" s="576">
        <f t="shared" si="5"/>
        <v>9019</v>
      </c>
    </row>
    <row r="27" spans="1:24">
      <c r="A27" s="508">
        <v>215</v>
      </c>
      <c r="B27" s="550" t="s">
        <v>180</v>
      </c>
      <c r="C27" s="523">
        <v>77721</v>
      </c>
      <c r="D27" s="524">
        <v>77136</v>
      </c>
      <c r="E27" s="524">
        <v>76657</v>
      </c>
      <c r="F27" s="524">
        <v>76268</v>
      </c>
      <c r="G27" s="1085">
        <v>75727</v>
      </c>
      <c r="H27" s="1085">
        <v>75092</v>
      </c>
      <c r="I27" s="544"/>
      <c r="J27" s="498" t="s">
        <v>180</v>
      </c>
      <c r="K27" s="491">
        <v>79763</v>
      </c>
      <c r="L27" s="491">
        <v>79282</v>
      </c>
      <c r="M27" s="491">
        <v>78803</v>
      </c>
      <c r="N27" s="491">
        <v>78414</v>
      </c>
      <c r="O27" s="491">
        <v>77873</v>
      </c>
      <c r="P27" s="491">
        <v>77238</v>
      </c>
      <c r="R27" s="996" t="s">
        <v>180</v>
      </c>
      <c r="S27" s="569">
        <f t="shared" si="0"/>
        <v>2042</v>
      </c>
      <c r="T27" s="576">
        <f t="shared" si="1"/>
        <v>2146</v>
      </c>
      <c r="U27" s="567">
        <f t="shared" si="2"/>
        <v>2146</v>
      </c>
      <c r="V27" s="576">
        <f t="shared" si="3"/>
        <v>2146</v>
      </c>
      <c r="W27" s="576">
        <f t="shared" si="4"/>
        <v>2146</v>
      </c>
      <c r="X27" s="576">
        <f t="shared" si="5"/>
        <v>2146</v>
      </c>
    </row>
    <row r="28" spans="1:24">
      <c r="A28" s="508">
        <v>216</v>
      </c>
      <c r="B28" s="550" t="s">
        <v>46</v>
      </c>
      <c r="C28" s="523">
        <v>91325</v>
      </c>
      <c r="D28" s="524">
        <v>90919</v>
      </c>
      <c r="E28" s="524">
        <v>90332</v>
      </c>
      <c r="F28" s="524">
        <v>89582</v>
      </c>
      <c r="G28" s="1085">
        <v>88721</v>
      </c>
      <c r="H28" s="1085">
        <v>88024</v>
      </c>
      <c r="I28" s="544"/>
      <c r="J28" s="498" t="s">
        <v>46</v>
      </c>
      <c r="K28" s="491">
        <v>93769</v>
      </c>
      <c r="L28" s="491">
        <v>93356</v>
      </c>
      <c r="M28" s="491">
        <v>92770</v>
      </c>
      <c r="N28" s="491">
        <v>92020</v>
      </c>
      <c r="O28" s="491">
        <v>91159</v>
      </c>
      <c r="P28" s="491">
        <v>90461</v>
      </c>
      <c r="R28" s="996" t="s">
        <v>46</v>
      </c>
      <c r="S28" s="569">
        <f t="shared" si="0"/>
        <v>2444</v>
      </c>
      <c r="T28" s="576">
        <f t="shared" si="1"/>
        <v>2437</v>
      </c>
      <c r="U28" s="567">
        <f t="shared" si="2"/>
        <v>2438</v>
      </c>
      <c r="V28" s="576">
        <f t="shared" si="3"/>
        <v>2438</v>
      </c>
      <c r="W28" s="576">
        <f t="shared" si="4"/>
        <v>2438</v>
      </c>
      <c r="X28" s="576">
        <f t="shared" si="5"/>
        <v>2437</v>
      </c>
    </row>
    <row r="29" spans="1:24">
      <c r="A29" s="508">
        <v>217</v>
      </c>
      <c r="B29" s="550" t="s">
        <v>41</v>
      </c>
      <c r="C29" s="523">
        <v>156629</v>
      </c>
      <c r="D29" s="524">
        <v>156242</v>
      </c>
      <c r="E29" s="524">
        <v>155756</v>
      </c>
      <c r="F29" s="524">
        <v>154961</v>
      </c>
      <c r="G29" s="1085">
        <v>154091</v>
      </c>
      <c r="H29" s="1085">
        <v>153520</v>
      </c>
      <c r="I29" s="544"/>
      <c r="J29" s="498" t="s">
        <v>41</v>
      </c>
      <c r="K29" s="491">
        <v>160676</v>
      </c>
      <c r="L29" s="491">
        <v>160154</v>
      </c>
      <c r="M29" s="491">
        <v>159668</v>
      </c>
      <c r="N29" s="491">
        <v>158873</v>
      </c>
      <c r="O29" s="491">
        <v>158003</v>
      </c>
      <c r="P29" s="491">
        <v>157432</v>
      </c>
      <c r="R29" s="996" t="s">
        <v>41</v>
      </c>
      <c r="S29" s="569">
        <f t="shared" si="0"/>
        <v>4047</v>
      </c>
      <c r="T29" s="576">
        <f t="shared" si="1"/>
        <v>3912</v>
      </c>
      <c r="U29" s="567">
        <f t="shared" si="2"/>
        <v>3912</v>
      </c>
      <c r="V29" s="576">
        <f t="shared" si="3"/>
        <v>3912</v>
      </c>
      <c r="W29" s="576">
        <f t="shared" si="4"/>
        <v>3912</v>
      </c>
      <c r="X29" s="576">
        <f t="shared" si="5"/>
        <v>3912</v>
      </c>
    </row>
    <row r="30" spans="1:24">
      <c r="A30" s="508">
        <v>218</v>
      </c>
      <c r="B30" s="550" t="s">
        <v>51</v>
      </c>
      <c r="C30" s="523">
        <v>48941</v>
      </c>
      <c r="D30" s="524">
        <v>48557</v>
      </c>
      <c r="E30" s="524">
        <v>48329</v>
      </c>
      <c r="F30" s="524">
        <v>48182</v>
      </c>
      <c r="G30" s="1085">
        <v>47993</v>
      </c>
      <c r="H30" s="1085">
        <v>47737</v>
      </c>
      <c r="I30" s="544"/>
      <c r="J30" s="498" t="s">
        <v>51</v>
      </c>
      <c r="K30" s="491">
        <v>49707</v>
      </c>
      <c r="L30" s="491">
        <v>49319</v>
      </c>
      <c r="M30" s="491">
        <v>49083</v>
      </c>
      <c r="N30" s="491">
        <v>48941</v>
      </c>
      <c r="O30" s="491">
        <v>48742</v>
      </c>
      <c r="P30" s="491">
        <v>48486</v>
      </c>
      <c r="R30" s="996" t="s">
        <v>51</v>
      </c>
      <c r="S30" s="569">
        <f t="shared" si="0"/>
        <v>766</v>
      </c>
      <c r="T30" s="576">
        <f t="shared" si="1"/>
        <v>762</v>
      </c>
      <c r="U30" s="567">
        <f t="shared" si="2"/>
        <v>754</v>
      </c>
      <c r="V30" s="576">
        <f t="shared" si="3"/>
        <v>759</v>
      </c>
      <c r="W30" s="576">
        <f t="shared" si="4"/>
        <v>749</v>
      </c>
      <c r="X30" s="576">
        <f t="shared" si="5"/>
        <v>749</v>
      </c>
    </row>
    <row r="31" spans="1:24">
      <c r="A31" s="508">
        <v>219</v>
      </c>
      <c r="B31" s="550" t="s">
        <v>42</v>
      </c>
      <c r="C31" s="523">
        <v>113374</v>
      </c>
      <c r="D31" s="524">
        <v>112607</v>
      </c>
      <c r="E31" s="524">
        <v>112405</v>
      </c>
      <c r="F31" s="524">
        <v>112084</v>
      </c>
      <c r="G31" s="1085">
        <v>111427</v>
      </c>
      <c r="H31" s="1085">
        <v>110554</v>
      </c>
      <c r="I31" s="544"/>
      <c r="J31" s="498" t="s">
        <v>42</v>
      </c>
      <c r="K31" s="491">
        <v>114628</v>
      </c>
      <c r="L31" s="491">
        <v>113996</v>
      </c>
      <c r="M31" s="491">
        <v>113794</v>
      </c>
      <c r="N31" s="491">
        <v>113473</v>
      </c>
      <c r="O31" s="491">
        <v>112806</v>
      </c>
      <c r="P31" s="491">
        <v>111934</v>
      </c>
      <c r="R31" s="996" t="s">
        <v>42</v>
      </c>
      <c r="S31" s="569">
        <f t="shared" si="0"/>
        <v>1254</v>
      </c>
      <c r="T31" s="576">
        <f t="shared" si="1"/>
        <v>1389</v>
      </c>
      <c r="U31" s="567">
        <f t="shared" si="2"/>
        <v>1389</v>
      </c>
      <c r="V31" s="576">
        <f t="shared" si="3"/>
        <v>1389</v>
      </c>
      <c r="W31" s="576">
        <f t="shared" si="4"/>
        <v>1379</v>
      </c>
      <c r="X31" s="576">
        <f t="shared" si="5"/>
        <v>1380</v>
      </c>
    </row>
    <row r="32" spans="1:24">
      <c r="A32" s="508">
        <v>220</v>
      </c>
      <c r="B32" s="550" t="s">
        <v>52</v>
      </c>
      <c r="C32" s="523">
        <v>44892</v>
      </c>
      <c r="D32" s="524">
        <v>44243</v>
      </c>
      <c r="E32" s="524">
        <v>44001</v>
      </c>
      <c r="F32" s="524">
        <v>43557</v>
      </c>
      <c r="G32" s="1085">
        <v>43405</v>
      </c>
      <c r="H32" s="1085">
        <v>42978</v>
      </c>
      <c r="I32" s="544"/>
      <c r="J32" s="498" t="s">
        <v>52</v>
      </c>
      <c r="K32" s="491">
        <v>45842</v>
      </c>
      <c r="L32" s="491">
        <v>45345</v>
      </c>
      <c r="M32" s="491">
        <v>45099</v>
      </c>
      <c r="N32" s="491">
        <v>44649</v>
      </c>
      <c r="O32" s="491">
        <v>44494</v>
      </c>
      <c r="P32" s="491">
        <v>44080</v>
      </c>
      <c r="R32" s="996" t="s">
        <v>52</v>
      </c>
      <c r="S32" s="569">
        <f t="shared" si="0"/>
        <v>950</v>
      </c>
      <c r="T32" s="576">
        <f t="shared" si="1"/>
        <v>1102</v>
      </c>
      <c r="U32" s="567">
        <f t="shared" si="2"/>
        <v>1098</v>
      </c>
      <c r="V32" s="576">
        <f t="shared" si="3"/>
        <v>1092</v>
      </c>
      <c r="W32" s="576">
        <f t="shared" si="4"/>
        <v>1089</v>
      </c>
      <c r="X32" s="576">
        <f t="shared" si="5"/>
        <v>1102</v>
      </c>
    </row>
    <row r="33" spans="1:24">
      <c r="A33" s="508">
        <v>221</v>
      </c>
      <c r="B33" s="145" t="s">
        <v>1033</v>
      </c>
      <c r="C33" s="523">
        <v>41798</v>
      </c>
      <c r="D33" s="524">
        <v>41413</v>
      </c>
      <c r="E33" s="524">
        <v>41083</v>
      </c>
      <c r="F33" s="524">
        <v>40605</v>
      </c>
      <c r="G33" s="1085">
        <v>40267</v>
      </c>
      <c r="H33" s="1085">
        <v>39829</v>
      </c>
      <c r="I33" s="544"/>
      <c r="J33" s="498" t="s">
        <v>447</v>
      </c>
      <c r="K33" s="491">
        <v>43364</v>
      </c>
      <c r="L33" s="491">
        <v>42948</v>
      </c>
      <c r="M33" s="491">
        <v>42617</v>
      </c>
      <c r="N33" s="491">
        <v>42138</v>
      </c>
      <c r="O33" s="491">
        <v>41804</v>
      </c>
      <c r="P33" s="491">
        <v>41362</v>
      </c>
      <c r="R33" s="1002" t="s">
        <v>1033</v>
      </c>
      <c r="S33" s="569">
        <f t="shared" si="0"/>
        <v>1566</v>
      </c>
      <c r="T33" s="576">
        <f t="shared" si="1"/>
        <v>1535</v>
      </c>
      <c r="U33" s="567">
        <f t="shared" si="2"/>
        <v>1534</v>
      </c>
      <c r="V33" s="576">
        <f t="shared" si="3"/>
        <v>1533</v>
      </c>
      <c r="W33" s="576">
        <f t="shared" si="4"/>
        <v>1537</v>
      </c>
      <c r="X33" s="576">
        <f t="shared" si="5"/>
        <v>1533</v>
      </c>
    </row>
    <row r="34" spans="1:24">
      <c r="A34" s="508">
        <v>222</v>
      </c>
      <c r="B34" s="550" t="s">
        <v>666</v>
      </c>
      <c r="C34" s="523">
        <v>24612</v>
      </c>
      <c r="D34" s="524">
        <v>24210</v>
      </c>
      <c r="E34" s="524">
        <v>23851</v>
      </c>
      <c r="F34" s="524">
        <v>23318</v>
      </c>
      <c r="G34" s="1085">
        <v>22793</v>
      </c>
      <c r="H34" s="1085">
        <v>22293</v>
      </c>
      <c r="I34" s="544"/>
      <c r="J34" s="498" t="s">
        <v>448</v>
      </c>
      <c r="K34" s="491">
        <v>25566</v>
      </c>
      <c r="L34" s="491">
        <v>25139</v>
      </c>
      <c r="M34" s="491">
        <v>24778</v>
      </c>
      <c r="N34" s="491">
        <v>24248</v>
      </c>
      <c r="O34" s="491">
        <v>23723</v>
      </c>
      <c r="P34" s="491">
        <v>23229</v>
      </c>
      <c r="R34" s="996" t="s">
        <v>666</v>
      </c>
      <c r="S34" s="569">
        <f t="shared" si="0"/>
        <v>954</v>
      </c>
      <c r="T34" s="576">
        <f t="shared" si="1"/>
        <v>929</v>
      </c>
      <c r="U34" s="567">
        <f t="shared" si="2"/>
        <v>927</v>
      </c>
      <c r="V34" s="576">
        <f t="shared" si="3"/>
        <v>930</v>
      </c>
      <c r="W34" s="576">
        <f t="shared" si="4"/>
        <v>930</v>
      </c>
      <c r="X34" s="576">
        <f t="shared" si="5"/>
        <v>936</v>
      </c>
    </row>
    <row r="35" spans="1:24">
      <c r="A35" s="508">
        <v>223</v>
      </c>
      <c r="B35" s="550" t="s">
        <v>667</v>
      </c>
      <c r="C35" s="523">
        <v>65203</v>
      </c>
      <c r="D35" s="524">
        <v>64565</v>
      </c>
      <c r="E35" s="524">
        <v>63812</v>
      </c>
      <c r="F35" s="524">
        <v>63165</v>
      </c>
      <c r="G35" s="1085">
        <v>62412</v>
      </c>
      <c r="H35" s="1085">
        <v>61654</v>
      </c>
      <c r="I35" s="544"/>
      <c r="J35" s="498" t="s">
        <v>449</v>
      </c>
      <c r="K35" s="491">
        <v>67551</v>
      </c>
      <c r="L35" s="491">
        <v>66858</v>
      </c>
      <c r="M35" s="491">
        <v>66108</v>
      </c>
      <c r="N35" s="491">
        <v>65448</v>
      </c>
      <c r="O35" s="491">
        <v>64691</v>
      </c>
      <c r="P35" s="491">
        <v>63941</v>
      </c>
      <c r="R35" s="996" t="s">
        <v>667</v>
      </c>
      <c r="S35" s="569">
        <f t="shared" ref="S35:S53" si="6">K35-C35</f>
        <v>2348</v>
      </c>
      <c r="T35" s="576">
        <f t="shared" ref="T35:T53" si="7">L35-D35</f>
        <v>2293</v>
      </c>
      <c r="U35" s="567">
        <f t="shared" ref="U35:U53" si="8">M35-E35</f>
        <v>2296</v>
      </c>
      <c r="V35" s="576">
        <f t="shared" ref="V35:V53" si="9">N35-F35</f>
        <v>2283</v>
      </c>
      <c r="W35" s="576">
        <f t="shared" ref="W35:W53" si="10">O35-G35</f>
        <v>2279</v>
      </c>
      <c r="X35" s="576">
        <f t="shared" ref="X35:X53" si="11">P35-H35</f>
        <v>2287</v>
      </c>
    </row>
    <row r="36" spans="1:24">
      <c r="A36" s="508">
        <v>224</v>
      </c>
      <c r="B36" s="550" t="s">
        <v>140</v>
      </c>
      <c r="C36" s="523">
        <v>47426</v>
      </c>
      <c r="D36" s="524">
        <v>46799</v>
      </c>
      <c r="E36" s="524">
        <v>46267</v>
      </c>
      <c r="F36" s="524">
        <v>45673</v>
      </c>
      <c r="G36" s="1085">
        <v>45086</v>
      </c>
      <c r="H36" s="1085">
        <v>44510</v>
      </c>
      <c r="I36" s="544"/>
      <c r="J36" s="498" t="s">
        <v>450</v>
      </c>
      <c r="K36" s="491">
        <v>49847</v>
      </c>
      <c r="L36" s="491">
        <v>49265</v>
      </c>
      <c r="M36" s="491">
        <v>48733</v>
      </c>
      <c r="N36" s="491">
        <v>48139</v>
      </c>
      <c r="O36" s="491">
        <v>47552</v>
      </c>
      <c r="P36" s="491">
        <v>46978</v>
      </c>
      <c r="R36" s="996" t="s">
        <v>140</v>
      </c>
      <c r="S36" s="569">
        <f t="shared" si="6"/>
        <v>2421</v>
      </c>
      <c r="T36" s="576">
        <f t="shared" si="7"/>
        <v>2466</v>
      </c>
      <c r="U36" s="567">
        <f t="shared" si="8"/>
        <v>2466</v>
      </c>
      <c r="V36" s="576">
        <f t="shared" si="9"/>
        <v>2466</v>
      </c>
      <c r="W36" s="576">
        <f t="shared" si="10"/>
        <v>2466</v>
      </c>
      <c r="X36" s="576">
        <f t="shared" si="11"/>
        <v>2468</v>
      </c>
    </row>
    <row r="37" spans="1:24">
      <c r="A37" s="508">
        <v>225</v>
      </c>
      <c r="B37" s="550" t="s">
        <v>668</v>
      </c>
      <c r="C37" s="523">
        <v>31199</v>
      </c>
      <c r="D37" s="524">
        <v>30795</v>
      </c>
      <c r="E37" s="524">
        <v>30422</v>
      </c>
      <c r="F37" s="524">
        <v>29994</v>
      </c>
      <c r="G37" s="1085">
        <v>29630</v>
      </c>
      <c r="H37" s="1085">
        <v>29159</v>
      </c>
      <c r="I37" s="544"/>
      <c r="J37" s="498" t="s">
        <v>451</v>
      </c>
      <c r="K37" s="491">
        <v>32274</v>
      </c>
      <c r="L37" s="491">
        <v>31854</v>
      </c>
      <c r="M37" s="491">
        <v>31481</v>
      </c>
      <c r="N37" s="491">
        <v>31053</v>
      </c>
      <c r="O37" s="491">
        <v>30689</v>
      </c>
      <c r="P37" s="491">
        <v>30218</v>
      </c>
      <c r="R37" s="996" t="s">
        <v>668</v>
      </c>
      <c r="S37" s="569">
        <f t="shared" si="6"/>
        <v>1075</v>
      </c>
      <c r="T37" s="576">
        <f t="shared" si="7"/>
        <v>1059</v>
      </c>
      <c r="U37" s="567">
        <f t="shared" si="8"/>
        <v>1059</v>
      </c>
      <c r="V37" s="576">
        <f t="shared" si="9"/>
        <v>1059</v>
      </c>
      <c r="W37" s="576">
        <f t="shared" si="10"/>
        <v>1059</v>
      </c>
      <c r="X37" s="576">
        <f t="shared" si="11"/>
        <v>1059</v>
      </c>
    </row>
    <row r="38" spans="1:24">
      <c r="A38" s="508">
        <v>226</v>
      </c>
      <c r="B38" s="550" t="s">
        <v>669</v>
      </c>
      <c r="C38" s="523">
        <v>44383</v>
      </c>
      <c r="D38" s="524">
        <v>43897</v>
      </c>
      <c r="E38" s="524">
        <v>43336</v>
      </c>
      <c r="F38" s="524">
        <v>42872</v>
      </c>
      <c r="G38" s="1085">
        <v>42088</v>
      </c>
      <c r="H38" s="1085">
        <v>41611</v>
      </c>
      <c r="I38" s="544"/>
      <c r="J38" s="498" t="s">
        <v>452</v>
      </c>
      <c r="K38" s="491">
        <v>46386</v>
      </c>
      <c r="L38" s="491">
        <v>45840</v>
      </c>
      <c r="M38" s="491">
        <v>45279</v>
      </c>
      <c r="N38" s="491">
        <v>44821</v>
      </c>
      <c r="O38" s="491">
        <v>44039</v>
      </c>
      <c r="P38" s="491">
        <v>43562</v>
      </c>
      <c r="R38" s="996" t="s">
        <v>669</v>
      </c>
      <c r="S38" s="569">
        <f t="shared" si="6"/>
        <v>2003</v>
      </c>
      <c r="T38" s="576">
        <f t="shared" si="7"/>
        <v>1943</v>
      </c>
      <c r="U38" s="567">
        <f t="shared" si="8"/>
        <v>1943</v>
      </c>
      <c r="V38" s="576">
        <f t="shared" si="9"/>
        <v>1949</v>
      </c>
      <c r="W38" s="576">
        <f t="shared" si="10"/>
        <v>1951</v>
      </c>
      <c r="X38" s="576">
        <f t="shared" si="11"/>
        <v>1951</v>
      </c>
    </row>
    <row r="39" spans="1:24">
      <c r="A39" s="508">
        <v>227</v>
      </c>
      <c r="B39" s="550" t="s">
        <v>670</v>
      </c>
      <c r="C39" s="523">
        <v>38313</v>
      </c>
      <c r="D39" s="524">
        <v>37616</v>
      </c>
      <c r="E39" s="524">
        <v>36907</v>
      </c>
      <c r="F39" s="524">
        <v>36226</v>
      </c>
      <c r="G39" s="1085">
        <v>35572</v>
      </c>
      <c r="H39" s="1085">
        <v>34889</v>
      </c>
      <c r="I39" s="544"/>
      <c r="J39" s="498" t="s">
        <v>453</v>
      </c>
      <c r="K39" s="491">
        <v>40744</v>
      </c>
      <c r="L39" s="491">
        <v>40061</v>
      </c>
      <c r="M39" s="491">
        <v>39352</v>
      </c>
      <c r="N39" s="491">
        <v>38669</v>
      </c>
      <c r="O39" s="491">
        <v>38013</v>
      </c>
      <c r="P39" s="491">
        <v>37331</v>
      </c>
      <c r="R39" s="996" t="s">
        <v>670</v>
      </c>
      <c r="S39" s="569">
        <f t="shared" si="6"/>
        <v>2431</v>
      </c>
      <c r="T39" s="576">
        <f t="shared" si="7"/>
        <v>2445</v>
      </c>
      <c r="U39" s="567">
        <f t="shared" si="8"/>
        <v>2445</v>
      </c>
      <c r="V39" s="576">
        <f t="shared" si="9"/>
        <v>2443</v>
      </c>
      <c r="W39" s="576">
        <f t="shared" si="10"/>
        <v>2441</v>
      </c>
      <c r="X39" s="576">
        <f t="shared" si="11"/>
        <v>2442</v>
      </c>
    </row>
    <row r="40" spans="1:24" s="509" customFormat="1">
      <c r="A40" s="507">
        <v>228</v>
      </c>
      <c r="B40" s="550" t="s">
        <v>671</v>
      </c>
      <c r="C40" s="523">
        <v>40109</v>
      </c>
      <c r="D40" s="524">
        <v>40328</v>
      </c>
      <c r="E40" s="524">
        <v>40686</v>
      </c>
      <c r="F40" s="524">
        <v>40650</v>
      </c>
      <c r="G40" s="1085">
        <v>40541</v>
      </c>
      <c r="H40" s="1085">
        <v>40702</v>
      </c>
      <c r="I40" s="544"/>
      <c r="J40" s="498" t="s">
        <v>454</v>
      </c>
      <c r="K40" s="491">
        <v>39814</v>
      </c>
      <c r="L40" s="491">
        <v>39974</v>
      </c>
      <c r="M40" s="491">
        <v>40329</v>
      </c>
      <c r="N40" s="491">
        <v>40296</v>
      </c>
      <c r="O40" s="491">
        <v>40187</v>
      </c>
      <c r="P40" s="491">
        <v>40348</v>
      </c>
      <c r="R40" s="1001" t="s">
        <v>671</v>
      </c>
      <c r="S40" s="557">
        <f t="shared" si="6"/>
        <v>-295</v>
      </c>
      <c r="T40" s="558">
        <f t="shared" si="7"/>
        <v>-354</v>
      </c>
      <c r="U40" s="559">
        <f t="shared" si="8"/>
        <v>-357</v>
      </c>
      <c r="V40" s="558">
        <f t="shared" si="9"/>
        <v>-354</v>
      </c>
      <c r="W40" s="558">
        <f t="shared" si="10"/>
        <v>-354</v>
      </c>
      <c r="X40" s="558">
        <f t="shared" si="11"/>
        <v>-354</v>
      </c>
    </row>
    <row r="41" spans="1:24">
      <c r="A41" s="508">
        <v>229</v>
      </c>
      <c r="B41" s="550" t="s">
        <v>123</v>
      </c>
      <c r="C41" s="523">
        <v>77968</v>
      </c>
      <c r="D41" s="524">
        <v>77392</v>
      </c>
      <c r="E41" s="524">
        <v>76791</v>
      </c>
      <c r="F41" s="524">
        <v>76060</v>
      </c>
      <c r="G41" s="1085">
        <v>75470</v>
      </c>
      <c r="H41" s="1085">
        <v>74837</v>
      </c>
      <c r="I41" s="544"/>
      <c r="J41" s="498" t="s">
        <v>455</v>
      </c>
      <c r="K41" s="491">
        <v>79344</v>
      </c>
      <c r="L41" s="491">
        <v>78812</v>
      </c>
      <c r="M41" s="491">
        <v>78231</v>
      </c>
      <c r="N41" s="491">
        <v>77499</v>
      </c>
      <c r="O41" s="491">
        <v>76909</v>
      </c>
      <c r="P41" s="491">
        <v>76276</v>
      </c>
      <c r="R41" s="996" t="s">
        <v>123</v>
      </c>
      <c r="S41" s="569">
        <f t="shared" si="6"/>
        <v>1376</v>
      </c>
      <c r="T41" s="576">
        <f t="shared" si="7"/>
        <v>1420</v>
      </c>
      <c r="U41" s="567">
        <f t="shared" si="8"/>
        <v>1440</v>
      </c>
      <c r="V41" s="576">
        <f t="shared" si="9"/>
        <v>1439</v>
      </c>
      <c r="W41" s="576">
        <f t="shared" si="10"/>
        <v>1439</v>
      </c>
      <c r="X41" s="576">
        <f t="shared" si="11"/>
        <v>1439</v>
      </c>
    </row>
    <row r="42" spans="1:24" s="505" customFormat="1">
      <c r="A42" s="508">
        <v>301</v>
      </c>
      <c r="B42" s="550" t="s">
        <v>43</v>
      </c>
      <c r="C42" s="523">
        <v>30930</v>
      </c>
      <c r="D42" s="524">
        <v>30860</v>
      </c>
      <c r="E42" s="524">
        <v>30851</v>
      </c>
      <c r="F42" s="524">
        <v>30613</v>
      </c>
      <c r="G42" s="1085">
        <v>30407</v>
      </c>
      <c r="H42" s="1085">
        <v>29958</v>
      </c>
      <c r="I42" s="544"/>
      <c r="J42" s="498" t="s">
        <v>650</v>
      </c>
      <c r="K42" s="491">
        <v>31798</v>
      </c>
      <c r="L42" s="491">
        <v>31731</v>
      </c>
      <c r="M42" s="491">
        <v>31729</v>
      </c>
      <c r="N42" s="491">
        <v>31494</v>
      </c>
      <c r="O42" s="491">
        <v>31278</v>
      </c>
      <c r="P42" s="491">
        <v>30823</v>
      </c>
      <c r="R42" s="996" t="s">
        <v>43</v>
      </c>
      <c r="S42" s="569">
        <f t="shared" si="6"/>
        <v>868</v>
      </c>
      <c r="T42" s="576">
        <f t="shared" si="7"/>
        <v>871</v>
      </c>
      <c r="U42" s="567">
        <f t="shared" si="8"/>
        <v>878</v>
      </c>
      <c r="V42" s="576">
        <f t="shared" si="9"/>
        <v>881</v>
      </c>
      <c r="W42" s="576">
        <f t="shared" si="10"/>
        <v>871</v>
      </c>
      <c r="X42" s="576">
        <f t="shared" si="11"/>
        <v>865</v>
      </c>
    </row>
    <row r="43" spans="1:24" s="505" customFormat="1">
      <c r="A43" s="508">
        <v>365</v>
      </c>
      <c r="B43" s="550" t="s">
        <v>181</v>
      </c>
      <c r="C43" s="523">
        <v>21583</v>
      </c>
      <c r="D43" s="524">
        <v>21152</v>
      </c>
      <c r="E43" s="524">
        <v>20818</v>
      </c>
      <c r="F43" s="524">
        <v>20503</v>
      </c>
      <c r="G43" s="1085">
        <v>20021</v>
      </c>
      <c r="H43" s="1085">
        <v>19660</v>
      </c>
      <c r="I43" s="544"/>
      <c r="J43" s="498" t="s">
        <v>651</v>
      </c>
      <c r="K43" s="491">
        <v>22428</v>
      </c>
      <c r="L43" s="491">
        <v>22016</v>
      </c>
      <c r="M43" s="491">
        <v>21682</v>
      </c>
      <c r="N43" s="491">
        <v>21367</v>
      </c>
      <c r="O43" s="491">
        <v>20885</v>
      </c>
      <c r="P43" s="491">
        <v>20524</v>
      </c>
      <c r="R43" s="996" t="s">
        <v>181</v>
      </c>
      <c r="S43" s="569">
        <f t="shared" si="6"/>
        <v>845</v>
      </c>
      <c r="T43" s="576">
        <f t="shared" si="7"/>
        <v>864</v>
      </c>
      <c r="U43" s="567">
        <f t="shared" si="8"/>
        <v>864</v>
      </c>
      <c r="V43" s="576">
        <f t="shared" si="9"/>
        <v>864</v>
      </c>
      <c r="W43" s="576">
        <f t="shared" si="10"/>
        <v>864</v>
      </c>
      <c r="X43" s="576">
        <f t="shared" si="11"/>
        <v>864</v>
      </c>
    </row>
    <row r="44" spans="1:24" s="505" customFormat="1">
      <c r="A44" s="508">
        <v>381</v>
      </c>
      <c r="B44" s="550" t="s">
        <v>47</v>
      </c>
      <c r="C44" s="523">
        <v>31048</v>
      </c>
      <c r="D44" s="524">
        <v>30966</v>
      </c>
      <c r="E44" s="524">
        <v>30806</v>
      </c>
      <c r="F44" s="524">
        <v>30638</v>
      </c>
      <c r="G44" s="1085">
        <v>30478</v>
      </c>
      <c r="H44" s="1085">
        <v>30397</v>
      </c>
      <c r="I44" s="544"/>
      <c r="J44" s="498" t="s">
        <v>652</v>
      </c>
      <c r="K44" s="491">
        <v>31748</v>
      </c>
      <c r="L44" s="491">
        <v>31630</v>
      </c>
      <c r="M44" s="491">
        <v>31470</v>
      </c>
      <c r="N44" s="491">
        <v>31302</v>
      </c>
      <c r="O44" s="491">
        <v>31142</v>
      </c>
      <c r="P44" s="491">
        <v>31061</v>
      </c>
      <c r="R44" s="996" t="s">
        <v>47</v>
      </c>
      <c r="S44" s="569">
        <f t="shared" si="6"/>
        <v>700</v>
      </c>
      <c r="T44" s="576">
        <f t="shared" si="7"/>
        <v>664</v>
      </c>
      <c r="U44" s="567">
        <f t="shared" si="8"/>
        <v>664</v>
      </c>
      <c r="V44" s="576">
        <f t="shared" si="9"/>
        <v>664</v>
      </c>
      <c r="W44" s="576">
        <f t="shared" si="10"/>
        <v>664</v>
      </c>
      <c r="X44" s="576">
        <f t="shared" si="11"/>
        <v>664</v>
      </c>
    </row>
    <row r="45" spans="1:24">
      <c r="A45" s="508">
        <v>382</v>
      </c>
      <c r="B45" s="550" t="s">
        <v>48</v>
      </c>
      <c r="C45" s="523">
        <v>33861</v>
      </c>
      <c r="D45" s="524">
        <v>33826</v>
      </c>
      <c r="E45" s="524">
        <v>33804</v>
      </c>
      <c r="F45" s="524">
        <v>33707</v>
      </c>
      <c r="G45" s="1085">
        <v>33731</v>
      </c>
      <c r="H45" s="1085">
        <v>33614</v>
      </c>
      <c r="I45" s="544"/>
      <c r="J45" s="498" t="s">
        <v>653</v>
      </c>
      <c r="K45" s="491">
        <v>34778</v>
      </c>
      <c r="L45" s="491">
        <v>34732</v>
      </c>
      <c r="M45" s="491">
        <v>34711</v>
      </c>
      <c r="N45" s="491">
        <v>34615</v>
      </c>
      <c r="O45" s="491">
        <v>34622</v>
      </c>
      <c r="P45" s="491">
        <v>34520</v>
      </c>
      <c r="R45" s="996" t="s">
        <v>48</v>
      </c>
      <c r="S45" s="569">
        <f t="shared" si="6"/>
        <v>917</v>
      </c>
      <c r="T45" s="576">
        <f t="shared" si="7"/>
        <v>906</v>
      </c>
      <c r="U45" s="567">
        <f t="shared" si="8"/>
        <v>907</v>
      </c>
      <c r="V45" s="576">
        <f t="shared" si="9"/>
        <v>908</v>
      </c>
      <c r="W45" s="576">
        <f t="shared" si="10"/>
        <v>891</v>
      </c>
      <c r="X45" s="576">
        <f t="shared" si="11"/>
        <v>906</v>
      </c>
    </row>
    <row r="46" spans="1:24" s="505" customFormat="1">
      <c r="A46" s="508">
        <v>442</v>
      </c>
      <c r="B46" s="550" t="s">
        <v>56</v>
      </c>
      <c r="C46" s="523">
        <v>12458</v>
      </c>
      <c r="D46" s="524">
        <v>12251</v>
      </c>
      <c r="E46" s="524">
        <v>12072</v>
      </c>
      <c r="F46" s="524">
        <v>11860</v>
      </c>
      <c r="G46" s="1085">
        <v>11589</v>
      </c>
      <c r="H46" s="1085">
        <v>11344</v>
      </c>
      <c r="I46" s="544"/>
      <c r="J46" s="498" t="s">
        <v>654</v>
      </c>
      <c r="K46" s="491">
        <v>13050</v>
      </c>
      <c r="L46" s="491">
        <v>12854</v>
      </c>
      <c r="M46" s="491">
        <v>12675</v>
      </c>
      <c r="N46" s="491">
        <v>12463</v>
      </c>
      <c r="O46" s="491">
        <v>12192</v>
      </c>
      <c r="P46" s="491">
        <v>11947</v>
      </c>
      <c r="R46" s="996" t="s">
        <v>56</v>
      </c>
      <c r="S46" s="569">
        <f t="shared" si="6"/>
        <v>592</v>
      </c>
      <c r="T46" s="576">
        <f t="shared" si="7"/>
        <v>603</v>
      </c>
      <c r="U46" s="567">
        <f t="shared" si="8"/>
        <v>603</v>
      </c>
      <c r="V46" s="576">
        <f t="shared" si="9"/>
        <v>603</v>
      </c>
      <c r="W46" s="576">
        <f t="shared" si="10"/>
        <v>603</v>
      </c>
      <c r="X46" s="576">
        <f t="shared" si="11"/>
        <v>603</v>
      </c>
    </row>
    <row r="47" spans="1:24">
      <c r="A47" s="508">
        <v>443</v>
      </c>
      <c r="B47" s="550" t="s">
        <v>57</v>
      </c>
      <c r="C47" s="523">
        <v>19752</v>
      </c>
      <c r="D47" s="524">
        <v>19727</v>
      </c>
      <c r="E47" s="524">
        <v>19687</v>
      </c>
      <c r="F47" s="524">
        <v>19543</v>
      </c>
      <c r="G47" s="1085">
        <v>19508</v>
      </c>
      <c r="H47" s="1085">
        <v>19356</v>
      </c>
      <c r="I47" s="544"/>
      <c r="J47" s="498" t="s">
        <v>655</v>
      </c>
      <c r="K47" s="491">
        <v>19591</v>
      </c>
      <c r="L47" s="491">
        <v>19568</v>
      </c>
      <c r="M47" s="491">
        <v>19527</v>
      </c>
      <c r="N47" s="491">
        <v>19390</v>
      </c>
      <c r="O47" s="491">
        <v>19353</v>
      </c>
      <c r="P47" s="491">
        <v>19205</v>
      </c>
      <c r="R47" s="1001" t="s">
        <v>57</v>
      </c>
      <c r="S47" s="557">
        <f t="shared" si="6"/>
        <v>-161</v>
      </c>
      <c r="T47" s="558">
        <f t="shared" si="7"/>
        <v>-159</v>
      </c>
      <c r="U47" s="559">
        <f t="shared" si="8"/>
        <v>-160</v>
      </c>
      <c r="V47" s="558">
        <f t="shared" si="9"/>
        <v>-153</v>
      </c>
      <c r="W47" s="558">
        <f t="shared" si="10"/>
        <v>-155</v>
      </c>
      <c r="X47" s="558">
        <f t="shared" si="11"/>
        <v>-151</v>
      </c>
    </row>
    <row r="48" spans="1:24">
      <c r="A48" s="508">
        <v>446</v>
      </c>
      <c r="B48" s="550" t="s">
        <v>118</v>
      </c>
      <c r="C48" s="523">
        <v>11540</v>
      </c>
      <c r="D48" s="524">
        <v>11439</v>
      </c>
      <c r="E48" s="524">
        <v>11313</v>
      </c>
      <c r="F48" s="524">
        <v>11102</v>
      </c>
      <c r="G48" s="1085">
        <v>10933</v>
      </c>
      <c r="H48" s="1085">
        <v>10746</v>
      </c>
      <c r="I48" s="544"/>
      <c r="J48" s="498" t="s">
        <v>656</v>
      </c>
      <c r="K48" s="491">
        <v>12083</v>
      </c>
      <c r="L48" s="491">
        <v>11981</v>
      </c>
      <c r="M48" s="491">
        <v>11855</v>
      </c>
      <c r="N48" s="491">
        <v>11643</v>
      </c>
      <c r="O48" s="491">
        <v>11473</v>
      </c>
      <c r="P48" s="491">
        <v>11286</v>
      </c>
      <c r="R48" s="996" t="s">
        <v>118</v>
      </c>
      <c r="S48" s="569">
        <f t="shared" si="6"/>
        <v>543</v>
      </c>
      <c r="T48" s="576">
        <f t="shared" si="7"/>
        <v>542</v>
      </c>
      <c r="U48" s="567">
        <f t="shared" si="8"/>
        <v>542</v>
      </c>
      <c r="V48" s="576">
        <f t="shared" si="9"/>
        <v>541</v>
      </c>
      <c r="W48" s="576">
        <f t="shared" si="10"/>
        <v>540</v>
      </c>
      <c r="X48" s="576">
        <f t="shared" si="11"/>
        <v>540</v>
      </c>
    </row>
    <row r="49" spans="1:24" s="505" customFormat="1">
      <c r="A49" s="508">
        <v>464</v>
      </c>
      <c r="B49" s="550" t="s">
        <v>63</v>
      </c>
      <c r="C49" s="523">
        <v>33779</v>
      </c>
      <c r="D49" s="524">
        <v>33705</v>
      </c>
      <c r="E49" s="524">
        <v>33615</v>
      </c>
      <c r="F49" s="524">
        <v>33689</v>
      </c>
      <c r="G49" s="1085">
        <v>33551</v>
      </c>
      <c r="H49" s="1085">
        <v>33399</v>
      </c>
      <c r="I49" s="544"/>
      <c r="J49" s="498" t="s">
        <v>657</v>
      </c>
      <c r="K49" s="491">
        <v>34535</v>
      </c>
      <c r="L49" s="491">
        <v>34434</v>
      </c>
      <c r="M49" s="491">
        <v>34344</v>
      </c>
      <c r="N49" s="491">
        <v>34418</v>
      </c>
      <c r="O49" s="491">
        <v>34280</v>
      </c>
      <c r="P49" s="491">
        <v>34128</v>
      </c>
      <c r="R49" s="996" t="s">
        <v>63</v>
      </c>
      <c r="S49" s="569">
        <f t="shared" si="6"/>
        <v>756</v>
      </c>
      <c r="T49" s="576">
        <f t="shared" si="7"/>
        <v>729</v>
      </c>
      <c r="U49" s="567">
        <f t="shared" si="8"/>
        <v>729</v>
      </c>
      <c r="V49" s="576">
        <f t="shared" si="9"/>
        <v>729</v>
      </c>
      <c r="W49" s="576">
        <f t="shared" si="10"/>
        <v>729</v>
      </c>
      <c r="X49" s="576">
        <f t="shared" si="11"/>
        <v>729</v>
      </c>
    </row>
    <row r="50" spans="1:24" s="505" customFormat="1">
      <c r="A50" s="508">
        <v>481</v>
      </c>
      <c r="B50" s="550" t="s">
        <v>64</v>
      </c>
      <c r="C50" s="523">
        <v>15466</v>
      </c>
      <c r="D50" s="524">
        <v>15125</v>
      </c>
      <c r="E50" s="524">
        <v>14896</v>
      </c>
      <c r="F50" s="524">
        <v>14603</v>
      </c>
      <c r="G50" s="1085">
        <v>14336</v>
      </c>
      <c r="H50" s="1085">
        <v>14079</v>
      </c>
      <c r="I50" s="544"/>
      <c r="J50" s="498" t="s">
        <v>658</v>
      </c>
      <c r="K50" s="491">
        <v>16154</v>
      </c>
      <c r="L50" s="491">
        <v>15815</v>
      </c>
      <c r="M50" s="491">
        <v>15586</v>
      </c>
      <c r="N50" s="491">
        <v>15292</v>
      </c>
      <c r="O50" s="491">
        <v>15025</v>
      </c>
      <c r="P50" s="491">
        <v>14768</v>
      </c>
      <c r="R50" s="996" t="s">
        <v>64</v>
      </c>
      <c r="S50" s="569">
        <f t="shared" si="6"/>
        <v>688</v>
      </c>
      <c r="T50" s="576">
        <f t="shared" si="7"/>
        <v>690</v>
      </c>
      <c r="U50" s="567">
        <f t="shared" si="8"/>
        <v>690</v>
      </c>
      <c r="V50" s="576">
        <f t="shared" si="9"/>
        <v>689</v>
      </c>
      <c r="W50" s="576">
        <f t="shared" si="10"/>
        <v>689</v>
      </c>
      <c r="X50" s="576">
        <f t="shared" si="11"/>
        <v>689</v>
      </c>
    </row>
    <row r="51" spans="1:24" s="505" customFormat="1">
      <c r="A51" s="508">
        <v>501</v>
      </c>
      <c r="B51" s="550" t="s">
        <v>185</v>
      </c>
      <c r="C51" s="523">
        <v>17774</v>
      </c>
      <c r="D51" s="524">
        <v>17419</v>
      </c>
      <c r="E51" s="524">
        <v>16982</v>
      </c>
      <c r="F51" s="524">
        <v>16620</v>
      </c>
      <c r="G51" s="1085">
        <v>16243</v>
      </c>
      <c r="H51" s="1085">
        <v>15908</v>
      </c>
      <c r="I51" s="544"/>
      <c r="J51" s="498" t="s">
        <v>659</v>
      </c>
      <c r="K51" s="491">
        <v>18514</v>
      </c>
      <c r="L51" s="491">
        <v>18152</v>
      </c>
      <c r="M51" s="491">
        <v>17711</v>
      </c>
      <c r="N51" s="491">
        <v>17354</v>
      </c>
      <c r="O51" s="491">
        <v>16973</v>
      </c>
      <c r="P51" s="491">
        <v>16640</v>
      </c>
      <c r="R51" s="996" t="s">
        <v>185</v>
      </c>
      <c r="S51" s="569">
        <f t="shared" si="6"/>
        <v>740</v>
      </c>
      <c r="T51" s="576">
        <f t="shared" si="7"/>
        <v>733</v>
      </c>
      <c r="U51" s="567">
        <f t="shared" si="8"/>
        <v>729</v>
      </c>
      <c r="V51" s="576">
        <f t="shared" si="9"/>
        <v>734</v>
      </c>
      <c r="W51" s="576">
        <f t="shared" si="10"/>
        <v>730</v>
      </c>
      <c r="X51" s="576">
        <f t="shared" si="11"/>
        <v>732</v>
      </c>
    </row>
    <row r="52" spans="1:24" s="505" customFormat="1">
      <c r="A52" s="510">
        <v>585</v>
      </c>
      <c r="B52" s="550" t="s">
        <v>672</v>
      </c>
      <c r="C52" s="523">
        <v>18331</v>
      </c>
      <c r="D52" s="524">
        <v>17989</v>
      </c>
      <c r="E52" s="524">
        <v>17528</v>
      </c>
      <c r="F52" s="524">
        <v>17067</v>
      </c>
      <c r="G52" s="1085">
        <v>16735</v>
      </c>
      <c r="H52" s="1085">
        <v>16232</v>
      </c>
      <c r="I52" s="544"/>
      <c r="J52" s="498" t="s">
        <v>660</v>
      </c>
      <c r="K52" s="491">
        <v>19468</v>
      </c>
      <c r="L52" s="491">
        <v>19096</v>
      </c>
      <c r="M52" s="491">
        <v>18634</v>
      </c>
      <c r="N52" s="491">
        <v>18176</v>
      </c>
      <c r="O52" s="491">
        <v>17845</v>
      </c>
      <c r="P52" s="491">
        <v>17343</v>
      </c>
      <c r="R52" s="996" t="s">
        <v>672</v>
      </c>
      <c r="S52" s="569">
        <f t="shared" si="6"/>
        <v>1137</v>
      </c>
      <c r="T52" s="576">
        <f t="shared" si="7"/>
        <v>1107</v>
      </c>
      <c r="U52" s="567">
        <f t="shared" si="8"/>
        <v>1106</v>
      </c>
      <c r="V52" s="576">
        <f t="shared" si="9"/>
        <v>1109</v>
      </c>
      <c r="W52" s="576">
        <f t="shared" si="10"/>
        <v>1110</v>
      </c>
      <c r="X52" s="576">
        <f t="shared" si="11"/>
        <v>1111</v>
      </c>
    </row>
    <row r="53" spans="1:24">
      <c r="A53" s="511">
        <v>586</v>
      </c>
      <c r="B53" s="552" t="s">
        <v>673</v>
      </c>
      <c r="C53" s="525">
        <v>15043</v>
      </c>
      <c r="D53" s="526">
        <v>14751</v>
      </c>
      <c r="E53" s="526">
        <v>14475</v>
      </c>
      <c r="F53" s="526">
        <v>14169</v>
      </c>
      <c r="G53" s="1086">
        <v>13890</v>
      </c>
      <c r="H53" s="1086">
        <v>13601</v>
      </c>
      <c r="I53" s="544"/>
      <c r="J53" s="499" t="s">
        <v>661</v>
      </c>
      <c r="K53" s="493">
        <v>15767</v>
      </c>
      <c r="L53" s="493">
        <v>15451</v>
      </c>
      <c r="M53" s="493">
        <v>15174</v>
      </c>
      <c r="N53" s="493">
        <v>14866</v>
      </c>
      <c r="O53" s="493">
        <v>14587</v>
      </c>
      <c r="P53" s="493">
        <v>14298</v>
      </c>
      <c r="R53" s="1003" t="s">
        <v>673</v>
      </c>
      <c r="S53" s="570">
        <f t="shared" si="6"/>
        <v>724</v>
      </c>
      <c r="T53" s="577">
        <f t="shared" si="7"/>
        <v>700</v>
      </c>
      <c r="U53" s="571">
        <f t="shared" si="8"/>
        <v>699</v>
      </c>
      <c r="V53" s="577">
        <f t="shared" si="9"/>
        <v>697</v>
      </c>
      <c r="W53" s="577">
        <f t="shared" si="10"/>
        <v>697</v>
      </c>
      <c r="X53" s="577">
        <f t="shared" si="11"/>
        <v>697</v>
      </c>
    </row>
    <row r="54" spans="1:24" ht="13.5" customHeight="1">
      <c r="A54" s="527"/>
      <c r="B54" s="512" t="s">
        <v>676</v>
      </c>
      <c r="C54" s="528"/>
      <c r="D54" s="529"/>
      <c r="E54" s="513"/>
      <c r="F54" s="513"/>
      <c r="G54" s="513"/>
      <c r="H54" s="513"/>
      <c r="I54" s="513"/>
      <c r="J54" s="562" t="s">
        <v>677</v>
      </c>
    </row>
    <row r="55" spans="1:24" s="512" customFormat="1">
      <c r="A55" s="527"/>
      <c r="C55" s="530"/>
      <c r="D55" s="514"/>
      <c r="E55" s="514"/>
      <c r="F55" s="514"/>
      <c r="G55" s="514"/>
      <c r="H55" s="514"/>
      <c r="I55" s="545"/>
    </row>
    <row r="56" spans="1:24" s="512" customFormat="1">
      <c r="I56" s="546"/>
    </row>
    <row r="57" spans="1:24" s="512" customFormat="1">
      <c r="A57" s="515"/>
      <c r="C57" s="530"/>
      <c r="D57" s="514"/>
      <c r="E57" s="514"/>
      <c r="F57" s="514"/>
      <c r="G57" s="514"/>
      <c r="H57" s="514"/>
      <c r="I57" s="545"/>
    </row>
    <row r="58" spans="1:24">
      <c r="B58" s="531"/>
      <c r="C58" s="516"/>
      <c r="D58" s="514"/>
      <c r="E58" s="514"/>
      <c r="F58" s="514"/>
      <c r="G58" s="514"/>
      <c r="H58" s="514"/>
      <c r="I58" s="545"/>
    </row>
    <row r="59" spans="1:24">
      <c r="B59" s="531"/>
      <c r="C59" s="532"/>
      <c r="D59" s="513"/>
      <c r="E59" s="513"/>
      <c r="F59" s="513"/>
      <c r="G59" s="513"/>
      <c r="H59" s="513"/>
      <c r="I59" s="513"/>
    </row>
    <row r="60" spans="1:24">
      <c r="B60" s="533"/>
      <c r="C60" s="532"/>
      <c r="D60" s="513"/>
      <c r="E60" s="513"/>
      <c r="F60" s="513"/>
      <c r="G60" s="513"/>
      <c r="H60" s="513"/>
      <c r="I60" s="513"/>
    </row>
    <row r="61" spans="1:24">
      <c r="C61" s="534"/>
      <c r="D61" s="517"/>
      <c r="E61" s="517"/>
      <c r="F61" s="517"/>
      <c r="G61" s="517"/>
      <c r="H61" s="517"/>
      <c r="I61" s="547"/>
    </row>
    <row r="62" spans="1:24">
      <c r="C62" s="534"/>
      <c r="D62" s="518"/>
      <c r="E62" s="518"/>
      <c r="F62" s="518"/>
      <c r="G62" s="518"/>
      <c r="H62" s="518"/>
      <c r="I62" s="518"/>
    </row>
    <row r="63" spans="1:24">
      <c r="D63" s="535"/>
      <c r="E63" s="535"/>
      <c r="F63" s="535"/>
      <c r="G63" s="535"/>
      <c r="H63" s="535"/>
      <c r="I63" s="535"/>
    </row>
    <row r="64" spans="1:24">
      <c r="C64" s="520"/>
      <c r="D64" s="536"/>
      <c r="E64" s="536"/>
      <c r="F64" s="536"/>
      <c r="G64" s="536"/>
      <c r="H64" s="536"/>
      <c r="I64" s="535"/>
    </row>
    <row r="65" spans="3:9">
      <c r="C65" s="521"/>
      <c r="D65" s="536"/>
      <c r="E65" s="536"/>
      <c r="F65" s="536"/>
      <c r="G65" s="536"/>
      <c r="H65" s="536"/>
      <c r="I65" s="535"/>
    </row>
    <row r="66" spans="3:9">
      <c r="C66" s="537"/>
      <c r="D66" s="536"/>
      <c r="E66" s="536"/>
      <c r="F66" s="536"/>
      <c r="G66" s="536"/>
      <c r="H66" s="536"/>
      <c r="I66" s="535"/>
    </row>
    <row r="67" spans="3:9">
      <c r="C67" s="534"/>
      <c r="D67" s="536"/>
      <c r="E67" s="536"/>
      <c r="F67" s="536"/>
      <c r="G67" s="536"/>
      <c r="H67" s="536"/>
      <c r="I67" s="535"/>
    </row>
    <row r="68" spans="3:9">
      <c r="C68" s="534"/>
      <c r="D68" s="536"/>
      <c r="E68" s="536"/>
      <c r="F68" s="536"/>
      <c r="G68" s="536"/>
      <c r="H68" s="536"/>
      <c r="I68" s="535"/>
    </row>
    <row r="69" spans="3:9">
      <c r="C69" s="534"/>
      <c r="D69" s="536"/>
      <c r="E69" s="536"/>
      <c r="F69" s="536"/>
      <c r="G69" s="536"/>
      <c r="H69" s="536"/>
      <c r="I69" s="535"/>
    </row>
    <row r="70" spans="3:9">
      <c r="C70" s="534"/>
      <c r="D70" s="536"/>
      <c r="E70" s="536"/>
      <c r="F70" s="536"/>
      <c r="G70" s="536"/>
      <c r="H70" s="536"/>
      <c r="I70" s="535"/>
    </row>
    <row r="71" spans="3:9">
      <c r="C71" s="534"/>
    </row>
    <row r="72" spans="3:9">
      <c r="C72" s="534"/>
    </row>
    <row r="73" spans="3:9">
      <c r="C73" s="534"/>
    </row>
  </sheetData>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60"/>
  <sheetViews>
    <sheetView workbookViewId="0">
      <pane xSplit="3" ySplit="3" topLeftCell="AG4" activePane="bottomRight" state="frozen"/>
      <selection pane="topRight" activeCell="D1" sqref="D1"/>
      <selection pane="bottomLeft" activeCell="A4" sqref="A4"/>
      <selection pane="bottomRight" activeCell="AT15" sqref="AT15"/>
    </sheetView>
  </sheetViews>
  <sheetFormatPr defaultColWidth="9" defaultRowHeight="13"/>
  <cols>
    <col min="1" max="1" width="5.90625" style="60" customWidth="1"/>
    <col min="2" max="2" width="9" style="60" customWidth="1"/>
    <col min="3" max="3" width="13.453125" style="60" customWidth="1"/>
    <col min="4" max="30" width="11.90625" style="60" customWidth="1"/>
    <col min="31" max="33" width="11.90625" style="976" customWidth="1"/>
    <col min="34" max="16384" width="9" style="60"/>
  </cols>
  <sheetData>
    <row r="1" spans="1:34" ht="19.5" thickBot="1">
      <c r="A1" s="57" t="s">
        <v>76</v>
      </c>
      <c r="B1" s="58"/>
      <c r="C1" s="58"/>
      <c r="D1" s="58"/>
      <c r="E1" s="58" t="s">
        <v>321</v>
      </c>
      <c r="F1" s="58" t="s">
        <v>321</v>
      </c>
      <c r="G1" s="58"/>
      <c r="H1" s="58"/>
      <c r="I1" s="58" t="s">
        <v>321</v>
      </c>
      <c r="J1" s="58"/>
      <c r="K1" s="58"/>
      <c r="L1" s="58"/>
      <c r="M1" s="58"/>
      <c r="N1" s="58" t="s">
        <v>321</v>
      </c>
      <c r="O1" s="58"/>
      <c r="P1" s="58"/>
      <c r="Q1" s="58"/>
      <c r="R1" s="58"/>
      <c r="S1" s="58"/>
      <c r="T1" s="58"/>
      <c r="U1" s="58"/>
      <c r="V1" s="58"/>
      <c r="W1" s="58"/>
      <c r="X1" s="59" t="s">
        <v>77</v>
      </c>
      <c r="Y1" s="59"/>
      <c r="Z1" s="59"/>
      <c r="AA1" s="59"/>
      <c r="AE1" s="959"/>
      <c r="AF1" s="983"/>
      <c r="AG1" s="984"/>
    </row>
    <row r="2" spans="1:34">
      <c r="A2" s="1125" t="s">
        <v>78</v>
      </c>
      <c r="B2" s="1127" t="s">
        <v>79</v>
      </c>
      <c r="C2" s="1129" t="s">
        <v>80</v>
      </c>
      <c r="D2" s="61" t="s">
        <v>81</v>
      </c>
      <c r="E2" s="1042">
        <v>1.51</v>
      </c>
      <c r="F2" s="1043">
        <v>1.56</v>
      </c>
      <c r="G2" s="62" t="s">
        <v>82</v>
      </c>
      <c r="H2" s="1042">
        <v>1.51</v>
      </c>
      <c r="I2" s="1041">
        <v>1.56</v>
      </c>
      <c r="J2" s="61" t="s">
        <v>83</v>
      </c>
      <c r="K2" s="1042">
        <v>1.53</v>
      </c>
      <c r="L2" s="1043">
        <v>1.56</v>
      </c>
      <c r="M2" s="62" t="s">
        <v>84</v>
      </c>
      <c r="N2" s="1042">
        <v>1.56</v>
      </c>
      <c r="O2" s="1044">
        <v>1.6</v>
      </c>
      <c r="P2" s="61" t="s">
        <v>85</v>
      </c>
      <c r="Q2" s="1042">
        <v>1.63</v>
      </c>
      <c r="R2" s="1043">
        <v>1.53</v>
      </c>
      <c r="S2" s="62" t="s">
        <v>86</v>
      </c>
      <c r="T2" s="1042">
        <v>1.56</v>
      </c>
      <c r="U2" s="1041">
        <v>1.62</v>
      </c>
      <c r="V2" s="61" t="s">
        <v>87</v>
      </c>
      <c r="W2" s="1040">
        <v>1.5</v>
      </c>
      <c r="X2" s="1041">
        <v>1.63</v>
      </c>
      <c r="Y2" s="987" t="s">
        <v>88</v>
      </c>
      <c r="Z2" s="988">
        <v>1.53</v>
      </c>
      <c r="AA2" s="989">
        <v>1.57</v>
      </c>
      <c r="AB2" s="987" t="s">
        <v>865</v>
      </c>
      <c r="AC2" s="1005">
        <v>1.52</v>
      </c>
      <c r="AD2" s="1006">
        <v>1.64</v>
      </c>
      <c r="AE2" s="960" t="s">
        <v>1112</v>
      </c>
      <c r="AF2" s="1007">
        <v>1.63</v>
      </c>
      <c r="AG2" s="1008">
        <v>1.63</v>
      </c>
    </row>
    <row r="3" spans="1:34" ht="13.5" thickBot="1">
      <c r="A3" s="1126"/>
      <c r="B3" s="1128"/>
      <c r="C3" s="1130"/>
      <c r="D3" s="63"/>
      <c r="E3" s="64" t="s">
        <v>89</v>
      </c>
      <c r="F3" s="65" t="s">
        <v>90</v>
      </c>
      <c r="G3" s="66"/>
      <c r="H3" s="64" t="s">
        <v>89</v>
      </c>
      <c r="I3" s="67" t="s">
        <v>90</v>
      </c>
      <c r="J3" s="63"/>
      <c r="K3" s="64" t="s">
        <v>89</v>
      </c>
      <c r="L3" s="65" t="s">
        <v>90</v>
      </c>
      <c r="M3" s="66"/>
      <c r="N3" s="64" t="s">
        <v>89</v>
      </c>
      <c r="O3" s="67" t="s">
        <v>90</v>
      </c>
      <c r="P3" s="63"/>
      <c r="Q3" s="64" t="s">
        <v>89</v>
      </c>
      <c r="R3" s="65" t="s">
        <v>90</v>
      </c>
      <c r="S3" s="66"/>
      <c r="T3" s="64" t="s">
        <v>89</v>
      </c>
      <c r="U3" s="67" t="s">
        <v>90</v>
      </c>
      <c r="V3" s="63"/>
      <c r="W3" s="64" t="s">
        <v>89</v>
      </c>
      <c r="X3" s="256" t="s">
        <v>90</v>
      </c>
      <c r="Y3" s="990"/>
      <c r="Z3" s="962" t="s">
        <v>89</v>
      </c>
      <c r="AA3" s="962" t="s">
        <v>90</v>
      </c>
      <c r="AB3" s="990"/>
      <c r="AC3" s="962" t="s">
        <v>89</v>
      </c>
      <c r="AD3" s="962" t="s">
        <v>90</v>
      </c>
      <c r="AE3" s="961"/>
      <c r="AF3" s="962" t="s">
        <v>89</v>
      </c>
      <c r="AG3" s="963" t="s">
        <v>90</v>
      </c>
    </row>
    <row r="4" spans="1:34" ht="15.75" customHeight="1">
      <c r="A4" s="68">
        <v>1</v>
      </c>
      <c r="B4" s="69" t="s">
        <v>91</v>
      </c>
      <c r="C4" s="70" t="s">
        <v>92</v>
      </c>
      <c r="D4" s="71">
        <v>31790000</v>
      </c>
      <c r="E4" s="72">
        <v>27500000</v>
      </c>
      <c r="F4" s="73">
        <v>4290000</v>
      </c>
      <c r="G4" s="74">
        <v>30956000</v>
      </c>
      <c r="H4" s="72">
        <v>26546000</v>
      </c>
      <c r="I4" s="75">
        <v>4410000</v>
      </c>
      <c r="J4" s="71">
        <v>32820000</v>
      </c>
      <c r="K4" s="72">
        <v>28370000</v>
      </c>
      <c r="L4" s="73">
        <v>4450000</v>
      </c>
      <c r="M4" s="74">
        <v>35730000</v>
      </c>
      <c r="N4" s="72">
        <v>30920000</v>
      </c>
      <c r="O4" s="75">
        <v>4810000</v>
      </c>
      <c r="P4" s="71">
        <v>35430000</v>
      </c>
      <c r="Q4" s="72">
        <v>30350000</v>
      </c>
      <c r="R4" s="73">
        <v>5080000</v>
      </c>
      <c r="S4" s="74">
        <v>35980000</v>
      </c>
      <c r="T4" s="72">
        <v>30690000</v>
      </c>
      <c r="U4" s="75">
        <v>5290000</v>
      </c>
      <c r="V4" s="71">
        <v>35000000</v>
      </c>
      <c r="W4" s="72">
        <v>29940000</v>
      </c>
      <c r="X4" s="75">
        <v>5060000</v>
      </c>
      <c r="Y4" s="76">
        <v>39330000</v>
      </c>
      <c r="Z4" s="76">
        <f>Y4-AA4</f>
        <v>33970000</v>
      </c>
      <c r="AA4" s="76">
        <v>5360000</v>
      </c>
      <c r="AB4" s="991">
        <v>35380000</v>
      </c>
      <c r="AC4" s="448">
        <f>AB4-AD4</f>
        <v>30870000</v>
      </c>
      <c r="AD4" s="992">
        <v>4510000</v>
      </c>
      <c r="AE4" s="964">
        <v>35420000</v>
      </c>
      <c r="AF4" s="448">
        <f>AE4-AG4</f>
        <v>30650000</v>
      </c>
      <c r="AG4" s="965">
        <v>4770000</v>
      </c>
    </row>
    <row r="5" spans="1:34" ht="15.75" customHeight="1">
      <c r="A5" s="77">
        <v>2</v>
      </c>
      <c r="B5" s="78" t="s">
        <v>93</v>
      </c>
      <c r="C5" s="79" t="s">
        <v>94</v>
      </c>
      <c r="D5" s="71">
        <v>1573000</v>
      </c>
      <c r="E5" s="80">
        <v>1291000</v>
      </c>
      <c r="F5" s="81">
        <v>282000</v>
      </c>
      <c r="G5" s="74">
        <v>1587270</v>
      </c>
      <c r="H5" s="80">
        <v>1305377</v>
      </c>
      <c r="I5" s="82">
        <v>281893</v>
      </c>
      <c r="J5" s="71">
        <v>1785723</v>
      </c>
      <c r="K5" s="80">
        <v>1516044</v>
      </c>
      <c r="L5" s="81">
        <v>269679</v>
      </c>
      <c r="M5" s="83">
        <v>1764215</v>
      </c>
      <c r="N5" s="80">
        <v>1437293</v>
      </c>
      <c r="O5" s="82">
        <v>326922</v>
      </c>
      <c r="P5" s="84">
        <v>1745301</v>
      </c>
      <c r="Q5" s="80">
        <v>1380243</v>
      </c>
      <c r="R5" s="81">
        <v>365058</v>
      </c>
      <c r="S5" s="74">
        <v>1900351</v>
      </c>
      <c r="T5" s="80">
        <v>1489119</v>
      </c>
      <c r="U5" s="82">
        <v>411232</v>
      </c>
      <c r="V5" s="71">
        <v>2095631</v>
      </c>
      <c r="W5" s="80">
        <v>1683240</v>
      </c>
      <c r="X5" s="82">
        <v>412391</v>
      </c>
      <c r="Y5" s="76">
        <v>1841759</v>
      </c>
      <c r="Z5" s="85">
        <f t="shared" ref="Z5:Z44" si="0">Y5-AA5</f>
        <v>1401811</v>
      </c>
      <c r="AA5" s="85">
        <v>439948</v>
      </c>
      <c r="AB5" s="966">
        <v>1978250</v>
      </c>
      <c r="AC5" s="448">
        <f t="shared" ref="AC5:AC44" si="1">AB5-AD5</f>
        <v>1530582</v>
      </c>
      <c r="AD5" s="725">
        <v>447668</v>
      </c>
      <c r="AE5" s="966">
        <v>2160302</v>
      </c>
      <c r="AF5" s="448">
        <f t="shared" ref="AF5:AF44" si="2">AE5-AG5</f>
        <v>1723168</v>
      </c>
      <c r="AG5" s="967">
        <v>437134</v>
      </c>
    </row>
    <row r="6" spans="1:34" ht="15.75" customHeight="1">
      <c r="A6" s="77">
        <v>3</v>
      </c>
      <c r="B6" s="78" t="s">
        <v>93</v>
      </c>
      <c r="C6" s="79" t="s">
        <v>95</v>
      </c>
      <c r="D6" s="71">
        <v>12141000</v>
      </c>
      <c r="E6" s="80">
        <v>12028000</v>
      </c>
      <c r="F6" s="81">
        <v>113000</v>
      </c>
      <c r="G6" s="74">
        <v>11434429</v>
      </c>
      <c r="H6" s="80">
        <v>11318277</v>
      </c>
      <c r="I6" s="82">
        <v>116152</v>
      </c>
      <c r="J6" s="71">
        <v>11405268</v>
      </c>
      <c r="K6" s="80">
        <v>11287896</v>
      </c>
      <c r="L6" s="81">
        <v>117372</v>
      </c>
      <c r="M6" s="83">
        <v>11730239</v>
      </c>
      <c r="N6" s="80">
        <v>11603981</v>
      </c>
      <c r="O6" s="82">
        <v>126258</v>
      </c>
      <c r="P6" s="84">
        <v>12152034</v>
      </c>
      <c r="Q6" s="80">
        <v>12000102</v>
      </c>
      <c r="R6" s="81">
        <v>151932</v>
      </c>
      <c r="S6" s="74">
        <v>12248669</v>
      </c>
      <c r="T6" s="80">
        <v>12084659</v>
      </c>
      <c r="U6" s="82">
        <v>164010</v>
      </c>
      <c r="V6" s="71">
        <v>12089869</v>
      </c>
      <c r="W6" s="80">
        <v>11936634</v>
      </c>
      <c r="X6" s="82">
        <v>153235</v>
      </c>
      <c r="Y6" s="76">
        <v>12111487</v>
      </c>
      <c r="Z6" s="85">
        <f t="shared" si="0"/>
        <v>11949067</v>
      </c>
      <c r="AA6" s="85">
        <v>162420</v>
      </c>
      <c r="AB6" s="966">
        <v>12161683</v>
      </c>
      <c r="AC6" s="448">
        <f t="shared" si="1"/>
        <v>11939562</v>
      </c>
      <c r="AD6" s="725">
        <v>222121</v>
      </c>
      <c r="AE6" s="966">
        <v>12205707</v>
      </c>
      <c r="AF6" s="448">
        <f t="shared" si="2"/>
        <v>11969924</v>
      </c>
      <c r="AG6" s="967">
        <v>235783</v>
      </c>
    </row>
    <row r="7" spans="1:34" ht="15.75" customHeight="1">
      <c r="A7" s="77">
        <v>4</v>
      </c>
      <c r="B7" s="78" t="s">
        <v>93</v>
      </c>
      <c r="C7" s="79" t="s">
        <v>96</v>
      </c>
      <c r="D7" s="71">
        <v>212000</v>
      </c>
      <c r="E7" s="80">
        <v>196000</v>
      </c>
      <c r="F7" s="81">
        <v>16000</v>
      </c>
      <c r="G7" s="74">
        <v>228513</v>
      </c>
      <c r="H7" s="80">
        <v>209607</v>
      </c>
      <c r="I7" s="82">
        <v>18906</v>
      </c>
      <c r="J7" s="71">
        <v>253728</v>
      </c>
      <c r="K7" s="80">
        <v>234800</v>
      </c>
      <c r="L7" s="81">
        <v>18928</v>
      </c>
      <c r="M7" s="83">
        <v>304411</v>
      </c>
      <c r="N7" s="80">
        <v>284394</v>
      </c>
      <c r="O7" s="82">
        <v>20017</v>
      </c>
      <c r="P7" s="84">
        <v>297685</v>
      </c>
      <c r="Q7" s="80">
        <v>277233</v>
      </c>
      <c r="R7" s="81">
        <v>20452</v>
      </c>
      <c r="S7" s="74">
        <v>311809</v>
      </c>
      <c r="T7" s="80">
        <v>290351</v>
      </c>
      <c r="U7" s="82">
        <v>21458</v>
      </c>
      <c r="V7" s="71">
        <v>352468</v>
      </c>
      <c r="W7" s="80">
        <v>333054</v>
      </c>
      <c r="X7" s="82">
        <v>19414</v>
      </c>
      <c r="Y7" s="76">
        <v>341395</v>
      </c>
      <c r="Z7" s="85">
        <f t="shared" si="0"/>
        <v>324486</v>
      </c>
      <c r="AA7" s="85">
        <v>16909</v>
      </c>
      <c r="AB7" s="966">
        <v>337600</v>
      </c>
      <c r="AC7" s="448">
        <f t="shared" si="1"/>
        <v>320726</v>
      </c>
      <c r="AD7" s="725">
        <v>16874</v>
      </c>
      <c r="AE7" s="966">
        <v>360497</v>
      </c>
      <c r="AF7" s="448">
        <f t="shared" si="2"/>
        <v>342547</v>
      </c>
      <c r="AG7" s="967">
        <v>17950</v>
      </c>
    </row>
    <row r="8" spans="1:34" ht="15.75" customHeight="1">
      <c r="A8" s="77">
        <v>5</v>
      </c>
      <c r="B8" s="78" t="s">
        <v>97</v>
      </c>
      <c r="C8" s="79" t="s">
        <v>98</v>
      </c>
      <c r="D8" s="71">
        <v>2810000</v>
      </c>
      <c r="E8" s="80">
        <v>2771000</v>
      </c>
      <c r="F8" s="81">
        <v>39000</v>
      </c>
      <c r="G8" s="74">
        <v>2698702</v>
      </c>
      <c r="H8" s="80">
        <v>2657757</v>
      </c>
      <c r="I8" s="82">
        <v>40945</v>
      </c>
      <c r="J8" s="71">
        <v>2902575</v>
      </c>
      <c r="K8" s="80">
        <v>2860031</v>
      </c>
      <c r="L8" s="81">
        <v>42544</v>
      </c>
      <c r="M8" s="83">
        <v>2764362</v>
      </c>
      <c r="N8" s="80">
        <v>2721335</v>
      </c>
      <c r="O8" s="82">
        <v>43027</v>
      </c>
      <c r="P8" s="84">
        <v>2950034</v>
      </c>
      <c r="Q8" s="80">
        <v>2907548</v>
      </c>
      <c r="R8" s="81">
        <v>42486</v>
      </c>
      <c r="S8" s="74">
        <v>3122902</v>
      </c>
      <c r="T8" s="80">
        <v>3080036</v>
      </c>
      <c r="U8" s="82">
        <v>42866</v>
      </c>
      <c r="V8" s="71">
        <v>2657246</v>
      </c>
      <c r="W8" s="80">
        <v>2619402</v>
      </c>
      <c r="X8" s="82">
        <v>37844</v>
      </c>
      <c r="Y8" s="76">
        <v>2784752</v>
      </c>
      <c r="Z8" s="85">
        <f t="shared" si="0"/>
        <v>2747142</v>
      </c>
      <c r="AA8" s="85">
        <v>37610</v>
      </c>
      <c r="AB8" s="966">
        <v>3036990</v>
      </c>
      <c r="AC8" s="448">
        <f t="shared" si="1"/>
        <v>3000431</v>
      </c>
      <c r="AD8" s="725">
        <v>36559</v>
      </c>
      <c r="AE8" s="966">
        <v>2737624</v>
      </c>
      <c r="AF8" s="448">
        <f t="shared" si="2"/>
        <v>2704502</v>
      </c>
      <c r="AG8" s="967">
        <v>33122</v>
      </c>
    </row>
    <row r="9" spans="1:34" ht="15.75" customHeight="1">
      <c r="A9" s="77">
        <v>6</v>
      </c>
      <c r="B9" s="78" t="s">
        <v>97</v>
      </c>
      <c r="C9" s="79" t="s">
        <v>99</v>
      </c>
      <c r="D9" s="71">
        <v>8513000</v>
      </c>
      <c r="E9" s="80">
        <v>8384000</v>
      </c>
      <c r="F9" s="81">
        <v>129000</v>
      </c>
      <c r="G9" s="74">
        <v>8273069</v>
      </c>
      <c r="H9" s="80">
        <v>8104018</v>
      </c>
      <c r="I9" s="82">
        <v>169051</v>
      </c>
      <c r="J9" s="71">
        <v>8362567</v>
      </c>
      <c r="K9" s="80">
        <v>8243921</v>
      </c>
      <c r="L9" s="81">
        <v>118646</v>
      </c>
      <c r="M9" s="83">
        <v>8325656</v>
      </c>
      <c r="N9" s="80">
        <v>8188032</v>
      </c>
      <c r="O9" s="82">
        <v>137624</v>
      </c>
      <c r="P9" s="84">
        <v>8180740</v>
      </c>
      <c r="Q9" s="80">
        <v>8033612</v>
      </c>
      <c r="R9" s="81">
        <v>147128</v>
      </c>
      <c r="S9" s="74">
        <v>8337177</v>
      </c>
      <c r="T9" s="80">
        <v>8186566</v>
      </c>
      <c r="U9" s="82">
        <v>150611</v>
      </c>
      <c r="V9" s="71">
        <v>8242089</v>
      </c>
      <c r="W9" s="80">
        <v>8100250</v>
      </c>
      <c r="X9" s="82">
        <v>141839</v>
      </c>
      <c r="Y9" s="76">
        <v>8408971</v>
      </c>
      <c r="Z9" s="85">
        <f t="shared" si="0"/>
        <v>8265445</v>
      </c>
      <c r="AA9" s="85">
        <v>143526</v>
      </c>
      <c r="AB9" s="966">
        <v>11564550</v>
      </c>
      <c r="AC9" s="448">
        <f t="shared" si="1"/>
        <v>11432952</v>
      </c>
      <c r="AD9" s="725">
        <v>131598</v>
      </c>
      <c r="AE9" s="966">
        <v>10247668</v>
      </c>
      <c r="AF9" s="448">
        <f t="shared" si="2"/>
        <v>10107758</v>
      </c>
      <c r="AG9" s="967">
        <v>139910</v>
      </c>
      <c r="AH9" s="60" t="s">
        <v>1114</v>
      </c>
    </row>
    <row r="10" spans="1:34" ht="15.75" customHeight="1">
      <c r="A10" s="77">
        <v>7</v>
      </c>
      <c r="B10" s="78" t="s">
        <v>97</v>
      </c>
      <c r="C10" s="79" t="s">
        <v>100</v>
      </c>
      <c r="D10" s="71">
        <v>2139000</v>
      </c>
      <c r="E10" s="80">
        <v>2134000</v>
      </c>
      <c r="F10" s="81">
        <v>5000</v>
      </c>
      <c r="G10" s="74">
        <v>2094667</v>
      </c>
      <c r="H10" s="80">
        <v>2072320</v>
      </c>
      <c r="I10" s="82">
        <v>22347</v>
      </c>
      <c r="J10" s="71">
        <v>2110692</v>
      </c>
      <c r="K10" s="80">
        <v>2088986</v>
      </c>
      <c r="L10" s="81">
        <v>21706</v>
      </c>
      <c r="M10" s="83">
        <v>2085256</v>
      </c>
      <c r="N10" s="80">
        <v>2063428</v>
      </c>
      <c r="O10" s="82">
        <v>21828</v>
      </c>
      <c r="P10" s="84">
        <v>2091747</v>
      </c>
      <c r="Q10" s="80">
        <v>2070558</v>
      </c>
      <c r="R10" s="81">
        <v>21189</v>
      </c>
      <c r="S10" s="74">
        <v>2203218</v>
      </c>
      <c r="T10" s="80">
        <v>2180945</v>
      </c>
      <c r="U10" s="82">
        <v>22273</v>
      </c>
      <c r="V10" s="71">
        <v>2249017</v>
      </c>
      <c r="W10" s="80">
        <v>2225120</v>
      </c>
      <c r="X10" s="82">
        <v>23897</v>
      </c>
      <c r="Y10" s="76">
        <v>2435596</v>
      </c>
      <c r="Z10" s="85">
        <f t="shared" si="0"/>
        <v>2411291</v>
      </c>
      <c r="AA10" s="85">
        <v>24305</v>
      </c>
      <c r="AB10" s="966">
        <v>2304163</v>
      </c>
      <c r="AC10" s="448">
        <f t="shared" si="1"/>
        <v>2292588</v>
      </c>
      <c r="AD10" s="725">
        <v>11575</v>
      </c>
      <c r="AE10" s="966">
        <v>2301819</v>
      </c>
      <c r="AF10" s="448">
        <f t="shared" si="2"/>
        <v>2289412</v>
      </c>
      <c r="AG10" s="967">
        <v>12407</v>
      </c>
    </row>
    <row r="11" spans="1:34" ht="15.75" customHeight="1">
      <c r="A11" s="77">
        <v>8</v>
      </c>
      <c r="B11" s="78" t="s">
        <v>97</v>
      </c>
      <c r="C11" s="79" t="s">
        <v>101</v>
      </c>
      <c r="D11" s="71">
        <v>2379000</v>
      </c>
      <c r="E11" s="80">
        <v>2219000</v>
      </c>
      <c r="F11" s="81">
        <v>160000</v>
      </c>
      <c r="G11" s="74">
        <v>2193136</v>
      </c>
      <c r="H11" s="80">
        <v>2035692</v>
      </c>
      <c r="I11" s="82">
        <v>157444</v>
      </c>
      <c r="J11" s="71">
        <v>2344937</v>
      </c>
      <c r="K11" s="80">
        <v>2178660</v>
      </c>
      <c r="L11" s="81">
        <v>166277</v>
      </c>
      <c r="M11" s="83">
        <v>2283532</v>
      </c>
      <c r="N11" s="80">
        <v>2103604</v>
      </c>
      <c r="O11" s="82">
        <v>179928</v>
      </c>
      <c r="P11" s="84">
        <v>2283819</v>
      </c>
      <c r="Q11" s="80">
        <v>2090160</v>
      </c>
      <c r="R11" s="81">
        <v>193659</v>
      </c>
      <c r="S11" s="74">
        <v>2295035</v>
      </c>
      <c r="T11" s="80">
        <v>2092428</v>
      </c>
      <c r="U11" s="82">
        <v>202607</v>
      </c>
      <c r="V11" s="71">
        <v>2176362</v>
      </c>
      <c r="W11" s="80">
        <v>1981498</v>
      </c>
      <c r="X11" s="82">
        <v>194864</v>
      </c>
      <c r="Y11" s="76">
        <v>2083658</v>
      </c>
      <c r="Z11" s="85">
        <f t="shared" si="0"/>
        <v>1902497</v>
      </c>
      <c r="AA11" s="85">
        <v>181161</v>
      </c>
      <c r="AB11" s="966">
        <v>1981610</v>
      </c>
      <c r="AC11" s="448">
        <f t="shared" si="1"/>
        <v>1798711</v>
      </c>
      <c r="AD11" s="725">
        <v>182899</v>
      </c>
      <c r="AE11" s="966">
        <v>2472572</v>
      </c>
      <c r="AF11" s="448">
        <f t="shared" si="2"/>
        <v>2317491</v>
      </c>
      <c r="AG11" s="967">
        <v>155081</v>
      </c>
    </row>
    <row r="12" spans="1:34" ht="15.75" customHeight="1">
      <c r="A12" s="77">
        <v>9</v>
      </c>
      <c r="B12" s="78" t="s">
        <v>97</v>
      </c>
      <c r="C12" s="79" t="s">
        <v>102</v>
      </c>
      <c r="D12" s="71">
        <v>1150000</v>
      </c>
      <c r="E12" s="80">
        <v>1120000</v>
      </c>
      <c r="F12" s="81">
        <v>30000</v>
      </c>
      <c r="G12" s="74">
        <v>982752</v>
      </c>
      <c r="H12" s="80">
        <v>953561</v>
      </c>
      <c r="I12" s="82">
        <v>29191</v>
      </c>
      <c r="J12" s="71">
        <v>1002769</v>
      </c>
      <c r="K12" s="80">
        <v>973935</v>
      </c>
      <c r="L12" s="81">
        <v>28834</v>
      </c>
      <c r="M12" s="83">
        <v>1020213</v>
      </c>
      <c r="N12" s="80">
        <v>988330</v>
      </c>
      <c r="O12" s="82">
        <v>31883</v>
      </c>
      <c r="P12" s="84">
        <v>1113746</v>
      </c>
      <c r="Q12" s="80">
        <v>1084192</v>
      </c>
      <c r="R12" s="81">
        <v>29554</v>
      </c>
      <c r="S12" s="74">
        <v>1175797</v>
      </c>
      <c r="T12" s="80">
        <v>1145401</v>
      </c>
      <c r="U12" s="82">
        <v>30396</v>
      </c>
      <c r="V12" s="71">
        <v>1152086</v>
      </c>
      <c r="W12" s="80">
        <v>1122147</v>
      </c>
      <c r="X12" s="82">
        <v>29939</v>
      </c>
      <c r="Y12" s="76">
        <v>1118090</v>
      </c>
      <c r="Z12" s="85">
        <f t="shared" si="0"/>
        <v>1087178</v>
      </c>
      <c r="AA12" s="85">
        <v>30912</v>
      </c>
      <c r="AB12" s="968">
        <v>1056500</v>
      </c>
      <c r="AC12" s="443">
        <f t="shared" si="1"/>
        <v>1026984</v>
      </c>
      <c r="AD12" s="726">
        <v>29516</v>
      </c>
      <c r="AE12" s="968">
        <v>1175417</v>
      </c>
      <c r="AF12" s="443">
        <f t="shared" si="2"/>
        <v>1148108</v>
      </c>
      <c r="AG12" s="969">
        <v>27309</v>
      </c>
    </row>
    <row r="13" spans="1:34" ht="15.75" customHeight="1">
      <c r="A13" s="77">
        <v>10</v>
      </c>
      <c r="B13" s="78" t="s">
        <v>103</v>
      </c>
      <c r="C13" s="79" t="s">
        <v>104</v>
      </c>
      <c r="D13" s="71">
        <v>5049000</v>
      </c>
      <c r="E13" s="80">
        <v>4811000</v>
      </c>
      <c r="F13" s="81">
        <v>238000</v>
      </c>
      <c r="G13" s="74">
        <v>4884764</v>
      </c>
      <c r="H13" s="80">
        <v>4656068</v>
      </c>
      <c r="I13" s="82">
        <v>228696</v>
      </c>
      <c r="J13" s="71">
        <v>4733601</v>
      </c>
      <c r="K13" s="80">
        <v>4474029</v>
      </c>
      <c r="L13" s="81">
        <v>259572</v>
      </c>
      <c r="M13" s="83">
        <v>4719293</v>
      </c>
      <c r="N13" s="80">
        <v>4443024</v>
      </c>
      <c r="O13" s="82">
        <v>276269</v>
      </c>
      <c r="P13" s="84">
        <v>4898623</v>
      </c>
      <c r="Q13" s="80">
        <v>4603139</v>
      </c>
      <c r="R13" s="81">
        <v>295484</v>
      </c>
      <c r="S13" s="74">
        <v>5057866</v>
      </c>
      <c r="T13" s="80">
        <v>4748437</v>
      </c>
      <c r="U13" s="82">
        <v>309429</v>
      </c>
      <c r="V13" s="71">
        <v>5014209</v>
      </c>
      <c r="W13" s="80">
        <v>4702677</v>
      </c>
      <c r="X13" s="82">
        <v>311532</v>
      </c>
      <c r="Y13" s="76">
        <v>5590701</v>
      </c>
      <c r="Z13" s="85">
        <f t="shared" si="0"/>
        <v>5279808</v>
      </c>
      <c r="AA13" s="85">
        <v>310893</v>
      </c>
      <c r="AB13" s="970">
        <v>5485317</v>
      </c>
      <c r="AC13" s="442">
        <f t="shared" si="1"/>
        <v>5142819</v>
      </c>
      <c r="AD13" s="993">
        <v>342498</v>
      </c>
      <c r="AE13" s="970">
        <v>5913563</v>
      </c>
      <c r="AF13" s="442">
        <f t="shared" si="2"/>
        <v>5618265</v>
      </c>
      <c r="AG13" s="971">
        <v>295298</v>
      </c>
    </row>
    <row r="14" spans="1:34" ht="15.75" customHeight="1">
      <c r="A14" s="77">
        <v>11</v>
      </c>
      <c r="B14" s="78" t="s">
        <v>103</v>
      </c>
      <c r="C14" s="79" t="s">
        <v>105</v>
      </c>
      <c r="D14" s="71">
        <v>2281000</v>
      </c>
      <c r="E14" s="80">
        <v>2169000</v>
      </c>
      <c r="F14" s="81">
        <v>112000</v>
      </c>
      <c r="G14" s="74">
        <v>2272587</v>
      </c>
      <c r="H14" s="80">
        <v>2163663</v>
      </c>
      <c r="I14" s="82">
        <v>108924</v>
      </c>
      <c r="J14" s="71">
        <v>2319071</v>
      </c>
      <c r="K14" s="80">
        <v>2208737</v>
      </c>
      <c r="L14" s="81">
        <v>110334</v>
      </c>
      <c r="M14" s="83">
        <v>2258711</v>
      </c>
      <c r="N14" s="80">
        <v>2156222</v>
      </c>
      <c r="O14" s="82">
        <v>102489</v>
      </c>
      <c r="P14" s="84">
        <v>2188289</v>
      </c>
      <c r="Q14" s="80">
        <v>2080382</v>
      </c>
      <c r="R14" s="81">
        <v>107907</v>
      </c>
      <c r="S14" s="74">
        <v>2260783</v>
      </c>
      <c r="T14" s="80">
        <v>2144751</v>
      </c>
      <c r="U14" s="82">
        <v>116032</v>
      </c>
      <c r="V14" s="71">
        <v>2261277</v>
      </c>
      <c r="W14" s="80">
        <v>2137454</v>
      </c>
      <c r="X14" s="82">
        <v>123823</v>
      </c>
      <c r="Y14" s="76">
        <v>2191570</v>
      </c>
      <c r="Z14" s="85">
        <f t="shared" si="0"/>
        <v>2068989</v>
      </c>
      <c r="AA14" s="85">
        <v>122581</v>
      </c>
      <c r="AB14" s="966">
        <v>2313727</v>
      </c>
      <c r="AC14" s="448">
        <f t="shared" si="1"/>
        <v>2210483</v>
      </c>
      <c r="AD14" s="729">
        <v>103244</v>
      </c>
      <c r="AE14" s="966">
        <v>2204507</v>
      </c>
      <c r="AF14" s="448">
        <f t="shared" si="2"/>
        <v>2096750</v>
      </c>
      <c r="AG14" s="972">
        <v>107757</v>
      </c>
    </row>
    <row r="15" spans="1:34" ht="15.75" customHeight="1">
      <c r="A15" s="77">
        <v>12</v>
      </c>
      <c r="B15" s="78" t="s">
        <v>103</v>
      </c>
      <c r="C15" s="79" t="s">
        <v>106</v>
      </c>
      <c r="D15" s="71">
        <v>1091000</v>
      </c>
      <c r="E15" s="80">
        <v>1014000</v>
      </c>
      <c r="F15" s="81">
        <v>77000</v>
      </c>
      <c r="G15" s="74">
        <v>1084744</v>
      </c>
      <c r="H15" s="80">
        <v>1009124</v>
      </c>
      <c r="I15" s="82">
        <v>75620</v>
      </c>
      <c r="J15" s="71">
        <v>1072559</v>
      </c>
      <c r="K15" s="80">
        <v>1001703</v>
      </c>
      <c r="L15" s="81">
        <v>70856</v>
      </c>
      <c r="M15" s="83">
        <v>1143285</v>
      </c>
      <c r="N15" s="80">
        <v>1088302</v>
      </c>
      <c r="O15" s="82">
        <v>54983</v>
      </c>
      <c r="P15" s="84">
        <v>1038372</v>
      </c>
      <c r="Q15" s="80">
        <v>988411</v>
      </c>
      <c r="R15" s="81">
        <v>49961</v>
      </c>
      <c r="S15" s="74">
        <v>983201</v>
      </c>
      <c r="T15" s="80">
        <v>929534</v>
      </c>
      <c r="U15" s="82">
        <v>53667</v>
      </c>
      <c r="V15" s="71">
        <v>1005968</v>
      </c>
      <c r="W15" s="80">
        <v>954068</v>
      </c>
      <c r="X15" s="82">
        <v>51900</v>
      </c>
      <c r="Y15" s="76">
        <v>1023937</v>
      </c>
      <c r="Z15" s="85">
        <f t="shared" si="0"/>
        <v>969534</v>
      </c>
      <c r="AA15" s="85">
        <v>54403</v>
      </c>
      <c r="AB15" s="966">
        <v>1093104</v>
      </c>
      <c r="AC15" s="448">
        <f t="shared" si="1"/>
        <v>1038484</v>
      </c>
      <c r="AD15" s="725">
        <v>54620</v>
      </c>
      <c r="AE15" s="966">
        <v>1213324</v>
      </c>
      <c r="AF15" s="448">
        <f t="shared" si="2"/>
        <v>1140705</v>
      </c>
      <c r="AG15" s="967">
        <v>72619</v>
      </c>
    </row>
    <row r="16" spans="1:34" ht="15.75" customHeight="1">
      <c r="A16" s="77">
        <v>13</v>
      </c>
      <c r="B16" s="78" t="s">
        <v>103</v>
      </c>
      <c r="C16" s="79" t="s">
        <v>107</v>
      </c>
      <c r="D16" s="71">
        <v>139000</v>
      </c>
      <c r="E16" s="80">
        <v>139000</v>
      </c>
      <c r="F16" s="81">
        <v>0</v>
      </c>
      <c r="G16" s="74">
        <v>116511</v>
      </c>
      <c r="H16" s="80">
        <v>116511</v>
      </c>
      <c r="I16" s="82">
        <v>0</v>
      </c>
      <c r="J16" s="71">
        <v>126455</v>
      </c>
      <c r="K16" s="80">
        <v>126455</v>
      </c>
      <c r="L16" s="81">
        <v>0</v>
      </c>
      <c r="M16" s="83">
        <v>126533</v>
      </c>
      <c r="N16" s="80">
        <v>126533</v>
      </c>
      <c r="O16" s="82">
        <v>0</v>
      </c>
      <c r="P16" s="84">
        <v>124104</v>
      </c>
      <c r="Q16" s="80">
        <v>124104</v>
      </c>
      <c r="R16" s="81">
        <v>0</v>
      </c>
      <c r="S16" s="74">
        <v>124514</v>
      </c>
      <c r="T16" s="80">
        <v>124514</v>
      </c>
      <c r="U16" s="82">
        <v>0</v>
      </c>
      <c r="V16" s="71">
        <v>128264</v>
      </c>
      <c r="W16" s="80">
        <v>128264</v>
      </c>
      <c r="X16" s="82">
        <v>0</v>
      </c>
      <c r="Y16" s="76">
        <v>124446</v>
      </c>
      <c r="Z16" s="85">
        <f t="shared" si="0"/>
        <v>124446</v>
      </c>
      <c r="AA16" s="85">
        <v>0</v>
      </c>
      <c r="AB16" s="966">
        <v>128891</v>
      </c>
      <c r="AC16" s="448">
        <f t="shared" si="1"/>
        <v>128891</v>
      </c>
      <c r="AD16" s="725">
        <v>0</v>
      </c>
      <c r="AE16" s="966">
        <v>123796</v>
      </c>
      <c r="AF16" s="448">
        <f t="shared" si="2"/>
        <v>123796</v>
      </c>
      <c r="AG16" s="967">
        <v>0</v>
      </c>
    </row>
    <row r="17" spans="1:33" ht="15.75" customHeight="1">
      <c r="A17" s="77">
        <v>14</v>
      </c>
      <c r="B17" s="78" t="s">
        <v>103</v>
      </c>
      <c r="C17" s="79" t="s">
        <v>108</v>
      </c>
      <c r="D17" s="71">
        <v>503000</v>
      </c>
      <c r="E17" s="80">
        <v>503000</v>
      </c>
      <c r="F17" s="81">
        <v>0</v>
      </c>
      <c r="G17" s="74">
        <v>410666</v>
      </c>
      <c r="H17" s="80">
        <v>410666</v>
      </c>
      <c r="I17" s="82">
        <v>0</v>
      </c>
      <c r="J17" s="71">
        <v>481707</v>
      </c>
      <c r="K17" s="80">
        <v>481707</v>
      </c>
      <c r="L17" s="81">
        <v>0</v>
      </c>
      <c r="M17" s="83">
        <v>529555</v>
      </c>
      <c r="N17" s="80">
        <v>529555</v>
      </c>
      <c r="O17" s="82">
        <v>0</v>
      </c>
      <c r="P17" s="84">
        <v>457668</v>
      </c>
      <c r="Q17" s="80">
        <v>457668</v>
      </c>
      <c r="R17" s="81">
        <v>0</v>
      </c>
      <c r="S17" s="74">
        <v>431428</v>
      </c>
      <c r="T17" s="80">
        <v>431428</v>
      </c>
      <c r="U17" s="82">
        <v>0</v>
      </c>
      <c r="V17" s="71">
        <v>413275</v>
      </c>
      <c r="W17" s="80">
        <v>413275</v>
      </c>
      <c r="X17" s="82">
        <v>0</v>
      </c>
      <c r="Y17" s="76">
        <v>373896</v>
      </c>
      <c r="Z17" s="85">
        <f t="shared" si="0"/>
        <v>373896</v>
      </c>
      <c r="AA17" s="85">
        <v>0</v>
      </c>
      <c r="AB17" s="966">
        <v>381942</v>
      </c>
      <c r="AC17" s="448">
        <f t="shared" si="1"/>
        <v>381942</v>
      </c>
      <c r="AD17" s="725">
        <v>0</v>
      </c>
      <c r="AE17" s="966">
        <v>392577</v>
      </c>
      <c r="AF17" s="448">
        <f t="shared" si="2"/>
        <v>392577</v>
      </c>
      <c r="AG17" s="967">
        <v>0</v>
      </c>
    </row>
    <row r="18" spans="1:33" ht="15.75" customHeight="1">
      <c r="A18" s="77">
        <v>15</v>
      </c>
      <c r="B18" s="78" t="s">
        <v>109</v>
      </c>
      <c r="C18" s="79" t="s">
        <v>110</v>
      </c>
      <c r="D18" s="71">
        <v>1228000</v>
      </c>
      <c r="E18" s="80">
        <v>1146000</v>
      </c>
      <c r="F18" s="81">
        <v>82000</v>
      </c>
      <c r="G18" s="74">
        <v>1248483</v>
      </c>
      <c r="H18" s="80">
        <v>1164396</v>
      </c>
      <c r="I18" s="82">
        <v>84087</v>
      </c>
      <c r="J18" s="71">
        <v>1211600</v>
      </c>
      <c r="K18" s="80">
        <v>1133035</v>
      </c>
      <c r="L18" s="81">
        <v>78565</v>
      </c>
      <c r="M18" s="83">
        <v>1148221</v>
      </c>
      <c r="N18" s="80">
        <v>1070981</v>
      </c>
      <c r="O18" s="82">
        <v>77240</v>
      </c>
      <c r="P18" s="84">
        <v>1106262</v>
      </c>
      <c r="Q18" s="80">
        <v>1032294</v>
      </c>
      <c r="R18" s="81">
        <v>73968</v>
      </c>
      <c r="S18" s="74">
        <v>1269772</v>
      </c>
      <c r="T18" s="80">
        <v>1175364</v>
      </c>
      <c r="U18" s="82">
        <v>94408</v>
      </c>
      <c r="V18" s="71">
        <v>1277301</v>
      </c>
      <c r="W18" s="80">
        <v>1176624</v>
      </c>
      <c r="X18" s="82">
        <v>100677</v>
      </c>
      <c r="Y18" s="76">
        <v>1230042</v>
      </c>
      <c r="Z18" s="85">
        <f t="shared" si="0"/>
        <v>1141490</v>
      </c>
      <c r="AA18" s="85">
        <v>88552</v>
      </c>
      <c r="AB18" s="966">
        <v>1229976</v>
      </c>
      <c r="AC18" s="448">
        <f t="shared" si="1"/>
        <v>1141575</v>
      </c>
      <c r="AD18" s="725">
        <v>88401</v>
      </c>
      <c r="AE18" s="966">
        <v>1265891</v>
      </c>
      <c r="AF18" s="448">
        <f t="shared" si="2"/>
        <v>1184196</v>
      </c>
      <c r="AG18" s="967">
        <v>81695</v>
      </c>
    </row>
    <row r="19" spans="1:33" ht="15.75" customHeight="1">
      <c r="A19" s="77">
        <v>16</v>
      </c>
      <c r="B19" s="78" t="s">
        <v>109</v>
      </c>
      <c r="C19" s="79" t="s">
        <v>111</v>
      </c>
      <c r="D19" s="71">
        <v>5533000</v>
      </c>
      <c r="E19" s="80">
        <v>5444000</v>
      </c>
      <c r="F19" s="81">
        <v>89000</v>
      </c>
      <c r="G19" s="74">
        <v>5424638</v>
      </c>
      <c r="H19" s="80">
        <v>5332014</v>
      </c>
      <c r="I19" s="82">
        <v>92624</v>
      </c>
      <c r="J19" s="71">
        <v>5634969</v>
      </c>
      <c r="K19" s="80">
        <v>5548888</v>
      </c>
      <c r="L19" s="81">
        <v>86081</v>
      </c>
      <c r="M19" s="83">
        <v>5575457</v>
      </c>
      <c r="N19" s="80">
        <v>5488260</v>
      </c>
      <c r="O19" s="82">
        <v>87197</v>
      </c>
      <c r="P19" s="84">
        <v>4966031</v>
      </c>
      <c r="Q19" s="80">
        <v>4874177</v>
      </c>
      <c r="R19" s="81">
        <v>91854</v>
      </c>
      <c r="S19" s="74">
        <v>4928033</v>
      </c>
      <c r="T19" s="80">
        <v>4840994</v>
      </c>
      <c r="U19" s="82">
        <v>87039</v>
      </c>
      <c r="V19" s="71">
        <v>4974444</v>
      </c>
      <c r="W19" s="80">
        <v>4898502</v>
      </c>
      <c r="X19" s="82">
        <v>75942</v>
      </c>
      <c r="Y19" s="76">
        <v>5226782</v>
      </c>
      <c r="Z19" s="85">
        <f t="shared" si="0"/>
        <v>5066372</v>
      </c>
      <c r="AA19" s="85">
        <v>160410</v>
      </c>
      <c r="AB19" s="966">
        <v>5043854</v>
      </c>
      <c r="AC19" s="448">
        <f t="shared" si="1"/>
        <v>4904267</v>
      </c>
      <c r="AD19" s="725">
        <v>139587</v>
      </c>
      <c r="AE19" s="966">
        <v>5166216</v>
      </c>
      <c r="AF19" s="448">
        <f t="shared" si="2"/>
        <v>5009577</v>
      </c>
      <c r="AG19" s="967">
        <v>156639</v>
      </c>
    </row>
    <row r="20" spans="1:33" ht="15.75" customHeight="1">
      <c r="A20" s="77">
        <v>17</v>
      </c>
      <c r="B20" s="78" t="s">
        <v>109</v>
      </c>
      <c r="C20" s="79" t="s">
        <v>112</v>
      </c>
      <c r="D20" s="71">
        <v>2453000</v>
      </c>
      <c r="E20" s="80">
        <v>2446000</v>
      </c>
      <c r="F20" s="81">
        <v>7000</v>
      </c>
      <c r="G20" s="74">
        <v>2370132</v>
      </c>
      <c r="H20" s="80">
        <v>2362332</v>
      </c>
      <c r="I20" s="82">
        <v>7800</v>
      </c>
      <c r="J20" s="71">
        <v>2274519</v>
      </c>
      <c r="K20" s="80">
        <v>2265364</v>
      </c>
      <c r="L20" s="81">
        <v>9155</v>
      </c>
      <c r="M20" s="83">
        <v>2315992</v>
      </c>
      <c r="N20" s="80">
        <v>2306546</v>
      </c>
      <c r="O20" s="82">
        <v>9446</v>
      </c>
      <c r="P20" s="84">
        <v>2367238</v>
      </c>
      <c r="Q20" s="80">
        <v>2322877</v>
      </c>
      <c r="R20" s="81">
        <v>44361</v>
      </c>
      <c r="S20" s="74">
        <v>2448354</v>
      </c>
      <c r="T20" s="80">
        <v>2353673</v>
      </c>
      <c r="U20" s="82">
        <v>94681</v>
      </c>
      <c r="V20" s="71">
        <v>2470648</v>
      </c>
      <c r="W20" s="80">
        <v>2396675</v>
      </c>
      <c r="X20" s="82">
        <v>73973</v>
      </c>
      <c r="Y20" s="76">
        <v>2256124</v>
      </c>
      <c r="Z20" s="85">
        <f t="shared" si="0"/>
        <v>2183346</v>
      </c>
      <c r="AA20" s="85">
        <v>72778</v>
      </c>
      <c r="AB20" s="966">
        <v>2248949</v>
      </c>
      <c r="AC20" s="448">
        <f t="shared" si="1"/>
        <v>2175415</v>
      </c>
      <c r="AD20" s="725">
        <v>73534</v>
      </c>
      <c r="AE20" s="966">
        <v>1957413</v>
      </c>
      <c r="AF20" s="448">
        <f t="shared" si="2"/>
        <v>1888276</v>
      </c>
      <c r="AG20" s="967">
        <v>69137</v>
      </c>
    </row>
    <row r="21" spans="1:33" ht="15.75" customHeight="1">
      <c r="A21" s="77">
        <v>18</v>
      </c>
      <c r="B21" s="78" t="s">
        <v>109</v>
      </c>
      <c r="C21" s="79" t="s">
        <v>113</v>
      </c>
      <c r="D21" s="71">
        <v>853000</v>
      </c>
      <c r="E21" s="80">
        <v>817000</v>
      </c>
      <c r="F21" s="81">
        <v>36000</v>
      </c>
      <c r="G21" s="74">
        <v>820736</v>
      </c>
      <c r="H21" s="80">
        <v>784736</v>
      </c>
      <c r="I21" s="82">
        <v>36000</v>
      </c>
      <c r="J21" s="71">
        <v>858503</v>
      </c>
      <c r="K21" s="80">
        <v>823503</v>
      </c>
      <c r="L21" s="81">
        <v>35000</v>
      </c>
      <c r="M21" s="83">
        <v>894234</v>
      </c>
      <c r="N21" s="80">
        <v>859234</v>
      </c>
      <c r="O21" s="82">
        <v>35000</v>
      </c>
      <c r="P21" s="84">
        <v>853710</v>
      </c>
      <c r="Q21" s="80">
        <v>818710</v>
      </c>
      <c r="R21" s="81">
        <v>35000</v>
      </c>
      <c r="S21" s="74">
        <v>897060</v>
      </c>
      <c r="T21" s="80">
        <v>862060</v>
      </c>
      <c r="U21" s="82">
        <v>35000</v>
      </c>
      <c r="V21" s="71">
        <v>871126</v>
      </c>
      <c r="W21" s="80">
        <v>836126</v>
      </c>
      <c r="X21" s="82">
        <v>35000</v>
      </c>
      <c r="Y21" s="76">
        <v>836767</v>
      </c>
      <c r="Z21" s="85">
        <f t="shared" si="0"/>
        <v>811909</v>
      </c>
      <c r="AA21" s="85">
        <v>24858</v>
      </c>
      <c r="AB21" s="966">
        <v>920558</v>
      </c>
      <c r="AC21" s="448">
        <f t="shared" si="1"/>
        <v>885667</v>
      </c>
      <c r="AD21" s="725">
        <v>34891</v>
      </c>
      <c r="AE21" s="985">
        <v>1100707</v>
      </c>
      <c r="AF21" s="986">
        <f t="shared" si="2"/>
        <v>1025287</v>
      </c>
      <c r="AG21" s="967">
        <v>75420</v>
      </c>
    </row>
    <row r="22" spans="1:33" ht="15.75" customHeight="1">
      <c r="A22" s="77">
        <v>19</v>
      </c>
      <c r="B22" s="78" t="s">
        <v>109</v>
      </c>
      <c r="C22" s="79" t="s">
        <v>114</v>
      </c>
      <c r="D22" s="71">
        <v>3285000</v>
      </c>
      <c r="E22" s="80">
        <v>3060000</v>
      </c>
      <c r="F22" s="81">
        <v>225000</v>
      </c>
      <c r="G22" s="74">
        <v>3191938</v>
      </c>
      <c r="H22" s="80">
        <v>2978359</v>
      </c>
      <c r="I22" s="82">
        <v>213579</v>
      </c>
      <c r="J22" s="71">
        <v>3244301</v>
      </c>
      <c r="K22" s="80">
        <v>3043024</v>
      </c>
      <c r="L22" s="81">
        <v>201277</v>
      </c>
      <c r="M22" s="83">
        <v>3157219</v>
      </c>
      <c r="N22" s="80">
        <v>2957131</v>
      </c>
      <c r="O22" s="82">
        <v>200088</v>
      </c>
      <c r="P22" s="84">
        <v>3431120</v>
      </c>
      <c r="Q22" s="80">
        <v>3215026</v>
      </c>
      <c r="R22" s="81">
        <v>216094</v>
      </c>
      <c r="S22" s="74">
        <v>3479863</v>
      </c>
      <c r="T22" s="80">
        <v>3322262</v>
      </c>
      <c r="U22" s="82">
        <v>157601</v>
      </c>
      <c r="V22" s="71">
        <v>3356999</v>
      </c>
      <c r="W22" s="80">
        <v>3149926</v>
      </c>
      <c r="X22" s="82">
        <v>207073</v>
      </c>
      <c r="Y22" s="76">
        <v>3338759</v>
      </c>
      <c r="Z22" s="85">
        <f t="shared" si="0"/>
        <v>3145343</v>
      </c>
      <c r="AA22" s="85">
        <v>193416</v>
      </c>
      <c r="AB22" s="966">
        <v>3500170</v>
      </c>
      <c r="AC22" s="448">
        <f t="shared" si="1"/>
        <v>3308370</v>
      </c>
      <c r="AD22" s="725">
        <v>191800</v>
      </c>
      <c r="AE22" s="966">
        <v>3411992</v>
      </c>
      <c r="AF22" s="448">
        <f t="shared" si="2"/>
        <v>3254343</v>
      </c>
      <c r="AG22" s="967">
        <v>157649</v>
      </c>
    </row>
    <row r="23" spans="1:33" ht="15.75" customHeight="1">
      <c r="A23" s="77">
        <v>20</v>
      </c>
      <c r="B23" s="78" t="s">
        <v>109</v>
      </c>
      <c r="C23" s="79" t="s">
        <v>115</v>
      </c>
      <c r="D23" s="71">
        <v>822000</v>
      </c>
      <c r="E23" s="80">
        <v>774000</v>
      </c>
      <c r="F23" s="81">
        <v>48000</v>
      </c>
      <c r="G23" s="74">
        <v>809638</v>
      </c>
      <c r="H23" s="80">
        <v>763638</v>
      </c>
      <c r="I23" s="82">
        <v>46000</v>
      </c>
      <c r="J23" s="71">
        <v>997064</v>
      </c>
      <c r="K23" s="80">
        <v>950464</v>
      </c>
      <c r="L23" s="81">
        <v>46600</v>
      </c>
      <c r="M23" s="83">
        <v>1077739</v>
      </c>
      <c r="N23" s="80">
        <v>1030339</v>
      </c>
      <c r="O23" s="82">
        <v>47400</v>
      </c>
      <c r="P23" s="84">
        <v>1143336</v>
      </c>
      <c r="Q23" s="80">
        <v>1097736</v>
      </c>
      <c r="R23" s="81">
        <v>45600</v>
      </c>
      <c r="S23" s="74">
        <v>1153050</v>
      </c>
      <c r="T23" s="80">
        <v>1111850</v>
      </c>
      <c r="U23" s="82">
        <v>41200</v>
      </c>
      <c r="V23" s="71">
        <v>1159415</v>
      </c>
      <c r="W23" s="80">
        <v>1118915</v>
      </c>
      <c r="X23" s="82">
        <v>40500</v>
      </c>
      <c r="Y23" s="76">
        <v>1068062</v>
      </c>
      <c r="Z23" s="85">
        <f t="shared" si="0"/>
        <v>1030562</v>
      </c>
      <c r="AA23" s="85">
        <v>37500</v>
      </c>
      <c r="AB23" s="966">
        <v>1101046</v>
      </c>
      <c r="AC23" s="448">
        <f t="shared" si="1"/>
        <v>1088267</v>
      </c>
      <c r="AD23" s="725">
        <v>12779</v>
      </c>
      <c r="AE23" s="966">
        <v>1038347</v>
      </c>
      <c r="AF23" s="448">
        <f t="shared" si="2"/>
        <v>1021368</v>
      </c>
      <c r="AG23" s="967">
        <v>16979</v>
      </c>
    </row>
    <row r="24" spans="1:33" ht="15.75" customHeight="1">
      <c r="A24" s="77">
        <v>21</v>
      </c>
      <c r="B24" s="78" t="s">
        <v>116</v>
      </c>
      <c r="C24" s="79" t="s">
        <v>117</v>
      </c>
      <c r="D24" s="71">
        <v>7734000</v>
      </c>
      <c r="E24" s="80">
        <v>4973000</v>
      </c>
      <c r="F24" s="81">
        <v>2761000</v>
      </c>
      <c r="G24" s="74">
        <v>8786731</v>
      </c>
      <c r="H24" s="80">
        <v>5692428</v>
      </c>
      <c r="I24" s="82">
        <v>3094303</v>
      </c>
      <c r="J24" s="71">
        <v>8027537</v>
      </c>
      <c r="K24" s="80">
        <v>5555057</v>
      </c>
      <c r="L24" s="81">
        <v>2472480</v>
      </c>
      <c r="M24" s="83">
        <v>8922112</v>
      </c>
      <c r="N24" s="80">
        <v>6361466</v>
      </c>
      <c r="O24" s="82">
        <v>2560646</v>
      </c>
      <c r="P24" s="84">
        <v>9037780</v>
      </c>
      <c r="Q24" s="80">
        <v>8251493</v>
      </c>
      <c r="R24" s="81">
        <v>786287</v>
      </c>
      <c r="S24" s="74">
        <v>11813343</v>
      </c>
      <c r="T24" s="80">
        <v>10100408</v>
      </c>
      <c r="U24" s="82">
        <v>1712935</v>
      </c>
      <c r="V24" s="71">
        <v>10162658</v>
      </c>
      <c r="W24" s="80">
        <v>8872000</v>
      </c>
      <c r="X24" s="82">
        <v>1290658</v>
      </c>
      <c r="Y24" s="76">
        <v>9780653</v>
      </c>
      <c r="Z24" s="85">
        <f t="shared" si="0"/>
        <v>8743904</v>
      </c>
      <c r="AA24" s="85">
        <v>1036749</v>
      </c>
      <c r="AB24" s="966">
        <v>9036379</v>
      </c>
      <c r="AC24" s="448">
        <f t="shared" si="1"/>
        <v>7635740</v>
      </c>
      <c r="AD24" s="725">
        <v>1400639</v>
      </c>
      <c r="AE24" s="966">
        <v>9141989</v>
      </c>
      <c r="AF24" s="448">
        <f t="shared" si="2"/>
        <v>8200364</v>
      </c>
      <c r="AG24" s="967">
        <v>941625</v>
      </c>
    </row>
    <row r="25" spans="1:33" ht="15.75" customHeight="1">
      <c r="A25" s="77">
        <v>22</v>
      </c>
      <c r="B25" s="78" t="s">
        <v>116</v>
      </c>
      <c r="C25" s="79" t="s">
        <v>118</v>
      </c>
      <c r="D25" s="71">
        <v>550000</v>
      </c>
      <c r="E25" s="80">
        <v>511000</v>
      </c>
      <c r="F25" s="81">
        <v>39000</v>
      </c>
      <c r="G25" s="74">
        <v>589745</v>
      </c>
      <c r="H25" s="80">
        <v>549627</v>
      </c>
      <c r="I25" s="82">
        <v>40118</v>
      </c>
      <c r="J25" s="71">
        <v>600039</v>
      </c>
      <c r="K25" s="80">
        <v>557207</v>
      </c>
      <c r="L25" s="81">
        <v>42832</v>
      </c>
      <c r="M25" s="83">
        <v>563373</v>
      </c>
      <c r="N25" s="80">
        <v>519774</v>
      </c>
      <c r="O25" s="82">
        <v>43599</v>
      </c>
      <c r="P25" s="84">
        <v>560292</v>
      </c>
      <c r="Q25" s="80">
        <v>516783</v>
      </c>
      <c r="R25" s="81">
        <v>43509</v>
      </c>
      <c r="S25" s="74">
        <v>604172</v>
      </c>
      <c r="T25" s="80">
        <v>556538</v>
      </c>
      <c r="U25" s="82">
        <v>47634</v>
      </c>
      <c r="V25" s="71">
        <v>558101</v>
      </c>
      <c r="W25" s="80">
        <v>509387</v>
      </c>
      <c r="X25" s="82">
        <v>48714</v>
      </c>
      <c r="Y25" s="76">
        <v>634940</v>
      </c>
      <c r="Z25" s="85">
        <f t="shared" si="0"/>
        <v>585536</v>
      </c>
      <c r="AA25" s="85">
        <v>49404</v>
      </c>
      <c r="AB25" s="966">
        <v>741898</v>
      </c>
      <c r="AC25" s="448">
        <f t="shared" si="1"/>
        <v>694844</v>
      </c>
      <c r="AD25" s="725">
        <v>47054</v>
      </c>
      <c r="AE25" s="966">
        <v>682067</v>
      </c>
      <c r="AF25" s="448">
        <f t="shared" si="2"/>
        <v>652142</v>
      </c>
      <c r="AG25" s="967">
        <v>29925</v>
      </c>
    </row>
    <row r="26" spans="1:33" ht="15.75" customHeight="1">
      <c r="A26" s="77">
        <v>23</v>
      </c>
      <c r="B26" s="78" t="s">
        <v>116</v>
      </c>
      <c r="C26" s="86" t="s">
        <v>119</v>
      </c>
      <c r="D26" s="71">
        <v>154000</v>
      </c>
      <c r="E26" s="80">
        <v>150000</v>
      </c>
      <c r="F26" s="81">
        <v>4000</v>
      </c>
      <c r="G26" s="74">
        <v>162957</v>
      </c>
      <c r="H26" s="80">
        <v>158278</v>
      </c>
      <c r="I26" s="82">
        <v>4679</v>
      </c>
      <c r="J26" s="71">
        <v>147408</v>
      </c>
      <c r="K26" s="80">
        <v>145958</v>
      </c>
      <c r="L26" s="81">
        <v>1450</v>
      </c>
      <c r="M26" s="83">
        <v>118295</v>
      </c>
      <c r="N26" s="80">
        <v>115078</v>
      </c>
      <c r="O26" s="82">
        <v>3217</v>
      </c>
      <c r="P26" s="84">
        <v>87560</v>
      </c>
      <c r="Q26" s="80">
        <v>85128</v>
      </c>
      <c r="R26" s="81">
        <v>2432</v>
      </c>
      <c r="S26" s="74">
        <v>114018</v>
      </c>
      <c r="T26" s="80">
        <v>111285</v>
      </c>
      <c r="U26" s="82">
        <v>2733</v>
      </c>
      <c r="V26" s="71">
        <v>167169</v>
      </c>
      <c r="W26" s="80">
        <v>164462</v>
      </c>
      <c r="X26" s="82">
        <v>2707</v>
      </c>
      <c r="Y26" s="76">
        <v>149731</v>
      </c>
      <c r="Z26" s="85">
        <f t="shared" si="0"/>
        <v>146794</v>
      </c>
      <c r="AA26" s="85">
        <v>2937</v>
      </c>
      <c r="AB26" s="966">
        <v>130767</v>
      </c>
      <c r="AC26" s="448">
        <f t="shared" si="1"/>
        <v>128131</v>
      </c>
      <c r="AD26" s="725">
        <v>2636</v>
      </c>
      <c r="AE26" s="966">
        <v>126057</v>
      </c>
      <c r="AF26" s="448">
        <f t="shared" si="2"/>
        <v>123823</v>
      </c>
      <c r="AG26" s="967">
        <v>2234</v>
      </c>
    </row>
    <row r="27" spans="1:33" ht="15.75" customHeight="1">
      <c r="A27" s="77">
        <v>24</v>
      </c>
      <c r="B27" s="78" t="s">
        <v>116</v>
      </c>
      <c r="C27" s="79" t="s">
        <v>120</v>
      </c>
      <c r="D27" s="71">
        <v>224000</v>
      </c>
      <c r="E27" s="80">
        <v>217000</v>
      </c>
      <c r="F27" s="81">
        <v>7000</v>
      </c>
      <c r="G27" s="74">
        <v>228525</v>
      </c>
      <c r="H27" s="80">
        <v>221225</v>
      </c>
      <c r="I27" s="82">
        <v>7300</v>
      </c>
      <c r="J27" s="71">
        <v>234817</v>
      </c>
      <c r="K27" s="80">
        <v>227517</v>
      </c>
      <c r="L27" s="81">
        <v>7300</v>
      </c>
      <c r="M27" s="83">
        <v>248072</v>
      </c>
      <c r="N27" s="80">
        <v>240772</v>
      </c>
      <c r="O27" s="82">
        <v>7300</v>
      </c>
      <c r="P27" s="84">
        <v>336571</v>
      </c>
      <c r="Q27" s="80">
        <v>329271</v>
      </c>
      <c r="R27" s="81">
        <v>7300</v>
      </c>
      <c r="S27" s="74">
        <v>346680</v>
      </c>
      <c r="T27" s="80">
        <v>339380</v>
      </c>
      <c r="U27" s="82">
        <v>7300</v>
      </c>
      <c r="V27" s="71">
        <v>414987</v>
      </c>
      <c r="W27" s="80">
        <v>407687</v>
      </c>
      <c r="X27" s="82">
        <v>7300</v>
      </c>
      <c r="Y27" s="76">
        <v>397198</v>
      </c>
      <c r="Z27" s="85">
        <f t="shared" si="0"/>
        <v>389898</v>
      </c>
      <c r="AA27" s="85">
        <v>7300</v>
      </c>
      <c r="AB27" s="966">
        <v>419417</v>
      </c>
      <c r="AC27" s="448">
        <f t="shared" si="1"/>
        <v>412117</v>
      </c>
      <c r="AD27" s="725">
        <v>7300</v>
      </c>
      <c r="AE27" s="966">
        <v>416024</v>
      </c>
      <c r="AF27" s="448">
        <f t="shared" si="2"/>
        <v>408724</v>
      </c>
      <c r="AG27" s="967">
        <v>7300</v>
      </c>
    </row>
    <row r="28" spans="1:33" ht="15.75" customHeight="1">
      <c r="A28" s="77">
        <v>25</v>
      </c>
      <c r="B28" s="78" t="s">
        <v>121</v>
      </c>
      <c r="C28" s="79" t="s">
        <v>122</v>
      </c>
      <c r="D28" s="71">
        <v>746000</v>
      </c>
      <c r="E28" s="80">
        <v>637000</v>
      </c>
      <c r="F28" s="81">
        <v>109000</v>
      </c>
      <c r="G28" s="74">
        <v>620957</v>
      </c>
      <c r="H28" s="80">
        <v>502218</v>
      </c>
      <c r="I28" s="82">
        <v>118739</v>
      </c>
      <c r="J28" s="71">
        <v>719946</v>
      </c>
      <c r="K28" s="80">
        <v>599208</v>
      </c>
      <c r="L28" s="81">
        <v>120738</v>
      </c>
      <c r="M28" s="83">
        <v>714519</v>
      </c>
      <c r="N28" s="80">
        <v>593204</v>
      </c>
      <c r="O28" s="82">
        <v>121315</v>
      </c>
      <c r="P28" s="84">
        <v>717691</v>
      </c>
      <c r="Q28" s="80">
        <v>604480</v>
      </c>
      <c r="R28" s="81">
        <v>113211</v>
      </c>
      <c r="S28" s="74">
        <v>664855</v>
      </c>
      <c r="T28" s="80">
        <v>558953</v>
      </c>
      <c r="U28" s="82">
        <v>105902</v>
      </c>
      <c r="V28" s="71">
        <v>638048</v>
      </c>
      <c r="W28" s="80">
        <v>535533</v>
      </c>
      <c r="X28" s="82">
        <v>102515</v>
      </c>
      <c r="Y28" s="76">
        <v>636751</v>
      </c>
      <c r="Z28" s="85">
        <f t="shared" si="0"/>
        <v>518594</v>
      </c>
      <c r="AA28" s="85">
        <v>118157</v>
      </c>
      <c r="AB28" s="966">
        <v>615600</v>
      </c>
      <c r="AC28" s="448">
        <f t="shared" si="1"/>
        <v>497697</v>
      </c>
      <c r="AD28" s="725">
        <v>117903</v>
      </c>
      <c r="AE28" s="966">
        <v>606867</v>
      </c>
      <c r="AF28" s="448">
        <f t="shared" si="2"/>
        <v>483077</v>
      </c>
      <c r="AG28" s="967">
        <v>123790</v>
      </c>
    </row>
    <row r="29" spans="1:33" ht="15.75" customHeight="1">
      <c r="A29" s="77">
        <v>26</v>
      </c>
      <c r="B29" s="78" t="s">
        <v>121</v>
      </c>
      <c r="C29" s="79" t="s">
        <v>123</v>
      </c>
      <c r="D29" s="71">
        <v>1882000</v>
      </c>
      <c r="E29" s="80">
        <v>1790000</v>
      </c>
      <c r="F29" s="81">
        <v>92000</v>
      </c>
      <c r="G29" s="74">
        <v>1915247</v>
      </c>
      <c r="H29" s="80">
        <v>1858560</v>
      </c>
      <c r="I29" s="82">
        <v>56687</v>
      </c>
      <c r="J29" s="71">
        <v>2001014</v>
      </c>
      <c r="K29" s="80">
        <v>1948721</v>
      </c>
      <c r="L29" s="81">
        <v>52293</v>
      </c>
      <c r="M29" s="83">
        <v>2011035</v>
      </c>
      <c r="N29" s="80">
        <v>1964026</v>
      </c>
      <c r="O29" s="82">
        <v>47009</v>
      </c>
      <c r="P29" s="84">
        <v>2070959</v>
      </c>
      <c r="Q29" s="80">
        <v>2026893</v>
      </c>
      <c r="R29" s="81">
        <v>44066</v>
      </c>
      <c r="S29" s="74">
        <v>2132849</v>
      </c>
      <c r="T29" s="80">
        <v>2095732</v>
      </c>
      <c r="U29" s="82">
        <v>37117</v>
      </c>
      <c r="V29" s="71">
        <v>2181785</v>
      </c>
      <c r="W29" s="80">
        <v>2146080</v>
      </c>
      <c r="X29" s="82">
        <v>35705</v>
      </c>
      <c r="Y29" s="76">
        <v>2170287</v>
      </c>
      <c r="Z29" s="85">
        <f t="shared" si="0"/>
        <v>2124175</v>
      </c>
      <c r="AA29" s="85">
        <v>46112</v>
      </c>
      <c r="AB29" s="966">
        <v>2014034</v>
      </c>
      <c r="AC29" s="448">
        <f t="shared" si="1"/>
        <v>1963920</v>
      </c>
      <c r="AD29" s="725">
        <v>50114</v>
      </c>
      <c r="AE29" s="966">
        <v>1960195</v>
      </c>
      <c r="AF29" s="448">
        <f t="shared" si="2"/>
        <v>1915893</v>
      </c>
      <c r="AG29" s="967">
        <v>44302</v>
      </c>
    </row>
    <row r="30" spans="1:33" ht="15.75" customHeight="1">
      <c r="A30" s="77">
        <v>27</v>
      </c>
      <c r="B30" s="78" t="s">
        <v>121</v>
      </c>
      <c r="C30" s="79" t="s">
        <v>124</v>
      </c>
      <c r="D30" s="71">
        <v>1472000</v>
      </c>
      <c r="E30" s="80">
        <v>1225000</v>
      </c>
      <c r="F30" s="81">
        <v>247000</v>
      </c>
      <c r="G30" s="74">
        <v>1433352</v>
      </c>
      <c r="H30" s="80">
        <v>1186210</v>
      </c>
      <c r="I30" s="82">
        <v>247142</v>
      </c>
      <c r="J30" s="71">
        <v>1487071</v>
      </c>
      <c r="K30" s="80">
        <v>1226379</v>
      </c>
      <c r="L30" s="81">
        <v>260692</v>
      </c>
      <c r="M30" s="83">
        <v>1503471</v>
      </c>
      <c r="N30" s="80">
        <v>1242176</v>
      </c>
      <c r="O30" s="82">
        <v>261295</v>
      </c>
      <c r="P30" s="84">
        <v>1500584</v>
      </c>
      <c r="Q30" s="80">
        <v>1209823</v>
      </c>
      <c r="R30" s="81">
        <v>290761</v>
      </c>
      <c r="S30" s="74">
        <v>1542360</v>
      </c>
      <c r="T30" s="80">
        <v>1226552</v>
      </c>
      <c r="U30" s="82">
        <v>315808</v>
      </c>
      <c r="V30" s="71">
        <v>1462479</v>
      </c>
      <c r="W30" s="80">
        <v>1155193</v>
      </c>
      <c r="X30" s="82">
        <v>307286</v>
      </c>
      <c r="Y30" s="76">
        <v>1489667</v>
      </c>
      <c r="Z30" s="85">
        <f t="shared" si="0"/>
        <v>1195350</v>
      </c>
      <c r="AA30" s="85">
        <v>294317</v>
      </c>
      <c r="AB30" s="966">
        <v>1413383</v>
      </c>
      <c r="AC30" s="448">
        <f t="shared" si="1"/>
        <v>1137144</v>
      </c>
      <c r="AD30" s="725">
        <v>276239</v>
      </c>
      <c r="AE30" s="966">
        <v>1500892</v>
      </c>
      <c r="AF30" s="448">
        <f t="shared" si="2"/>
        <v>1220022</v>
      </c>
      <c r="AG30" s="967">
        <v>280870</v>
      </c>
    </row>
    <row r="31" spans="1:33" ht="15.75" customHeight="1">
      <c r="A31" s="77">
        <v>28</v>
      </c>
      <c r="B31" s="78" t="s">
        <v>121</v>
      </c>
      <c r="C31" s="79" t="s">
        <v>125</v>
      </c>
      <c r="D31" s="71">
        <v>1172000</v>
      </c>
      <c r="E31" s="80">
        <v>1087000</v>
      </c>
      <c r="F31" s="81">
        <v>85000</v>
      </c>
      <c r="G31" s="74">
        <v>1177631</v>
      </c>
      <c r="H31" s="80">
        <v>1091431</v>
      </c>
      <c r="I31" s="82">
        <v>86200</v>
      </c>
      <c r="J31" s="71">
        <v>1201555</v>
      </c>
      <c r="K31" s="80">
        <v>1113555</v>
      </c>
      <c r="L31" s="81">
        <v>88000</v>
      </c>
      <c r="M31" s="83">
        <v>1275378</v>
      </c>
      <c r="N31" s="80">
        <v>1186378</v>
      </c>
      <c r="O31" s="82">
        <v>89000</v>
      </c>
      <c r="P31" s="84">
        <v>1216762</v>
      </c>
      <c r="Q31" s="80">
        <v>1128762</v>
      </c>
      <c r="R31" s="81">
        <v>88000</v>
      </c>
      <c r="S31" s="74">
        <v>1276436</v>
      </c>
      <c r="T31" s="80">
        <v>1184436</v>
      </c>
      <c r="U31" s="82">
        <v>92000</v>
      </c>
      <c r="V31" s="71">
        <v>1165475</v>
      </c>
      <c r="W31" s="80">
        <v>1081571</v>
      </c>
      <c r="X31" s="82">
        <v>83904</v>
      </c>
      <c r="Y31" s="76">
        <v>1061808</v>
      </c>
      <c r="Z31" s="85">
        <f t="shared" si="0"/>
        <v>985455</v>
      </c>
      <c r="AA31" s="85">
        <v>76353</v>
      </c>
      <c r="AB31" s="966">
        <v>1049015</v>
      </c>
      <c r="AC31" s="448">
        <f t="shared" si="1"/>
        <v>973254</v>
      </c>
      <c r="AD31" s="725">
        <v>75761</v>
      </c>
      <c r="AE31" s="966">
        <v>979309</v>
      </c>
      <c r="AF31" s="448">
        <f t="shared" si="2"/>
        <v>904585</v>
      </c>
      <c r="AG31" s="967">
        <v>74724</v>
      </c>
    </row>
    <row r="32" spans="1:33" ht="15.75" customHeight="1">
      <c r="A32" s="77">
        <v>29</v>
      </c>
      <c r="B32" s="78" t="s">
        <v>121</v>
      </c>
      <c r="C32" s="79" t="s">
        <v>126</v>
      </c>
      <c r="D32" s="71">
        <v>212000</v>
      </c>
      <c r="E32" s="80">
        <v>190000</v>
      </c>
      <c r="F32" s="81">
        <v>22000</v>
      </c>
      <c r="G32" s="74">
        <v>231982</v>
      </c>
      <c r="H32" s="80">
        <v>228422</v>
      </c>
      <c r="I32" s="82">
        <v>3560</v>
      </c>
      <c r="J32" s="71">
        <v>189243</v>
      </c>
      <c r="K32" s="80">
        <v>173716</v>
      </c>
      <c r="L32" s="81">
        <v>15527</v>
      </c>
      <c r="M32" s="83">
        <v>162905</v>
      </c>
      <c r="N32" s="80">
        <v>145029</v>
      </c>
      <c r="O32" s="82">
        <v>17876</v>
      </c>
      <c r="P32" s="84">
        <v>165237</v>
      </c>
      <c r="Q32" s="80">
        <v>145171</v>
      </c>
      <c r="R32" s="81">
        <v>20066</v>
      </c>
      <c r="S32" s="74">
        <v>162276</v>
      </c>
      <c r="T32" s="80">
        <v>139867</v>
      </c>
      <c r="U32" s="82">
        <v>22409</v>
      </c>
      <c r="V32" s="71">
        <v>145599</v>
      </c>
      <c r="W32" s="80">
        <v>124535</v>
      </c>
      <c r="X32" s="82">
        <v>21064</v>
      </c>
      <c r="Y32" s="76">
        <v>158716</v>
      </c>
      <c r="Z32" s="85">
        <f t="shared" si="0"/>
        <v>138968</v>
      </c>
      <c r="AA32" s="85">
        <v>19748</v>
      </c>
      <c r="AB32" s="966">
        <v>158964</v>
      </c>
      <c r="AC32" s="448">
        <f t="shared" si="1"/>
        <v>140534</v>
      </c>
      <c r="AD32" s="725">
        <v>18430</v>
      </c>
      <c r="AE32" s="966">
        <v>148023</v>
      </c>
      <c r="AF32" s="448">
        <f t="shared" si="2"/>
        <v>129068</v>
      </c>
      <c r="AG32" s="967">
        <v>18955</v>
      </c>
    </row>
    <row r="33" spans="1:33" ht="15.75" customHeight="1">
      <c r="A33" s="77">
        <v>30</v>
      </c>
      <c r="B33" s="78" t="s">
        <v>121</v>
      </c>
      <c r="C33" s="79" t="s">
        <v>127</v>
      </c>
      <c r="D33" s="71">
        <v>345000</v>
      </c>
      <c r="E33" s="80">
        <v>322000</v>
      </c>
      <c r="F33" s="81">
        <v>23000</v>
      </c>
      <c r="G33" s="74">
        <v>373924</v>
      </c>
      <c r="H33" s="80">
        <v>348314</v>
      </c>
      <c r="I33" s="82">
        <v>25610</v>
      </c>
      <c r="J33" s="71">
        <v>365325</v>
      </c>
      <c r="K33" s="80">
        <v>343059</v>
      </c>
      <c r="L33" s="81">
        <v>22266</v>
      </c>
      <c r="M33" s="83">
        <v>326827</v>
      </c>
      <c r="N33" s="80">
        <v>306414</v>
      </c>
      <c r="O33" s="82">
        <v>20413</v>
      </c>
      <c r="P33" s="84">
        <v>320050</v>
      </c>
      <c r="Q33" s="80">
        <v>300956</v>
      </c>
      <c r="R33" s="81">
        <v>19094</v>
      </c>
      <c r="S33" s="74">
        <v>329082</v>
      </c>
      <c r="T33" s="80">
        <v>322602</v>
      </c>
      <c r="U33" s="82">
        <v>6480</v>
      </c>
      <c r="V33" s="71">
        <v>330300</v>
      </c>
      <c r="W33" s="80">
        <v>323826</v>
      </c>
      <c r="X33" s="82">
        <v>6474</v>
      </c>
      <c r="Y33" s="76">
        <v>366899</v>
      </c>
      <c r="Z33" s="85">
        <f t="shared" si="0"/>
        <v>360601</v>
      </c>
      <c r="AA33" s="85">
        <v>6298</v>
      </c>
      <c r="AB33" s="966">
        <v>302102</v>
      </c>
      <c r="AC33" s="448">
        <f t="shared" si="1"/>
        <v>296336</v>
      </c>
      <c r="AD33" s="725">
        <v>5766</v>
      </c>
      <c r="AE33" s="966">
        <v>281742</v>
      </c>
      <c r="AF33" s="448">
        <f t="shared" si="2"/>
        <v>276189</v>
      </c>
      <c r="AG33" s="967">
        <v>5553</v>
      </c>
    </row>
    <row r="34" spans="1:33" ht="15.75" customHeight="1">
      <c r="A34" s="77">
        <v>31</v>
      </c>
      <c r="B34" s="78" t="s">
        <v>121</v>
      </c>
      <c r="C34" s="79" t="s">
        <v>128</v>
      </c>
      <c r="D34" s="71">
        <v>712000</v>
      </c>
      <c r="E34" s="80">
        <v>654000</v>
      </c>
      <c r="F34" s="81">
        <v>58000</v>
      </c>
      <c r="G34" s="74">
        <v>690942</v>
      </c>
      <c r="H34" s="80">
        <v>627073</v>
      </c>
      <c r="I34" s="82">
        <v>63869</v>
      </c>
      <c r="J34" s="71">
        <v>683339</v>
      </c>
      <c r="K34" s="80">
        <v>621829</v>
      </c>
      <c r="L34" s="81">
        <v>61510</v>
      </c>
      <c r="M34" s="83">
        <v>663468</v>
      </c>
      <c r="N34" s="80">
        <v>601587</v>
      </c>
      <c r="O34" s="82">
        <v>61881</v>
      </c>
      <c r="P34" s="84">
        <v>643394</v>
      </c>
      <c r="Q34" s="80">
        <v>578765</v>
      </c>
      <c r="R34" s="81">
        <v>64629</v>
      </c>
      <c r="S34" s="74">
        <v>650810</v>
      </c>
      <c r="T34" s="80">
        <v>578043</v>
      </c>
      <c r="U34" s="82">
        <v>72767</v>
      </c>
      <c r="V34" s="71">
        <v>615451</v>
      </c>
      <c r="W34" s="80">
        <v>541653</v>
      </c>
      <c r="X34" s="82">
        <v>73798</v>
      </c>
      <c r="Y34" s="76">
        <v>721242</v>
      </c>
      <c r="Z34" s="85">
        <f t="shared" si="0"/>
        <v>648312</v>
      </c>
      <c r="AA34" s="85">
        <v>72930</v>
      </c>
      <c r="AB34" s="966">
        <v>694661</v>
      </c>
      <c r="AC34" s="448">
        <f t="shared" si="1"/>
        <v>620025</v>
      </c>
      <c r="AD34" s="725">
        <v>74636</v>
      </c>
      <c r="AE34" s="966">
        <v>709796</v>
      </c>
      <c r="AF34" s="448">
        <f t="shared" si="2"/>
        <v>636909</v>
      </c>
      <c r="AG34" s="967">
        <v>72887</v>
      </c>
    </row>
    <row r="35" spans="1:33" ht="15.75" customHeight="1">
      <c r="A35" s="77">
        <v>32</v>
      </c>
      <c r="B35" s="78" t="s">
        <v>129</v>
      </c>
      <c r="C35" s="79" t="s">
        <v>130</v>
      </c>
      <c r="D35" s="71">
        <v>4039000</v>
      </c>
      <c r="E35" s="80">
        <v>2986000</v>
      </c>
      <c r="F35" s="81">
        <v>1053000</v>
      </c>
      <c r="G35" s="74">
        <v>4125400</v>
      </c>
      <c r="H35" s="80">
        <v>3021400</v>
      </c>
      <c r="I35" s="82">
        <v>1104000</v>
      </c>
      <c r="J35" s="71">
        <v>4046500</v>
      </c>
      <c r="K35" s="80">
        <v>2964500</v>
      </c>
      <c r="L35" s="81">
        <v>1082000</v>
      </c>
      <c r="M35" s="83">
        <v>4088300</v>
      </c>
      <c r="N35" s="80">
        <v>2993300</v>
      </c>
      <c r="O35" s="82">
        <v>1095000</v>
      </c>
      <c r="P35" s="84">
        <v>4253500</v>
      </c>
      <c r="Q35" s="80">
        <v>3066500</v>
      </c>
      <c r="R35" s="81">
        <v>1187000</v>
      </c>
      <c r="S35" s="74">
        <v>4073800</v>
      </c>
      <c r="T35" s="80">
        <v>2906800</v>
      </c>
      <c r="U35" s="82">
        <v>1167000</v>
      </c>
      <c r="V35" s="71">
        <v>3970500</v>
      </c>
      <c r="W35" s="80">
        <v>2832500</v>
      </c>
      <c r="X35" s="82">
        <v>1138000</v>
      </c>
      <c r="Y35" s="76">
        <v>3925000</v>
      </c>
      <c r="Z35" s="85">
        <f t="shared" si="0"/>
        <v>2791000</v>
      </c>
      <c r="AA35" s="85">
        <v>1134000</v>
      </c>
      <c r="AB35" s="966">
        <v>3833900</v>
      </c>
      <c r="AC35" s="448">
        <f t="shared" si="1"/>
        <v>2721900</v>
      </c>
      <c r="AD35" s="725">
        <v>1112000</v>
      </c>
      <c r="AE35" s="966">
        <v>3858400</v>
      </c>
      <c r="AF35" s="448">
        <f t="shared" si="2"/>
        <v>2754400</v>
      </c>
      <c r="AG35" s="967">
        <v>1104000</v>
      </c>
    </row>
    <row r="36" spans="1:33" ht="15.75" customHeight="1">
      <c r="A36" s="77">
        <v>33</v>
      </c>
      <c r="B36" s="78" t="s">
        <v>129</v>
      </c>
      <c r="C36" s="79" t="s">
        <v>131</v>
      </c>
      <c r="D36" s="71">
        <v>1113000</v>
      </c>
      <c r="E36" s="80">
        <v>883000</v>
      </c>
      <c r="F36" s="81">
        <v>230000</v>
      </c>
      <c r="G36" s="74">
        <v>1076716</v>
      </c>
      <c r="H36" s="80">
        <v>933881</v>
      </c>
      <c r="I36" s="82">
        <v>142835</v>
      </c>
      <c r="J36" s="71">
        <v>1205565</v>
      </c>
      <c r="K36" s="80">
        <v>1006040</v>
      </c>
      <c r="L36" s="81">
        <v>199525</v>
      </c>
      <c r="M36" s="83">
        <v>1229695</v>
      </c>
      <c r="N36" s="80">
        <v>986271</v>
      </c>
      <c r="O36" s="82">
        <v>243424</v>
      </c>
      <c r="P36" s="84">
        <v>1206630</v>
      </c>
      <c r="Q36" s="80">
        <v>962439</v>
      </c>
      <c r="R36" s="81">
        <v>244191</v>
      </c>
      <c r="S36" s="74">
        <v>1290846</v>
      </c>
      <c r="T36" s="80">
        <v>1128269</v>
      </c>
      <c r="U36" s="82">
        <v>162577</v>
      </c>
      <c r="V36" s="71">
        <v>1282435</v>
      </c>
      <c r="W36" s="80">
        <v>1063547</v>
      </c>
      <c r="X36" s="82">
        <v>218888</v>
      </c>
      <c r="Y36" s="76">
        <v>1237439</v>
      </c>
      <c r="Z36" s="85">
        <f t="shared" si="0"/>
        <v>1009987</v>
      </c>
      <c r="AA36" s="85">
        <v>227452</v>
      </c>
      <c r="AB36" s="966">
        <v>1166531</v>
      </c>
      <c r="AC36" s="448">
        <f t="shared" si="1"/>
        <v>964089</v>
      </c>
      <c r="AD36" s="725">
        <v>202442</v>
      </c>
      <c r="AE36" s="966">
        <v>1067618</v>
      </c>
      <c r="AF36" s="448">
        <f t="shared" si="2"/>
        <v>887801</v>
      </c>
      <c r="AG36" s="967">
        <v>179817</v>
      </c>
    </row>
    <row r="37" spans="1:33" ht="15.75" customHeight="1">
      <c r="A37" s="77">
        <v>34</v>
      </c>
      <c r="B37" s="78" t="s">
        <v>129</v>
      </c>
      <c r="C37" s="79" t="s">
        <v>132</v>
      </c>
      <c r="D37" s="71">
        <v>819000</v>
      </c>
      <c r="E37" s="80">
        <v>708000</v>
      </c>
      <c r="F37" s="81">
        <v>111000</v>
      </c>
      <c r="G37" s="74">
        <v>880491</v>
      </c>
      <c r="H37" s="80">
        <v>780204</v>
      </c>
      <c r="I37" s="82">
        <v>100287</v>
      </c>
      <c r="J37" s="71">
        <v>2138517</v>
      </c>
      <c r="K37" s="80">
        <v>2037839</v>
      </c>
      <c r="L37" s="81">
        <v>100678</v>
      </c>
      <c r="M37" s="83">
        <v>2594037</v>
      </c>
      <c r="N37" s="80">
        <v>2483479</v>
      </c>
      <c r="O37" s="82">
        <v>110558</v>
      </c>
      <c r="P37" s="84">
        <v>2617677</v>
      </c>
      <c r="Q37" s="80">
        <v>2491233</v>
      </c>
      <c r="R37" s="81">
        <v>126444</v>
      </c>
      <c r="S37" s="74">
        <v>2450422</v>
      </c>
      <c r="T37" s="80">
        <v>2309709</v>
      </c>
      <c r="U37" s="82">
        <v>140713</v>
      </c>
      <c r="V37" s="71">
        <v>2293496</v>
      </c>
      <c r="W37" s="80">
        <v>2172243</v>
      </c>
      <c r="X37" s="82">
        <v>121253</v>
      </c>
      <c r="Y37" s="76">
        <v>2353282</v>
      </c>
      <c r="Z37" s="85">
        <f t="shared" si="0"/>
        <v>2237151</v>
      </c>
      <c r="AA37" s="85">
        <v>116131</v>
      </c>
      <c r="AB37" s="966">
        <v>2278869</v>
      </c>
      <c r="AC37" s="448">
        <f t="shared" si="1"/>
        <v>2166099</v>
      </c>
      <c r="AD37" s="725">
        <v>112770</v>
      </c>
      <c r="AE37" s="966">
        <v>2142428</v>
      </c>
      <c r="AF37" s="448">
        <f t="shared" si="2"/>
        <v>2017765</v>
      </c>
      <c r="AG37" s="967">
        <v>124663</v>
      </c>
    </row>
    <row r="38" spans="1:33" ht="15.75" customHeight="1">
      <c r="A38" s="77">
        <v>35</v>
      </c>
      <c r="B38" s="78" t="s">
        <v>129</v>
      </c>
      <c r="C38" s="79" t="s">
        <v>133</v>
      </c>
      <c r="D38" s="71">
        <v>1253000</v>
      </c>
      <c r="E38" s="80">
        <v>935000</v>
      </c>
      <c r="F38" s="81">
        <v>318000</v>
      </c>
      <c r="G38" s="74">
        <v>1275738</v>
      </c>
      <c r="H38" s="80">
        <v>959966</v>
      </c>
      <c r="I38" s="82">
        <v>315772</v>
      </c>
      <c r="J38" s="71">
        <v>1524197</v>
      </c>
      <c r="K38" s="80">
        <v>1214912</v>
      </c>
      <c r="L38" s="81">
        <v>309285</v>
      </c>
      <c r="M38" s="83">
        <v>1637666</v>
      </c>
      <c r="N38" s="80">
        <v>1308193</v>
      </c>
      <c r="O38" s="82">
        <v>329473</v>
      </c>
      <c r="P38" s="84">
        <v>1605643</v>
      </c>
      <c r="Q38" s="80">
        <v>1285442</v>
      </c>
      <c r="R38" s="81">
        <v>320201</v>
      </c>
      <c r="S38" s="74">
        <v>1434122</v>
      </c>
      <c r="T38" s="80">
        <v>1107535</v>
      </c>
      <c r="U38" s="82">
        <v>326587</v>
      </c>
      <c r="V38" s="71">
        <v>1501965</v>
      </c>
      <c r="W38" s="80">
        <v>1162518</v>
      </c>
      <c r="X38" s="82">
        <v>339447</v>
      </c>
      <c r="Y38" s="76">
        <v>1485840</v>
      </c>
      <c r="Z38" s="85">
        <f t="shared" si="0"/>
        <v>1153680</v>
      </c>
      <c r="AA38" s="85">
        <v>332160</v>
      </c>
      <c r="AB38" s="966">
        <v>1501494</v>
      </c>
      <c r="AC38" s="448">
        <f t="shared" si="1"/>
        <v>1168564</v>
      </c>
      <c r="AD38" s="725">
        <v>332930</v>
      </c>
      <c r="AE38" s="966">
        <v>1269324</v>
      </c>
      <c r="AF38" s="448">
        <f t="shared" si="2"/>
        <v>985914</v>
      </c>
      <c r="AG38" s="967">
        <v>283410</v>
      </c>
    </row>
    <row r="39" spans="1:33" ht="15.75" customHeight="1">
      <c r="A39" s="77">
        <v>36</v>
      </c>
      <c r="B39" s="78" t="s">
        <v>129</v>
      </c>
      <c r="C39" s="79" t="s">
        <v>134</v>
      </c>
      <c r="D39" s="71">
        <v>1115000</v>
      </c>
      <c r="E39" s="80">
        <v>899000</v>
      </c>
      <c r="F39" s="81">
        <v>216000</v>
      </c>
      <c r="G39" s="74">
        <v>1003151</v>
      </c>
      <c r="H39" s="80">
        <v>813486</v>
      </c>
      <c r="I39" s="82">
        <v>189665</v>
      </c>
      <c r="J39" s="71">
        <v>1078669</v>
      </c>
      <c r="K39" s="80">
        <v>833606</v>
      </c>
      <c r="L39" s="81">
        <v>245063</v>
      </c>
      <c r="M39" s="83">
        <v>1071068</v>
      </c>
      <c r="N39" s="80">
        <v>818433</v>
      </c>
      <c r="O39" s="82">
        <v>252635</v>
      </c>
      <c r="P39" s="84">
        <v>1078821</v>
      </c>
      <c r="Q39" s="80">
        <v>826958</v>
      </c>
      <c r="R39" s="81">
        <v>251863</v>
      </c>
      <c r="S39" s="74">
        <v>1081610</v>
      </c>
      <c r="T39" s="80">
        <v>816609</v>
      </c>
      <c r="U39" s="82">
        <v>265001</v>
      </c>
      <c r="V39" s="71">
        <v>1069323</v>
      </c>
      <c r="W39" s="80">
        <v>815543</v>
      </c>
      <c r="X39" s="82">
        <v>253780</v>
      </c>
      <c r="Y39" s="76">
        <v>1092409</v>
      </c>
      <c r="Z39" s="85">
        <f t="shared" si="0"/>
        <v>838012</v>
      </c>
      <c r="AA39" s="85">
        <v>254397</v>
      </c>
      <c r="AB39" s="966">
        <v>1107599</v>
      </c>
      <c r="AC39" s="448">
        <f t="shared" si="1"/>
        <v>865537</v>
      </c>
      <c r="AD39" s="725">
        <v>242062</v>
      </c>
      <c r="AE39" s="966">
        <v>1071465</v>
      </c>
      <c r="AF39" s="448">
        <f t="shared" si="2"/>
        <v>843618</v>
      </c>
      <c r="AG39" s="967">
        <v>227847</v>
      </c>
    </row>
    <row r="40" spans="1:33" ht="15.75" customHeight="1">
      <c r="A40" s="77">
        <v>37</v>
      </c>
      <c r="B40" s="78" t="s">
        <v>135</v>
      </c>
      <c r="C40" s="79" t="s">
        <v>136</v>
      </c>
      <c r="D40" s="71">
        <v>2403000</v>
      </c>
      <c r="E40" s="80">
        <v>2258000</v>
      </c>
      <c r="F40" s="81">
        <v>145000</v>
      </c>
      <c r="G40" s="74">
        <v>2472571</v>
      </c>
      <c r="H40" s="80">
        <v>2342019</v>
      </c>
      <c r="I40" s="82">
        <v>130552</v>
      </c>
      <c r="J40" s="71">
        <v>2442002</v>
      </c>
      <c r="K40" s="80">
        <v>2307380</v>
      </c>
      <c r="L40" s="81">
        <v>134622</v>
      </c>
      <c r="M40" s="83">
        <v>2317270</v>
      </c>
      <c r="N40" s="80">
        <v>2197013</v>
      </c>
      <c r="O40" s="82">
        <v>120257</v>
      </c>
      <c r="P40" s="84">
        <v>2305824</v>
      </c>
      <c r="Q40" s="80">
        <v>2186040</v>
      </c>
      <c r="R40" s="81">
        <v>119784</v>
      </c>
      <c r="S40" s="74">
        <v>2344838</v>
      </c>
      <c r="T40" s="80">
        <v>2224379</v>
      </c>
      <c r="U40" s="82">
        <v>120459</v>
      </c>
      <c r="V40" s="71">
        <v>2402370</v>
      </c>
      <c r="W40" s="80">
        <v>2277966</v>
      </c>
      <c r="X40" s="82">
        <v>124404</v>
      </c>
      <c r="Y40" s="76">
        <v>2470799</v>
      </c>
      <c r="Z40" s="85">
        <f t="shared" si="0"/>
        <v>2338429</v>
      </c>
      <c r="AA40" s="85">
        <v>132370</v>
      </c>
      <c r="AB40" s="966">
        <v>2422481</v>
      </c>
      <c r="AC40" s="448">
        <f t="shared" si="1"/>
        <v>2300938</v>
      </c>
      <c r="AD40" s="725">
        <v>121543</v>
      </c>
      <c r="AE40" s="966">
        <v>2848411</v>
      </c>
      <c r="AF40" s="448">
        <f t="shared" si="2"/>
        <v>2734625</v>
      </c>
      <c r="AG40" s="967">
        <v>113786</v>
      </c>
    </row>
    <row r="41" spans="1:33" ht="15.75" customHeight="1">
      <c r="A41" s="77">
        <v>38</v>
      </c>
      <c r="B41" s="78" t="s">
        <v>135</v>
      </c>
      <c r="C41" s="79" t="s">
        <v>137</v>
      </c>
      <c r="D41" s="71">
        <v>2014000</v>
      </c>
      <c r="E41" s="80">
        <v>1909000</v>
      </c>
      <c r="F41" s="81">
        <v>105000</v>
      </c>
      <c r="G41" s="74">
        <v>1994349</v>
      </c>
      <c r="H41" s="80">
        <v>1890349</v>
      </c>
      <c r="I41" s="82">
        <v>104000</v>
      </c>
      <c r="J41" s="71">
        <v>2195972</v>
      </c>
      <c r="K41" s="80">
        <v>2089972</v>
      </c>
      <c r="L41" s="81">
        <v>106000</v>
      </c>
      <c r="M41" s="83">
        <v>2101355</v>
      </c>
      <c r="N41" s="80">
        <v>2000355</v>
      </c>
      <c r="O41" s="82">
        <v>101000</v>
      </c>
      <c r="P41" s="84">
        <v>1998370</v>
      </c>
      <c r="Q41" s="80">
        <v>1902370</v>
      </c>
      <c r="R41" s="81">
        <v>96000</v>
      </c>
      <c r="S41" s="74">
        <v>2109845</v>
      </c>
      <c r="T41" s="80">
        <v>2021935</v>
      </c>
      <c r="U41" s="82">
        <v>87910</v>
      </c>
      <c r="V41" s="71">
        <v>2079498</v>
      </c>
      <c r="W41" s="80">
        <v>1987181</v>
      </c>
      <c r="X41" s="82">
        <v>92317</v>
      </c>
      <c r="Y41" s="76">
        <v>2184547</v>
      </c>
      <c r="Z41" s="85">
        <f t="shared" si="0"/>
        <v>2086193</v>
      </c>
      <c r="AA41" s="85">
        <v>98354</v>
      </c>
      <c r="AB41" s="966">
        <v>2260054</v>
      </c>
      <c r="AC41" s="448">
        <f t="shared" si="1"/>
        <v>2156546</v>
      </c>
      <c r="AD41" s="725">
        <v>103508</v>
      </c>
      <c r="AE41" s="966">
        <v>2223850</v>
      </c>
      <c r="AF41" s="448">
        <f t="shared" si="2"/>
        <v>2123707</v>
      </c>
      <c r="AG41" s="967">
        <v>100143</v>
      </c>
    </row>
    <row r="42" spans="1:33" ht="15.75" customHeight="1">
      <c r="A42" s="77">
        <v>39</v>
      </c>
      <c r="B42" s="78" t="s">
        <v>138</v>
      </c>
      <c r="C42" s="79" t="s">
        <v>139</v>
      </c>
      <c r="D42" s="71">
        <v>1082000</v>
      </c>
      <c r="E42" s="80">
        <v>504000</v>
      </c>
      <c r="F42" s="81">
        <v>578000</v>
      </c>
      <c r="G42" s="74">
        <v>1083203</v>
      </c>
      <c r="H42" s="80">
        <v>505068</v>
      </c>
      <c r="I42" s="82">
        <v>578135</v>
      </c>
      <c r="J42" s="71">
        <v>1118816</v>
      </c>
      <c r="K42" s="80">
        <v>496864</v>
      </c>
      <c r="L42" s="81">
        <v>621952</v>
      </c>
      <c r="M42" s="83">
        <v>1077547</v>
      </c>
      <c r="N42" s="80">
        <v>474043</v>
      </c>
      <c r="O42" s="82">
        <v>603504</v>
      </c>
      <c r="P42" s="84">
        <v>1073982</v>
      </c>
      <c r="Q42" s="80">
        <v>435536</v>
      </c>
      <c r="R42" s="81">
        <v>638446</v>
      </c>
      <c r="S42" s="74">
        <v>1208952</v>
      </c>
      <c r="T42" s="80">
        <v>529408</v>
      </c>
      <c r="U42" s="82">
        <v>679544</v>
      </c>
      <c r="V42" s="71">
        <v>1174109</v>
      </c>
      <c r="W42" s="80">
        <v>523056</v>
      </c>
      <c r="X42" s="82">
        <v>651053</v>
      </c>
      <c r="Y42" s="76">
        <v>1275923</v>
      </c>
      <c r="Z42" s="85">
        <f t="shared" si="0"/>
        <v>613696</v>
      </c>
      <c r="AA42" s="85">
        <v>662227</v>
      </c>
      <c r="AB42" s="966">
        <v>1215812</v>
      </c>
      <c r="AC42" s="448">
        <f t="shared" si="1"/>
        <v>562664</v>
      </c>
      <c r="AD42" s="725">
        <v>653148</v>
      </c>
      <c r="AE42" s="966">
        <v>1177655</v>
      </c>
      <c r="AF42" s="448">
        <f t="shared" si="2"/>
        <v>537749</v>
      </c>
      <c r="AG42" s="967">
        <v>639906</v>
      </c>
    </row>
    <row r="43" spans="1:33" ht="15.75" customHeight="1">
      <c r="A43" s="77">
        <v>40</v>
      </c>
      <c r="B43" s="78" t="s">
        <v>138</v>
      </c>
      <c r="C43" s="79" t="s">
        <v>140</v>
      </c>
      <c r="D43" s="71">
        <v>2715000</v>
      </c>
      <c r="E43" s="80">
        <v>2151000</v>
      </c>
      <c r="F43" s="81">
        <v>564000</v>
      </c>
      <c r="G43" s="74">
        <v>2552300</v>
      </c>
      <c r="H43" s="80">
        <v>1986300</v>
      </c>
      <c r="I43" s="82">
        <v>566000</v>
      </c>
      <c r="J43" s="71">
        <v>2761496</v>
      </c>
      <c r="K43" s="80">
        <v>2168340</v>
      </c>
      <c r="L43" s="81">
        <v>593156</v>
      </c>
      <c r="M43" s="83">
        <v>2779008</v>
      </c>
      <c r="N43" s="80">
        <v>2184754</v>
      </c>
      <c r="O43" s="82">
        <v>594254</v>
      </c>
      <c r="P43" s="84">
        <v>2818105</v>
      </c>
      <c r="Q43" s="80">
        <v>2359487</v>
      </c>
      <c r="R43" s="81">
        <v>458618</v>
      </c>
      <c r="S43" s="74">
        <v>3031765</v>
      </c>
      <c r="T43" s="80">
        <v>2567518</v>
      </c>
      <c r="U43" s="82">
        <v>464247</v>
      </c>
      <c r="V43" s="71">
        <v>3040283</v>
      </c>
      <c r="W43" s="80">
        <v>2584064</v>
      </c>
      <c r="X43" s="82">
        <v>456219</v>
      </c>
      <c r="Y43" s="76">
        <v>2877458</v>
      </c>
      <c r="Z43" s="85">
        <f t="shared" si="0"/>
        <v>2422484</v>
      </c>
      <c r="AA43" s="85">
        <v>454974</v>
      </c>
      <c r="AB43" s="966">
        <v>2728195</v>
      </c>
      <c r="AC43" s="448">
        <f t="shared" si="1"/>
        <v>2325099</v>
      </c>
      <c r="AD43" s="725">
        <v>403096</v>
      </c>
      <c r="AE43" s="966">
        <v>2603092</v>
      </c>
      <c r="AF43" s="448">
        <f t="shared" si="2"/>
        <v>2183203</v>
      </c>
      <c r="AG43" s="967">
        <v>419889</v>
      </c>
    </row>
    <row r="44" spans="1:33" ht="15.75" customHeight="1" thickBot="1">
      <c r="A44" s="87">
        <v>41</v>
      </c>
      <c r="B44" s="88" t="s">
        <v>138</v>
      </c>
      <c r="C44" s="89" t="s">
        <v>141</v>
      </c>
      <c r="D44" s="90">
        <v>5982000</v>
      </c>
      <c r="E44" s="91">
        <v>5761000</v>
      </c>
      <c r="F44" s="92">
        <v>221000</v>
      </c>
      <c r="G44" s="93">
        <v>5505550</v>
      </c>
      <c r="H44" s="91">
        <v>5279882</v>
      </c>
      <c r="I44" s="94">
        <v>225668</v>
      </c>
      <c r="J44" s="90">
        <v>5999573</v>
      </c>
      <c r="K44" s="91">
        <v>5793165</v>
      </c>
      <c r="L44" s="92">
        <v>206408</v>
      </c>
      <c r="M44" s="95">
        <v>5912227</v>
      </c>
      <c r="N44" s="91">
        <v>5700502</v>
      </c>
      <c r="O44" s="94">
        <v>211725</v>
      </c>
      <c r="P44" s="96">
        <v>8820688</v>
      </c>
      <c r="Q44" s="91">
        <v>8617448</v>
      </c>
      <c r="R44" s="92">
        <v>203240</v>
      </c>
      <c r="S44" s="93">
        <v>9481834</v>
      </c>
      <c r="T44" s="91">
        <v>9267054</v>
      </c>
      <c r="U44" s="94">
        <v>214780</v>
      </c>
      <c r="V44" s="90">
        <v>8562448</v>
      </c>
      <c r="W44" s="91">
        <v>8369398</v>
      </c>
      <c r="X44" s="94">
        <v>193050</v>
      </c>
      <c r="Y44" s="257">
        <v>8858599</v>
      </c>
      <c r="Z44" s="97">
        <f t="shared" si="0"/>
        <v>8659619</v>
      </c>
      <c r="AA44" s="97">
        <v>198980</v>
      </c>
      <c r="AB44" s="966">
        <v>8622736</v>
      </c>
      <c r="AC44" s="448">
        <f t="shared" si="1"/>
        <v>8423306</v>
      </c>
      <c r="AD44" s="726">
        <v>199430</v>
      </c>
      <c r="AE44" s="966">
        <v>8821930</v>
      </c>
      <c r="AF44" s="448">
        <f t="shared" si="2"/>
        <v>8640550</v>
      </c>
      <c r="AG44" s="969">
        <v>181380</v>
      </c>
    </row>
    <row r="45" spans="1:33" s="103" customFormat="1" ht="20.25" customHeight="1" thickBot="1">
      <c r="A45" s="1131" t="s">
        <v>142</v>
      </c>
      <c r="B45" s="1132"/>
      <c r="C45" s="1133"/>
      <c r="D45" s="98">
        <v>123682000</v>
      </c>
      <c r="E45" s="99">
        <v>110716000</v>
      </c>
      <c r="F45" s="100">
        <v>12966000</v>
      </c>
      <c r="G45" s="101">
        <v>121264837</v>
      </c>
      <c r="H45" s="99">
        <v>107920457</v>
      </c>
      <c r="I45" s="102">
        <v>13344380</v>
      </c>
      <c r="J45" s="98">
        <v>126111209</v>
      </c>
      <c r="K45" s="99">
        <v>113236006</v>
      </c>
      <c r="L45" s="100">
        <v>12875203</v>
      </c>
      <c r="M45" s="101">
        <v>130271751</v>
      </c>
      <c r="N45" s="99">
        <v>116788771</v>
      </c>
      <c r="O45" s="102">
        <v>13482980</v>
      </c>
      <c r="P45" s="98">
        <v>133255979</v>
      </c>
      <c r="Q45" s="99">
        <v>121119150</v>
      </c>
      <c r="R45" s="100">
        <v>12136829</v>
      </c>
      <c r="S45" s="101">
        <v>138753797</v>
      </c>
      <c r="T45" s="99">
        <v>125377384</v>
      </c>
      <c r="U45" s="102">
        <v>13376413</v>
      </c>
      <c r="V45" s="98">
        <v>134166173</v>
      </c>
      <c r="W45" s="99">
        <v>121503794</v>
      </c>
      <c r="X45" s="102">
        <v>12662379</v>
      </c>
      <c r="Y45" s="258">
        <f>SUM(Y4:Y44)</f>
        <v>139045982</v>
      </c>
      <c r="Z45" s="258">
        <f t="shared" ref="Z45:AA45" si="3">SUM(Z4:Z44)</f>
        <v>126242450</v>
      </c>
      <c r="AA45" s="259">
        <f t="shared" si="3"/>
        <v>12803532</v>
      </c>
      <c r="AB45" s="973">
        <f>SUM(AB4:AB44)</f>
        <v>136962771</v>
      </c>
      <c r="AC45" s="974">
        <f t="shared" ref="AC45:AD45" si="4">SUM(AC4:AC44)</f>
        <v>124773200</v>
      </c>
      <c r="AD45" s="994">
        <f t="shared" si="4"/>
        <v>12189571</v>
      </c>
      <c r="AE45" s="973">
        <f>SUM(AE4:AE44)</f>
        <v>136507073</v>
      </c>
      <c r="AF45" s="974">
        <f t="shared" ref="AF45:AG45" si="5">SUM(AF4:AF44)</f>
        <v>124668178</v>
      </c>
      <c r="AG45" s="975">
        <f t="shared" si="5"/>
        <v>11838895</v>
      </c>
    </row>
    <row r="46" spans="1:33">
      <c r="A46" s="60" t="s">
        <v>143</v>
      </c>
    </row>
    <row r="47" spans="1:33">
      <c r="X47" s="59" t="s">
        <v>77</v>
      </c>
      <c r="Y47" s="59"/>
      <c r="Z47" s="59"/>
      <c r="AA47" s="59"/>
      <c r="AB47" s="59"/>
      <c r="AC47" s="59"/>
      <c r="AD47" s="59"/>
      <c r="AE47" s="959"/>
      <c r="AF47" s="959"/>
      <c r="AG47" s="959"/>
    </row>
    <row r="48" spans="1:33">
      <c r="A48" s="104" t="s">
        <v>144</v>
      </c>
      <c r="C48" s="1123" t="s">
        <v>145</v>
      </c>
      <c r="D48" s="105" t="s">
        <v>81</v>
      </c>
      <c r="E48" s="106"/>
      <c r="F48" s="107"/>
      <c r="G48" s="108" t="s">
        <v>82</v>
      </c>
      <c r="H48" s="106"/>
      <c r="I48" s="109"/>
      <c r="J48" s="108" t="s">
        <v>83</v>
      </c>
      <c r="K48" s="106"/>
      <c r="L48" s="109"/>
      <c r="M48" s="105" t="s">
        <v>84</v>
      </c>
      <c r="N48" s="106"/>
      <c r="O48" s="107"/>
      <c r="P48" s="108" t="s">
        <v>85</v>
      </c>
      <c r="Q48" s="106"/>
      <c r="R48" s="109"/>
      <c r="S48" s="105" t="s">
        <v>86</v>
      </c>
      <c r="T48" s="106"/>
      <c r="U48" s="107"/>
      <c r="V48" s="108" t="s">
        <v>87</v>
      </c>
      <c r="W48" s="106"/>
      <c r="X48" s="109"/>
      <c r="Y48" s="108" t="s">
        <v>88</v>
      </c>
      <c r="Z48" s="106"/>
      <c r="AA48" s="107"/>
      <c r="AB48" s="108" t="s">
        <v>865</v>
      </c>
      <c r="AC48" s="106"/>
      <c r="AD48" s="109"/>
      <c r="AE48" s="108" t="s">
        <v>1112</v>
      </c>
      <c r="AF48" s="106"/>
      <c r="AG48" s="107"/>
    </row>
    <row r="49" spans="1:33">
      <c r="A49" s="104"/>
      <c r="C49" s="1124"/>
      <c r="D49" s="110"/>
      <c r="E49" s="78" t="s">
        <v>89</v>
      </c>
      <c r="F49" s="107" t="s">
        <v>90</v>
      </c>
      <c r="G49" s="111"/>
      <c r="H49" s="78" t="s">
        <v>89</v>
      </c>
      <c r="I49" s="109" t="s">
        <v>90</v>
      </c>
      <c r="J49" s="111"/>
      <c r="K49" s="78" t="s">
        <v>89</v>
      </c>
      <c r="L49" s="109" t="s">
        <v>90</v>
      </c>
      <c r="M49" s="110"/>
      <c r="N49" s="78" t="s">
        <v>89</v>
      </c>
      <c r="O49" s="107" t="s">
        <v>90</v>
      </c>
      <c r="P49" s="111"/>
      <c r="Q49" s="78" t="s">
        <v>89</v>
      </c>
      <c r="R49" s="109" t="s">
        <v>90</v>
      </c>
      <c r="S49" s="110"/>
      <c r="T49" s="78" t="s">
        <v>89</v>
      </c>
      <c r="U49" s="107" t="s">
        <v>90</v>
      </c>
      <c r="V49" s="111"/>
      <c r="W49" s="78" t="s">
        <v>89</v>
      </c>
      <c r="X49" s="109" t="s">
        <v>90</v>
      </c>
      <c r="Y49" s="111"/>
      <c r="Z49" s="78" t="s">
        <v>89</v>
      </c>
      <c r="AA49" s="109" t="s">
        <v>90</v>
      </c>
      <c r="AB49" s="111"/>
      <c r="AC49" s="740" t="s">
        <v>89</v>
      </c>
      <c r="AD49" s="109" t="s">
        <v>90</v>
      </c>
      <c r="AE49" s="111"/>
      <c r="AF49" s="920" t="s">
        <v>89</v>
      </c>
      <c r="AG49" s="109" t="s">
        <v>90</v>
      </c>
    </row>
    <row r="50" spans="1:33">
      <c r="A50" s="112"/>
      <c r="C50" s="113" t="s">
        <v>146</v>
      </c>
      <c r="D50" s="114">
        <f>D4</f>
        <v>31790000</v>
      </c>
      <c r="E50" s="115">
        <f t="shared" ref="E50:AA50" si="6">E4</f>
        <v>27500000</v>
      </c>
      <c r="F50" s="114">
        <f t="shared" si="6"/>
        <v>4290000</v>
      </c>
      <c r="G50" s="116">
        <f t="shared" si="6"/>
        <v>30956000</v>
      </c>
      <c r="H50" s="115">
        <f t="shared" si="6"/>
        <v>26546000</v>
      </c>
      <c r="I50" s="117">
        <f t="shared" si="6"/>
        <v>4410000</v>
      </c>
      <c r="J50" s="116">
        <f t="shared" si="6"/>
        <v>32820000</v>
      </c>
      <c r="K50" s="115">
        <f t="shared" si="6"/>
        <v>28370000</v>
      </c>
      <c r="L50" s="117">
        <f t="shared" si="6"/>
        <v>4450000</v>
      </c>
      <c r="M50" s="114">
        <f t="shared" si="6"/>
        <v>35730000</v>
      </c>
      <c r="N50" s="115">
        <f t="shared" si="6"/>
        <v>30920000</v>
      </c>
      <c r="O50" s="114">
        <f t="shared" si="6"/>
        <v>4810000</v>
      </c>
      <c r="P50" s="116">
        <f t="shared" si="6"/>
        <v>35430000</v>
      </c>
      <c r="Q50" s="115">
        <f t="shared" si="6"/>
        <v>30350000</v>
      </c>
      <c r="R50" s="117">
        <f t="shared" si="6"/>
        <v>5080000</v>
      </c>
      <c r="S50" s="114">
        <f t="shared" si="6"/>
        <v>35980000</v>
      </c>
      <c r="T50" s="115">
        <f t="shared" si="6"/>
        <v>30690000</v>
      </c>
      <c r="U50" s="114">
        <f t="shared" si="6"/>
        <v>5290000</v>
      </c>
      <c r="V50" s="116">
        <f t="shared" si="6"/>
        <v>35000000</v>
      </c>
      <c r="W50" s="115">
        <f t="shared" si="6"/>
        <v>29940000</v>
      </c>
      <c r="X50" s="117">
        <f t="shared" si="6"/>
        <v>5060000</v>
      </c>
      <c r="Y50" s="116">
        <f t="shared" si="6"/>
        <v>39330000</v>
      </c>
      <c r="Z50" s="115">
        <f t="shared" si="6"/>
        <v>33970000</v>
      </c>
      <c r="AA50" s="114">
        <f t="shared" si="6"/>
        <v>5360000</v>
      </c>
      <c r="AB50" s="116">
        <f t="shared" ref="AB50:AG50" si="7">AB4</f>
        <v>35380000</v>
      </c>
      <c r="AC50" s="115">
        <f t="shared" si="7"/>
        <v>30870000</v>
      </c>
      <c r="AD50" s="117">
        <f t="shared" si="7"/>
        <v>4510000</v>
      </c>
      <c r="AE50" s="977">
        <f t="shared" si="7"/>
        <v>35420000</v>
      </c>
      <c r="AF50" s="978">
        <f t="shared" si="7"/>
        <v>30650000</v>
      </c>
      <c r="AG50" s="979">
        <f t="shared" si="7"/>
        <v>4770000</v>
      </c>
    </row>
    <row r="51" spans="1:33">
      <c r="A51" s="112"/>
      <c r="C51" s="113" t="s">
        <v>147</v>
      </c>
      <c r="D51" s="114">
        <f>SUM(D5:D7)</f>
        <v>13926000</v>
      </c>
      <c r="E51" s="115">
        <f t="shared" ref="E51:AA51" si="8">SUM(E5:E7)</f>
        <v>13515000</v>
      </c>
      <c r="F51" s="114">
        <f t="shared" si="8"/>
        <v>411000</v>
      </c>
      <c r="G51" s="116">
        <f t="shared" si="8"/>
        <v>13250212</v>
      </c>
      <c r="H51" s="115">
        <f t="shared" si="8"/>
        <v>12833261</v>
      </c>
      <c r="I51" s="117">
        <f t="shared" si="8"/>
        <v>416951</v>
      </c>
      <c r="J51" s="116">
        <f t="shared" si="8"/>
        <v>13444719</v>
      </c>
      <c r="K51" s="115">
        <f t="shared" si="8"/>
        <v>13038740</v>
      </c>
      <c r="L51" s="117">
        <f t="shared" si="8"/>
        <v>405979</v>
      </c>
      <c r="M51" s="114">
        <f t="shared" si="8"/>
        <v>13798865</v>
      </c>
      <c r="N51" s="115">
        <f t="shared" si="8"/>
        <v>13325668</v>
      </c>
      <c r="O51" s="114">
        <f t="shared" si="8"/>
        <v>473197</v>
      </c>
      <c r="P51" s="116">
        <f t="shared" si="8"/>
        <v>14195020</v>
      </c>
      <c r="Q51" s="115">
        <f t="shared" si="8"/>
        <v>13657578</v>
      </c>
      <c r="R51" s="117">
        <f t="shared" si="8"/>
        <v>537442</v>
      </c>
      <c r="S51" s="114">
        <f t="shared" si="8"/>
        <v>14460829</v>
      </c>
      <c r="T51" s="115">
        <f t="shared" si="8"/>
        <v>13864129</v>
      </c>
      <c r="U51" s="114">
        <f t="shared" si="8"/>
        <v>596700</v>
      </c>
      <c r="V51" s="116">
        <f t="shared" si="8"/>
        <v>14537968</v>
      </c>
      <c r="W51" s="115">
        <f t="shared" si="8"/>
        <v>13952928</v>
      </c>
      <c r="X51" s="117">
        <f t="shared" si="8"/>
        <v>585040</v>
      </c>
      <c r="Y51" s="116">
        <f t="shared" si="8"/>
        <v>14294641</v>
      </c>
      <c r="Z51" s="115">
        <f t="shared" si="8"/>
        <v>13675364</v>
      </c>
      <c r="AA51" s="114">
        <f t="shared" si="8"/>
        <v>619277</v>
      </c>
      <c r="AB51" s="116">
        <f t="shared" ref="AB51:AG51" si="9">SUM(AB5:AB7)</f>
        <v>14477533</v>
      </c>
      <c r="AC51" s="115">
        <f t="shared" si="9"/>
        <v>13790870</v>
      </c>
      <c r="AD51" s="117">
        <f t="shared" si="9"/>
        <v>686663</v>
      </c>
      <c r="AE51" s="977">
        <f t="shared" si="9"/>
        <v>14726506</v>
      </c>
      <c r="AF51" s="978">
        <f t="shared" si="9"/>
        <v>14035639</v>
      </c>
      <c r="AG51" s="979">
        <f t="shared" si="9"/>
        <v>690867</v>
      </c>
    </row>
    <row r="52" spans="1:33">
      <c r="C52" s="113" t="s">
        <v>148</v>
      </c>
      <c r="D52" s="114">
        <f>SUM(D8:D12)</f>
        <v>16991000</v>
      </c>
      <c r="E52" s="115">
        <f t="shared" ref="E52:AA52" si="10">SUM(E8:E12)</f>
        <v>16628000</v>
      </c>
      <c r="F52" s="114">
        <f t="shared" si="10"/>
        <v>363000</v>
      </c>
      <c r="G52" s="116">
        <f t="shared" si="10"/>
        <v>16242326</v>
      </c>
      <c r="H52" s="115">
        <f t="shared" si="10"/>
        <v>15823348</v>
      </c>
      <c r="I52" s="117">
        <f t="shared" si="10"/>
        <v>418978</v>
      </c>
      <c r="J52" s="116">
        <f t="shared" si="10"/>
        <v>16723540</v>
      </c>
      <c r="K52" s="115">
        <f t="shared" si="10"/>
        <v>16345533</v>
      </c>
      <c r="L52" s="117">
        <f t="shared" si="10"/>
        <v>378007</v>
      </c>
      <c r="M52" s="114">
        <f t="shared" si="10"/>
        <v>16479019</v>
      </c>
      <c r="N52" s="115">
        <f t="shared" si="10"/>
        <v>16064729</v>
      </c>
      <c r="O52" s="114">
        <f t="shared" si="10"/>
        <v>414290</v>
      </c>
      <c r="P52" s="116">
        <f t="shared" si="10"/>
        <v>16620086</v>
      </c>
      <c r="Q52" s="115">
        <f t="shared" si="10"/>
        <v>16186070</v>
      </c>
      <c r="R52" s="117">
        <f t="shared" si="10"/>
        <v>434016</v>
      </c>
      <c r="S52" s="114">
        <f t="shared" si="10"/>
        <v>17134129</v>
      </c>
      <c r="T52" s="115">
        <f t="shared" si="10"/>
        <v>16685376</v>
      </c>
      <c r="U52" s="114">
        <f t="shared" si="10"/>
        <v>448753</v>
      </c>
      <c r="V52" s="116">
        <f t="shared" si="10"/>
        <v>16476800</v>
      </c>
      <c r="W52" s="115">
        <f t="shared" si="10"/>
        <v>16048417</v>
      </c>
      <c r="X52" s="117">
        <f t="shared" si="10"/>
        <v>428383</v>
      </c>
      <c r="Y52" s="116">
        <f t="shared" si="10"/>
        <v>16831067</v>
      </c>
      <c r="Z52" s="115">
        <f t="shared" si="10"/>
        <v>16413553</v>
      </c>
      <c r="AA52" s="114">
        <f t="shared" si="10"/>
        <v>417514</v>
      </c>
      <c r="AB52" s="116">
        <f t="shared" ref="AB52:AG52" si="11">SUM(AB8:AB12)</f>
        <v>19943813</v>
      </c>
      <c r="AC52" s="115">
        <f t="shared" si="11"/>
        <v>19551666</v>
      </c>
      <c r="AD52" s="117">
        <f t="shared" si="11"/>
        <v>392147</v>
      </c>
      <c r="AE52" s="977">
        <f t="shared" si="11"/>
        <v>18935100</v>
      </c>
      <c r="AF52" s="978">
        <f t="shared" si="11"/>
        <v>18567271</v>
      </c>
      <c r="AG52" s="979">
        <f t="shared" si="11"/>
        <v>367829</v>
      </c>
    </row>
    <row r="53" spans="1:33">
      <c r="C53" s="113" t="s">
        <v>149</v>
      </c>
      <c r="D53" s="114">
        <f>SUM(D13:D17)</f>
        <v>9063000</v>
      </c>
      <c r="E53" s="115">
        <f t="shared" ref="E53:AA53" si="12">SUM(E13:E17)</f>
        <v>8636000</v>
      </c>
      <c r="F53" s="114">
        <f t="shared" si="12"/>
        <v>427000</v>
      </c>
      <c r="G53" s="116">
        <f t="shared" si="12"/>
        <v>8769272</v>
      </c>
      <c r="H53" s="115">
        <f t="shared" si="12"/>
        <v>8356032</v>
      </c>
      <c r="I53" s="117">
        <f t="shared" si="12"/>
        <v>413240</v>
      </c>
      <c r="J53" s="116">
        <f t="shared" si="12"/>
        <v>8733393</v>
      </c>
      <c r="K53" s="115">
        <f t="shared" si="12"/>
        <v>8292631</v>
      </c>
      <c r="L53" s="117">
        <f t="shared" si="12"/>
        <v>440762</v>
      </c>
      <c r="M53" s="114">
        <f t="shared" si="12"/>
        <v>8777377</v>
      </c>
      <c r="N53" s="115">
        <f t="shared" si="12"/>
        <v>8343636</v>
      </c>
      <c r="O53" s="114">
        <f t="shared" si="12"/>
        <v>433741</v>
      </c>
      <c r="P53" s="116">
        <f t="shared" si="12"/>
        <v>8707056</v>
      </c>
      <c r="Q53" s="115">
        <f t="shared" si="12"/>
        <v>8253704</v>
      </c>
      <c r="R53" s="117">
        <f t="shared" si="12"/>
        <v>453352</v>
      </c>
      <c r="S53" s="114">
        <f t="shared" si="12"/>
        <v>8857792</v>
      </c>
      <c r="T53" s="115">
        <f t="shared" si="12"/>
        <v>8378664</v>
      </c>
      <c r="U53" s="114">
        <f t="shared" si="12"/>
        <v>479128</v>
      </c>
      <c r="V53" s="116">
        <f t="shared" si="12"/>
        <v>8822993</v>
      </c>
      <c r="W53" s="115">
        <f t="shared" si="12"/>
        <v>8335738</v>
      </c>
      <c r="X53" s="117">
        <f t="shared" si="12"/>
        <v>487255</v>
      </c>
      <c r="Y53" s="116">
        <f t="shared" si="12"/>
        <v>9304550</v>
      </c>
      <c r="Z53" s="115">
        <f t="shared" si="12"/>
        <v>8816673</v>
      </c>
      <c r="AA53" s="114">
        <f t="shared" si="12"/>
        <v>487877</v>
      </c>
      <c r="AB53" s="116">
        <f t="shared" ref="AB53:AG53" si="13">SUM(AB13:AB17)</f>
        <v>9402981</v>
      </c>
      <c r="AC53" s="115">
        <f t="shared" si="13"/>
        <v>8902619</v>
      </c>
      <c r="AD53" s="117">
        <f t="shared" si="13"/>
        <v>500362</v>
      </c>
      <c r="AE53" s="977">
        <f t="shared" si="13"/>
        <v>9847767</v>
      </c>
      <c r="AF53" s="978">
        <f t="shared" si="13"/>
        <v>9372093</v>
      </c>
      <c r="AG53" s="979">
        <f t="shared" si="13"/>
        <v>475674</v>
      </c>
    </row>
    <row r="54" spans="1:33">
      <c r="C54" s="113" t="s">
        <v>150</v>
      </c>
      <c r="D54" s="114">
        <f>SUM(D18:D23)</f>
        <v>14174000</v>
      </c>
      <c r="E54" s="115">
        <f t="shared" ref="E54:AA54" si="14">SUM(E18:E23)</f>
        <v>13687000</v>
      </c>
      <c r="F54" s="114">
        <f t="shared" si="14"/>
        <v>487000</v>
      </c>
      <c r="G54" s="116">
        <f t="shared" si="14"/>
        <v>13865565</v>
      </c>
      <c r="H54" s="115">
        <f t="shared" si="14"/>
        <v>13385475</v>
      </c>
      <c r="I54" s="117">
        <f t="shared" si="14"/>
        <v>480090</v>
      </c>
      <c r="J54" s="116">
        <f t="shared" si="14"/>
        <v>14220956</v>
      </c>
      <c r="K54" s="115">
        <f t="shared" si="14"/>
        <v>13764278</v>
      </c>
      <c r="L54" s="117">
        <f t="shared" si="14"/>
        <v>456678</v>
      </c>
      <c r="M54" s="114">
        <f t="shared" si="14"/>
        <v>14168862</v>
      </c>
      <c r="N54" s="115">
        <f t="shared" si="14"/>
        <v>13712491</v>
      </c>
      <c r="O54" s="114">
        <f t="shared" si="14"/>
        <v>456371</v>
      </c>
      <c r="P54" s="116">
        <f t="shared" si="14"/>
        <v>13867697</v>
      </c>
      <c r="Q54" s="115">
        <f t="shared" si="14"/>
        <v>13360820</v>
      </c>
      <c r="R54" s="117">
        <f t="shared" si="14"/>
        <v>506877</v>
      </c>
      <c r="S54" s="114">
        <f t="shared" si="14"/>
        <v>14176132</v>
      </c>
      <c r="T54" s="115">
        <f t="shared" si="14"/>
        <v>13666203</v>
      </c>
      <c r="U54" s="114">
        <f t="shared" si="14"/>
        <v>509929</v>
      </c>
      <c r="V54" s="116">
        <f t="shared" si="14"/>
        <v>14109933</v>
      </c>
      <c r="W54" s="115">
        <f t="shared" si="14"/>
        <v>13576768</v>
      </c>
      <c r="X54" s="117">
        <f t="shared" si="14"/>
        <v>533165</v>
      </c>
      <c r="Y54" s="116">
        <f t="shared" si="14"/>
        <v>13956536</v>
      </c>
      <c r="Z54" s="115">
        <f t="shared" si="14"/>
        <v>13379022</v>
      </c>
      <c r="AA54" s="114">
        <f t="shared" si="14"/>
        <v>577514</v>
      </c>
      <c r="AB54" s="116">
        <f t="shared" ref="AB54:AG54" si="15">SUM(AB18:AB23)</f>
        <v>14044553</v>
      </c>
      <c r="AC54" s="115">
        <f t="shared" si="15"/>
        <v>13503561</v>
      </c>
      <c r="AD54" s="117">
        <f t="shared" si="15"/>
        <v>540992</v>
      </c>
      <c r="AE54" s="977">
        <f t="shared" si="15"/>
        <v>13940566</v>
      </c>
      <c r="AF54" s="978">
        <f t="shared" si="15"/>
        <v>13383047</v>
      </c>
      <c r="AG54" s="979">
        <f t="shared" si="15"/>
        <v>557519</v>
      </c>
    </row>
    <row r="55" spans="1:33">
      <c r="C55" s="113" t="s">
        <v>151</v>
      </c>
      <c r="D55" s="114">
        <f>SUM(D24:D27)</f>
        <v>8662000</v>
      </c>
      <c r="E55" s="115">
        <f t="shared" ref="E55:AA55" si="16">SUM(E24:E27)</f>
        <v>5851000</v>
      </c>
      <c r="F55" s="114">
        <f t="shared" si="16"/>
        <v>2811000</v>
      </c>
      <c r="G55" s="116">
        <f t="shared" si="16"/>
        <v>9767958</v>
      </c>
      <c r="H55" s="115">
        <f t="shared" si="16"/>
        <v>6621558</v>
      </c>
      <c r="I55" s="117">
        <f t="shared" si="16"/>
        <v>3146400</v>
      </c>
      <c r="J55" s="116">
        <f t="shared" si="16"/>
        <v>9009801</v>
      </c>
      <c r="K55" s="115">
        <f t="shared" si="16"/>
        <v>6485739</v>
      </c>
      <c r="L55" s="117">
        <f t="shared" si="16"/>
        <v>2524062</v>
      </c>
      <c r="M55" s="114">
        <f t="shared" si="16"/>
        <v>9851852</v>
      </c>
      <c r="N55" s="115">
        <f t="shared" si="16"/>
        <v>7237090</v>
      </c>
      <c r="O55" s="114">
        <f t="shared" si="16"/>
        <v>2614762</v>
      </c>
      <c r="P55" s="116">
        <f t="shared" si="16"/>
        <v>10022203</v>
      </c>
      <c r="Q55" s="115">
        <f t="shared" si="16"/>
        <v>9182675</v>
      </c>
      <c r="R55" s="117">
        <f t="shared" si="16"/>
        <v>839528</v>
      </c>
      <c r="S55" s="114">
        <f t="shared" si="16"/>
        <v>12878213</v>
      </c>
      <c r="T55" s="115">
        <f t="shared" si="16"/>
        <v>11107611</v>
      </c>
      <c r="U55" s="114">
        <f t="shared" si="16"/>
        <v>1770602</v>
      </c>
      <c r="V55" s="116">
        <f t="shared" si="16"/>
        <v>11302915</v>
      </c>
      <c r="W55" s="115">
        <f t="shared" si="16"/>
        <v>9953536</v>
      </c>
      <c r="X55" s="117">
        <f t="shared" si="16"/>
        <v>1349379</v>
      </c>
      <c r="Y55" s="116">
        <f t="shared" si="16"/>
        <v>10962522</v>
      </c>
      <c r="Z55" s="115">
        <f t="shared" si="16"/>
        <v>9866132</v>
      </c>
      <c r="AA55" s="114">
        <f t="shared" si="16"/>
        <v>1096390</v>
      </c>
      <c r="AB55" s="116">
        <f t="shared" ref="AB55:AG55" si="17">SUM(AB24:AB27)</f>
        <v>10328461</v>
      </c>
      <c r="AC55" s="115">
        <f t="shared" si="17"/>
        <v>8870832</v>
      </c>
      <c r="AD55" s="117">
        <f t="shared" si="17"/>
        <v>1457629</v>
      </c>
      <c r="AE55" s="977">
        <f t="shared" si="17"/>
        <v>10366137</v>
      </c>
      <c r="AF55" s="978">
        <f t="shared" si="17"/>
        <v>9385053</v>
      </c>
      <c r="AG55" s="979">
        <f t="shared" si="17"/>
        <v>981084</v>
      </c>
    </row>
    <row r="56" spans="1:33">
      <c r="C56" s="113" t="s">
        <v>152</v>
      </c>
      <c r="D56" s="114">
        <f>SUM(D28:D34)</f>
        <v>6541000</v>
      </c>
      <c r="E56" s="115">
        <f t="shared" ref="E56:AA56" si="18">SUM(E28:E34)</f>
        <v>5905000</v>
      </c>
      <c r="F56" s="114">
        <f t="shared" si="18"/>
        <v>636000</v>
      </c>
      <c r="G56" s="116">
        <f t="shared" si="18"/>
        <v>6444035</v>
      </c>
      <c r="H56" s="115">
        <f t="shared" si="18"/>
        <v>5842228</v>
      </c>
      <c r="I56" s="117">
        <f t="shared" si="18"/>
        <v>601807</v>
      </c>
      <c r="J56" s="116">
        <f t="shared" si="18"/>
        <v>6647493</v>
      </c>
      <c r="K56" s="115">
        <f t="shared" si="18"/>
        <v>6026467</v>
      </c>
      <c r="L56" s="117">
        <f t="shared" si="18"/>
        <v>621026</v>
      </c>
      <c r="M56" s="114">
        <f t="shared" si="18"/>
        <v>6657603</v>
      </c>
      <c r="N56" s="115">
        <f t="shared" si="18"/>
        <v>6038814</v>
      </c>
      <c r="O56" s="114">
        <f t="shared" si="18"/>
        <v>618789</v>
      </c>
      <c r="P56" s="116">
        <f t="shared" si="18"/>
        <v>6634677</v>
      </c>
      <c r="Q56" s="115">
        <f t="shared" si="18"/>
        <v>5994850</v>
      </c>
      <c r="R56" s="117">
        <f t="shared" si="18"/>
        <v>639827</v>
      </c>
      <c r="S56" s="114">
        <f t="shared" si="18"/>
        <v>6758668</v>
      </c>
      <c r="T56" s="115">
        <f t="shared" si="18"/>
        <v>6106185</v>
      </c>
      <c r="U56" s="114">
        <f t="shared" si="18"/>
        <v>652483</v>
      </c>
      <c r="V56" s="116">
        <f t="shared" si="18"/>
        <v>6539137</v>
      </c>
      <c r="W56" s="115">
        <f t="shared" si="18"/>
        <v>5908391</v>
      </c>
      <c r="X56" s="117">
        <f t="shared" si="18"/>
        <v>630746</v>
      </c>
      <c r="Y56" s="116">
        <f t="shared" si="18"/>
        <v>6605370</v>
      </c>
      <c r="Z56" s="115">
        <f t="shared" si="18"/>
        <v>5971455</v>
      </c>
      <c r="AA56" s="114">
        <f t="shared" si="18"/>
        <v>633915</v>
      </c>
      <c r="AB56" s="116">
        <f t="shared" ref="AB56:AG56" si="19">SUM(AB28:AB34)</f>
        <v>6247759</v>
      </c>
      <c r="AC56" s="115">
        <f t="shared" si="19"/>
        <v>5628910</v>
      </c>
      <c r="AD56" s="117">
        <f t="shared" si="19"/>
        <v>618849</v>
      </c>
      <c r="AE56" s="977">
        <f t="shared" si="19"/>
        <v>6186824</v>
      </c>
      <c r="AF56" s="978">
        <f t="shared" si="19"/>
        <v>5565743</v>
      </c>
      <c r="AG56" s="979">
        <f t="shared" si="19"/>
        <v>621081</v>
      </c>
    </row>
    <row r="57" spans="1:33">
      <c r="C57" s="113" t="s">
        <v>153</v>
      </c>
      <c r="D57" s="114">
        <f>SUM(D35:D39)</f>
        <v>8339000</v>
      </c>
      <c r="E57" s="115">
        <f t="shared" ref="E57:AA57" si="20">SUM(E35:E39)</f>
        <v>6411000</v>
      </c>
      <c r="F57" s="114">
        <f t="shared" si="20"/>
        <v>1928000</v>
      </c>
      <c r="G57" s="116">
        <f t="shared" si="20"/>
        <v>8361496</v>
      </c>
      <c r="H57" s="115">
        <f t="shared" si="20"/>
        <v>6508937</v>
      </c>
      <c r="I57" s="117">
        <f t="shared" si="20"/>
        <v>1852559</v>
      </c>
      <c r="J57" s="116">
        <f t="shared" si="20"/>
        <v>9993448</v>
      </c>
      <c r="K57" s="115">
        <f t="shared" si="20"/>
        <v>8056897</v>
      </c>
      <c r="L57" s="117">
        <f t="shared" si="20"/>
        <v>1936551</v>
      </c>
      <c r="M57" s="114">
        <f t="shared" si="20"/>
        <v>10620766</v>
      </c>
      <c r="N57" s="115">
        <f t="shared" si="20"/>
        <v>8589676</v>
      </c>
      <c r="O57" s="114">
        <f t="shared" si="20"/>
        <v>2031090</v>
      </c>
      <c r="P57" s="116">
        <f t="shared" si="20"/>
        <v>10762271</v>
      </c>
      <c r="Q57" s="115">
        <f t="shared" si="20"/>
        <v>8632572</v>
      </c>
      <c r="R57" s="117">
        <f t="shared" si="20"/>
        <v>2129699</v>
      </c>
      <c r="S57" s="114">
        <f t="shared" si="20"/>
        <v>10330800</v>
      </c>
      <c r="T57" s="115">
        <f t="shared" si="20"/>
        <v>8268922</v>
      </c>
      <c r="U57" s="114">
        <f t="shared" si="20"/>
        <v>2061878</v>
      </c>
      <c r="V57" s="116">
        <f t="shared" si="20"/>
        <v>10117719</v>
      </c>
      <c r="W57" s="115">
        <f t="shared" si="20"/>
        <v>8046351</v>
      </c>
      <c r="X57" s="117">
        <f t="shared" si="20"/>
        <v>2071368</v>
      </c>
      <c r="Y57" s="116">
        <f t="shared" si="20"/>
        <v>10093970</v>
      </c>
      <c r="Z57" s="115">
        <f t="shared" si="20"/>
        <v>8029830</v>
      </c>
      <c r="AA57" s="114">
        <f t="shared" si="20"/>
        <v>2064140</v>
      </c>
      <c r="AB57" s="116">
        <f t="shared" ref="AB57:AG57" si="21">SUM(AB35:AB39)</f>
        <v>9888393</v>
      </c>
      <c r="AC57" s="115">
        <f t="shared" si="21"/>
        <v>7886189</v>
      </c>
      <c r="AD57" s="117">
        <f t="shared" si="21"/>
        <v>2002204</v>
      </c>
      <c r="AE57" s="977">
        <f t="shared" si="21"/>
        <v>9409235</v>
      </c>
      <c r="AF57" s="978">
        <f t="shared" si="21"/>
        <v>7489498</v>
      </c>
      <c r="AG57" s="979">
        <f t="shared" si="21"/>
        <v>1919737</v>
      </c>
    </row>
    <row r="58" spans="1:33">
      <c r="C58" s="113" t="s">
        <v>154</v>
      </c>
      <c r="D58" s="114">
        <f>SUM(D40:D41)</f>
        <v>4417000</v>
      </c>
      <c r="E58" s="115">
        <f t="shared" ref="E58:AA58" si="22">SUM(E40:E41)</f>
        <v>4167000</v>
      </c>
      <c r="F58" s="114">
        <f t="shared" si="22"/>
        <v>250000</v>
      </c>
      <c r="G58" s="116">
        <f t="shared" si="22"/>
        <v>4466920</v>
      </c>
      <c r="H58" s="115">
        <f t="shared" si="22"/>
        <v>4232368</v>
      </c>
      <c r="I58" s="117">
        <f t="shared" si="22"/>
        <v>234552</v>
      </c>
      <c r="J58" s="116">
        <f t="shared" si="22"/>
        <v>4637974</v>
      </c>
      <c r="K58" s="115">
        <f t="shared" si="22"/>
        <v>4397352</v>
      </c>
      <c r="L58" s="117">
        <f t="shared" si="22"/>
        <v>240622</v>
      </c>
      <c r="M58" s="114">
        <f t="shared" si="22"/>
        <v>4418625</v>
      </c>
      <c r="N58" s="115">
        <f t="shared" si="22"/>
        <v>4197368</v>
      </c>
      <c r="O58" s="114">
        <f t="shared" si="22"/>
        <v>221257</v>
      </c>
      <c r="P58" s="116">
        <f t="shared" si="22"/>
        <v>4304194</v>
      </c>
      <c r="Q58" s="115">
        <f t="shared" si="22"/>
        <v>4088410</v>
      </c>
      <c r="R58" s="117">
        <f t="shared" si="22"/>
        <v>215784</v>
      </c>
      <c r="S58" s="114">
        <f t="shared" si="22"/>
        <v>4454683</v>
      </c>
      <c r="T58" s="115">
        <f t="shared" si="22"/>
        <v>4246314</v>
      </c>
      <c r="U58" s="114">
        <f t="shared" si="22"/>
        <v>208369</v>
      </c>
      <c r="V58" s="116">
        <f t="shared" si="22"/>
        <v>4481868</v>
      </c>
      <c r="W58" s="115">
        <f t="shared" si="22"/>
        <v>4265147</v>
      </c>
      <c r="X58" s="117">
        <f t="shared" si="22"/>
        <v>216721</v>
      </c>
      <c r="Y58" s="116">
        <f t="shared" si="22"/>
        <v>4655346</v>
      </c>
      <c r="Z58" s="115">
        <f t="shared" si="22"/>
        <v>4424622</v>
      </c>
      <c r="AA58" s="114">
        <f t="shared" si="22"/>
        <v>230724</v>
      </c>
      <c r="AB58" s="116">
        <f t="shared" ref="AB58:AG58" si="23">SUM(AB40:AB41)</f>
        <v>4682535</v>
      </c>
      <c r="AC58" s="115">
        <f t="shared" si="23"/>
        <v>4457484</v>
      </c>
      <c r="AD58" s="117">
        <f t="shared" si="23"/>
        <v>225051</v>
      </c>
      <c r="AE58" s="977">
        <f t="shared" si="23"/>
        <v>5072261</v>
      </c>
      <c r="AF58" s="978">
        <f t="shared" si="23"/>
        <v>4858332</v>
      </c>
      <c r="AG58" s="979">
        <f t="shared" si="23"/>
        <v>213929</v>
      </c>
    </row>
    <row r="59" spans="1:33">
      <c r="C59" s="113" t="s">
        <v>155</v>
      </c>
      <c r="D59" s="114">
        <f>SUM(D42:D44)</f>
        <v>9779000</v>
      </c>
      <c r="E59" s="115">
        <f t="shared" ref="E59:AA59" si="24">SUM(E42:E44)</f>
        <v>8416000</v>
      </c>
      <c r="F59" s="114">
        <f t="shared" si="24"/>
        <v>1363000</v>
      </c>
      <c r="G59" s="116">
        <f t="shared" si="24"/>
        <v>9141053</v>
      </c>
      <c r="H59" s="115">
        <f t="shared" si="24"/>
        <v>7771250</v>
      </c>
      <c r="I59" s="117">
        <f t="shared" si="24"/>
        <v>1369803</v>
      </c>
      <c r="J59" s="116">
        <f t="shared" si="24"/>
        <v>9879885</v>
      </c>
      <c r="K59" s="115">
        <f t="shared" si="24"/>
        <v>8458369</v>
      </c>
      <c r="L59" s="117">
        <f t="shared" si="24"/>
        <v>1421516</v>
      </c>
      <c r="M59" s="114">
        <f t="shared" si="24"/>
        <v>9768782</v>
      </c>
      <c r="N59" s="115">
        <f t="shared" si="24"/>
        <v>8359299</v>
      </c>
      <c r="O59" s="114">
        <f t="shared" si="24"/>
        <v>1409483</v>
      </c>
      <c r="P59" s="116">
        <f t="shared" si="24"/>
        <v>12712775</v>
      </c>
      <c r="Q59" s="115">
        <f t="shared" si="24"/>
        <v>11412471</v>
      </c>
      <c r="R59" s="117">
        <f t="shared" si="24"/>
        <v>1300304</v>
      </c>
      <c r="S59" s="114">
        <f t="shared" si="24"/>
        <v>13722551</v>
      </c>
      <c r="T59" s="115">
        <f t="shared" si="24"/>
        <v>12363980</v>
      </c>
      <c r="U59" s="114">
        <f t="shared" si="24"/>
        <v>1358571</v>
      </c>
      <c r="V59" s="116">
        <f t="shared" si="24"/>
        <v>12776840</v>
      </c>
      <c r="W59" s="115">
        <f t="shared" si="24"/>
        <v>11476518</v>
      </c>
      <c r="X59" s="117">
        <f t="shared" si="24"/>
        <v>1300322</v>
      </c>
      <c r="Y59" s="116">
        <f t="shared" si="24"/>
        <v>13011980</v>
      </c>
      <c r="Z59" s="115">
        <f t="shared" si="24"/>
        <v>11695799</v>
      </c>
      <c r="AA59" s="114">
        <f t="shared" si="24"/>
        <v>1316181</v>
      </c>
      <c r="AB59" s="116">
        <f t="shared" ref="AB59:AG59" si="25">SUM(AB42:AB44)</f>
        <v>12566743</v>
      </c>
      <c r="AC59" s="115">
        <f t="shared" si="25"/>
        <v>11311069</v>
      </c>
      <c r="AD59" s="117">
        <f t="shared" si="25"/>
        <v>1255674</v>
      </c>
      <c r="AE59" s="977">
        <f t="shared" si="25"/>
        <v>12602677</v>
      </c>
      <c r="AF59" s="978">
        <f t="shared" si="25"/>
        <v>11361502</v>
      </c>
      <c r="AG59" s="979">
        <f t="shared" si="25"/>
        <v>1241175</v>
      </c>
    </row>
    <row r="60" spans="1:33">
      <c r="C60" s="118" t="s">
        <v>156</v>
      </c>
      <c r="D60" s="119">
        <f>SUM(D50:D59)</f>
        <v>123682000</v>
      </c>
      <c r="E60" s="120">
        <f t="shared" ref="E60:AA60" si="26">SUM(E50:E59)</f>
        <v>110716000</v>
      </c>
      <c r="F60" s="119">
        <f t="shared" si="26"/>
        <v>12966000</v>
      </c>
      <c r="G60" s="121">
        <f t="shared" si="26"/>
        <v>121264837</v>
      </c>
      <c r="H60" s="120">
        <f t="shared" si="26"/>
        <v>107920457</v>
      </c>
      <c r="I60" s="122">
        <f t="shared" si="26"/>
        <v>13344380</v>
      </c>
      <c r="J60" s="121">
        <f t="shared" si="26"/>
        <v>126111209</v>
      </c>
      <c r="K60" s="120">
        <f t="shared" si="26"/>
        <v>113236006</v>
      </c>
      <c r="L60" s="122">
        <f t="shared" si="26"/>
        <v>12875203</v>
      </c>
      <c r="M60" s="119">
        <f t="shared" si="26"/>
        <v>130271751</v>
      </c>
      <c r="N60" s="120">
        <f t="shared" si="26"/>
        <v>116788771</v>
      </c>
      <c r="O60" s="119">
        <f t="shared" si="26"/>
        <v>13482980</v>
      </c>
      <c r="P60" s="121">
        <f t="shared" si="26"/>
        <v>133255979</v>
      </c>
      <c r="Q60" s="120">
        <f t="shared" si="26"/>
        <v>121119150</v>
      </c>
      <c r="R60" s="122">
        <f t="shared" si="26"/>
        <v>12136829</v>
      </c>
      <c r="S60" s="119">
        <f t="shared" si="26"/>
        <v>138753797</v>
      </c>
      <c r="T60" s="120">
        <f t="shared" si="26"/>
        <v>125377384</v>
      </c>
      <c r="U60" s="119">
        <f t="shared" si="26"/>
        <v>13376413</v>
      </c>
      <c r="V60" s="121">
        <f t="shared" si="26"/>
        <v>134166173</v>
      </c>
      <c r="W60" s="120">
        <f t="shared" si="26"/>
        <v>121503794</v>
      </c>
      <c r="X60" s="122">
        <f t="shared" si="26"/>
        <v>12662379</v>
      </c>
      <c r="Y60" s="121">
        <f t="shared" si="26"/>
        <v>139045982</v>
      </c>
      <c r="Z60" s="120">
        <f t="shared" si="26"/>
        <v>126242450</v>
      </c>
      <c r="AA60" s="119">
        <f t="shared" si="26"/>
        <v>12803532</v>
      </c>
      <c r="AB60" s="121">
        <f t="shared" ref="AB60:AG60" si="27">SUM(AB50:AB59)</f>
        <v>136962771</v>
      </c>
      <c r="AC60" s="120">
        <f t="shared" si="27"/>
        <v>124773200</v>
      </c>
      <c r="AD60" s="122">
        <f t="shared" si="27"/>
        <v>12189571</v>
      </c>
      <c r="AE60" s="980">
        <f t="shared" si="27"/>
        <v>136507073</v>
      </c>
      <c r="AF60" s="981">
        <f t="shared" si="27"/>
        <v>124668178</v>
      </c>
      <c r="AG60" s="982">
        <f t="shared" si="27"/>
        <v>11838895</v>
      </c>
    </row>
  </sheetData>
  <mergeCells count="5">
    <mergeCell ref="C48:C49"/>
    <mergeCell ref="A2:A3"/>
    <mergeCell ref="B2:B3"/>
    <mergeCell ref="C2:C3"/>
    <mergeCell ref="A45:C45"/>
  </mergeCells>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512"/>
  <sheetViews>
    <sheetView workbookViewId="0">
      <pane xSplit="9" ySplit="11" topLeftCell="J381" activePane="bottomRight" state="frozen"/>
      <selection pane="topRight" activeCell="J1" sqref="J1"/>
      <selection pane="bottomLeft" activeCell="A12" sqref="A12"/>
      <selection pane="bottomRight" activeCell="N394" sqref="N394"/>
    </sheetView>
  </sheetViews>
  <sheetFormatPr defaultRowHeight="13"/>
  <cols>
    <col min="1" max="8" width="6.6328125" customWidth="1"/>
    <col min="9" max="9" width="22.453125" customWidth="1"/>
    <col min="10" max="11" width="9.26953125" bestFit="1" customWidth="1"/>
    <col min="12" max="13" width="9.08984375" bestFit="1" customWidth="1"/>
    <col min="14" max="15" width="9.26953125" bestFit="1" customWidth="1"/>
    <col min="16" max="17" width="9.08984375" bestFit="1" customWidth="1"/>
    <col min="18" max="18" width="9.26953125" bestFit="1" customWidth="1"/>
    <col min="19" max="21" width="9.08984375" bestFit="1" customWidth="1"/>
  </cols>
  <sheetData>
    <row r="1" spans="1:22">
      <c r="A1">
        <v>1</v>
      </c>
      <c r="B1" t="s">
        <v>460</v>
      </c>
    </row>
    <row r="2" spans="1:22">
      <c r="A2">
        <v>2</v>
      </c>
      <c r="J2" t="s">
        <v>538</v>
      </c>
    </row>
    <row r="3" spans="1:22" hidden="1">
      <c r="A3">
        <v>3</v>
      </c>
      <c r="J3" t="s">
        <v>539</v>
      </c>
    </row>
    <row r="4" spans="1:22" hidden="1">
      <c r="A4">
        <v>4</v>
      </c>
    </row>
    <row r="5" spans="1:22">
      <c r="A5">
        <v>5</v>
      </c>
      <c r="J5" t="s">
        <v>540</v>
      </c>
    </row>
    <row r="6" spans="1:22" hidden="1">
      <c r="A6">
        <v>6</v>
      </c>
      <c r="J6" t="s">
        <v>461</v>
      </c>
      <c r="K6" t="s">
        <v>461</v>
      </c>
      <c r="L6" t="s">
        <v>461</v>
      </c>
      <c r="M6" t="s">
        <v>461</v>
      </c>
      <c r="N6" t="s">
        <v>462</v>
      </c>
      <c r="O6" t="s">
        <v>462</v>
      </c>
      <c r="P6" t="s">
        <v>462</v>
      </c>
      <c r="Q6" t="s">
        <v>462</v>
      </c>
      <c r="R6" t="s">
        <v>463</v>
      </c>
      <c r="S6" t="s">
        <v>463</v>
      </c>
      <c r="T6" t="s">
        <v>463</v>
      </c>
      <c r="U6" t="s">
        <v>463</v>
      </c>
    </row>
    <row r="7" spans="1:22" hidden="1">
      <c r="A7">
        <v>7</v>
      </c>
      <c r="J7">
        <v>0</v>
      </c>
      <c r="K7">
        <v>0</v>
      </c>
      <c r="L7">
        <v>0</v>
      </c>
      <c r="M7">
        <v>0</v>
      </c>
      <c r="N7">
        <v>1</v>
      </c>
      <c r="O7">
        <v>1</v>
      </c>
      <c r="P7">
        <v>1</v>
      </c>
      <c r="Q7">
        <v>1</v>
      </c>
      <c r="R7">
        <v>1</v>
      </c>
      <c r="S7">
        <v>1</v>
      </c>
      <c r="T7">
        <v>1</v>
      </c>
      <c r="U7">
        <v>1</v>
      </c>
    </row>
    <row r="8" spans="1:22" hidden="1">
      <c r="A8">
        <v>8</v>
      </c>
      <c r="J8" t="s">
        <v>464</v>
      </c>
      <c r="K8" t="s">
        <v>465</v>
      </c>
      <c r="L8" t="s">
        <v>466</v>
      </c>
      <c r="M8" t="s">
        <v>467</v>
      </c>
      <c r="N8" t="s">
        <v>464</v>
      </c>
      <c r="O8" t="s">
        <v>465</v>
      </c>
      <c r="P8" t="s">
        <v>466</v>
      </c>
      <c r="Q8" t="s">
        <v>467</v>
      </c>
      <c r="R8" t="s">
        <v>464</v>
      </c>
      <c r="S8" t="s">
        <v>465</v>
      </c>
      <c r="T8" t="s">
        <v>466</v>
      </c>
      <c r="U8" t="s">
        <v>467</v>
      </c>
    </row>
    <row r="9" spans="1:22" hidden="1">
      <c r="A9">
        <v>9</v>
      </c>
      <c r="J9">
        <v>0</v>
      </c>
      <c r="K9">
        <v>1</v>
      </c>
      <c r="L9">
        <v>1</v>
      </c>
      <c r="M9">
        <v>1</v>
      </c>
      <c r="N9">
        <v>0</v>
      </c>
      <c r="O9">
        <v>1</v>
      </c>
      <c r="P9">
        <v>1</v>
      </c>
      <c r="Q9">
        <v>1</v>
      </c>
      <c r="R9">
        <v>0</v>
      </c>
      <c r="S9">
        <v>1</v>
      </c>
      <c r="T9">
        <v>1</v>
      </c>
      <c r="U9">
        <v>1</v>
      </c>
    </row>
    <row r="10" spans="1:22">
      <c r="A10">
        <v>10</v>
      </c>
      <c r="J10" t="s">
        <v>468</v>
      </c>
      <c r="N10" t="s">
        <v>469</v>
      </c>
      <c r="R10" t="s">
        <v>470</v>
      </c>
    </row>
    <row r="11" spans="1:22" ht="52">
      <c r="A11">
        <v>11</v>
      </c>
      <c r="B11" t="s">
        <v>398</v>
      </c>
      <c r="C11" t="s">
        <v>473</v>
      </c>
      <c r="D11" t="s">
        <v>474</v>
      </c>
      <c r="E11" t="s">
        <v>471</v>
      </c>
      <c r="F11" t="s">
        <v>472</v>
      </c>
      <c r="J11" s="272" t="s">
        <v>475</v>
      </c>
      <c r="K11" s="272" t="s">
        <v>476</v>
      </c>
      <c r="L11" s="272" t="s">
        <v>477</v>
      </c>
      <c r="M11" s="272" t="s">
        <v>478</v>
      </c>
      <c r="N11" s="272" t="s">
        <v>475</v>
      </c>
      <c r="O11" s="272" t="s">
        <v>476</v>
      </c>
      <c r="P11" s="272" t="s">
        <v>477</v>
      </c>
      <c r="Q11" s="272" t="s">
        <v>478</v>
      </c>
      <c r="R11" s="272" t="s">
        <v>475</v>
      </c>
      <c r="S11" s="272" t="s">
        <v>476</v>
      </c>
      <c r="T11" s="272" t="s">
        <v>477</v>
      </c>
      <c r="U11" s="272" t="s">
        <v>478</v>
      </c>
      <c r="V11" s="272"/>
    </row>
    <row r="12" spans="1:22">
      <c r="A12">
        <v>12</v>
      </c>
      <c r="C12">
        <v>28000</v>
      </c>
      <c r="D12" t="s">
        <v>434</v>
      </c>
      <c r="I12" s="280" t="s">
        <v>479</v>
      </c>
      <c r="J12" s="19"/>
      <c r="K12" s="19"/>
      <c r="L12" s="19"/>
      <c r="M12" s="19"/>
      <c r="N12" s="19"/>
      <c r="O12" s="19"/>
      <c r="P12" s="19"/>
      <c r="Q12" s="19"/>
      <c r="R12" s="19"/>
      <c r="S12" s="19"/>
      <c r="T12" s="19"/>
      <c r="U12" s="19"/>
    </row>
    <row r="13" spans="1:22">
      <c r="A13">
        <v>13</v>
      </c>
      <c r="C13">
        <v>28000</v>
      </c>
      <c r="D13" t="s">
        <v>434</v>
      </c>
      <c r="G13" t="s">
        <v>541</v>
      </c>
      <c r="H13">
        <v>0</v>
      </c>
      <c r="I13" t="s">
        <v>542</v>
      </c>
      <c r="J13" s="19">
        <v>2543632</v>
      </c>
      <c r="K13" s="19">
        <v>2266885</v>
      </c>
      <c r="L13" s="19">
        <v>276747</v>
      </c>
      <c r="M13" s="19">
        <v>717183</v>
      </c>
      <c r="N13" s="19">
        <v>1407108</v>
      </c>
      <c r="O13" s="19">
        <v>1270911</v>
      </c>
      <c r="P13" s="19">
        <v>136197</v>
      </c>
      <c r="Q13" s="19">
        <v>361036</v>
      </c>
      <c r="R13" s="19">
        <v>1136524</v>
      </c>
      <c r="S13" s="19">
        <v>995974</v>
      </c>
      <c r="T13" s="19">
        <v>140550</v>
      </c>
      <c r="U13" s="19">
        <v>356147</v>
      </c>
    </row>
    <row r="14" spans="1:22">
      <c r="A14">
        <v>14</v>
      </c>
      <c r="C14">
        <v>28000</v>
      </c>
      <c r="D14" t="s">
        <v>434</v>
      </c>
      <c r="G14" t="s">
        <v>543</v>
      </c>
      <c r="H14">
        <v>1</v>
      </c>
      <c r="I14" t="s">
        <v>544</v>
      </c>
      <c r="J14" s="19">
        <v>1359801</v>
      </c>
      <c r="K14" s="19">
        <v>1228632</v>
      </c>
      <c r="L14" s="19">
        <v>131169</v>
      </c>
      <c r="M14" s="19">
        <v>552203</v>
      </c>
      <c r="N14" s="19">
        <v>674072</v>
      </c>
      <c r="O14" s="19">
        <v>608027</v>
      </c>
      <c r="P14" s="19">
        <v>66045</v>
      </c>
      <c r="Q14" s="19">
        <v>281666</v>
      </c>
      <c r="R14" s="19">
        <v>685729</v>
      </c>
      <c r="S14" s="19">
        <v>620605</v>
      </c>
      <c r="T14" s="19">
        <v>65124</v>
      </c>
      <c r="U14" s="19">
        <v>270537</v>
      </c>
    </row>
    <row r="15" spans="1:22">
      <c r="A15">
        <v>15</v>
      </c>
      <c r="C15">
        <v>28000</v>
      </c>
      <c r="D15" t="s">
        <v>434</v>
      </c>
      <c r="G15" t="s">
        <v>545</v>
      </c>
      <c r="H15">
        <v>2</v>
      </c>
      <c r="I15" t="s">
        <v>480</v>
      </c>
      <c r="J15" s="19">
        <v>190661</v>
      </c>
      <c r="K15" s="19">
        <v>190661</v>
      </c>
      <c r="L15" s="19">
        <v>0</v>
      </c>
      <c r="M15" s="19">
        <v>0</v>
      </c>
      <c r="N15" s="19">
        <v>109116</v>
      </c>
      <c r="O15" s="19">
        <v>109116</v>
      </c>
      <c r="P15" s="19">
        <v>0</v>
      </c>
      <c r="Q15" s="19">
        <v>0</v>
      </c>
      <c r="R15" s="19">
        <v>81545</v>
      </c>
      <c r="S15" s="19">
        <v>81545</v>
      </c>
      <c r="T15" s="19">
        <v>0</v>
      </c>
      <c r="U15" s="19">
        <v>0</v>
      </c>
    </row>
    <row r="16" spans="1:22">
      <c r="A16">
        <v>16</v>
      </c>
      <c r="C16">
        <v>28000</v>
      </c>
      <c r="D16" t="s">
        <v>434</v>
      </c>
      <c r="G16" t="s">
        <v>546</v>
      </c>
      <c r="H16">
        <v>2</v>
      </c>
      <c r="I16" t="s">
        <v>481</v>
      </c>
      <c r="J16" s="19">
        <v>1169140</v>
      </c>
      <c r="K16" s="19">
        <v>1037971</v>
      </c>
      <c r="L16" s="19">
        <v>131169</v>
      </c>
      <c r="M16" s="19">
        <v>552203</v>
      </c>
      <c r="N16" s="19">
        <v>564956</v>
      </c>
      <c r="O16" s="19">
        <v>498911</v>
      </c>
      <c r="P16" s="19">
        <v>66045</v>
      </c>
      <c r="Q16" s="19">
        <v>281666</v>
      </c>
      <c r="R16" s="19">
        <v>604184</v>
      </c>
      <c r="S16" s="19">
        <v>539060</v>
      </c>
      <c r="T16" s="19">
        <v>65124</v>
      </c>
      <c r="U16" s="19">
        <v>270537</v>
      </c>
    </row>
    <row r="17" spans="1:21">
      <c r="A17">
        <v>17</v>
      </c>
      <c r="C17">
        <v>28000</v>
      </c>
      <c r="D17" t="s">
        <v>434</v>
      </c>
      <c r="G17" t="s">
        <v>547</v>
      </c>
      <c r="H17">
        <v>1</v>
      </c>
      <c r="I17" t="s">
        <v>548</v>
      </c>
      <c r="J17" s="19">
        <v>1053568</v>
      </c>
      <c r="K17" s="19">
        <v>927265</v>
      </c>
      <c r="L17" s="19">
        <v>126303</v>
      </c>
      <c r="M17" s="19">
        <v>141908</v>
      </c>
      <c r="N17" s="19">
        <v>652093</v>
      </c>
      <c r="O17" s="19">
        <v>592372</v>
      </c>
      <c r="P17" s="19">
        <v>59721</v>
      </c>
      <c r="Q17" s="19">
        <v>67030</v>
      </c>
      <c r="R17" s="19">
        <v>401475</v>
      </c>
      <c r="S17" s="19">
        <v>334893</v>
      </c>
      <c r="T17" s="19">
        <v>66582</v>
      </c>
      <c r="U17" s="19">
        <v>74878</v>
      </c>
    </row>
    <row r="18" spans="1:21">
      <c r="A18">
        <v>18</v>
      </c>
      <c r="C18">
        <v>28000</v>
      </c>
      <c r="D18" t="s">
        <v>434</v>
      </c>
      <c r="G18" t="s">
        <v>549</v>
      </c>
      <c r="H18">
        <v>2</v>
      </c>
      <c r="I18" t="s">
        <v>482</v>
      </c>
      <c r="J18" s="19">
        <v>242134</v>
      </c>
      <c r="K18" s="19">
        <v>214938</v>
      </c>
      <c r="L18" s="19">
        <v>27196</v>
      </c>
      <c r="M18" s="19">
        <v>31160</v>
      </c>
      <c r="N18" s="19">
        <v>139418</v>
      </c>
      <c r="O18" s="19">
        <v>125786</v>
      </c>
      <c r="P18" s="19">
        <v>13632</v>
      </c>
      <c r="Q18" s="19">
        <v>15444</v>
      </c>
      <c r="R18" s="19">
        <v>102716</v>
      </c>
      <c r="S18" s="19">
        <v>89152</v>
      </c>
      <c r="T18" s="19">
        <v>13564</v>
      </c>
      <c r="U18" s="19">
        <v>15716</v>
      </c>
    </row>
    <row r="19" spans="1:21">
      <c r="A19">
        <v>19</v>
      </c>
      <c r="C19">
        <v>28000</v>
      </c>
      <c r="D19" t="s">
        <v>434</v>
      </c>
      <c r="G19" t="s">
        <v>550</v>
      </c>
      <c r="H19">
        <v>2</v>
      </c>
      <c r="I19" t="s">
        <v>483</v>
      </c>
      <c r="J19" s="19">
        <v>678125</v>
      </c>
      <c r="K19" s="19">
        <v>601244</v>
      </c>
      <c r="L19" s="19">
        <v>76881</v>
      </c>
      <c r="M19" s="19">
        <v>86881</v>
      </c>
      <c r="N19" s="19">
        <v>422508</v>
      </c>
      <c r="O19" s="19">
        <v>385523</v>
      </c>
      <c r="P19" s="19">
        <v>36985</v>
      </c>
      <c r="Q19" s="19">
        <v>41678</v>
      </c>
      <c r="R19" s="19">
        <v>255617</v>
      </c>
      <c r="S19" s="19">
        <v>215721</v>
      </c>
      <c r="T19" s="19">
        <v>39896</v>
      </c>
      <c r="U19" s="19">
        <v>45203</v>
      </c>
    </row>
    <row r="20" spans="1:21">
      <c r="A20">
        <v>20</v>
      </c>
      <c r="C20">
        <v>28000</v>
      </c>
      <c r="D20" t="s">
        <v>434</v>
      </c>
      <c r="G20" t="s">
        <v>551</v>
      </c>
      <c r="H20">
        <v>2</v>
      </c>
      <c r="I20" t="s">
        <v>484</v>
      </c>
      <c r="J20" s="278">
        <v>133309</v>
      </c>
      <c r="K20" s="19">
        <v>111083</v>
      </c>
      <c r="L20" s="19">
        <v>22226</v>
      </c>
      <c r="M20" s="19">
        <v>23867</v>
      </c>
      <c r="N20" s="19">
        <v>90167</v>
      </c>
      <c r="O20" s="19">
        <v>81063</v>
      </c>
      <c r="P20" s="19">
        <v>9104</v>
      </c>
      <c r="Q20" s="19">
        <v>9908</v>
      </c>
      <c r="R20" s="19">
        <v>43142</v>
      </c>
      <c r="S20" s="19">
        <v>30020</v>
      </c>
      <c r="T20" s="19">
        <v>13122</v>
      </c>
      <c r="U20" s="19">
        <v>13959</v>
      </c>
    </row>
    <row r="21" spans="1:21">
      <c r="A21">
        <v>67</v>
      </c>
      <c r="C21">
        <v>28100</v>
      </c>
      <c r="D21">
        <v>1</v>
      </c>
      <c r="I21" s="280" t="s">
        <v>485</v>
      </c>
      <c r="J21" s="19"/>
      <c r="K21" s="19"/>
      <c r="L21" s="19"/>
      <c r="M21" s="19"/>
      <c r="N21" s="19"/>
      <c r="O21" s="19"/>
      <c r="P21" s="19"/>
      <c r="Q21" s="19"/>
      <c r="R21" s="19"/>
      <c r="S21" s="19"/>
      <c r="T21" s="19"/>
      <c r="U21" s="19"/>
    </row>
    <row r="22" spans="1:21">
      <c r="A22">
        <v>68</v>
      </c>
      <c r="C22">
        <v>28100</v>
      </c>
      <c r="D22">
        <v>1</v>
      </c>
      <c r="G22" t="s">
        <v>552</v>
      </c>
      <c r="H22">
        <v>0</v>
      </c>
      <c r="I22" t="s">
        <v>542</v>
      </c>
      <c r="J22" s="19">
        <v>789680</v>
      </c>
      <c r="K22" s="19">
        <v>687702</v>
      </c>
      <c r="L22" s="19">
        <v>101978</v>
      </c>
      <c r="M22" s="19">
        <v>215349</v>
      </c>
      <c r="N22" s="19">
        <v>435433</v>
      </c>
      <c r="O22" s="19">
        <v>384175</v>
      </c>
      <c r="P22" s="19">
        <v>51258</v>
      </c>
      <c r="Q22" s="19">
        <v>108710</v>
      </c>
      <c r="R22" s="19">
        <v>354247</v>
      </c>
      <c r="S22" s="19">
        <v>303527</v>
      </c>
      <c r="T22" s="19">
        <v>50720</v>
      </c>
      <c r="U22" s="19">
        <v>106639</v>
      </c>
    </row>
    <row r="23" spans="1:21">
      <c r="A23">
        <v>69</v>
      </c>
      <c r="C23">
        <v>28100</v>
      </c>
      <c r="D23">
        <v>1</v>
      </c>
      <c r="G23" t="s">
        <v>553</v>
      </c>
      <c r="H23">
        <v>1</v>
      </c>
      <c r="I23" t="s">
        <v>554</v>
      </c>
      <c r="J23" s="19">
        <v>536005</v>
      </c>
      <c r="K23" s="19">
        <v>476902</v>
      </c>
      <c r="L23" s="19">
        <v>59103</v>
      </c>
      <c r="M23" s="19">
        <v>167913</v>
      </c>
      <c r="N23" s="19">
        <v>276704</v>
      </c>
      <c r="O23" s="19">
        <v>246754</v>
      </c>
      <c r="P23" s="19">
        <v>29950</v>
      </c>
      <c r="Q23" s="19">
        <v>85508</v>
      </c>
      <c r="R23" s="19">
        <v>259301</v>
      </c>
      <c r="S23" s="19">
        <v>230148</v>
      </c>
      <c r="T23" s="19">
        <v>29153</v>
      </c>
      <c r="U23" s="19">
        <v>82405</v>
      </c>
    </row>
    <row r="24" spans="1:21">
      <c r="A24">
        <v>70</v>
      </c>
      <c r="C24">
        <v>28100</v>
      </c>
      <c r="D24">
        <v>1</v>
      </c>
      <c r="G24" t="s">
        <v>555</v>
      </c>
      <c r="H24">
        <v>2</v>
      </c>
      <c r="I24" t="s">
        <v>556</v>
      </c>
      <c r="J24" s="19">
        <v>293871</v>
      </c>
      <c r="K24" s="19">
        <v>261964</v>
      </c>
      <c r="L24" s="19">
        <v>31907</v>
      </c>
      <c r="M24" s="19">
        <v>136753</v>
      </c>
      <c r="N24" s="19">
        <v>137286</v>
      </c>
      <c r="O24" s="19">
        <v>120968</v>
      </c>
      <c r="P24" s="19">
        <v>16318</v>
      </c>
      <c r="Q24" s="19">
        <v>70064</v>
      </c>
      <c r="R24" s="19">
        <v>156585</v>
      </c>
      <c r="S24" s="19">
        <v>140996</v>
      </c>
      <c r="T24" s="19">
        <v>15589</v>
      </c>
      <c r="U24" s="19">
        <v>66689</v>
      </c>
    </row>
    <row r="25" spans="1:21">
      <c r="A25">
        <v>71</v>
      </c>
      <c r="C25">
        <v>28100</v>
      </c>
      <c r="D25">
        <v>1</v>
      </c>
      <c r="G25" t="s">
        <v>557</v>
      </c>
      <c r="H25">
        <v>3</v>
      </c>
      <c r="I25" t="s">
        <v>486</v>
      </c>
      <c r="J25" s="19">
        <v>39179</v>
      </c>
      <c r="K25" s="19">
        <v>39179</v>
      </c>
      <c r="L25" s="19">
        <v>0</v>
      </c>
      <c r="M25" s="19">
        <v>0</v>
      </c>
      <c r="N25" s="19">
        <v>21872</v>
      </c>
      <c r="O25" s="19">
        <v>21872</v>
      </c>
      <c r="P25" s="19">
        <v>0</v>
      </c>
      <c r="Q25" s="19">
        <v>0</v>
      </c>
      <c r="R25" s="19">
        <v>17307</v>
      </c>
      <c r="S25" s="19">
        <v>17307</v>
      </c>
      <c r="T25" s="19">
        <v>0</v>
      </c>
      <c r="U25" s="19">
        <v>0</v>
      </c>
    </row>
    <row r="26" spans="1:21">
      <c r="A26">
        <v>72</v>
      </c>
      <c r="C26">
        <v>28100</v>
      </c>
      <c r="D26">
        <v>1</v>
      </c>
      <c r="G26" t="s">
        <v>558</v>
      </c>
      <c r="H26">
        <v>3</v>
      </c>
      <c r="I26" t="s">
        <v>487</v>
      </c>
      <c r="J26" s="19">
        <v>254692</v>
      </c>
      <c r="K26" s="19">
        <v>222785</v>
      </c>
      <c r="L26" s="19">
        <v>31907</v>
      </c>
      <c r="M26" s="19">
        <v>136753</v>
      </c>
      <c r="N26" s="19">
        <v>115414</v>
      </c>
      <c r="O26" s="19">
        <v>99096</v>
      </c>
      <c r="P26" s="19">
        <v>16318</v>
      </c>
      <c r="Q26" s="19">
        <v>70064</v>
      </c>
      <c r="R26" s="19">
        <v>139278</v>
      </c>
      <c r="S26" s="19">
        <v>123689</v>
      </c>
      <c r="T26" s="19">
        <v>15589</v>
      </c>
      <c r="U26" s="19">
        <v>66689</v>
      </c>
    </row>
    <row r="27" spans="1:21">
      <c r="A27">
        <v>73</v>
      </c>
      <c r="C27">
        <v>28100</v>
      </c>
      <c r="D27">
        <v>1</v>
      </c>
      <c r="G27" t="s">
        <v>559</v>
      </c>
      <c r="H27">
        <v>2</v>
      </c>
      <c r="I27" t="s">
        <v>560</v>
      </c>
      <c r="J27" s="19">
        <v>242134</v>
      </c>
      <c r="K27" s="19">
        <v>214938</v>
      </c>
      <c r="L27" s="19">
        <v>27196</v>
      </c>
      <c r="M27" s="19">
        <v>31160</v>
      </c>
      <c r="N27" s="19">
        <v>139418</v>
      </c>
      <c r="O27" s="19">
        <v>125786</v>
      </c>
      <c r="P27" s="19">
        <v>13632</v>
      </c>
      <c r="Q27" s="19">
        <v>15444</v>
      </c>
      <c r="R27" s="19">
        <v>102716</v>
      </c>
      <c r="S27" s="19">
        <v>89152</v>
      </c>
      <c r="T27" s="19">
        <v>13564</v>
      </c>
      <c r="U27" s="19">
        <v>15716</v>
      </c>
    </row>
    <row r="28" spans="1:21">
      <c r="A28">
        <v>83</v>
      </c>
      <c r="C28">
        <v>28100</v>
      </c>
      <c r="D28">
        <v>1</v>
      </c>
      <c r="G28" t="s">
        <v>561</v>
      </c>
      <c r="H28">
        <v>1</v>
      </c>
      <c r="I28" t="s">
        <v>548</v>
      </c>
      <c r="J28" s="278">
        <v>207574</v>
      </c>
      <c r="K28" s="19">
        <v>173130</v>
      </c>
      <c r="L28" s="19">
        <v>34444</v>
      </c>
      <c r="M28" s="19">
        <v>37877</v>
      </c>
      <c r="N28" s="19">
        <v>130572</v>
      </c>
      <c r="O28" s="19">
        <v>113857</v>
      </c>
      <c r="P28" s="19">
        <v>16715</v>
      </c>
      <c r="Q28" s="19">
        <v>18050</v>
      </c>
      <c r="R28" s="19">
        <v>77002</v>
      </c>
      <c r="S28" s="19">
        <v>59273</v>
      </c>
      <c r="T28" s="19">
        <v>17729</v>
      </c>
      <c r="U28" s="19">
        <v>19827</v>
      </c>
    </row>
    <row r="29" spans="1:21">
      <c r="A29">
        <v>84</v>
      </c>
      <c r="C29">
        <v>28100</v>
      </c>
      <c r="D29">
        <v>1</v>
      </c>
      <c r="G29" t="s">
        <v>562</v>
      </c>
      <c r="H29">
        <v>2</v>
      </c>
      <c r="I29" t="s">
        <v>488</v>
      </c>
      <c r="J29" s="19">
        <v>167121</v>
      </c>
      <c r="K29" s="19">
        <v>141642</v>
      </c>
      <c r="L29" s="19">
        <v>25479</v>
      </c>
      <c r="M29" s="19">
        <v>28549</v>
      </c>
      <c r="N29" s="19">
        <v>103118</v>
      </c>
      <c r="O29" s="19">
        <v>90821</v>
      </c>
      <c r="P29" s="19">
        <v>12297</v>
      </c>
      <c r="Q29" s="19">
        <v>13357</v>
      </c>
      <c r="R29" s="19">
        <v>64003</v>
      </c>
      <c r="S29" s="19">
        <v>50821</v>
      </c>
      <c r="T29" s="19">
        <v>13182</v>
      </c>
      <c r="U29" s="19">
        <v>15192</v>
      </c>
    </row>
    <row r="30" spans="1:21">
      <c r="A30">
        <v>124</v>
      </c>
      <c r="C30">
        <v>28100</v>
      </c>
      <c r="D30">
        <v>1</v>
      </c>
      <c r="G30" t="s">
        <v>551</v>
      </c>
      <c r="H30">
        <v>2</v>
      </c>
      <c r="I30" t="s">
        <v>484</v>
      </c>
      <c r="J30" s="19">
        <v>40453</v>
      </c>
      <c r="K30" s="19">
        <v>31488</v>
      </c>
      <c r="L30" s="19">
        <v>8965</v>
      </c>
      <c r="M30" s="19">
        <v>9328</v>
      </c>
      <c r="N30" s="19">
        <v>27454</v>
      </c>
      <c r="O30" s="19">
        <v>23036</v>
      </c>
      <c r="P30" s="19">
        <v>4418</v>
      </c>
      <c r="Q30" s="19">
        <v>4693</v>
      </c>
      <c r="R30" s="19">
        <v>12999</v>
      </c>
      <c r="S30" s="19">
        <v>8452</v>
      </c>
      <c r="T30" s="19">
        <v>4547</v>
      </c>
      <c r="U30" s="19">
        <v>4635</v>
      </c>
    </row>
    <row r="31" spans="1:21">
      <c r="A31">
        <v>939</v>
      </c>
      <c r="C31">
        <v>28101</v>
      </c>
      <c r="D31">
        <v>0</v>
      </c>
      <c r="I31" s="280" t="s">
        <v>489</v>
      </c>
      <c r="J31" s="19"/>
      <c r="K31" s="19"/>
      <c r="L31" s="19"/>
      <c r="M31" s="19"/>
      <c r="N31" s="19"/>
      <c r="O31" s="19"/>
      <c r="P31" s="19"/>
      <c r="Q31" s="19"/>
      <c r="R31" s="19"/>
      <c r="S31" s="19"/>
      <c r="T31" s="19"/>
      <c r="U31" s="19"/>
    </row>
    <row r="32" spans="1:21">
      <c r="A32">
        <v>940</v>
      </c>
      <c r="C32">
        <v>28101</v>
      </c>
      <c r="D32">
        <v>0</v>
      </c>
      <c r="G32" t="s">
        <v>563</v>
      </c>
      <c r="H32">
        <v>0</v>
      </c>
      <c r="I32" t="s">
        <v>542</v>
      </c>
      <c r="J32" s="19">
        <v>97943</v>
      </c>
      <c r="K32" s="19">
        <v>81235</v>
      </c>
      <c r="L32" s="19">
        <v>16708</v>
      </c>
      <c r="M32" s="19">
        <v>34284</v>
      </c>
      <c r="N32" s="19">
        <v>53766</v>
      </c>
      <c r="O32" s="19">
        <v>45691</v>
      </c>
      <c r="P32" s="19">
        <v>8075</v>
      </c>
      <c r="Q32" s="19">
        <v>16984</v>
      </c>
      <c r="R32" s="19">
        <v>44177</v>
      </c>
      <c r="S32" s="19">
        <v>35544</v>
      </c>
      <c r="T32" s="19">
        <v>8633</v>
      </c>
      <c r="U32" s="19">
        <v>17300</v>
      </c>
    </row>
    <row r="33" spans="1:22">
      <c r="A33">
        <v>941</v>
      </c>
      <c r="C33">
        <v>28101</v>
      </c>
      <c r="D33">
        <v>0</v>
      </c>
      <c r="G33" t="s">
        <v>564</v>
      </c>
      <c r="H33">
        <v>1</v>
      </c>
      <c r="I33" t="s">
        <v>565</v>
      </c>
      <c r="J33" s="19">
        <v>39624</v>
      </c>
      <c r="K33" s="19">
        <v>34790</v>
      </c>
      <c r="L33" s="19">
        <v>4834</v>
      </c>
      <c r="M33" s="19">
        <v>20677</v>
      </c>
      <c r="N33" s="19">
        <v>18329</v>
      </c>
      <c r="O33" s="19">
        <v>15980</v>
      </c>
      <c r="P33" s="19">
        <v>2349</v>
      </c>
      <c r="Q33" s="19">
        <v>10424</v>
      </c>
      <c r="R33" s="19">
        <v>21295</v>
      </c>
      <c r="S33" s="19">
        <v>18810</v>
      </c>
      <c r="T33" s="19">
        <v>2485</v>
      </c>
      <c r="U33" s="19">
        <v>10253</v>
      </c>
    </row>
    <row r="34" spans="1:22">
      <c r="A34">
        <v>942</v>
      </c>
      <c r="C34">
        <v>28101</v>
      </c>
      <c r="D34">
        <v>0</v>
      </c>
      <c r="G34" t="s">
        <v>566</v>
      </c>
      <c r="H34">
        <v>2</v>
      </c>
      <c r="I34" t="s">
        <v>480</v>
      </c>
      <c r="J34" s="19">
        <v>4510</v>
      </c>
      <c r="K34" s="19">
        <v>4510</v>
      </c>
      <c r="L34" s="19">
        <v>0</v>
      </c>
      <c r="M34" s="19">
        <v>0</v>
      </c>
      <c r="N34" s="19">
        <v>2409</v>
      </c>
      <c r="O34" s="19">
        <v>2409</v>
      </c>
      <c r="P34" s="19">
        <v>0</v>
      </c>
      <c r="Q34" s="19">
        <v>0</v>
      </c>
      <c r="R34" s="19">
        <v>2101</v>
      </c>
      <c r="S34" s="19">
        <v>2101</v>
      </c>
      <c r="T34" s="19">
        <v>0</v>
      </c>
      <c r="U34" s="19">
        <v>0</v>
      </c>
    </row>
    <row r="35" spans="1:22">
      <c r="A35">
        <v>943</v>
      </c>
      <c r="C35">
        <v>28101</v>
      </c>
      <c r="D35">
        <v>0</v>
      </c>
      <c r="G35" t="s">
        <v>567</v>
      </c>
      <c r="H35">
        <v>2</v>
      </c>
      <c r="I35" t="s">
        <v>481</v>
      </c>
      <c r="J35" s="19">
        <v>35114</v>
      </c>
      <c r="K35" s="19">
        <v>30280</v>
      </c>
      <c r="L35" s="19">
        <v>4834</v>
      </c>
      <c r="M35" s="19">
        <v>20677</v>
      </c>
      <c r="N35" s="19">
        <v>15920</v>
      </c>
      <c r="O35" s="19">
        <v>13571</v>
      </c>
      <c r="P35" s="19">
        <v>2349</v>
      </c>
      <c r="Q35" s="19">
        <v>10424</v>
      </c>
      <c r="R35" s="19">
        <v>19194</v>
      </c>
      <c r="S35" s="19">
        <v>16709</v>
      </c>
      <c r="T35" s="19">
        <v>2485</v>
      </c>
      <c r="U35" s="19">
        <v>10253</v>
      </c>
    </row>
    <row r="36" spans="1:22">
      <c r="A36">
        <v>944</v>
      </c>
      <c r="C36">
        <v>28101</v>
      </c>
      <c r="D36">
        <v>0</v>
      </c>
      <c r="G36" t="s">
        <v>568</v>
      </c>
      <c r="H36">
        <v>1</v>
      </c>
      <c r="I36" t="s">
        <v>569</v>
      </c>
      <c r="J36" s="19">
        <v>21731</v>
      </c>
      <c r="K36" s="19">
        <v>18966</v>
      </c>
      <c r="L36" s="19">
        <v>2765</v>
      </c>
      <c r="M36" s="19">
        <v>3098</v>
      </c>
      <c r="N36" s="19">
        <v>13225</v>
      </c>
      <c r="O36" s="19">
        <v>11917</v>
      </c>
      <c r="P36" s="19">
        <v>1308</v>
      </c>
      <c r="Q36" s="19">
        <v>1444</v>
      </c>
      <c r="R36" s="19">
        <v>8506</v>
      </c>
      <c r="S36" s="19">
        <v>7049</v>
      </c>
      <c r="T36" s="19">
        <v>1457</v>
      </c>
      <c r="U36" s="19">
        <v>1654</v>
      </c>
    </row>
    <row r="37" spans="1:22">
      <c r="A37">
        <v>953</v>
      </c>
      <c r="C37">
        <v>28101</v>
      </c>
      <c r="D37">
        <v>0</v>
      </c>
      <c r="G37" t="s">
        <v>570</v>
      </c>
      <c r="H37">
        <v>1</v>
      </c>
      <c r="I37" t="s">
        <v>548</v>
      </c>
      <c r="J37" s="278">
        <v>30612</v>
      </c>
      <c r="K37" s="19">
        <v>22666</v>
      </c>
      <c r="L37" s="19">
        <v>7946</v>
      </c>
      <c r="M37" s="19">
        <v>9158</v>
      </c>
      <c r="N37" s="19">
        <v>18607</v>
      </c>
      <c r="O37" s="19">
        <v>14809</v>
      </c>
      <c r="P37" s="19">
        <v>3798</v>
      </c>
      <c r="Q37" s="19">
        <v>4413</v>
      </c>
      <c r="R37" s="19">
        <v>12005</v>
      </c>
      <c r="S37" s="19">
        <v>7857</v>
      </c>
      <c r="T37" s="19">
        <v>4148</v>
      </c>
      <c r="U37" s="19">
        <v>4745</v>
      </c>
    </row>
    <row r="38" spans="1:22">
      <c r="A38">
        <v>954</v>
      </c>
      <c r="C38">
        <v>28101</v>
      </c>
      <c r="D38">
        <v>0</v>
      </c>
      <c r="G38" t="s">
        <v>562</v>
      </c>
      <c r="H38">
        <v>2</v>
      </c>
      <c r="I38" t="s">
        <v>488</v>
      </c>
      <c r="J38" s="19">
        <v>21752</v>
      </c>
      <c r="K38" s="19">
        <v>16924</v>
      </c>
      <c r="L38" s="19">
        <v>4828</v>
      </c>
      <c r="M38" s="19">
        <v>5785</v>
      </c>
      <c r="N38" s="19">
        <v>12929</v>
      </c>
      <c r="O38" s="19">
        <v>10649</v>
      </c>
      <c r="P38" s="19">
        <v>2280</v>
      </c>
      <c r="Q38" s="19">
        <v>2672</v>
      </c>
      <c r="R38" s="19">
        <v>8823</v>
      </c>
      <c r="S38" s="19">
        <v>6275</v>
      </c>
      <c r="T38" s="19">
        <v>2548</v>
      </c>
      <c r="U38" s="19">
        <v>3113</v>
      </c>
    </row>
    <row r="39" spans="1:22">
      <c r="A39">
        <v>994</v>
      </c>
      <c r="C39">
        <v>28101</v>
      </c>
      <c r="D39">
        <v>0</v>
      </c>
      <c r="G39" t="s">
        <v>551</v>
      </c>
      <c r="H39">
        <v>2</v>
      </c>
      <c r="I39" t="s">
        <v>484</v>
      </c>
      <c r="J39" s="19">
        <v>8860</v>
      </c>
      <c r="K39" s="19">
        <v>5742</v>
      </c>
      <c r="L39" s="19">
        <v>3118</v>
      </c>
      <c r="M39" s="19">
        <v>3373</v>
      </c>
      <c r="N39" s="19">
        <v>5678</v>
      </c>
      <c r="O39" s="19">
        <v>4160</v>
      </c>
      <c r="P39" s="19">
        <v>1518</v>
      </c>
      <c r="Q39" s="19">
        <v>1741</v>
      </c>
      <c r="R39" s="19">
        <v>3182</v>
      </c>
      <c r="S39" s="19">
        <v>1582</v>
      </c>
      <c r="T39" s="19">
        <v>1600</v>
      </c>
      <c r="U39" s="19">
        <v>1632</v>
      </c>
    </row>
    <row r="40" spans="1:22">
      <c r="A40">
        <v>1409</v>
      </c>
      <c r="C40">
        <v>28102</v>
      </c>
      <c r="D40">
        <v>0</v>
      </c>
      <c r="I40" s="280" t="s">
        <v>490</v>
      </c>
      <c r="J40" s="19"/>
      <c r="K40" s="19"/>
      <c r="L40" s="19"/>
      <c r="M40" s="19"/>
      <c r="N40" s="19"/>
      <c r="O40" s="19"/>
      <c r="P40" s="19"/>
      <c r="Q40" s="19"/>
      <c r="R40" s="19"/>
      <c r="S40" s="19"/>
      <c r="T40" s="19"/>
      <c r="U40" s="19"/>
    </row>
    <row r="41" spans="1:22">
      <c r="A41">
        <v>1410</v>
      </c>
      <c r="C41">
        <v>28102</v>
      </c>
      <c r="D41">
        <v>0</v>
      </c>
      <c r="G41" t="s">
        <v>563</v>
      </c>
      <c r="H41">
        <v>0</v>
      </c>
      <c r="I41" t="s">
        <v>542</v>
      </c>
      <c r="J41" s="19">
        <v>63690</v>
      </c>
      <c r="K41" s="19">
        <v>49466</v>
      </c>
      <c r="L41" s="19">
        <v>14224</v>
      </c>
      <c r="M41" s="19">
        <v>24054</v>
      </c>
      <c r="N41" s="19">
        <v>35331</v>
      </c>
      <c r="O41" s="19">
        <v>28070</v>
      </c>
      <c r="P41" s="19">
        <v>7261</v>
      </c>
      <c r="Q41" s="19">
        <v>11890</v>
      </c>
      <c r="R41" s="19">
        <v>28359</v>
      </c>
      <c r="S41" s="19">
        <v>21396</v>
      </c>
      <c r="T41" s="19">
        <v>6963</v>
      </c>
      <c r="U41" s="19">
        <v>12164</v>
      </c>
      <c r="V41" s="19"/>
    </row>
    <row r="42" spans="1:22">
      <c r="A42">
        <v>1411</v>
      </c>
      <c r="C42">
        <v>28102</v>
      </c>
      <c r="D42">
        <v>0</v>
      </c>
      <c r="G42" t="s">
        <v>564</v>
      </c>
      <c r="H42">
        <v>1</v>
      </c>
      <c r="I42" t="s">
        <v>565</v>
      </c>
      <c r="J42" s="19">
        <v>24236</v>
      </c>
      <c r="K42" s="19">
        <v>20347</v>
      </c>
      <c r="L42" s="19">
        <v>3889</v>
      </c>
      <c r="M42" s="19">
        <v>11864</v>
      </c>
      <c r="N42" s="19">
        <v>11897</v>
      </c>
      <c r="O42" s="19">
        <v>9615</v>
      </c>
      <c r="P42" s="19">
        <v>2282</v>
      </c>
      <c r="Q42" s="19">
        <v>6367</v>
      </c>
      <c r="R42" s="19">
        <v>12339</v>
      </c>
      <c r="S42" s="19">
        <v>10732</v>
      </c>
      <c r="T42" s="19">
        <v>1607</v>
      </c>
      <c r="U42" s="19">
        <v>5497</v>
      </c>
      <c r="V42" s="19"/>
    </row>
    <row r="43" spans="1:22">
      <c r="A43">
        <v>1412</v>
      </c>
      <c r="C43">
        <v>28102</v>
      </c>
      <c r="D43">
        <v>0</v>
      </c>
      <c r="G43" t="s">
        <v>566</v>
      </c>
      <c r="H43">
        <v>2</v>
      </c>
      <c r="I43" t="s">
        <v>480</v>
      </c>
      <c r="J43" s="19">
        <v>3585</v>
      </c>
      <c r="K43" s="19">
        <v>3585</v>
      </c>
      <c r="L43" s="19">
        <v>0</v>
      </c>
      <c r="M43" s="19">
        <v>0</v>
      </c>
      <c r="N43" s="19">
        <v>1934</v>
      </c>
      <c r="O43" s="19">
        <v>1934</v>
      </c>
      <c r="P43" s="19">
        <v>0</v>
      </c>
      <c r="Q43" s="19">
        <v>0</v>
      </c>
      <c r="R43" s="19">
        <v>1651</v>
      </c>
      <c r="S43" s="19">
        <v>1651</v>
      </c>
      <c r="T43" s="19">
        <v>0</v>
      </c>
      <c r="U43" s="19">
        <v>0</v>
      </c>
      <c r="V43" s="19"/>
    </row>
    <row r="44" spans="1:22">
      <c r="A44">
        <v>1413</v>
      </c>
      <c r="C44">
        <v>28102</v>
      </c>
      <c r="D44">
        <v>0</v>
      </c>
      <c r="G44" t="s">
        <v>567</v>
      </c>
      <c r="H44">
        <v>2</v>
      </c>
      <c r="I44" t="s">
        <v>481</v>
      </c>
      <c r="J44" s="19">
        <v>20651</v>
      </c>
      <c r="K44" s="19">
        <v>16762</v>
      </c>
      <c r="L44" s="19">
        <v>3889</v>
      </c>
      <c r="M44" s="19">
        <v>11864</v>
      </c>
      <c r="N44" s="19">
        <v>9963</v>
      </c>
      <c r="O44" s="19">
        <v>7681</v>
      </c>
      <c r="P44" s="19">
        <v>2282</v>
      </c>
      <c r="Q44" s="19">
        <v>6367</v>
      </c>
      <c r="R44" s="19">
        <v>10688</v>
      </c>
      <c r="S44" s="19">
        <v>9081</v>
      </c>
      <c r="T44" s="19">
        <v>1607</v>
      </c>
      <c r="U44" s="19">
        <v>5497</v>
      </c>
      <c r="V44" s="19"/>
    </row>
    <row r="45" spans="1:22">
      <c r="A45">
        <v>1414</v>
      </c>
      <c r="C45">
        <v>28102</v>
      </c>
      <c r="D45">
        <v>0</v>
      </c>
      <c r="G45" t="s">
        <v>568</v>
      </c>
      <c r="H45">
        <v>1</v>
      </c>
      <c r="I45" t="s">
        <v>569</v>
      </c>
      <c r="J45" s="19">
        <v>18096</v>
      </c>
      <c r="K45" s="19">
        <v>14639</v>
      </c>
      <c r="L45" s="19">
        <v>3457</v>
      </c>
      <c r="M45" s="19">
        <v>4211</v>
      </c>
      <c r="N45" s="19">
        <v>10577</v>
      </c>
      <c r="O45" s="19">
        <v>8917</v>
      </c>
      <c r="P45" s="19">
        <v>1660</v>
      </c>
      <c r="Q45" s="19">
        <v>1900</v>
      </c>
      <c r="R45" s="19">
        <v>7519</v>
      </c>
      <c r="S45" s="19">
        <v>5722</v>
      </c>
      <c r="T45" s="19">
        <v>1797</v>
      </c>
      <c r="U45" s="19">
        <v>2311</v>
      </c>
      <c r="V45" s="19"/>
    </row>
    <row r="46" spans="1:22">
      <c r="A46">
        <v>1423</v>
      </c>
      <c r="C46">
        <v>28102</v>
      </c>
      <c r="D46">
        <v>0</v>
      </c>
      <c r="G46" t="s">
        <v>570</v>
      </c>
      <c r="H46">
        <v>1</v>
      </c>
      <c r="I46" t="s">
        <v>548</v>
      </c>
      <c r="J46" s="278">
        <v>16792</v>
      </c>
      <c r="K46" s="19">
        <v>10778</v>
      </c>
      <c r="L46" s="19">
        <v>6014</v>
      </c>
      <c r="M46" s="19">
        <v>6977</v>
      </c>
      <c r="N46" s="19">
        <v>10031</v>
      </c>
      <c r="O46" s="19">
        <v>7236</v>
      </c>
      <c r="P46" s="19">
        <v>2795</v>
      </c>
      <c r="Q46" s="19">
        <v>3017</v>
      </c>
      <c r="R46" s="19">
        <v>6761</v>
      </c>
      <c r="S46" s="19">
        <v>3542</v>
      </c>
      <c r="T46" s="19">
        <v>3219</v>
      </c>
      <c r="U46" s="19">
        <v>3960</v>
      </c>
      <c r="V46" s="19"/>
    </row>
    <row r="47" spans="1:22">
      <c r="A47">
        <v>1424</v>
      </c>
      <c r="C47">
        <v>28102</v>
      </c>
      <c r="D47">
        <v>0</v>
      </c>
      <c r="G47" t="s">
        <v>562</v>
      </c>
      <c r="H47">
        <v>2</v>
      </c>
      <c r="I47" t="s">
        <v>488</v>
      </c>
      <c r="J47" s="19">
        <v>11340</v>
      </c>
      <c r="K47" s="19">
        <v>8035</v>
      </c>
      <c r="L47" s="19">
        <v>3305</v>
      </c>
      <c r="M47" s="19">
        <v>4213</v>
      </c>
      <c r="N47" s="19">
        <v>6562</v>
      </c>
      <c r="O47" s="19">
        <v>5292</v>
      </c>
      <c r="P47" s="19">
        <v>1270</v>
      </c>
      <c r="Q47" s="19">
        <v>1471</v>
      </c>
      <c r="R47" s="19">
        <v>4778</v>
      </c>
      <c r="S47" s="19">
        <v>2743</v>
      </c>
      <c r="T47" s="19">
        <v>2035</v>
      </c>
      <c r="U47" s="19">
        <v>2742</v>
      </c>
      <c r="V47" s="19"/>
    </row>
    <row r="48" spans="1:22">
      <c r="A48">
        <v>1462</v>
      </c>
      <c r="C48">
        <v>28102</v>
      </c>
      <c r="D48">
        <v>0</v>
      </c>
      <c r="G48" t="s">
        <v>551</v>
      </c>
      <c r="H48">
        <v>2</v>
      </c>
      <c r="I48" t="s">
        <v>484</v>
      </c>
      <c r="J48" s="19">
        <v>5452</v>
      </c>
      <c r="K48" s="19">
        <v>2743</v>
      </c>
      <c r="L48" s="19">
        <v>2709</v>
      </c>
      <c r="M48" s="19">
        <v>2764</v>
      </c>
      <c r="N48" s="19">
        <v>3469</v>
      </c>
      <c r="O48" s="19">
        <v>1944</v>
      </c>
      <c r="P48" s="19">
        <v>1525</v>
      </c>
      <c r="Q48" s="19">
        <v>1546</v>
      </c>
      <c r="R48" s="19">
        <v>1983</v>
      </c>
      <c r="S48" s="19">
        <v>799</v>
      </c>
      <c r="T48" s="19">
        <v>1184</v>
      </c>
      <c r="U48" s="19">
        <v>1218</v>
      </c>
      <c r="V48" s="19"/>
    </row>
    <row r="49" spans="1:21">
      <c r="A49">
        <v>1833</v>
      </c>
      <c r="C49">
        <v>28105</v>
      </c>
      <c r="D49">
        <v>0</v>
      </c>
      <c r="I49" s="280" t="s">
        <v>491</v>
      </c>
      <c r="J49" s="19"/>
      <c r="K49" s="19"/>
      <c r="L49" s="19"/>
      <c r="M49" s="19"/>
      <c r="N49" s="19"/>
      <c r="O49" s="19"/>
      <c r="P49" s="19"/>
      <c r="Q49" s="19"/>
      <c r="R49" s="19"/>
      <c r="S49" s="19"/>
      <c r="T49" s="19"/>
      <c r="U49" s="19"/>
    </row>
    <row r="50" spans="1:21">
      <c r="A50">
        <v>1834</v>
      </c>
      <c r="C50">
        <v>28105</v>
      </c>
      <c r="D50">
        <v>0</v>
      </c>
      <c r="G50" t="s">
        <v>563</v>
      </c>
      <c r="H50">
        <v>0</v>
      </c>
      <c r="I50" t="s">
        <v>542</v>
      </c>
      <c r="J50" s="19">
        <v>73630</v>
      </c>
      <c r="K50" s="19">
        <v>69800</v>
      </c>
      <c r="L50" s="19">
        <v>3830</v>
      </c>
      <c r="M50" s="19">
        <v>9205</v>
      </c>
      <c r="N50" s="19">
        <v>48155</v>
      </c>
      <c r="O50" s="19">
        <v>45973</v>
      </c>
      <c r="P50" s="19">
        <v>2182</v>
      </c>
      <c r="Q50" s="19">
        <v>4909</v>
      </c>
      <c r="R50" s="19">
        <v>25475</v>
      </c>
      <c r="S50" s="19">
        <v>23827</v>
      </c>
      <c r="T50" s="19">
        <v>1648</v>
      </c>
      <c r="U50" s="19">
        <v>4296</v>
      </c>
    </row>
    <row r="51" spans="1:21">
      <c r="A51">
        <v>1835</v>
      </c>
      <c r="C51">
        <v>28105</v>
      </c>
      <c r="D51">
        <v>0</v>
      </c>
      <c r="G51" t="s">
        <v>564</v>
      </c>
      <c r="H51">
        <v>1</v>
      </c>
      <c r="I51" t="s">
        <v>565</v>
      </c>
      <c r="J51" s="19">
        <v>21829</v>
      </c>
      <c r="K51" s="19">
        <v>20631</v>
      </c>
      <c r="L51" s="19">
        <v>1198</v>
      </c>
      <c r="M51" s="19">
        <v>6344</v>
      </c>
      <c r="N51" s="19">
        <v>11507</v>
      </c>
      <c r="O51" s="19">
        <v>10870</v>
      </c>
      <c r="P51" s="19">
        <v>637</v>
      </c>
      <c r="Q51" s="19">
        <v>3234</v>
      </c>
      <c r="R51" s="19">
        <v>10322</v>
      </c>
      <c r="S51" s="19">
        <v>9761</v>
      </c>
      <c r="T51" s="19">
        <v>561</v>
      </c>
      <c r="U51" s="19">
        <v>3110</v>
      </c>
    </row>
    <row r="52" spans="1:21">
      <c r="A52">
        <v>1836</v>
      </c>
      <c r="C52">
        <v>28105</v>
      </c>
      <c r="D52">
        <v>0</v>
      </c>
      <c r="G52" t="s">
        <v>566</v>
      </c>
      <c r="H52">
        <v>2</v>
      </c>
      <c r="I52" t="s">
        <v>480</v>
      </c>
      <c r="J52" s="19">
        <v>3622</v>
      </c>
      <c r="K52" s="19">
        <v>3622</v>
      </c>
      <c r="L52" s="19">
        <v>0</v>
      </c>
      <c r="M52" s="19">
        <v>0</v>
      </c>
      <c r="N52" s="19">
        <v>2061</v>
      </c>
      <c r="O52" s="19">
        <v>2061</v>
      </c>
      <c r="P52" s="19">
        <v>0</v>
      </c>
      <c r="Q52" s="19">
        <v>0</v>
      </c>
      <c r="R52" s="19">
        <v>1561</v>
      </c>
      <c r="S52" s="19">
        <v>1561</v>
      </c>
      <c r="T52" s="19">
        <v>0</v>
      </c>
      <c r="U52" s="19">
        <v>0</v>
      </c>
    </row>
    <row r="53" spans="1:21">
      <c r="A53">
        <v>1837</v>
      </c>
      <c r="C53">
        <v>28105</v>
      </c>
      <c r="D53">
        <v>0</v>
      </c>
      <c r="G53" t="s">
        <v>567</v>
      </c>
      <c r="H53">
        <v>2</v>
      </c>
      <c r="I53" t="s">
        <v>481</v>
      </c>
      <c r="J53" s="19">
        <v>18207</v>
      </c>
      <c r="K53" s="19">
        <v>17009</v>
      </c>
      <c r="L53" s="19">
        <v>1198</v>
      </c>
      <c r="M53" s="19">
        <v>6344</v>
      </c>
      <c r="N53" s="19">
        <v>9446</v>
      </c>
      <c r="O53" s="19">
        <v>8809</v>
      </c>
      <c r="P53" s="19">
        <v>637</v>
      </c>
      <c r="Q53" s="19">
        <v>3234</v>
      </c>
      <c r="R53" s="19">
        <v>8761</v>
      </c>
      <c r="S53" s="19">
        <v>8200</v>
      </c>
      <c r="T53" s="19">
        <v>561</v>
      </c>
      <c r="U53" s="19">
        <v>3110</v>
      </c>
    </row>
    <row r="54" spans="1:21">
      <c r="A54">
        <v>1838</v>
      </c>
      <c r="C54">
        <v>28105</v>
      </c>
      <c r="D54">
        <v>0</v>
      </c>
      <c r="G54" t="s">
        <v>568</v>
      </c>
      <c r="H54">
        <v>1</v>
      </c>
      <c r="I54" t="s">
        <v>569</v>
      </c>
      <c r="J54" s="19">
        <v>32658</v>
      </c>
      <c r="K54" s="19">
        <v>31176</v>
      </c>
      <c r="L54" s="19">
        <v>1482</v>
      </c>
      <c r="M54" s="19">
        <v>1603</v>
      </c>
      <c r="N54" s="19">
        <v>22176</v>
      </c>
      <c r="O54" s="19">
        <v>21288</v>
      </c>
      <c r="P54" s="19">
        <v>888</v>
      </c>
      <c r="Q54" s="19">
        <v>964</v>
      </c>
      <c r="R54" s="19">
        <v>10482</v>
      </c>
      <c r="S54" s="19">
        <v>9888</v>
      </c>
      <c r="T54" s="19">
        <v>594</v>
      </c>
      <c r="U54" s="19">
        <v>639</v>
      </c>
    </row>
    <row r="55" spans="1:21">
      <c r="A55">
        <v>1847</v>
      </c>
      <c r="C55">
        <v>28105</v>
      </c>
      <c r="D55">
        <v>0</v>
      </c>
      <c r="G55" t="s">
        <v>570</v>
      </c>
      <c r="H55">
        <v>1</v>
      </c>
      <c r="I55" t="s">
        <v>548</v>
      </c>
      <c r="J55" s="278">
        <v>15633</v>
      </c>
      <c r="K55" s="19">
        <v>14989</v>
      </c>
      <c r="L55" s="19">
        <v>644</v>
      </c>
      <c r="M55" s="19">
        <v>663</v>
      </c>
      <c r="N55" s="19">
        <v>12307</v>
      </c>
      <c r="O55" s="19">
        <v>11933</v>
      </c>
      <c r="P55" s="19">
        <v>374</v>
      </c>
      <c r="Q55" s="19">
        <v>384</v>
      </c>
      <c r="R55" s="19">
        <v>3326</v>
      </c>
      <c r="S55" s="19">
        <v>3056</v>
      </c>
      <c r="T55" s="19">
        <v>270</v>
      </c>
      <c r="U55" s="19">
        <v>279</v>
      </c>
    </row>
    <row r="56" spans="1:21">
      <c r="A56">
        <v>1848</v>
      </c>
      <c r="C56">
        <v>28105</v>
      </c>
      <c r="D56">
        <v>0</v>
      </c>
      <c r="G56" t="s">
        <v>562</v>
      </c>
      <c r="H56">
        <v>2</v>
      </c>
      <c r="I56" t="s">
        <v>488</v>
      </c>
      <c r="J56" s="19">
        <v>13494</v>
      </c>
      <c r="K56" s="19">
        <v>12936</v>
      </c>
      <c r="L56" s="19">
        <v>558</v>
      </c>
      <c r="M56" s="19">
        <v>577</v>
      </c>
      <c r="N56" s="19">
        <v>10499</v>
      </c>
      <c r="O56" s="19">
        <v>10180</v>
      </c>
      <c r="P56" s="19">
        <v>319</v>
      </c>
      <c r="Q56" s="19">
        <v>329</v>
      </c>
      <c r="R56" s="19">
        <v>2995</v>
      </c>
      <c r="S56" s="19">
        <v>2756</v>
      </c>
      <c r="T56" s="19">
        <v>239</v>
      </c>
      <c r="U56" s="19">
        <v>248</v>
      </c>
    </row>
    <row r="57" spans="1:21">
      <c r="A57">
        <v>1888</v>
      </c>
      <c r="C57">
        <v>28105</v>
      </c>
      <c r="D57">
        <v>0</v>
      </c>
      <c r="G57" t="s">
        <v>551</v>
      </c>
      <c r="H57">
        <v>2</v>
      </c>
      <c r="I57" t="s">
        <v>484</v>
      </c>
      <c r="J57" s="19">
        <v>2139</v>
      </c>
      <c r="K57" s="19">
        <v>2053</v>
      </c>
      <c r="L57" s="19">
        <v>86</v>
      </c>
      <c r="M57" s="19">
        <v>86</v>
      </c>
      <c r="N57" s="19">
        <v>1808</v>
      </c>
      <c r="O57" s="19">
        <v>1753</v>
      </c>
      <c r="P57" s="19">
        <v>55</v>
      </c>
      <c r="Q57" s="19">
        <v>55</v>
      </c>
      <c r="R57" s="19">
        <v>331</v>
      </c>
      <c r="S57" s="19">
        <v>300</v>
      </c>
      <c r="T57" s="19">
        <v>31</v>
      </c>
      <c r="U57" s="19">
        <v>31</v>
      </c>
    </row>
    <row r="58" spans="1:21">
      <c r="A58">
        <v>2180</v>
      </c>
      <c r="C58">
        <v>28106</v>
      </c>
      <c r="D58">
        <v>0</v>
      </c>
      <c r="I58" s="280" t="s">
        <v>492</v>
      </c>
      <c r="J58" s="19"/>
      <c r="K58" s="19"/>
      <c r="L58" s="19"/>
      <c r="M58" s="19"/>
      <c r="N58" s="19"/>
      <c r="O58" s="19"/>
      <c r="P58" s="19"/>
      <c r="Q58" s="19"/>
      <c r="R58" s="19"/>
      <c r="S58" s="19"/>
      <c r="T58" s="19"/>
      <c r="U58" s="19"/>
    </row>
    <row r="59" spans="1:21">
      <c r="A59">
        <v>2181</v>
      </c>
      <c r="C59">
        <v>28106</v>
      </c>
      <c r="D59">
        <v>0</v>
      </c>
      <c r="G59" t="s">
        <v>563</v>
      </c>
      <c r="H59">
        <v>0</v>
      </c>
      <c r="I59" t="s">
        <v>542</v>
      </c>
      <c r="J59" s="19">
        <v>48430</v>
      </c>
      <c r="K59" s="19">
        <v>40954</v>
      </c>
      <c r="L59" s="19">
        <v>7476</v>
      </c>
      <c r="M59" s="19">
        <v>13219</v>
      </c>
      <c r="N59" s="19">
        <v>26953</v>
      </c>
      <c r="O59" s="19">
        <v>23340</v>
      </c>
      <c r="P59" s="19">
        <v>3613</v>
      </c>
      <c r="Q59" s="19">
        <v>6574</v>
      </c>
      <c r="R59" s="19">
        <v>21477</v>
      </c>
      <c r="S59" s="19">
        <v>17614</v>
      </c>
      <c r="T59" s="19">
        <v>3863</v>
      </c>
      <c r="U59" s="19">
        <v>6645</v>
      </c>
    </row>
    <row r="60" spans="1:21">
      <c r="A60">
        <v>2182</v>
      </c>
      <c r="C60">
        <v>28106</v>
      </c>
      <c r="D60">
        <v>0</v>
      </c>
      <c r="G60" t="s">
        <v>564</v>
      </c>
      <c r="H60">
        <v>1</v>
      </c>
      <c r="I60" t="s">
        <v>565</v>
      </c>
      <c r="J60" s="19">
        <v>17933</v>
      </c>
      <c r="K60" s="19">
        <v>16675</v>
      </c>
      <c r="L60" s="19">
        <v>1258</v>
      </c>
      <c r="M60" s="19">
        <v>6744</v>
      </c>
      <c r="N60" s="19">
        <v>9092</v>
      </c>
      <c r="O60" s="19">
        <v>8475</v>
      </c>
      <c r="P60" s="19">
        <v>617</v>
      </c>
      <c r="Q60" s="19">
        <v>3443</v>
      </c>
      <c r="R60" s="19">
        <v>8841</v>
      </c>
      <c r="S60" s="19">
        <v>8200</v>
      </c>
      <c r="T60" s="19">
        <v>641</v>
      </c>
      <c r="U60" s="19">
        <v>3301</v>
      </c>
    </row>
    <row r="61" spans="1:21">
      <c r="A61">
        <v>2183</v>
      </c>
      <c r="C61">
        <v>28106</v>
      </c>
      <c r="D61">
        <v>0</v>
      </c>
      <c r="G61" t="s">
        <v>566</v>
      </c>
      <c r="H61">
        <v>2</v>
      </c>
      <c r="I61" t="s">
        <v>480</v>
      </c>
      <c r="J61" s="19">
        <v>3577</v>
      </c>
      <c r="K61" s="19">
        <v>3577</v>
      </c>
      <c r="L61" s="19">
        <v>0</v>
      </c>
      <c r="M61" s="19">
        <v>0</v>
      </c>
      <c r="N61" s="19">
        <v>2002</v>
      </c>
      <c r="O61" s="19">
        <v>2002</v>
      </c>
      <c r="P61" s="19">
        <v>0</v>
      </c>
      <c r="Q61" s="19">
        <v>0</v>
      </c>
      <c r="R61" s="19">
        <v>1575</v>
      </c>
      <c r="S61" s="19">
        <v>1575</v>
      </c>
      <c r="T61" s="19">
        <v>0</v>
      </c>
      <c r="U61" s="19">
        <v>0</v>
      </c>
    </row>
    <row r="62" spans="1:21">
      <c r="A62">
        <v>2184</v>
      </c>
      <c r="C62">
        <v>28106</v>
      </c>
      <c r="D62">
        <v>0</v>
      </c>
      <c r="G62" t="s">
        <v>567</v>
      </c>
      <c r="H62">
        <v>2</v>
      </c>
      <c r="I62" t="s">
        <v>481</v>
      </c>
      <c r="J62" s="19">
        <v>14356</v>
      </c>
      <c r="K62" s="19">
        <v>13098</v>
      </c>
      <c r="L62" s="19">
        <v>1258</v>
      </c>
      <c r="M62" s="19">
        <v>6744</v>
      </c>
      <c r="N62" s="19">
        <v>7090</v>
      </c>
      <c r="O62" s="19">
        <v>6473</v>
      </c>
      <c r="P62" s="19">
        <v>617</v>
      </c>
      <c r="Q62" s="19">
        <v>3443</v>
      </c>
      <c r="R62" s="19">
        <v>7266</v>
      </c>
      <c r="S62" s="19">
        <v>6625</v>
      </c>
      <c r="T62" s="19">
        <v>641</v>
      </c>
      <c r="U62" s="19">
        <v>3301</v>
      </c>
    </row>
    <row r="63" spans="1:21">
      <c r="A63">
        <v>2185</v>
      </c>
      <c r="C63">
        <v>28106</v>
      </c>
      <c r="D63">
        <v>0</v>
      </c>
      <c r="G63" t="s">
        <v>568</v>
      </c>
      <c r="H63">
        <v>1</v>
      </c>
      <c r="I63" t="s">
        <v>569</v>
      </c>
      <c r="J63" s="19">
        <v>19761</v>
      </c>
      <c r="K63" s="19">
        <v>15916</v>
      </c>
      <c r="L63" s="19">
        <v>3845</v>
      </c>
      <c r="M63" s="19">
        <v>3962</v>
      </c>
      <c r="N63" s="19">
        <v>11075</v>
      </c>
      <c r="O63" s="19">
        <v>9157</v>
      </c>
      <c r="P63" s="19">
        <v>1918</v>
      </c>
      <c r="Q63" s="19">
        <v>1978</v>
      </c>
      <c r="R63" s="19">
        <v>8686</v>
      </c>
      <c r="S63" s="19">
        <v>6759</v>
      </c>
      <c r="T63" s="19">
        <v>1927</v>
      </c>
      <c r="U63" s="19">
        <v>1984</v>
      </c>
    </row>
    <row r="64" spans="1:21">
      <c r="A64">
        <v>2194</v>
      </c>
      <c r="C64">
        <v>28106</v>
      </c>
      <c r="D64">
        <v>0</v>
      </c>
      <c r="G64" t="s">
        <v>570</v>
      </c>
      <c r="H64">
        <v>1</v>
      </c>
      <c r="I64" t="s">
        <v>548</v>
      </c>
      <c r="J64" s="278">
        <v>7465</v>
      </c>
      <c r="K64" s="19">
        <v>5670</v>
      </c>
      <c r="L64" s="19">
        <v>1795</v>
      </c>
      <c r="M64" s="19">
        <v>1816</v>
      </c>
      <c r="N64" s="19">
        <v>4810</v>
      </c>
      <c r="O64" s="19">
        <v>3999</v>
      </c>
      <c r="P64" s="19">
        <v>811</v>
      </c>
      <c r="Q64" s="19">
        <v>822</v>
      </c>
      <c r="R64" s="19">
        <v>2655</v>
      </c>
      <c r="S64" s="19">
        <v>1671</v>
      </c>
      <c r="T64" s="19">
        <v>984</v>
      </c>
      <c r="U64" s="19">
        <v>994</v>
      </c>
    </row>
    <row r="65" spans="1:21">
      <c r="A65">
        <v>2195</v>
      </c>
      <c r="C65">
        <v>28106</v>
      </c>
      <c r="D65">
        <v>0</v>
      </c>
      <c r="G65" t="s">
        <v>562</v>
      </c>
      <c r="H65">
        <v>2</v>
      </c>
      <c r="I65" t="s">
        <v>488</v>
      </c>
      <c r="J65" s="19">
        <v>6480</v>
      </c>
      <c r="K65" s="19">
        <v>4813</v>
      </c>
      <c r="L65" s="19">
        <v>1667</v>
      </c>
      <c r="M65" s="19">
        <v>1688</v>
      </c>
      <c r="N65" s="19">
        <v>4108</v>
      </c>
      <c r="O65" s="19">
        <v>3339</v>
      </c>
      <c r="P65" s="19">
        <v>769</v>
      </c>
      <c r="Q65" s="19">
        <v>780</v>
      </c>
      <c r="R65" s="19">
        <v>2372</v>
      </c>
      <c r="S65" s="19">
        <v>1474</v>
      </c>
      <c r="T65" s="19">
        <v>898</v>
      </c>
      <c r="U65" s="19">
        <v>908</v>
      </c>
    </row>
    <row r="66" spans="1:21">
      <c r="A66">
        <v>2232</v>
      </c>
      <c r="C66">
        <v>28106</v>
      </c>
      <c r="D66">
        <v>0</v>
      </c>
      <c r="G66" t="s">
        <v>551</v>
      </c>
      <c r="H66">
        <v>2</v>
      </c>
      <c r="I66" t="s">
        <v>484</v>
      </c>
      <c r="J66" s="19">
        <v>985</v>
      </c>
      <c r="K66" s="19">
        <v>857</v>
      </c>
      <c r="L66" s="19">
        <v>128</v>
      </c>
      <c r="M66" s="19">
        <v>128</v>
      </c>
      <c r="N66" s="19">
        <v>702</v>
      </c>
      <c r="O66" s="19">
        <v>660</v>
      </c>
      <c r="P66" s="19">
        <v>42</v>
      </c>
      <c r="Q66" s="19">
        <v>42</v>
      </c>
      <c r="R66" s="19">
        <v>283</v>
      </c>
      <c r="S66" s="19">
        <v>197</v>
      </c>
      <c r="T66" s="19">
        <v>86</v>
      </c>
      <c r="U66" s="19">
        <v>86</v>
      </c>
    </row>
    <row r="67" spans="1:21">
      <c r="A67">
        <v>2428</v>
      </c>
      <c r="C67">
        <v>28107</v>
      </c>
      <c r="D67">
        <v>0</v>
      </c>
      <c r="I67" s="280" t="s">
        <v>493</v>
      </c>
      <c r="J67" s="19"/>
      <c r="K67" s="19"/>
      <c r="L67" s="19"/>
      <c r="M67" s="19"/>
      <c r="N67" s="19"/>
      <c r="O67" s="19"/>
      <c r="P67" s="19"/>
      <c r="Q67" s="19"/>
      <c r="R67" s="19"/>
      <c r="S67" s="19"/>
      <c r="T67" s="19"/>
      <c r="U67" s="19"/>
    </row>
    <row r="68" spans="1:21">
      <c r="A68">
        <v>2429</v>
      </c>
      <c r="C68">
        <v>28107</v>
      </c>
      <c r="D68">
        <v>0</v>
      </c>
      <c r="G68" t="s">
        <v>563</v>
      </c>
      <c r="H68">
        <v>0</v>
      </c>
      <c r="I68" t="s">
        <v>542</v>
      </c>
      <c r="J68" s="19">
        <v>57172</v>
      </c>
      <c r="K68" s="19">
        <v>45671</v>
      </c>
      <c r="L68" s="19">
        <v>11501</v>
      </c>
      <c r="M68" s="19">
        <v>24367</v>
      </c>
      <c r="N68" s="19">
        <v>26894</v>
      </c>
      <c r="O68" s="19">
        <v>22270</v>
      </c>
      <c r="P68" s="19">
        <v>4624</v>
      </c>
      <c r="Q68" s="19">
        <v>11320</v>
      </c>
      <c r="R68" s="19">
        <v>30278</v>
      </c>
      <c r="S68" s="19">
        <v>23401</v>
      </c>
      <c r="T68" s="19">
        <v>6877</v>
      </c>
      <c r="U68" s="19">
        <v>13047</v>
      </c>
    </row>
    <row r="69" spans="1:21">
      <c r="A69">
        <v>2430</v>
      </c>
      <c r="C69">
        <v>28107</v>
      </c>
      <c r="D69">
        <v>0</v>
      </c>
      <c r="G69" t="s">
        <v>564</v>
      </c>
      <c r="H69">
        <v>1</v>
      </c>
      <c r="I69" t="s">
        <v>565</v>
      </c>
      <c r="J69" s="19">
        <v>26449</v>
      </c>
      <c r="K69" s="19">
        <v>22763</v>
      </c>
      <c r="L69" s="19">
        <v>3686</v>
      </c>
      <c r="M69" s="19">
        <v>14979</v>
      </c>
      <c r="N69" s="19">
        <v>11306</v>
      </c>
      <c r="O69" s="19">
        <v>9809</v>
      </c>
      <c r="P69" s="19">
        <v>1497</v>
      </c>
      <c r="Q69" s="19">
        <v>7357</v>
      </c>
      <c r="R69" s="19">
        <v>15143</v>
      </c>
      <c r="S69" s="19">
        <v>12954</v>
      </c>
      <c r="T69" s="19">
        <v>2189</v>
      </c>
      <c r="U69" s="19">
        <v>7622</v>
      </c>
    </row>
    <row r="70" spans="1:21">
      <c r="A70">
        <v>2431</v>
      </c>
      <c r="C70">
        <v>28107</v>
      </c>
      <c r="D70">
        <v>0</v>
      </c>
      <c r="G70" t="s">
        <v>566</v>
      </c>
      <c r="H70">
        <v>2</v>
      </c>
      <c r="I70" t="s">
        <v>480</v>
      </c>
      <c r="J70" s="19">
        <v>3510</v>
      </c>
      <c r="K70" s="19">
        <v>3510</v>
      </c>
      <c r="L70" s="19">
        <v>0</v>
      </c>
      <c r="M70" s="19">
        <v>0</v>
      </c>
      <c r="N70" s="19">
        <v>1967</v>
      </c>
      <c r="O70" s="19">
        <v>1967</v>
      </c>
      <c r="P70" s="19">
        <v>0</v>
      </c>
      <c r="Q70" s="19">
        <v>0</v>
      </c>
      <c r="R70" s="19">
        <v>1543</v>
      </c>
      <c r="S70" s="19">
        <v>1543</v>
      </c>
      <c r="T70" s="19">
        <v>0</v>
      </c>
      <c r="U70" s="19">
        <v>0</v>
      </c>
    </row>
    <row r="71" spans="1:21">
      <c r="A71">
        <v>2432</v>
      </c>
      <c r="C71">
        <v>28107</v>
      </c>
      <c r="D71">
        <v>0</v>
      </c>
      <c r="G71" t="s">
        <v>567</v>
      </c>
      <c r="H71">
        <v>2</v>
      </c>
      <c r="I71" t="s">
        <v>481</v>
      </c>
      <c r="J71" s="19">
        <v>22939</v>
      </c>
      <c r="K71" s="19">
        <v>19253</v>
      </c>
      <c r="L71" s="19">
        <v>3686</v>
      </c>
      <c r="M71" s="19">
        <v>14979</v>
      </c>
      <c r="N71" s="19">
        <v>9339</v>
      </c>
      <c r="O71" s="19">
        <v>7842</v>
      </c>
      <c r="P71" s="19">
        <v>1497</v>
      </c>
      <c r="Q71" s="19">
        <v>7357</v>
      </c>
      <c r="R71" s="19">
        <v>13600</v>
      </c>
      <c r="S71" s="19">
        <v>11411</v>
      </c>
      <c r="T71" s="19">
        <v>2189</v>
      </c>
      <c r="U71" s="19">
        <v>7622</v>
      </c>
    </row>
    <row r="72" spans="1:21">
      <c r="A72">
        <v>2433</v>
      </c>
      <c r="C72">
        <v>28107</v>
      </c>
      <c r="D72">
        <v>0</v>
      </c>
      <c r="G72" t="s">
        <v>568</v>
      </c>
      <c r="H72">
        <v>1</v>
      </c>
      <c r="I72" t="s">
        <v>569</v>
      </c>
      <c r="J72" s="19">
        <v>17781</v>
      </c>
      <c r="K72" s="19">
        <v>13592</v>
      </c>
      <c r="L72" s="19">
        <v>4189</v>
      </c>
      <c r="M72" s="19">
        <v>5183</v>
      </c>
      <c r="N72" s="19">
        <v>8398</v>
      </c>
      <c r="O72" s="19">
        <v>6535</v>
      </c>
      <c r="P72" s="19">
        <v>1863</v>
      </c>
      <c r="Q72" s="19">
        <v>2415</v>
      </c>
      <c r="R72" s="19">
        <v>9383</v>
      </c>
      <c r="S72" s="19">
        <v>7057</v>
      </c>
      <c r="T72" s="19">
        <v>2326</v>
      </c>
      <c r="U72" s="19">
        <v>2768</v>
      </c>
    </row>
    <row r="73" spans="1:21">
      <c r="A73">
        <v>2442</v>
      </c>
      <c r="C73">
        <v>28107</v>
      </c>
      <c r="D73">
        <v>0</v>
      </c>
      <c r="G73" t="s">
        <v>570</v>
      </c>
      <c r="H73">
        <v>1</v>
      </c>
      <c r="I73" t="s">
        <v>548</v>
      </c>
      <c r="J73" s="278">
        <v>8398</v>
      </c>
      <c r="K73" s="19">
        <v>5588</v>
      </c>
      <c r="L73" s="19">
        <v>2810</v>
      </c>
      <c r="M73" s="19">
        <v>3297</v>
      </c>
      <c r="N73" s="19">
        <v>4452</v>
      </c>
      <c r="O73" s="19">
        <v>3598</v>
      </c>
      <c r="P73" s="19">
        <v>854</v>
      </c>
      <c r="Q73" s="19">
        <v>1096</v>
      </c>
      <c r="R73" s="19">
        <v>3946</v>
      </c>
      <c r="S73" s="19">
        <v>1990</v>
      </c>
      <c r="T73" s="19">
        <v>1956</v>
      </c>
      <c r="U73" s="19">
        <v>2201</v>
      </c>
    </row>
    <row r="74" spans="1:21">
      <c r="A74">
        <v>2443</v>
      </c>
      <c r="C74">
        <v>28107</v>
      </c>
      <c r="D74">
        <v>0</v>
      </c>
      <c r="G74" t="s">
        <v>562</v>
      </c>
      <c r="H74">
        <v>2</v>
      </c>
      <c r="I74" t="s">
        <v>488</v>
      </c>
      <c r="J74" s="19">
        <v>7108</v>
      </c>
      <c r="K74" s="19">
        <v>4635</v>
      </c>
      <c r="L74" s="19">
        <v>2473</v>
      </c>
      <c r="M74" s="19">
        <v>2950</v>
      </c>
      <c r="N74" s="19">
        <v>3729</v>
      </c>
      <c r="O74" s="19">
        <v>2937</v>
      </c>
      <c r="P74" s="19">
        <v>792</v>
      </c>
      <c r="Q74" s="19">
        <v>1029</v>
      </c>
      <c r="R74" s="19">
        <v>3379</v>
      </c>
      <c r="S74" s="19">
        <v>1698</v>
      </c>
      <c r="T74" s="19">
        <v>1681</v>
      </c>
      <c r="U74" s="19">
        <v>1921</v>
      </c>
    </row>
    <row r="75" spans="1:21">
      <c r="A75">
        <v>2483</v>
      </c>
      <c r="C75">
        <v>28107</v>
      </c>
      <c r="D75">
        <v>0</v>
      </c>
      <c r="G75" t="s">
        <v>551</v>
      </c>
      <c r="H75">
        <v>2</v>
      </c>
      <c r="I75" t="s">
        <v>484</v>
      </c>
      <c r="J75" s="19">
        <v>1290</v>
      </c>
      <c r="K75" s="19">
        <v>953</v>
      </c>
      <c r="L75" s="19">
        <v>337</v>
      </c>
      <c r="M75" s="19">
        <v>347</v>
      </c>
      <c r="N75" s="19">
        <v>723</v>
      </c>
      <c r="O75" s="19">
        <v>661</v>
      </c>
      <c r="P75" s="19">
        <v>62</v>
      </c>
      <c r="Q75" s="19">
        <v>67</v>
      </c>
      <c r="R75" s="19">
        <v>567</v>
      </c>
      <c r="S75" s="19">
        <v>292</v>
      </c>
      <c r="T75" s="19">
        <v>275</v>
      </c>
      <c r="U75" s="19">
        <v>280</v>
      </c>
    </row>
    <row r="76" spans="1:21">
      <c r="A76">
        <v>2721</v>
      </c>
      <c r="C76">
        <v>28108</v>
      </c>
      <c r="D76">
        <v>0</v>
      </c>
      <c r="I76" s="280" t="s">
        <v>494</v>
      </c>
      <c r="J76" s="19"/>
      <c r="K76" s="19"/>
      <c r="L76" s="19"/>
      <c r="M76" s="19"/>
      <c r="N76" s="19"/>
      <c r="O76" s="19"/>
      <c r="P76" s="19"/>
      <c r="Q76" s="19"/>
      <c r="R76" s="19"/>
      <c r="S76" s="19"/>
      <c r="T76" s="19"/>
      <c r="U76" s="19"/>
    </row>
    <row r="77" spans="1:21">
      <c r="A77">
        <v>2722</v>
      </c>
      <c r="C77">
        <v>28108</v>
      </c>
      <c r="D77">
        <v>0</v>
      </c>
      <c r="G77" t="s">
        <v>563</v>
      </c>
      <c r="H77">
        <v>0</v>
      </c>
      <c r="I77" t="s">
        <v>542</v>
      </c>
      <c r="J77" s="19">
        <v>54765</v>
      </c>
      <c r="K77" s="19">
        <v>48177</v>
      </c>
      <c r="L77" s="19">
        <v>6588</v>
      </c>
      <c r="M77" s="19">
        <v>22834</v>
      </c>
      <c r="N77" s="19">
        <v>26443</v>
      </c>
      <c r="O77" s="19">
        <v>22975</v>
      </c>
      <c r="P77" s="19">
        <v>3468</v>
      </c>
      <c r="Q77" s="19">
        <v>11653</v>
      </c>
      <c r="R77" s="19">
        <v>28322</v>
      </c>
      <c r="S77" s="19">
        <v>25202</v>
      </c>
      <c r="T77" s="19">
        <v>3120</v>
      </c>
      <c r="U77" s="19">
        <v>11181</v>
      </c>
    </row>
    <row r="78" spans="1:21">
      <c r="A78">
        <v>2723</v>
      </c>
      <c r="C78">
        <v>28108</v>
      </c>
      <c r="D78">
        <v>0</v>
      </c>
      <c r="G78" t="s">
        <v>564</v>
      </c>
      <c r="H78">
        <v>1</v>
      </c>
      <c r="I78" t="s">
        <v>565</v>
      </c>
      <c r="J78" s="19">
        <v>32691</v>
      </c>
      <c r="K78" s="19">
        <v>29336</v>
      </c>
      <c r="L78" s="19">
        <v>3355</v>
      </c>
      <c r="M78" s="19">
        <v>19061</v>
      </c>
      <c r="N78" s="19">
        <v>13920</v>
      </c>
      <c r="O78" s="19">
        <v>12201</v>
      </c>
      <c r="P78" s="19">
        <v>1719</v>
      </c>
      <c r="Q78" s="19">
        <v>9756</v>
      </c>
      <c r="R78" s="19">
        <v>18771</v>
      </c>
      <c r="S78" s="19">
        <v>17135</v>
      </c>
      <c r="T78" s="19">
        <v>1636</v>
      </c>
      <c r="U78" s="19">
        <v>9305</v>
      </c>
    </row>
    <row r="79" spans="1:21">
      <c r="A79">
        <v>2724</v>
      </c>
      <c r="C79">
        <v>28108</v>
      </c>
      <c r="D79">
        <v>0</v>
      </c>
      <c r="G79" t="s">
        <v>566</v>
      </c>
      <c r="H79">
        <v>2</v>
      </c>
      <c r="I79" t="s">
        <v>480</v>
      </c>
      <c r="J79" s="19">
        <v>4288</v>
      </c>
      <c r="K79" s="19">
        <v>4288</v>
      </c>
      <c r="L79" s="19">
        <v>0</v>
      </c>
      <c r="M79" s="19">
        <v>0</v>
      </c>
      <c r="N79" s="19">
        <v>2459</v>
      </c>
      <c r="O79" s="19">
        <v>2459</v>
      </c>
      <c r="P79" s="19">
        <v>0</v>
      </c>
      <c r="Q79" s="19">
        <v>0</v>
      </c>
      <c r="R79" s="19">
        <v>1829</v>
      </c>
      <c r="S79" s="19">
        <v>1829</v>
      </c>
      <c r="T79" s="19">
        <v>0</v>
      </c>
      <c r="U79" s="19">
        <v>0</v>
      </c>
    </row>
    <row r="80" spans="1:21">
      <c r="A80">
        <v>2725</v>
      </c>
      <c r="C80">
        <v>28108</v>
      </c>
      <c r="D80">
        <v>0</v>
      </c>
      <c r="G80" t="s">
        <v>567</v>
      </c>
      <c r="H80">
        <v>2</v>
      </c>
      <c r="I80" t="s">
        <v>481</v>
      </c>
      <c r="J80" s="19">
        <v>28403</v>
      </c>
      <c r="K80" s="19">
        <v>25048</v>
      </c>
      <c r="L80" s="19">
        <v>3355</v>
      </c>
      <c r="M80" s="19">
        <v>19061</v>
      </c>
      <c r="N80" s="19">
        <v>11461</v>
      </c>
      <c r="O80" s="19">
        <v>9742</v>
      </c>
      <c r="P80" s="19">
        <v>1719</v>
      </c>
      <c r="Q80" s="19">
        <v>9756</v>
      </c>
      <c r="R80" s="19">
        <v>16942</v>
      </c>
      <c r="S80" s="19">
        <v>15306</v>
      </c>
      <c r="T80" s="19">
        <v>1636</v>
      </c>
      <c r="U80" s="19">
        <v>9305</v>
      </c>
    </row>
    <row r="81" spans="1:21">
      <c r="A81">
        <v>2726</v>
      </c>
      <c r="C81">
        <v>28108</v>
      </c>
      <c r="D81">
        <v>0</v>
      </c>
      <c r="G81" t="s">
        <v>568</v>
      </c>
      <c r="H81">
        <v>1</v>
      </c>
      <c r="I81" t="s">
        <v>569</v>
      </c>
      <c r="J81" s="19">
        <v>9084</v>
      </c>
      <c r="K81" s="19">
        <v>7769</v>
      </c>
      <c r="L81" s="19">
        <v>1315</v>
      </c>
      <c r="M81" s="19">
        <v>1553</v>
      </c>
      <c r="N81" s="19">
        <v>4811</v>
      </c>
      <c r="O81" s="19">
        <v>4152</v>
      </c>
      <c r="P81" s="19">
        <v>659</v>
      </c>
      <c r="Q81" s="19">
        <v>715</v>
      </c>
      <c r="R81" s="19">
        <v>4273</v>
      </c>
      <c r="S81" s="19">
        <v>3617</v>
      </c>
      <c r="T81" s="19">
        <v>656</v>
      </c>
      <c r="U81" s="19">
        <v>838</v>
      </c>
    </row>
    <row r="82" spans="1:21">
      <c r="A82">
        <v>2735</v>
      </c>
      <c r="C82">
        <v>28108</v>
      </c>
      <c r="D82">
        <v>0</v>
      </c>
      <c r="G82" t="s">
        <v>570</v>
      </c>
      <c r="H82">
        <v>1</v>
      </c>
      <c r="I82" t="s">
        <v>548</v>
      </c>
      <c r="J82" s="278">
        <v>6577</v>
      </c>
      <c r="K82" s="19">
        <v>5793</v>
      </c>
      <c r="L82" s="19">
        <v>784</v>
      </c>
      <c r="M82" s="19">
        <v>950</v>
      </c>
      <c r="N82" s="19">
        <v>3736</v>
      </c>
      <c r="O82" s="19">
        <v>3258</v>
      </c>
      <c r="P82" s="19">
        <v>478</v>
      </c>
      <c r="Q82" s="19">
        <v>499</v>
      </c>
      <c r="R82" s="19">
        <v>2841</v>
      </c>
      <c r="S82" s="19">
        <v>2535</v>
      </c>
      <c r="T82" s="19">
        <v>306</v>
      </c>
      <c r="U82" s="19">
        <v>451</v>
      </c>
    </row>
    <row r="83" spans="1:21">
      <c r="A83">
        <v>2736</v>
      </c>
      <c r="C83">
        <v>28108</v>
      </c>
      <c r="D83">
        <v>0</v>
      </c>
      <c r="G83" t="s">
        <v>562</v>
      </c>
      <c r="H83">
        <v>2</v>
      </c>
      <c r="I83" t="s">
        <v>488</v>
      </c>
      <c r="J83" s="19">
        <v>6050</v>
      </c>
      <c r="K83" s="19">
        <v>5318</v>
      </c>
      <c r="L83" s="19">
        <v>732</v>
      </c>
      <c r="M83" s="19">
        <v>895</v>
      </c>
      <c r="N83" s="19">
        <v>3373</v>
      </c>
      <c r="O83" s="19">
        <v>2922</v>
      </c>
      <c r="P83" s="19">
        <v>451</v>
      </c>
      <c r="Q83" s="19">
        <v>471</v>
      </c>
      <c r="R83" s="19">
        <v>2677</v>
      </c>
      <c r="S83" s="19">
        <v>2396</v>
      </c>
      <c r="T83" s="19">
        <v>281</v>
      </c>
      <c r="U83" s="19">
        <v>424</v>
      </c>
    </row>
    <row r="84" spans="1:21">
      <c r="A84">
        <v>2773</v>
      </c>
      <c r="C84">
        <v>28108</v>
      </c>
      <c r="D84">
        <v>0</v>
      </c>
      <c r="G84" t="s">
        <v>551</v>
      </c>
      <c r="H84">
        <v>2</v>
      </c>
      <c r="I84" t="s">
        <v>484</v>
      </c>
      <c r="J84" s="19">
        <v>527</v>
      </c>
      <c r="K84" s="19">
        <v>475</v>
      </c>
      <c r="L84" s="19">
        <v>52</v>
      </c>
      <c r="M84" s="19">
        <v>55</v>
      </c>
      <c r="N84" s="19">
        <v>363</v>
      </c>
      <c r="O84" s="19">
        <v>336</v>
      </c>
      <c r="P84" s="19">
        <v>27</v>
      </c>
      <c r="Q84" s="19">
        <v>28</v>
      </c>
      <c r="R84" s="19">
        <v>164</v>
      </c>
      <c r="S84" s="19">
        <v>139</v>
      </c>
      <c r="T84" s="19">
        <v>25</v>
      </c>
      <c r="U84" s="19">
        <v>27</v>
      </c>
    </row>
    <row r="85" spans="1:21">
      <c r="A85">
        <v>2970</v>
      </c>
      <c r="C85">
        <v>28109</v>
      </c>
      <c r="D85">
        <v>0</v>
      </c>
      <c r="I85" s="280" t="s">
        <v>495</v>
      </c>
      <c r="J85" s="19"/>
      <c r="K85" s="19"/>
      <c r="L85" s="19"/>
      <c r="M85" s="19"/>
      <c r="N85" s="19"/>
      <c r="O85" s="19"/>
      <c r="P85" s="19"/>
      <c r="Q85" s="19"/>
      <c r="R85" s="19"/>
      <c r="S85" s="19"/>
      <c r="T85" s="19"/>
      <c r="U85" s="19"/>
    </row>
    <row r="86" spans="1:21">
      <c r="A86">
        <v>2971</v>
      </c>
      <c r="C86">
        <v>28109</v>
      </c>
      <c r="D86">
        <v>0</v>
      </c>
      <c r="G86" t="s">
        <v>563</v>
      </c>
      <c r="H86">
        <v>0</v>
      </c>
      <c r="I86" t="s">
        <v>542</v>
      </c>
      <c r="J86" s="19">
        <v>69894</v>
      </c>
      <c r="K86" s="19">
        <v>62313</v>
      </c>
      <c r="L86" s="19">
        <v>7581</v>
      </c>
      <c r="M86" s="19">
        <v>25880</v>
      </c>
      <c r="N86" s="19">
        <v>33599</v>
      </c>
      <c r="O86" s="19">
        <v>30287</v>
      </c>
      <c r="P86" s="19">
        <v>3312</v>
      </c>
      <c r="Q86" s="19">
        <v>12723</v>
      </c>
      <c r="R86" s="19">
        <v>36295</v>
      </c>
      <c r="S86" s="19">
        <v>32026</v>
      </c>
      <c r="T86" s="19">
        <v>4269</v>
      </c>
      <c r="U86" s="19">
        <v>13157</v>
      </c>
    </row>
    <row r="87" spans="1:21">
      <c r="A87">
        <v>2972</v>
      </c>
      <c r="C87">
        <v>28109</v>
      </c>
      <c r="D87">
        <v>0</v>
      </c>
      <c r="G87" t="s">
        <v>564</v>
      </c>
      <c r="H87">
        <v>1</v>
      </c>
      <c r="I87" t="s">
        <v>565</v>
      </c>
      <c r="J87" s="19">
        <v>44151</v>
      </c>
      <c r="K87" s="19">
        <v>39651</v>
      </c>
      <c r="L87" s="19">
        <v>4500</v>
      </c>
      <c r="M87" s="19">
        <v>22568</v>
      </c>
      <c r="N87" s="19">
        <v>18767</v>
      </c>
      <c r="O87" s="19">
        <v>16676</v>
      </c>
      <c r="P87" s="19">
        <v>2091</v>
      </c>
      <c r="Q87" s="19">
        <v>11379</v>
      </c>
      <c r="R87" s="19">
        <v>25384</v>
      </c>
      <c r="S87" s="19">
        <v>22975</v>
      </c>
      <c r="T87" s="19">
        <v>2409</v>
      </c>
      <c r="U87" s="19">
        <v>11189</v>
      </c>
    </row>
    <row r="88" spans="1:21">
      <c r="A88">
        <v>2973</v>
      </c>
      <c r="C88">
        <v>28109</v>
      </c>
      <c r="D88">
        <v>0</v>
      </c>
      <c r="G88" t="s">
        <v>566</v>
      </c>
      <c r="H88">
        <v>2</v>
      </c>
      <c r="I88" t="s">
        <v>480</v>
      </c>
      <c r="J88" s="19">
        <v>5590</v>
      </c>
      <c r="K88" s="19">
        <v>5590</v>
      </c>
      <c r="L88" s="19">
        <v>0</v>
      </c>
      <c r="M88" s="19">
        <v>0</v>
      </c>
      <c r="N88" s="19">
        <v>3271</v>
      </c>
      <c r="O88" s="19">
        <v>3271</v>
      </c>
      <c r="P88" s="19">
        <v>0</v>
      </c>
      <c r="Q88" s="19">
        <v>0</v>
      </c>
      <c r="R88" s="19">
        <v>2319</v>
      </c>
      <c r="S88" s="19">
        <v>2319</v>
      </c>
      <c r="T88" s="19">
        <v>0</v>
      </c>
      <c r="U88" s="19">
        <v>0</v>
      </c>
    </row>
    <row r="89" spans="1:21">
      <c r="A89">
        <v>2974</v>
      </c>
      <c r="C89">
        <v>28109</v>
      </c>
      <c r="D89">
        <v>0</v>
      </c>
      <c r="G89" t="s">
        <v>567</v>
      </c>
      <c r="H89">
        <v>2</v>
      </c>
      <c r="I89" t="s">
        <v>481</v>
      </c>
      <c r="J89" s="19">
        <v>38561</v>
      </c>
      <c r="K89" s="19">
        <v>34061</v>
      </c>
      <c r="L89" s="19">
        <v>4500</v>
      </c>
      <c r="M89" s="19">
        <v>22568</v>
      </c>
      <c r="N89" s="19">
        <v>15496</v>
      </c>
      <c r="O89" s="19">
        <v>13405</v>
      </c>
      <c r="P89" s="19">
        <v>2091</v>
      </c>
      <c r="Q89" s="19">
        <v>11379</v>
      </c>
      <c r="R89" s="19">
        <v>23065</v>
      </c>
      <c r="S89" s="19">
        <v>20656</v>
      </c>
      <c r="T89" s="19">
        <v>2409</v>
      </c>
      <c r="U89" s="19">
        <v>11189</v>
      </c>
    </row>
    <row r="90" spans="1:21">
      <c r="A90">
        <v>2975</v>
      </c>
      <c r="C90">
        <v>28109</v>
      </c>
      <c r="D90">
        <v>0</v>
      </c>
      <c r="G90" t="s">
        <v>568</v>
      </c>
      <c r="H90">
        <v>1</v>
      </c>
      <c r="I90" t="s">
        <v>569</v>
      </c>
      <c r="J90" s="19">
        <v>7187</v>
      </c>
      <c r="K90" s="19">
        <v>6318</v>
      </c>
      <c r="L90" s="19">
        <v>869</v>
      </c>
      <c r="M90" s="19">
        <v>909</v>
      </c>
      <c r="N90" s="19">
        <v>4247</v>
      </c>
      <c r="O90" s="19">
        <v>3943</v>
      </c>
      <c r="P90" s="19">
        <v>304</v>
      </c>
      <c r="Q90" s="19">
        <v>326</v>
      </c>
      <c r="R90" s="19">
        <v>2940</v>
      </c>
      <c r="S90" s="19">
        <v>2375</v>
      </c>
      <c r="T90" s="19">
        <v>565</v>
      </c>
      <c r="U90" s="19">
        <v>583</v>
      </c>
    </row>
    <row r="91" spans="1:21">
      <c r="A91">
        <v>2984</v>
      </c>
      <c r="C91">
        <v>28109</v>
      </c>
      <c r="D91">
        <v>0</v>
      </c>
      <c r="G91" t="s">
        <v>570</v>
      </c>
      <c r="H91">
        <v>1</v>
      </c>
      <c r="I91" t="s">
        <v>548</v>
      </c>
      <c r="J91" s="278">
        <v>13069</v>
      </c>
      <c r="K91" s="19">
        <v>11850</v>
      </c>
      <c r="L91" s="19">
        <v>1219</v>
      </c>
      <c r="M91" s="19">
        <v>1268</v>
      </c>
      <c r="N91" s="19">
        <v>7178</v>
      </c>
      <c r="O91" s="19">
        <v>6801</v>
      </c>
      <c r="P91" s="19">
        <v>377</v>
      </c>
      <c r="Q91" s="19">
        <v>399</v>
      </c>
      <c r="R91" s="19">
        <v>5891</v>
      </c>
      <c r="S91" s="19">
        <v>5049</v>
      </c>
      <c r="T91" s="19">
        <v>842</v>
      </c>
      <c r="U91" s="19">
        <v>869</v>
      </c>
    </row>
    <row r="92" spans="1:21">
      <c r="A92">
        <v>2985</v>
      </c>
      <c r="C92">
        <v>28109</v>
      </c>
      <c r="D92">
        <v>0</v>
      </c>
      <c r="G92" t="s">
        <v>562</v>
      </c>
      <c r="H92">
        <v>2</v>
      </c>
      <c r="I92" t="s">
        <v>488</v>
      </c>
      <c r="J92" s="19">
        <v>11663</v>
      </c>
      <c r="K92" s="19">
        <v>10680</v>
      </c>
      <c r="L92" s="19">
        <v>983</v>
      </c>
      <c r="M92" s="19">
        <v>1032</v>
      </c>
      <c r="N92" s="19">
        <v>6171</v>
      </c>
      <c r="O92" s="19">
        <v>5864</v>
      </c>
      <c r="P92" s="19">
        <v>307</v>
      </c>
      <c r="Q92" s="19">
        <v>329</v>
      </c>
      <c r="R92" s="19">
        <v>5492</v>
      </c>
      <c r="S92" s="19">
        <v>4816</v>
      </c>
      <c r="T92" s="19">
        <v>676</v>
      </c>
      <c r="U92" s="19">
        <v>703</v>
      </c>
    </row>
    <row r="93" spans="1:21">
      <c r="A93">
        <v>3023</v>
      </c>
      <c r="C93">
        <v>28109</v>
      </c>
      <c r="D93">
        <v>0</v>
      </c>
      <c r="G93" t="s">
        <v>551</v>
      </c>
      <c r="H93">
        <v>2</v>
      </c>
      <c r="I93" t="s">
        <v>484</v>
      </c>
      <c r="J93" s="19">
        <v>1406</v>
      </c>
      <c r="K93" s="19">
        <v>1170</v>
      </c>
      <c r="L93" s="19">
        <v>236</v>
      </c>
      <c r="M93" s="19">
        <v>236</v>
      </c>
      <c r="N93" s="19">
        <v>1007</v>
      </c>
      <c r="O93" s="19">
        <v>937</v>
      </c>
      <c r="P93" s="19">
        <v>70</v>
      </c>
      <c r="Q93" s="19">
        <v>70</v>
      </c>
      <c r="R93" s="19">
        <v>399</v>
      </c>
      <c r="S93" s="19">
        <v>233</v>
      </c>
      <c r="T93" s="19">
        <v>166</v>
      </c>
      <c r="U93" s="19">
        <v>166</v>
      </c>
    </row>
    <row r="94" spans="1:21">
      <c r="A94">
        <v>3269</v>
      </c>
      <c r="C94">
        <v>28110</v>
      </c>
      <c r="D94">
        <v>0</v>
      </c>
      <c r="I94" s="280" t="s">
        <v>496</v>
      </c>
      <c r="J94" s="19"/>
      <c r="K94" s="19"/>
      <c r="L94" s="19"/>
      <c r="M94" s="19"/>
      <c r="N94" s="19"/>
      <c r="O94" s="19"/>
      <c r="P94" s="19"/>
      <c r="Q94" s="19"/>
      <c r="R94" s="19"/>
      <c r="S94" s="19"/>
      <c r="T94" s="19"/>
      <c r="U94" s="19"/>
    </row>
    <row r="95" spans="1:21">
      <c r="A95">
        <v>3270</v>
      </c>
      <c r="C95">
        <v>28110</v>
      </c>
      <c r="D95">
        <v>0</v>
      </c>
      <c r="G95" t="s">
        <v>563</v>
      </c>
      <c r="H95">
        <v>0</v>
      </c>
      <c r="I95" t="s">
        <v>542</v>
      </c>
      <c r="J95" s="19">
        <v>210422</v>
      </c>
      <c r="K95" s="19">
        <v>193728</v>
      </c>
      <c r="L95" s="19">
        <v>16694</v>
      </c>
      <c r="M95" s="19">
        <v>23429</v>
      </c>
      <c r="N95" s="19">
        <v>119477</v>
      </c>
      <c r="O95" s="19">
        <v>110819</v>
      </c>
      <c r="P95" s="19">
        <v>8658</v>
      </c>
      <c r="Q95" s="19">
        <v>12002</v>
      </c>
      <c r="R95" s="19">
        <v>90945</v>
      </c>
      <c r="S95" s="19">
        <v>82909</v>
      </c>
      <c r="T95" s="19">
        <v>8036</v>
      </c>
      <c r="U95" s="19">
        <v>11427</v>
      </c>
    </row>
    <row r="96" spans="1:21">
      <c r="A96">
        <v>3271</v>
      </c>
      <c r="C96">
        <v>28110</v>
      </c>
      <c r="D96">
        <v>0</v>
      </c>
      <c r="G96" t="s">
        <v>564</v>
      </c>
      <c r="H96">
        <v>1</v>
      </c>
      <c r="I96" t="s">
        <v>565</v>
      </c>
      <c r="J96" s="19">
        <v>33771</v>
      </c>
      <c r="K96" s="19">
        <v>31108</v>
      </c>
      <c r="L96" s="19">
        <v>2663</v>
      </c>
      <c r="M96" s="19">
        <v>7777</v>
      </c>
      <c r="N96" s="19">
        <v>16295</v>
      </c>
      <c r="O96" s="19">
        <v>14948</v>
      </c>
      <c r="P96" s="19">
        <v>1347</v>
      </c>
      <c r="Q96" s="19">
        <v>3957</v>
      </c>
      <c r="R96" s="19">
        <v>17476</v>
      </c>
      <c r="S96" s="19">
        <v>16160</v>
      </c>
      <c r="T96" s="19">
        <v>1316</v>
      </c>
      <c r="U96" s="19">
        <v>3820</v>
      </c>
    </row>
    <row r="97" spans="1:21">
      <c r="A97">
        <v>3272</v>
      </c>
      <c r="C97">
        <v>28110</v>
      </c>
      <c r="D97">
        <v>0</v>
      </c>
      <c r="G97" t="s">
        <v>566</v>
      </c>
      <c r="H97">
        <v>2</v>
      </c>
      <c r="I97" t="s">
        <v>480</v>
      </c>
      <c r="J97" s="19">
        <v>3925</v>
      </c>
      <c r="K97" s="19">
        <v>3925</v>
      </c>
      <c r="L97" s="19">
        <v>0</v>
      </c>
      <c r="M97" s="19">
        <v>0</v>
      </c>
      <c r="N97" s="19">
        <v>2147</v>
      </c>
      <c r="O97" s="19">
        <v>2147</v>
      </c>
      <c r="P97" s="19">
        <v>0</v>
      </c>
      <c r="Q97" s="19">
        <v>0</v>
      </c>
      <c r="R97" s="19">
        <v>1778</v>
      </c>
      <c r="S97" s="19">
        <v>1778</v>
      </c>
      <c r="T97" s="19">
        <v>0</v>
      </c>
      <c r="U97" s="19">
        <v>0</v>
      </c>
    </row>
    <row r="98" spans="1:21">
      <c r="A98">
        <v>3273</v>
      </c>
      <c r="C98">
        <v>28110</v>
      </c>
      <c r="D98">
        <v>0</v>
      </c>
      <c r="G98" t="s">
        <v>567</v>
      </c>
      <c r="H98">
        <v>2</v>
      </c>
      <c r="I98" t="s">
        <v>481</v>
      </c>
      <c r="J98" s="19">
        <v>29846</v>
      </c>
      <c r="K98" s="19">
        <v>27183</v>
      </c>
      <c r="L98" s="19">
        <v>2663</v>
      </c>
      <c r="M98" s="19">
        <v>7777</v>
      </c>
      <c r="N98" s="19">
        <v>14148</v>
      </c>
      <c r="O98" s="19">
        <v>12801</v>
      </c>
      <c r="P98" s="19">
        <v>1347</v>
      </c>
      <c r="Q98" s="19">
        <v>3957</v>
      </c>
      <c r="R98" s="19">
        <v>15698</v>
      </c>
      <c r="S98" s="19">
        <v>14382</v>
      </c>
      <c r="T98" s="19">
        <v>1316</v>
      </c>
      <c r="U98" s="19">
        <v>3820</v>
      </c>
    </row>
    <row r="99" spans="1:21">
      <c r="A99">
        <v>3274</v>
      </c>
      <c r="C99">
        <v>28110</v>
      </c>
      <c r="D99">
        <v>0</v>
      </c>
      <c r="G99" t="s">
        <v>568</v>
      </c>
      <c r="H99">
        <v>1</v>
      </c>
      <c r="I99" t="s">
        <v>569</v>
      </c>
      <c r="J99" s="19">
        <v>94093</v>
      </c>
      <c r="K99" s="19">
        <v>88485</v>
      </c>
      <c r="L99" s="19">
        <v>5608</v>
      </c>
      <c r="M99" s="19">
        <v>6808</v>
      </c>
      <c r="N99" s="19">
        <v>51292</v>
      </c>
      <c r="O99" s="19">
        <v>48276</v>
      </c>
      <c r="P99" s="19">
        <v>3016</v>
      </c>
      <c r="Q99" s="19">
        <v>3595</v>
      </c>
      <c r="R99" s="19">
        <v>42801</v>
      </c>
      <c r="S99" s="19">
        <v>40209</v>
      </c>
      <c r="T99" s="19">
        <v>2592</v>
      </c>
      <c r="U99" s="19">
        <v>3213</v>
      </c>
    </row>
    <row r="100" spans="1:21">
      <c r="A100">
        <v>3283</v>
      </c>
      <c r="C100">
        <v>28110</v>
      </c>
      <c r="D100">
        <v>0</v>
      </c>
      <c r="G100" t="s">
        <v>570</v>
      </c>
      <c r="H100">
        <v>1</v>
      </c>
      <c r="I100" t="s">
        <v>548</v>
      </c>
      <c r="J100" s="278">
        <v>77072</v>
      </c>
      <c r="K100" s="19">
        <v>69502</v>
      </c>
      <c r="L100" s="19">
        <v>7570</v>
      </c>
      <c r="M100" s="19">
        <v>7924</v>
      </c>
      <c r="N100" s="19">
        <v>48721</v>
      </c>
      <c r="O100" s="19">
        <v>44887</v>
      </c>
      <c r="P100" s="19">
        <v>3834</v>
      </c>
      <c r="Q100" s="19">
        <v>3960</v>
      </c>
      <c r="R100" s="19">
        <v>28351</v>
      </c>
      <c r="S100" s="19">
        <v>24615</v>
      </c>
      <c r="T100" s="19">
        <v>3736</v>
      </c>
      <c r="U100" s="19">
        <v>3964</v>
      </c>
    </row>
    <row r="101" spans="1:21">
      <c r="A101">
        <v>3284</v>
      </c>
      <c r="C101">
        <v>28110</v>
      </c>
      <c r="D101">
        <v>0</v>
      </c>
      <c r="G101" t="s">
        <v>562</v>
      </c>
      <c r="H101">
        <v>2</v>
      </c>
      <c r="I101" t="s">
        <v>488</v>
      </c>
      <c r="J101" s="19">
        <v>59884</v>
      </c>
      <c r="K101" s="19">
        <v>53632</v>
      </c>
      <c r="L101" s="19">
        <v>6252</v>
      </c>
      <c r="M101" s="19">
        <v>6573</v>
      </c>
      <c r="N101" s="19">
        <v>36835</v>
      </c>
      <c r="O101" s="19">
        <v>33603</v>
      </c>
      <c r="P101" s="19">
        <v>3232</v>
      </c>
      <c r="Q101" s="19">
        <v>3337</v>
      </c>
      <c r="R101" s="19">
        <v>23049</v>
      </c>
      <c r="S101" s="19">
        <v>20029</v>
      </c>
      <c r="T101" s="19">
        <v>3020</v>
      </c>
      <c r="U101" s="19">
        <v>3236</v>
      </c>
    </row>
    <row r="102" spans="1:21">
      <c r="A102">
        <v>3324</v>
      </c>
      <c r="C102">
        <v>28110</v>
      </c>
      <c r="D102">
        <v>0</v>
      </c>
      <c r="G102" t="s">
        <v>551</v>
      </c>
      <c r="H102">
        <v>2</v>
      </c>
      <c r="I102" t="s">
        <v>484</v>
      </c>
      <c r="J102" s="19">
        <v>17188</v>
      </c>
      <c r="K102" s="19">
        <v>15870</v>
      </c>
      <c r="L102" s="19">
        <v>1318</v>
      </c>
      <c r="M102" s="19">
        <v>1351</v>
      </c>
      <c r="N102" s="19">
        <v>11886</v>
      </c>
      <c r="O102" s="19">
        <v>11284</v>
      </c>
      <c r="P102" s="19">
        <v>602</v>
      </c>
      <c r="Q102" s="19">
        <v>623</v>
      </c>
      <c r="R102" s="19">
        <v>5302</v>
      </c>
      <c r="S102" s="19">
        <v>4586</v>
      </c>
      <c r="T102" s="19">
        <v>716</v>
      </c>
      <c r="U102" s="19">
        <v>728</v>
      </c>
    </row>
    <row r="103" spans="1:21">
      <c r="A103">
        <v>3928</v>
      </c>
      <c r="C103">
        <v>28111</v>
      </c>
      <c r="D103">
        <v>0</v>
      </c>
      <c r="I103" s="280" t="s">
        <v>497</v>
      </c>
      <c r="J103" s="19"/>
      <c r="K103" s="19"/>
      <c r="L103" s="19"/>
      <c r="M103" s="19"/>
      <c r="N103" s="19"/>
      <c r="O103" s="19"/>
      <c r="P103" s="19"/>
      <c r="Q103" s="19"/>
      <c r="R103" s="19"/>
      <c r="S103" s="19"/>
      <c r="T103" s="19"/>
      <c r="U103" s="19"/>
    </row>
    <row r="104" spans="1:21">
      <c r="A104">
        <v>3929</v>
      </c>
      <c r="C104">
        <v>28111</v>
      </c>
      <c r="D104">
        <v>0</v>
      </c>
      <c r="G104" t="s">
        <v>563</v>
      </c>
      <c r="H104">
        <v>0</v>
      </c>
      <c r="I104" t="s">
        <v>542</v>
      </c>
      <c r="J104" s="19">
        <v>113734</v>
      </c>
      <c r="K104" s="19">
        <v>96358</v>
      </c>
      <c r="L104" s="19">
        <v>17376</v>
      </c>
      <c r="M104" s="19">
        <v>38077</v>
      </c>
      <c r="N104" s="19">
        <v>64815</v>
      </c>
      <c r="O104" s="19">
        <v>54750</v>
      </c>
      <c r="P104" s="19">
        <v>10065</v>
      </c>
      <c r="Q104" s="19">
        <v>20655</v>
      </c>
      <c r="R104" s="19">
        <v>48919</v>
      </c>
      <c r="S104" s="19">
        <v>41608</v>
      </c>
      <c r="T104" s="19">
        <v>7311</v>
      </c>
      <c r="U104" s="19">
        <v>17422</v>
      </c>
    </row>
    <row r="105" spans="1:21">
      <c r="A105">
        <v>3930</v>
      </c>
      <c r="C105">
        <v>28111</v>
      </c>
      <c r="D105">
        <v>0</v>
      </c>
      <c r="G105" t="s">
        <v>564</v>
      </c>
      <c r="H105">
        <v>1</v>
      </c>
      <c r="I105" t="s">
        <v>565</v>
      </c>
      <c r="J105" s="19">
        <v>53187</v>
      </c>
      <c r="K105" s="19">
        <v>46663</v>
      </c>
      <c r="L105" s="19">
        <v>6524</v>
      </c>
      <c r="M105" s="19">
        <v>26739</v>
      </c>
      <c r="N105" s="19">
        <v>26173</v>
      </c>
      <c r="O105" s="19">
        <v>22394</v>
      </c>
      <c r="P105" s="19">
        <v>3779</v>
      </c>
      <c r="Q105" s="19">
        <v>14147</v>
      </c>
      <c r="R105" s="19">
        <v>27014</v>
      </c>
      <c r="S105" s="19">
        <v>24269</v>
      </c>
      <c r="T105" s="19">
        <v>2745</v>
      </c>
      <c r="U105" s="19">
        <v>12592</v>
      </c>
    </row>
    <row r="106" spans="1:21">
      <c r="A106">
        <v>3931</v>
      </c>
      <c r="C106">
        <v>28111</v>
      </c>
      <c r="D106">
        <v>0</v>
      </c>
      <c r="G106" t="s">
        <v>566</v>
      </c>
      <c r="H106">
        <v>2</v>
      </c>
      <c r="I106" t="s">
        <v>480</v>
      </c>
      <c r="J106" s="19">
        <v>6572</v>
      </c>
      <c r="K106" s="19">
        <v>6572</v>
      </c>
      <c r="L106" s="19">
        <v>0</v>
      </c>
      <c r="M106" s="19">
        <v>0</v>
      </c>
      <c r="N106" s="19">
        <v>3622</v>
      </c>
      <c r="O106" s="19">
        <v>3622</v>
      </c>
      <c r="P106" s="19">
        <v>0</v>
      </c>
      <c r="Q106" s="19">
        <v>0</v>
      </c>
      <c r="R106" s="19">
        <v>2950</v>
      </c>
      <c r="S106" s="19">
        <v>2950</v>
      </c>
      <c r="T106" s="19">
        <v>0</v>
      </c>
      <c r="U106" s="19">
        <v>0</v>
      </c>
    </row>
    <row r="107" spans="1:21">
      <c r="A107">
        <v>3932</v>
      </c>
      <c r="C107">
        <v>28111</v>
      </c>
      <c r="D107">
        <v>0</v>
      </c>
      <c r="G107" t="s">
        <v>567</v>
      </c>
      <c r="H107">
        <v>2</v>
      </c>
      <c r="I107" t="s">
        <v>481</v>
      </c>
      <c r="J107" s="19">
        <v>46615</v>
      </c>
      <c r="K107" s="19">
        <v>40091</v>
      </c>
      <c r="L107" s="19">
        <v>6524</v>
      </c>
      <c r="M107" s="19">
        <v>26739</v>
      </c>
      <c r="N107" s="19">
        <v>22551</v>
      </c>
      <c r="O107" s="19">
        <v>18772</v>
      </c>
      <c r="P107" s="19">
        <v>3779</v>
      </c>
      <c r="Q107" s="19">
        <v>14147</v>
      </c>
      <c r="R107" s="19">
        <v>24064</v>
      </c>
      <c r="S107" s="19">
        <v>21319</v>
      </c>
      <c r="T107" s="19">
        <v>2745</v>
      </c>
      <c r="U107" s="19">
        <v>12592</v>
      </c>
    </row>
    <row r="108" spans="1:21">
      <c r="A108">
        <v>3933</v>
      </c>
      <c r="C108">
        <v>28111</v>
      </c>
      <c r="D108">
        <v>0</v>
      </c>
      <c r="G108" t="s">
        <v>568</v>
      </c>
      <c r="H108">
        <v>1</v>
      </c>
      <c r="I108" t="s">
        <v>569</v>
      </c>
      <c r="J108" s="19">
        <v>21743</v>
      </c>
      <c r="K108" s="19">
        <v>18077</v>
      </c>
      <c r="L108" s="19">
        <v>3666</v>
      </c>
      <c r="M108" s="19">
        <v>3833</v>
      </c>
      <c r="N108" s="19">
        <v>13617</v>
      </c>
      <c r="O108" s="19">
        <v>11601</v>
      </c>
      <c r="P108" s="19">
        <v>2016</v>
      </c>
      <c r="Q108" s="19">
        <v>2107</v>
      </c>
      <c r="R108" s="19">
        <v>8126</v>
      </c>
      <c r="S108" s="19">
        <v>6476</v>
      </c>
      <c r="T108" s="19">
        <v>1650</v>
      </c>
      <c r="U108" s="19">
        <v>1726</v>
      </c>
    </row>
    <row r="109" spans="1:21">
      <c r="A109">
        <v>3942</v>
      </c>
      <c r="C109">
        <v>28111</v>
      </c>
      <c r="D109">
        <v>0</v>
      </c>
      <c r="G109" t="s">
        <v>570</v>
      </c>
      <c r="H109">
        <v>1</v>
      </c>
      <c r="I109" t="s">
        <v>548</v>
      </c>
      <c r="J109" s="19">
        <v>31956</v>
      </c>
      <c r="K109" s="19">
        <v>26294</v>
      </c>
      <c r="L109" s="19">
        <v>5662</v>
      </c>
      <c r="M109" s="19">
        <v>5824</v>
      </c>
      <c r="N109" s="19">
        <v>20730</v>
      </c>
      <c r="O109" s="19">
        <v>17336</v>
      </c>
      <c r="P109" s="19">
        <v>3394</v>
      </c>
      <c r="Q109" s="19">
        <v>3460</v>
      </c>
      <c r="R109" s="19">
        <v>11226</v>
      </c>
      <c r="S109" s="19">
        <v>8958</v>
      </c>
      <c r="T109" s="19">
        <v>2268</v>
      </c>
      <c r="U109" s="19">
        <v>2364</v>
      </c>
    </row>
    <row r="110" spans="1:21">
      <c r="A110">
        <v>3943</v>
      </c>
      <c r="C110">
        <v>28111</v>
      </c>
      <c r="D110">
        <v>0</v>
      </c>
      <c r="G110" t="s">
        <v>562</v>
      </c>
      <c r="H110">
        <v>2</v>
      </c>
      <c r="I110" t="s">
        <v>488</v>
      </c>
      <c r="J110" s="278">
        <v>29350</v>
      </c>
      <c r="K110" s="19">
        <v>24669</v>
      </c>
      <c r="L110" s="19">
        <v>4681</v>
      </c>
      <c r="M110" s="19">
        <v>4836</v>
      </c>
      <c r="N110" s="19">
        <v>18912</v>
      </c>
      <c r="O110" s="19">
        <v>16035</v>
      </c>
      <c r="P110" s="19">
        <v>2877</v>
      </c>
      <c r="Q110" s="19">
        <v>2939</v>
      </c>
      <c r="R110" s="19">
        <v>10438</v>
      </c>
      <c r="S110" s="19">
        <v>8634</v>
      </c>
      <c r="T110" s="19">
        <v>1804</v>
      </c>
      <c r="U110" s="19">
        <v>1897</v>
      </c>
    </row>
    <row r="111" spans="1:21">
      <c r="A111">
        <v>3983</v>
      </c>
      <c r="C111">
        <v>28111</v>
      </c>
      <c r="D111">
        <v>0</v>
      </c>
      <c r="G111" t="s">
        <v>551</v>
      </c>
      <c r="H111">
        <v>2</v>
      </c>
      <c r="I111" t="s">
        <v>484</v>
      </c>
      <c r="J111" s="19">
        <v>2606</v>
      </c>
      <c r="K111" s="19">
        <v>1625</v>
      </c>
      <c r="L111" s="19">
        <v>981</v>
      </c>
      <c r="M111" s="19">
        <v>988</v>
      </c>
      <c r="N111" s="19">
        <v>1818</v>
      </c>
      <c r="O111" s="19">
        <v>1301</v>
      </c>
      <c r="P111" s="19">
        <v>517</v>
      </c>
      <c r="Q111" s="19">
        <v>521</v>
      </c>
      <c r="R111" s="19">
        <v>788</v>
      </c>
      <c r="S111" s="19">
        <v>324</v>
      </c>
      <c r="T111" s="19">
        <v>464</v>
      </c>
      <c r="U111" s="19">
        <v>467</v>
      </c>
    </row>
    <row r="112" spans="1:21">
      <c r="A112">
        <v>4342</v>
      </c>
      <c r="C112">
        <v>28201</v>
      </c>
      <c r="D112">
        <v>2</v>
      </c>
      <c r="I112" s="280" t="s">
        <v>498</v>
      </c>
      <c r="J112" s="19"/>
      <c r="K112" s="19"/>
      <c r="L112" s="19"/>
      <c r="M112" s="19"/>
      <c r="N112" s="19"/>
      <c r="O112" s="19"/>
      <c r="P112" s="19"/>
      <c r="Q112" s="19"/>
      <c r="R112" s="19"/>
      <c r="S112" s="19"/>
      <c r="T112" s="19"/>
      <c r="U112" s="19"/>
    </row>
    <row r="113" spans="1:21">
      <c r="A113">
        <v>4343</v>
      </c>
      <c r="C113">
        <v>28201</v>
      </c>
      <c r="D113">
        <v>2</v>
      </c>
      <c r="G113" t="s">
        <v>552</v>
      </c>
      <c r="H113">
        <v>0</v>
      </c>
      <c r="I113" t="s">
        <v>542</v>
      </c>
      <c r="J113" s="19">
        <v>276784</v>
      </c>
      <c r="K113" s="19">
        <v>251224</v>
      </c>
      <c r="L113" s="19">
        <v>25560</v>
      </c>
      <c r="M113" s="19">
        <v>72356</v>
      </c>
      <c r="N113" s="19">
        <v>159737</v>
      </c>
      <c r="O113" s="19">
        <v>146441</v>
      </c>
      <c r="P113" s="19">
        <v>13296</v>
      </c>
      <c r="Q113" s="19">
        <v>37185</v>
      </c>
      <c r="R113" s="19">
        <v>117047</v>
      </c>
      <c r="S113" s="19">
        <v>104783</v>
      </c>
      <c r="T113" s="19">
        <v>12264</v>
      </c>
      <c r="U113" s="19">
        <v>35171</v>
      </c>
    </row>
    <row r="114" spans="1:21">
      <c r="A114">
        <v>4344</v>
      </c>
      <c r="C114">
        <v>28201</v>
      </c>
      <c r="D114">
        <v>2</v>
      </c>
      <c r="G114" t="s">
        <v>553</v>
      </c>
      <c r="H114">
        <v>1</v>
      </c>
      <c r="I114" t="s">
        <v>554</v>
      </c>
      <c r="J114" s="19">
        <v>208194</v>
      </c>
      <c r="K114" s="19">
        <v>189619</v>
      </c>
      <c r="L114" s="19">
        <v>18575</v>
      </c>
      <c r="M114" s="19">
        <v>64720</v>
      </c>
      <c r="N114" s="19">
        <v>113559</v>
      </c>
      <c r="O114" s="19">
        <v>103957</v>
      </c>
      <c r="P114" s="19">
        <v>9602</v>
      </c>
      <c r="Q114" s="19">
        <v>33109</v>
      </c>
      <c r="R114" s="19">
        <v>94635</v>
      </c>
      <c r="S114" s="19">
        <v>85662</v>
      </c>
      <c r="T114" s="19">
        <v>8973</v>
      </c>
      <c r="U114" s="19">
        <v>31611</v>
      </c>
    </row>
    <row r="115" spans="1:21">
      <c r="A115">
        <v>4345</v>
      </c>
      <c r="C115">
        <v>28201</v>
      </c>
      <c r="D115">
        <v>2</v>
      </c>
      <c r="G115" t="s">
        <v>555</v>
      </c>
      <c r="H115">
        <v>2</v>
      </c>
      <c r="I115" t="s">
        <v>556</v>
      </c>
      <c r="J115" s="19">
        <v>0</v>
      </c>
      <c r="K115" s="19">
        <v>0</v>
      </c>
      <c r="L115" s="19">
        <v>0</v>
      </c>
      <c r="M115" s="19">
        <v>0</v>
      </c>
      <c r="N115" s="19">
        <v>0</v>
      </c>
      <c r="O115" s="19">
        <v>0</v>
      </c>
      <c r="P115" s="19">
        <v>0</v>
      </c>
      <c r="Q115" s="19">
        <v>0</v>
      </c>
      <c r="R115" s="19">
        <v>0</v>
      </c>
      <c r="S115" s="19">
        <v>0</v>
      </c>
      <c r="T115" s="19">
        <v>0</v>
      </c>
      <c r="U115" s="19">
        <v>0</v>
      </c>
    </row>
    <row r="116" spans="1:21">
      <c r="A116">
        <v>4346</v>
      </c>
      <c r="C116">
        <v>28201</v>
      </c>
      <c r="D116">
        <v>2</v>
      </c>
      <c r="G116" t="s">
        <v>557</v>
      </c>
      <c r="H116">
        <v>3</v>
      </c>
      <c r="I116" t="s">
        <v>486</v>
      </c>
      <c r="J116" s="19">
        <v>17263</v>
      </c>
      <c r="K116" s="19">
        <v>17263</v>
      </c>
      <c r="L116" s="19">
        <v>0</v>
      </c>
      <c r="M116" s="19">
        <v>0</v>
      </c>
      <c r="N116" s="19">
        <v>9939</v>
      </c>
      <c r="O116" s="19">
        <v>9939</v>
      </c>
      <c r="P116" s="19">
        <v>0</v>
      </c>
      <c r="Q116" s="19">
        <v>0</v>
      </c>
      <c r="R116" s="19">
        <v>7324</v>
      </c>
      <c r="S116" s="19">
        <v>7324</v>
      </c>
      <c r="T116" s="19">
        <v>0</v>
      </c>
      <c r="U116" s="19">
        <v>0</v>
      </c>
    </row>
    <row r="117" spans="1:21">
      <c r="A117">
        <v>4347</v>
      </c>
      <c r="C117">
        <v>28201</v>
      </c>
      <c r="D117">
        <v>2</v>
      </c>
      <c r="G117" t="s">
        <v>558</v>
      </c>
      <c r="H117">
        <v>3</v>
      </c>
      <c r="I117" t="s">
        <v>487</v>
      </c>
      <c r="J117" s="19">
        <v>190931</v>
      </c>
      <c r="K117" s="19">
        <v>172356</v>
      </c>
      <c r="L117" s="19">
        <v>18575</v>
      </c>
      <c r="M117" s="19">
        <v>64720</v>
      </c>
      <c r="N117" s="19">
        <v>103620</v>
      </c>
      <c r="O117" s="19">
        <v>94018</v>
      </c>
      <c r="P117" s="19">
        <v>9602</v>
      </c>
      <c r="Q117" s="19">
        <v>33109</v>
      </c>
      <c r="R117" s="19">
        <v>87311</v>
      </c>
      <c r="S117" s="19">
        <v>78338</v>
      </c>
      <c r="T117" s="19">
        <v>8973</v>
      </c>
      <c r="U117" s="19">
        <v>31611</v>
      </c>
    </row>
    <row r="118" spans="1:21">
      <c r="A118">
        <v>4348</v>
      </c>
      <c r="C118">
        <v>28201</v>
      </c>
      <c r="D118">
        <v>2</v>
      </c>
      <c r="G118" t="s">
        <v>559</v>
      </c>
      <c r="H118">
        <v>2</v>
      </c>
      <c r="I118" t="s">
        <v>560</v>
      </c>
      <c r="J118" s="19">
        <v>0</v>
      </c>
      <c r="K118" s="19">
        <v>0</v>
      </c>
      <c r="L118" s="19">
        <v>0</v>
      </c>
      <c r="M118" s="19">
        <v>0</v>
      </c>
      <c r="N118" s="19">
        <v>0</v>
      </c>
      <c r="O118" s="19">
        <v>0</v>
      </c>
      <c r="P118" s="19">
        <v>0</v>
      </c>
      <c r="Q118" s="19">
        <v>0</v>
      </c>
      <c r="R118" s="19">
        <v>0</v>
      </c>
      <c r="S118" s="19">
        <v>0</v>
      </c>
      <c r="T118" s="19">
        <v>0</v>
      </c>
      <c r="U118" s="19">
        <v>0</v>
      </c>
    </row>
    <row r="119" spans="1:21">
      <c r="A119">
        <v>4349</v>
      </c>
      <c r="C119">
        <v>28201</v>
      </c>
      <c r="D119">
        <v>2</v>
      </c>
      <c r="G119" t="s">
        <v>561</v>
      </c>
      <c r="H119">
        <v>1</v>
      </c>
      <c r="I119" t="s">
        <v>548</v>
      </c>
      <c r="J119" s="278">
        <v>60661</v>
      </c>
      <c r="K119" s="19">
        <v>54657</v>
      </c>
      <c r="L119" s="19">
        <v>6004</v>
      </c>
      <c r="M119" s="19">
        <v>6450</v>
      </c>
      <c r="N119" s="19">
        <v>41058</v>
      </c>
      <c r="O119" s="19">
        <v>37885</v>
      </c>
      <c r="P119" s="19">
        <v>3173</v>
      </c>
      <c r="Q119" s="19">
        <v>3435</v>
      </c>
      <c r="R119" s="19">
        <v>19603</v>
      </c>
      <c r="S119" s="19">
        <v>16772</v>
      </c>
      <c r="T119" s="19">
        <v>2831</v>
      </c>
      <c r="U119" s="19">
        <v>3015</v>
      </c>
    </row>
    <row r="120" spans="1:21">
      <c r="A120">
        <v>4350</v>
      </c>
      <c r="C120">
        <v>28201</v>
      </c>
      <c r="D120">
        <v>2</v>
      </c>
      <c r="G120" t="s">
        <v>562</v>
      </c>
      <c r="H120">
        <v>2</v>
      </c>
      <c r="I120" t="s">
        <v>488</v>
      </c>
      <c r="J120" s="19">
        <v>58338</v>
      </c>
      <c r="K120" s="19">
        <v>52662</v>
      </c>
      <c r="L120" s="19">
        <v>5676</v>
      </c>
      <c r="M120" s="19">
        <v>6117</v>
      </c>
      <c r="N120" s="19">
        <v>39104</v>
      </c>
      <c r="O120" s="19">
        <v>36123</v>
      </c>
      <c r="P120" s="19">
        <v>2981</v>
      </c>
      <c r="Q120" s="19">
        <v>3239</v>
      </c>
      <c r="R120" s="19">
        <v>19234</v>
      </c>
      <c r="S120" s="19">
        <v>16539</v>
      </c>
      <c r="T120" s="19">
        <v>2695</v>
      </c>
      <c r="U120" s="19">
        <v>2878</v>
      </c>
    </row>
    <row r="121" spans="1:21">
      <c r="A121">
        <v>4400</v>
      </c>
      <c r="C121">
        <v>28201</v>
      </c>
      <c r="D121">
        <v>2</v>
      </c>
      <c r="G121" t="s">
        <v>551</v>
      </c>
      <c r="H121">
        <v>2</v>
      </c>
      <c r="I121" t="s">
        <v>484</v>
      </c>
      <c r="J121" s="19">
        <v>2323</v>
      </c>
      <c r="K121" s="19">
        <v>1995</v>
      </c>
      <c r="L121" s="19">
        <v>328</v>
      </c>
      <c r="M121" s="19">
        <v>333</v>
      </c>
      <c r="N121" s="19">
        <v>1954</v>
      </c>
      <c r="O121" s="19">
        <v>1762</v>
      </c>
      <c r="P121" s="19">
        <v>192</v>
      </c>
      <c r="Q121" s="19">
        <v>196</v>
      </c>
      <c r="R121" s="19">
        <v>369</v>
      </c>
      <c r="S121" s="19">
        <v>233</v>
      </c>
      <c r="T121" s="19">
        <v>136</v>
      </c>
      <c r="U121" s="19">
        <v>137</v>
      </c>
    </row>
    <row r="122" spans="1:21">
      <c r="A122">
        <v>4869</v>
      </c>
      <c r="C122">
        <v>28202</v>
      </c>
      <c r="D122">
        <v>2</v>
      </c>
      <c r="I122" s="280" t="s">
        <v>499</v>
      </c>
      <c r="J122" s="19"/>
      <c r="K122" s="19"/>
      <c r="L122" s="19"/>
      <c r="M122" s="19"/>
      <c r="N122" s="19"/>
      <c r="O122" s="19"/>
      <c r="P122" s="19"/>
      <c r="Q122" s="19"/>
      <c r="R122" s="19"/>
      <c r="S122" s="19"/>
      <c r="T122" s="19"/>
      <c r="U122" s="19"/>
    </row>
    <row r="123" spans="1:21">
      <c r="A123">
        <v>4870</v>
      </c>
      <c r="C123">
        <v>28202</v>
      </c>
      <c r="D123">
        <v>2</v>
      </c>
      <c r="G123" t="s">
        <v>552</v>
      </c>
      <c r="H123">
        <v>0</v>
      </c>
      <c r="I123" t="s">
        <v>542</v>
      </c>
      <c r="J123" s="19">
        <v>210610</v>
      </c>
      <c r="K123" s="19">
        <v>197288</v>
      </c>
      <c r="L123" s="19">
        <v>13322</v>
      </c>
      <c r="M123" s="19">
        <v>41795</v>
      </c>
      <c r="N123" s="19">
        <v>127249</v>
      </c>
      <c r="O123" s="19">
        <v>120981</v>
      </c>
      <c r="P123" s="19">
        <v>6268</v>
      </c>
      <c r="Q123" s="19">
        <v>20572</v>
      </c>
      <c r="R123" s="19">
        <v>83361</v>
      </c>
      <c r="S123" s="19">
        <v>76307</v>
      </c>
      <c r="T123" s="19">
        <v>7054</v>
      </c>
      <c r="U123" s="19">
        <v>21223</v>
      </c>
    </row>
    <row r="124" spans="1:21">
      <c r="A124">
        <v>4871</v>
      </c>
      <c r="C124">
        <v>28202</v>
      </c>
      <c r="D124">
        <v>2</v>
      </c>
      <c r="G124" t="s">
        <v>553</v>
      </c>
      <c r="H124">
        <v>1</v>
      </c>
      <c r="I124" t="s">
        <v>554</v>
      </c>
      <c r="J124" s="19">
        <v>107987</v>
      </c>
      <c r="K124" s="19">
        <v>99419</v>
      </c>
      <c r="L124" s="19">
        <v>8568</v>
      </c>
      <c r="M124" s="19">
        <v>36305</v>
      </c>
      <c r="N124" s="19">
        <v>54621</v>
      </c>
      <c r="O124" s="19">
        <v>50417</v>
      </c>
      <c r="P124" s="19">
        <v>4204</v>
      </c>
      <c r="Q124" s="19">
        <v>18261</v>
      </c>
      <c r="R124" s="19">
        <v>53366</v>
      </c>
      <c r="S124" s="19">
        <v>49002</v>
      </c>
      <c r="T124" s="19">
        <v>4364</v>
      </c>
      <c r="U124" s="19">
        <v>18044</v>
      </c>
    </row>
    <row r="125" spans="1:21">
      <c r="A125">
        <v>4872</v>
      </c>
      <c r="C125">
        <v>28202</v>
      </c>
      <c r="D125">
        <v>2</v>
      </c>
      <c r="G125" t="s">
        <v>555</v>
      </c>
      <c r="H125">
        <v>2</v>
      </c>
      <c r="I125" t="s">
        <v>556</v>
      </c>
      <c r="J125" s="19">
        <v>0</v>
      </c>
      <c r="K125" s="19">
        <v>0</v>
      </c>
      <c r="L125" s="19">
        <v>0</v>
      </c>
      <c r="M125" s="19">
        <v>0</v>
      </c>
      <c r="N125" s="19">
        <v>0</v>
      </c>
      <c r="O125" s="19">
        <v>0</v>
      </c>
      <c r="P125" s="19">
        <v>0</v>
      </c>
      <c r="Q125" s="19">
        <v>0</v>
      </c>
      <c r="R125" s="19">
        <v>0</v>
      </c>
      <c r="S125" s="19">
        <v>0</v>
      </c>
      <c r="T125" s="19">
        <v>0</v>
      </c>
      <c r="U125" s="19">
        <v>0</v>
      </c>
    </row>
    <row r="126" spans="1:21">
      <c r="A126">
        <v>4873</v>
      </c>
      <c r="C126">
        <v>28202</v>
      </c>
      <c r="D126">
        <v>2</v>
      </c>
      <c r="G126" t="s">
        <v>557</v>
      </c>
      <c r="H126">
        <v>3</v>
      </c>
      <c r="I126" t="s">
        <v>486</v>
      </c>
      <c r="J126" s="19">
        <v>11688</v>
      </c>
      <c r="K126" s="19">
        <v>11688</v>
      </c>
      <c r="L126" s="19">
        <v>0</v>
      </c>
      <c r="M126" s="19">
        <v>0</v>
      </c>
      <c r="N126" s="19">
        <v>6572</v>
      </c>
      <c r="O126" s="19">
        <v>6572</v>
      </c>
      <c r="P126" s="19">
        <v>0</v>
      </c>
      <c r="Q126" s="19">
        <v>0</v>
      </c>
      <c r="R126" s="19">
        <v>5116</v>
      </c>
      <c r="S126" s="19">
        <v>5116</v>
      </c>
      <c r="T126" s="19">
        <v>0</v>
      </c>
      <c r="U126" s="19">
        <v>0</v>
      </c>
    </row>
    <row r="127" spans="1:21">
      <c r="A127">
        <v>4874</v>
      </c>
      <c r="C127">
        <v>28202</v>
      </c>
      <c r="D127">
        <v>2</v>
      </c>
      <c r="G127" t="s">
        <v>558</v>
      </c>
      <c r="H127">
        <v>3</v>
      </c>
      <c r="I127" t="s">
        <v>487</v>
      </c>
      <c r="J127" s="19">
        <v>96299</v>
      </c>
      <c r="K127" s="19">
        <v>87731</v>
      </c>
      <c r="L127" s="19">
        <v>8568</v>
      </c>
      <c r="M127" s="19">
        <v>36305</v>
      </c>
      <c r="N127" s="19">
        <v>48049</v>
      </c>
      <c r="O127" s="19">
        <v>43845</v>
      </c>
      <c r="P127" s="19">
        <v>4204</v>
      </c>
      <c r="Q127" s="19">
        <v>18261</v>
      </c>
      <c r="R127" s="19">
        <v>48250</v>
      </c>
      <c r="S127" s="19">
        <v>43886</v>
      </c>
      <c r="T127" s="19">
        <v>4364</v>
      </c>
      <c r="U127" s="19">
        <v>18044</v>
      </c>
    </row>
    <row r="128" spans="1:21">
      <c r="A128">
        <v>4875</v>
      </c>
      <c r="C128">
        <v>28202</v>
      </c>
      <c r="D128">
        <v>2</v>
      </c>
      <c r="G128" t="s">
        <v>559</v>
      </c>
      <c r="H128">
        <v>2</v>
      </c>
      <c r="I128" t="s">
        <v>560</v>
      </c>
      <c r="J128" s="19">
        <v>0</v>
      </c>
      <c r="K128" s="19">
        <v>0</v>
      </c>
      <c r="L128" s="19">
        <v>0</v>
      </c>
      <c r="M128" s="19">
        <v>0</v>
      </c>
      <c r="N128" s="19">
        <v>0</v>
      </c>
      <c r="O128" s="19">
        <v>0</v>
      </c>
      <c r="P128" s="19">
        <v>0</v>
      </c>
      <c r="Q128" s="19">
        <v>0</v>
      </c>
      <c r="R128" s="19">
        <v>0</v>
      </c>
      <c r="S128" s="19">
        <v>0</v>
      </c>
      <c r="T128" s="19">
        <v>0</v>
      </c>
      <c r="U128" s="19">
        <v>0</v>
      </c>
    </row>
    <row r="129" spans="1:21">
      <c r="A129">
        <v>4876</v>
      </c>
      <c r="C129">
        <v>28202</v>
      </c>
      <c r="D129">
        <v>2</v>
      </c>
      <c r="G129" t="s">
        <v>561</v>
      </c>
      <c r="H129">
        <v>1</v>
      </c>
      <c r="I129" t="s">
        <v>548</v>
      </c>
      <c r="J129" s="278">
        <v>85436</v>
      </c>
      <c r="K129" s="19">
        <v>82098</v>
      </c>
      <c r="L129" s="19">
        <v>3338</v>
      </c>
      <c r="M129" s="19">
        <v>3697</v>
      </c>
      <c r="N129" s="19">
        <v>61845</v>
      </c>
      <c r="O129" s="19">
        <v>60557</v>
      </c>
      <c r="P129" s="19">
        <v>1288</v>
      </c>
      <c r="Q129" s="19">
        <v>1324</v>
      </c>
      <c r="R129" s="19">
        <v>23591</v>
      </c>
      <c r="S129" s="19">
        <v>21541</v>
      </c>
      <c r="T129" s="19">
        <v>2050</v>
      </c>
      <c r="U129" s="19">
        <v>2373</v>
      </c>
    </row>
    <row r="130" spans="1:21">
      <c r="A130">
        <v>4877</v>
      </c>
      <c r="C130">
        <v>28202</v>
      </c>
      <c r="D130">
        <v>2</v>
      </c>
      <c r="G130" t="s">
        <v>562</v>
      </c>
      <c r="H130">
        <v>2</v>
      </c>
      <c r="I130" t="s">
        <v>488</v>
      </c>
      <c r="J130" s="19">
        <v>54130</v>
      </c>
      <c r="K130" s="19">
        <v>51647</v>
      </c>
      <c r="L130" s="19">
        <v>2483</v>
      </c>
      <c r="M130" s="19">
        <v>2745</v>
      </c>
      <c r="N130" s="19">
        <v>37796</v>
      </c>
      <c r="O130" s="19">
        <v>36740</v>
      </c>
      <c r="P130" s="19">
        <v>1056</v>
      </c>
      <c r="Q130" s="19">
        <v>1084</v>
      </c>
      <c r="R130" s="19">
        <v>16334</v>
      </c>
      <c r="S130" s="19">
        <v>14907</v>
      </c>
      <c r="T130" s="19">
        <v>1427</v>
      </c>
      <c r="U130" s="19">
        <v>1661</v>
      </c>
    </row>
    <row r="131" spans="1:21">
      <c r="A131">
        <v>4926</v>
      </c>
      <c r="C131">
        <v>28202</v>
      </c>
      <c r="D131">
        <v>2</v>
      </c>
      <c r="G131" t="s">
        <v>551</v>
      </c>
      <c r="H131">
        <v>2</v>
      </c>
      <c r="I131" t="s">
        <v>484</v>
      </c>
      <c r="J131" s="19">
        <v>31306</v>
      </c>
      <c r="K131" s="19">
        <v>30451</v>
      </c>
      <c r="L131" s="19">
        <v>855</v>
      </c>
      <c r="M131" s="19">
        <v>952</v>
      </c>
      <c r="N131" s="19">
        <v>24049</v>
      </c>
      <c r="O131" s="19">
        <v>23817</v>
      </c>
      <c r="P131" s="19">
        <v>232</v>
      </c>
      <c r="Q131" s="19">
        <v>240</v>
      </c>
      <c r="R131" s="19">
        <v>7257</v>
      </c>
      <c r="S131" s="19">
        <v>6634</v>
      </c>
      <c r="T131" s="19">
        <v>623</v>
      </c>
      <c r="U131" s="19">
        <v>712</v>
      </c>
    </row>
    <row r="132" spans="1:21">
      <c r="A132">
        <v>5387</v>
      </c>
      <c r="C132">
        <v>28203</v>
      </c>
      <c r="D132">
        <v>2</v>
      </c>
      <c r="I132" s="280" t="s">
        <v>500</v>
      </c>
      <c r="J132" s="19"/>
      <c r="K132" s="19"/>
      <c r="L132" s="19"/>
      <c r="M132" s="19"/>
      <c r="N132" s="19"/>
      <c r="O132" s="19"/>
      <c r="P132" s="19"/>
      <c r="Q132" s="19"/>
      <c r="R132" s="19"/>
      <c r="S132" s="19"/>
      <c r="T132" s="19"/>
      <c r="U132" s="19"/>
    </row>
    <row r="133" spans="1:21">
      <c r="A133">
        <v>5388</v>
      </c>
      <c r="C133">
        <v>28203</v>
      </c>
      <c r="D133">
        <v>2</v>
      </c>
      <c r="G133" t="s">
        <v>552</v>
      </c>
      <c r="H133">
        <v>0</v>
      </c>
      <c r="I133" t="s">
        <v>542</v>
      </c>
      <c r="J133" s="19">
        <v>111592</v>
      </c>
      <c r="K133" s="19">
        <v>101029</v>
      </c>
      <c r="L133" s="19">
        <v>10563</v>
      </c>
      <c r="M133" s="19">
        <v>33785</v>
      </c>
      <c r="N133" s="19">
        <v>61429</v>
      </c>
      <c r="O133" s="19">
        <v>56137</v>
      </c>
      <c r="P133" s="19">
        <v>5292</v>
      </c>
      <c r="Q133" s="19">
        <v>17149</v>
      </c>
      <c r="R133" s="19">
        <v>50163</v>
      </c>
      <c r="S133" s="19">
        <v>44892</v>
      </c>
      <c r="T133" s="19">
        <v>5271</v>
      </c>
      <c r="U133" s="19">
        <v>16636</v>
      </c>
    </row>
    <row r="134" spans="1:21">
      <c r="A134">
        <v>5389</v>
      </c>
      <c r="C134">
        <v>28203</v>
      </c>
      <c r="D134">
        <v>2</v>
      </c>
      <c r="G134" t="s">
        <v>553</v>
      </c>
      <c r="H134">
        <v>1</v>
      </c>
      <c r="I134" t="s">
        <v>554</v>
      </c>
      <c r="J134" s="19">
        <v>60013</v>
      </c>
      <c r="K134" s="19">
        <v>52895</v>
      </c>
      <c r="L134" s="19">
        <v>7118</v>
      </c>
      <c r="M134" s="19">
        <v>29763</v>
      </c>
      <c r="N134" s="19">
        <v>28571</v>
      </c>
      <c r="O134" s="19">
        <v>25002</v>
      </c>
      <c r="P134" s="19">
        <v>3569</v>
      </c>
      <c r="Q134" s="19">
        <v>15145</v>
      </c>
      <c r="R134" s="19">
        <v>31442</v>
      </c>
      <c r="S134" s="19">
        <v>27893</v>
      </c>
      <c r="T134" s="19">
        <v>3549</v>
      </c>
      <c r="U134" s="19">
        <v>14618</v>
      </c>
    </row>
    <row r="135" spans="1:21">
      <c r="A135">
        <v>5390</v>
      </c>
      <c r="C135">
        <v>28203</v>
      </c>
      <c r="D135">
        <v>2</v>
      </c>
      <c r="G135" t="s">
        <v>555</v>
      </c>
      <c r="H135">
        <v>2</v>
      </c>
      <c r="I135" t="s">
        <v>556</v>
      </c>
      <c r="J135" s="19">
        <v>0</v>
      </c>
      <c r="K135" s="19">
        <v>0</v>
      </c>
      <c r="L135" s="19">
        <v>0</v>
      </c>
      <c r="M135" s="19">
        <v>0</v>
      </c>
      <c r="N135" s="19">
        <v>0</v>
      </c>
      <c r="O135" s="19">
        <v>0</v>
      </c>
      <c r="P135" s="19">
        <v>0</v>
      </c>
      <c r="Q135" s="19">
        <v>0</v>
      </c>
      <c r="R135" s="19">
        <v>0</v>
      </c>
      <c r="S135" s="19">
        <v>0</v>
      </c>
      <c r="T135" s="19">
        <v>0</v>
      </c>
      <c r="U135" s="19">
        <v>0</v>
      </c>
    </row>
    <row r="136" spans="1:21">
      <c r="A136">
        <v>5391</v>
      </c>
      <c r="C136">
        <v>28203</v>
      </c>
      <c r="D136">
        <v>2</v>
      </c>
      <c r="G136" t="s">
        <v>557</v>
      </c>
      <c r="H136">
        <v>3</v>
      </c>
      <c r="I136" t="s">
        <v>486</v>
      </c>
      <c r="J136" s="19">
        <v>6306</v>
      </c>
      <c r="K136" s="19">
        <v>6306</v>
      </c>
      <c r="L136" s="19">
        <v>0</v>
      </c>
      <c r="M136" s="19">
        <v>0</v>
      </c>
      <c r="N136" s="19">
        <v>3562</v>
      </c>
      <c r="O136" s="19">
        <v>3562</v>
      </c>
      <c r="P136" s="19">
        <v>0</v>
      </c>
      <c r="Q136" s="19">
        <v>0</v>
      </c>
      <c r="R136" s="19">
        <v>2744</v>
      </c>
      <c r="S136" s="19">
        <v>2744</v>
      </c>
      <c r="T136" s="19">
        <v>0</v>
      </c>
      <c r="U136" s="19">
        <v>0</v>
      </c>
    </row>
    <row r="137" spans="1:21">
      <c r="A137">
        <v>5392</v>
      </c>
      <c r="C137">
        <v>28203</v>
      </c>
      <c r="D137">
        <v>2</v>
      </c>
      <c r="G137" t="s">
        <v>558</v>
      </c>
      <c r="H137">
        <v>3</v>
      </c>
      <c r="I137" t="s">
        <v>487</v>
      </c>
      <c r="J137" s="19">
        <v>53707</v>
      </c>
      <c r="K137" s="19">
        <v>46589</v>
      </c>
      <c r="L137" s="19">
        <v>7118</v>
      </c>
      <c r="M137" s="19">
        <v>29763</v>
      </c>
      <c r="N137" s="19">
        <v>25009</v>
      </c>
      <c r="O137" s="19">
        <v>21440</v>
      </c>
      <c r="P137" s="19">
        <v>3569</v>
      </c>
      <c r="Q137" s="19">
        <v>15145</v>
      </c>
      <c r="R137" s="19">
        <v>28698</v>
      </c>
      <c r="S137" s="19">
        <v>25149</v>
      </c>
      <c r="T137" s="19">
        <v>3549</v>
      </c>
      <c r="U137" s="19">
        <v>14618</v>
      </c>
    </row>
    <row r="138" spans="1:21">
      <c r="A138">
        <v>5393</v>
      </c>
      <c r="C138">
        <v>28203</v>
      </c>
      <c r="D138">
        <v>2</v>
      </c>
      <c r="G138" t="s">
        <v>559</v>
      </c>
      <c r="H138">
        <v>2</v>
      </c>
      <c r="I138" t="s">
        <v>560</v>
      </c>
      <c r="J138" s="19">
        <v>0</v>
      </c>
      <c r="K138" s="19">
        <v>0</v>
      </c>
      <c r="L138" s="19">
        <v>0</v>
      </c>
      <c r="M138" s="19">
        <v>0</v>
      </c>
      <c r="N138" s="19">
        <v>0</v>
      </c>
      <c r="O138" s="19">
        <v>0</v>
      </c>
      <c r="P138" s="19">
        <v>0</v>
      </c>
      <c r="Q138" s="19">
        <v>0</v>
      </c>
      <c r="R138" s="19">
        <v>0</v>
      </c>
      <c r="S138" s="19">
        <v>0</v>
      </c>
      <c r="T138" s="19">
        <v>0</v>
      </c>
      <c r="U138" s="19">
        <v>0</v>
      </c>
    </row>
    <row r="139" spans="1:21">
      <c r="A139">
        <v>5394</v>
      </c>
      <c r="C139">
        <v>28203</v>
      </c>
      <c r="D139">
        <v>2</v>
      </c>
      <c r="G139" t="s">
        <v>561</v>
      </c>
      <c r="H139">
        <v>1</v>
      </c>
      <c r="I139" t="s">
        <v>548</v>
      </c>
      <c r="J139" s="278">
        <v>42614</v>
      </c>
      <c r="K139" s="19">
        <v>40358</v>
      </c>
      <c r="L139" s="19">
        <v>2256</v>
      </c>
      <c r="M139" s="19">
        <v>2634</v>
      </c>
      <c r="N139" s="19">
        <v>27305</v>
      </c>
      <c r="O139" s="19">
        <v>26197</v>
      </c>
      <c r="P139" s="19">
        <v>1108</v>
      </c>
      <c r="Q139" s="19">
        <v>1300</v>
      </c>
      <c r="R139" s="19">
        <v>15309</v>
      </c>
      <c r="S139" s="19">
        <v>14161</v>
      </c>
      <c r="T139" s="19">
        <v>1148</v>
      </c>
      <c r="U139" s="19">
        <v>1334</v>
      </c>
    </row>
    <row r="140" spans="1:21">
      <c r="A140">
        <v>5395</v>
      </c>
      <c r="C140">
        <v>28203</v>
      </c>
      <c r="D140">
        <v>2</v>
      </c>
      <c r="G140" t="s">
        <v>562</v>
      </c>
      <c r="H140">
        <v>2</v>
      </c>
      <c r="I140" t="s">
        <v>488</v>
      </c>
      <c r="J140" s="19">
        <v>41494</v>
      </c>
      <c r="K140" s="19">
        <v>39324</v>
      </c>
      <c r="L140" s="19">
        <v>2170</v>
      </c>
      <c r="M140" s="19">
        <v>2548</v>
      </c>
      <c r="N140" s="19">
        <v>26384</v>
      </c>
      <c r="O140" s="19">
        <v>25319</v>
      </c>
      <c r="P140" s="19">
        <v>1065</v>
      </c>
      <c r="Q140" s="19">
        <v>1257</v>
      </c>
      <c r="R140" s="19">
        <v>15110</v>
      </c>
      <c r="S140" s="19">
        <v>14005</v>
      </c>
      <c r="T140" s="19">
        <v>1105</v>
      </c>
      <c r="U140" s="19">
        <v>1291</v>
      </c>
    </row>
    <row r="141" spans="1:21">
      <c r="A141">
        <v>5444</v>
      </c>
      <c r="C141">
        <v>28203</v>
      </c>
      <c r="D141">
        <v>2</v>
      </c>
      <c r="G141" t="s">
        <v>551</v>
      </c>
      <c r="H141">
        <v>2</v>
      </c>
      <c r="I141" t="s">
        <v>484</v>
      </c>
      <c r="J141" s="19">
        <v>1120</v>
      </c>
      <c r="K141" s="19">
        <v>1034</v>
      </c>
      <c r="L141" s="19">
        <v>86</v>
      </c>
      <c r="M141" s="19">
        <v>86</v>
      </c>
      <c r="N141" s="19">
        <v>921</v>
      </c>
      <c r="O141" s="19">
        <v>878</v>
      </c>
      <c r="P141" s="19">
        <v>43</v>
      </c>
      <c r="Q141" s="19">
        <v>43</v>
      </c>
      <c r="R141" s="19">
        <v>199</v>
      </c>
      <c r="S141" s="19">
        <v>156</v>
      </c>
      <c r="T141" s="19">
        <v>43</v>
      </c>
      <c r="U141" s="19">
        <v>43</v>
      </c>
    </row>
    <row r="142" spans="1:21">
      <c r="A142">
        <v>5704</v>
      </c>
      <c r="C142">
        <v>28204</v>
      </c>
      <c r="D142">
        <v>2</v>
      </c>
      <c r="I142" s="280" t="s">
        <v>501</v>
      </c>
      <c r="J142" s="19"/>
      <c r="K142" s="19"/>
      <c r="L142" s="19"/>
      <c r="M142" s="19"/>
      <c r="N142" s="19"/>
      <c r="O142" s="19"/>
      <c r="P142" s="19"/>
      <c r="Q142" s="19"/>
      <c r="R142" s="19"/>
      <c r="S142" s="19"/>
      <c r="T142" s="19"/>
      <c r="U142" s="19"/>
    </row>
    <row r="143" spans="1:21">
      <c r="A143">
        <v>5705</v>
      </c>
      <c r="C143">
        <v>28204</v>
      </c>
      <c r="D143">
        <v>2</v>
      </c>
      <c r="G143" t="s">
        <v>552</v>
      </c>
      <c r="H143">
        <v>0</v>
      </c>
      <c r="I143" t="s">
        <v>542</v>
      </c>
      <c r="J143" s="19">
        <v>191472</v>
      </c>
      <c r="K143" s="19">
        <v>153334</v>
      </c>
      <c r="L143" s="19">
        <v>38138</v>
      </c>
      <c r="M143" s="19">
        <v>78420</v>
      </c>
      <c r="N143" s="19">
        <v>91377</v>
      </c>
      <c r="O143" s="19">
        <v>76022</v>
      </c>
      <c r="P143" s="19">
        <v>15355</v>
      </c>
      <c r="Q143" s="19">
        <v>36481</v>
      </c>
      <c r="R143" s="19">
        <v>100095</v>
      </c>
      <c r="S143" s="19">
        <v>77312</v>
      </c>
      <c r="T143" s="19">
        <v>22783</v>
      </c>
      <c r="U143" s="19">
        <v>41939</v>
      </c>
    </row>
    <row r="144" spans="1:21">
      <c r="A144">
        <v>5706</v>
      </c>
      <c r="C144">
        <v>28204</v>
      </c>
      <c r="D144">
        <v>2</v>
      </c>
      <c r="G144" t="s">
        <v>553</v>
      </c>
      <c r="H144">
        <v>1</v>
      </c>
      <c r="I144" t="s">
        <v>554</v>
      </c>
      <c r="J144" s="19">
        <v>96024</v>
      </c>
      <c r="K144" s="19">
        <v>81755</v>
      </c>
      <c r="L144" s="19">
        <v>14269</v>
      </c>
      <c r="M144" s="19">
        <v>51352</v>
      </c>
      <c r="N144" s="19">
        <v>40679</v>
      </c>
      <c r="O144" s="19">
        <v>34126</v>
      </c>
      <c r="P144" s="19">
        <v>6553</v>
      </c>
      <c r="Q144" s="19">
        <v>25980</v>
      </c>
      <c r="R144" s="19">
        <v>55345</v>
      </c>
      <c r="S144" s="19">
        <v>47629</v>
      </c>
      <c r="T144" s="19">
        <v>7716</v>
      </c>
      <c r="U144" s="19">
        <v>25372</v>
      </c>
    </row>
    <row r="145" spans="1:21">
      <c r="A145">
        <v>5707</v>
      </c>
      <c r="C145">
        <v>28204</v>
      </c>
      <c r="D145">
        <v>2</v>
      </c>
      <c r="G145" t="s">
        <v>555</v>
      </c>
      <c r="H145">
        <v>2</v>
      </c>
      <c r="I145" t="s">
        <v>556</v>
      </c>
      <c r="J145" s="19">
        <v>0</v>
      </c>
      <c r="K145" s="19">
        <v>0</v>
      </c>
      <c r="L145" s="19">
        <v>0</v>
      </c>
      <c r="M145" s="19">
        <v>0</v>
      </c>
      <c r="N145" s="19">
        <v>0</v>
      </c>
      <c r="O145" s="19">
        <v>0</v>
      </c>
      <c r="P145" s="19">
        <v>0</v>
      </c>
      <c r="Q145" s="19">
        <v>0</v>
      </c>
      <c r="R145" s="19">
        <v>0</v>
      </c>
      <c r="S145" s="19">
        <v>0</v>
      </c>
      <c r="T145" s="19">
        <v>0</v>
      </c>
      <c r="U145" s="19">
        <v>0</v>
      </c>
    </row>
    <row r="146" spans="1:21">
      <c r="A146">
        <v>5708</v>
      </c>
      <c r="C146">
        <v>28204</v>
      </c>
      <c r="D146">
        <v>2</v>
      </c>
      <c r="G146" t="s">
        <v>557</v>
      </c>
      <c r="H146">
        <v>3</v>
      </c>
      <c r="I146" t="s">
        <v>486</v>
      </c>
      <c r="J146" s="19">
        <v>10977</v>
      </c>
      <c r="K146" s="19">
        <v>10977</v>
      </c>
      <c r="L146" s="19">
        <v>0</v>
      </c>
      <c r="M146" s="19">
        <v>0</v>
      </c>
      <c r="N146" s="19">
        <v>5781</v>
      </c>
      <c r="O146" s="19">
        <v>5781</v>
      </c>
      <c r="P146" s="19">
        <v>0</v>
      </c>
      <c r="Q146" s="19">
        <v>0</v>
      </c>
      <c r="R146" s="19">
        <v>5196</v>
      </c>
      <c r="S146" s="19">
        <v>5196</v>
      </c>
      <c r="T146" s="19">
        <v>0</v>
      </c>
      <c r="U146" s="19">
        <v>0</v>
      </c>
    </row>
    <row r="147" spans="1:21">
      <c r="A147">
        <v>5709</v>
      </c>
      <c r="C147">
        <v>28204</v>
      </c>
      <c r="D147">
        <v>2</v>
      </c>
      <c r="G147" t="s">
        <v>558</v>
      </c>
      <c r="H147">
        <v>3</v>
      </c>
      <c r="I147" t="s">
        <v>487</v>
      </c>
      <c r="J147" s="19">
        <v>85047</v>
      </c>
      <c r="K147" s="19">
        <v>70778</v>
      </c>
      <c r="L147" s="19">
        <v>14269</v>
      </c>
      <c r="M147" s="19">
        <v>51352</v>
      </c>
      <c r="N147" s="19">
        <v>34898</v>
      </c>
      <c r="O147" s="19">
        <v>28345</v>
      </c>
      <c r="P147" s="19">
        <v>6553</v>
      </c>
      <c r="Q147" s="19">
        <v>25980</v>
      </c>
      <c r="R147" s="19">
        <v>50149</v>
      </c>
      <c r="S147" s="19">
        <v>42433</v>
      </c>
      <c r="T147" s="19">
        <v>7716</v>
      </c>
      <c r="U147" s="19">
        <v>25372</v>
      </c>
    </row>
    <row r="148" spans="1:21">
      <c r="A148">
        <v>5710</v>
      </c>
      <c r="C148">
        <v>28204</v>
      </c>
      <c r="D148">
        <v>2</v>
      </c>
      <c r="G148" t="s">
        <v>559</v>
      </c>
      <c r="H148">
        <v>2</v>
      </c>
      <c r="I148" t="s">
        <v>560</v>
      </c>
      <c r="J148" s="19">
        <v>0</v>
      </c>
      <c r="K148" s="19">
        <v>0</v>
      </c>
      <c r="L148" s="19">
        <v>0</v>
      </c>
      <c r="M148" s="19">
        <v>0</v>
      </c>
      <c r="N148" s="19">
        <v>0</v>
      </c>
      <c r="O148" s="19">
        <v>0</v>
      </c>
      <c r="P148" s="19">
        <v>0</v>
      </c>
      <c r="Q148" s="19">
        <v>0</v>
      </c>
      <c r="R148" s="19">
        <v>0</v>
      </c>
      <c r="S148" s="19">
        <v>0</v>
      </c>
      <c r="T148" s="19">
        <v>0</v>
      </c>
      <c r="U148" s="19">
        <v>0</v>
      </c>
    </row>
    <row r="149" spans="1:21">
      <c r="A149">
        <v>5711</v>
      </c>
      <c r="C149">
        <v>28204</v>
      </c>
      <c r="D149">
        <v>2</v>
      </c>
      <c r="G149" t="s">
        <v>561</v>
      </c>
      <c r="H149">
        <v>1</v>
      </c>
      <c r="I149" t="s">
        <v>548</v>
      </c>
      <c r="J149" s="278">
        <v>80061</v>
      </c>
      <c r="K149" s="19">
        <v>58120</v>
      </c>
      <c r="L149" s="19">
        <v>21941</v>
      </c>
      <c r="M149" s="19">
        <v>24588</v>
      </c>
      <c r="N149" s="19">
        <v>41185</v>
      </c>
      <c r="O149" s="19">
        <v>33468</v>
      </c>
      <c r="P149" s="19">
        <v>7717</v>
      </c>
      <c r="Q149" s="19">
        <v>9158</v>
      </c>
      <c r="R149" s="19">
        <v>38876</v>
      </c>
      <c r="S149" s="19">
        <v>24652</v>
      </c>
      <c r="T149" s="19">
        <v>14224</v>
      </c>
      <c r="U149" s="19">
        <v>15430</v>
      </c>
    </row>
    <row r="150" spans="1:21">
      <c r="A150">
        <v>5712</v>
      </c>
      <c r="C150">
        <v>28204</v>
      </c>
      <c r="D150">
        <v>2</v>
      </c>
      <c r="G150" t="s">
        <v>562</v>
      </c>
      <c r="H150">
        <v>2</v>
      </c>
      <c r="I150" t="s">
        <v>488</v>
      </c>
      <c r="J150" s="19">
        <v>57180</v>
      </c>
      <c r="K150" s="19">
        <v>44143</v>
      </c>
      <c r="L150" s="19">
        <v>13037</v>
      </c>
      <c r="M150" s="19">
        <v>15168</v>
      </c>
      <c r="N150" s="19">
        <v>29654</v>
      </c>
      <c r="O150" s="19">
        <v>24612</v>
      </c>
      <c r="P150" s="19">
        <v>5042</v>
      </c>
      <c r="Q150" s="19">
        <v>6277</v>
      </c>
      <c r="R150" s="19">
        <v>27526</v>
      </c>
      <c r="S150" s="19">
        <v>19531</v>
      </c>
      <c r="T150" s="19">
        <v>7995</v>
      </c>
      <c r="U150" s="19">
        <v>8891</v>
      </c>
    </row>
    <row r="151" spans="1:21">
      <c r="A151">
        <v>5762</v>
      </c>
      <c r="C151">
        <v>28204</v>
      </c>
      <c r="D151">
        <v>2</v>
      </c>
      <c r="G151" t="s">
        <v>551</v>
      </c>
      <c r="H151">
        <v>2</v>
      </c>
      <c r="I151" t="s">
        <v>484</v>
      </c>
      <c r="J151" s="19">
        <v>22881</v>
      </c>
      <c r="K151" s="19">
        <v>13977</v>
      </c>
      <c r="L151" s="19">
        <v>8904</v>
      </c>
      <c r="M151" s="19">
        <v>9420</v>
      </c>
      <c r="N151" s="19">
        <v>11531</v>
      </c>
      <c r="O151" s="19">
        <v>8856</v>
      </c>
      <c r="P151" s="19">
        <v>2675</v>
      </c>
      <c r="Q151" s="19">
        <v>2881</v>
      </c>
      <c r="R151" s="19">
        <v>11350</v>
      </c>
      <c r="S151" s="19">
        <v>5121</v>
      </c>
      <c r="T151" s="19">
        <v>6229</v>
      </c>
      <c r="U151" s="19">
        <v>6539</v>
      </c>
    </row>
    <row r="152" spans="1:21">
      <c r="A152">
        <v>6244</v>
      </c>
      <c r="C152">
        <v>28205</v>
      </c>
      <c r="D152">
        <v>2</v>
      </c>
      <c r="I152" s="280" t="s">
        <v>502</v>
      </c>
      <c r="J152" s="19"/>
      <c r="K152" s="19"/>
      <c r="L152" s="19"/>
      <c r="M152" s="19"/>
      <c r="N152" s="19"/>
      <c r="O152" s="19"/>
      <c r="P152" s="19"/>
      <c r="Q152" s="19"/>
      <c r="R152" s="19"/>
      <c r="S152" s="19"/>
      <c r="T152" s="19"/>
      <c r="U152" s="19"/>
    </row>
    <row r="153" spans="1:21">
      <c r="A153">
        <v>6245</v>
      </c>
      <c r="C153">
        <v>28205</v>
      </c>
      <c r="D153">
        <v>2</v>
      </c>
      <c r="G153" t="s">
        <v>552</v>
      </c>
      <c r="H153">
        <v>0</v>
      </c>
      <c r="I153" t="s">
        <v>542</v>
      </c>
      <c r="J153" s="19">
        <v>25919</v>
      </c>
      <c r="K153" s="19">
        <v>23797</v>
      </c>
      <c r="L153" s="19">
        <v>2122</v>
      </c>
      <c r="M153" s="19">
        <v>5730</v>
      </c>
      <c r="N153" s="19">
        <v>14349</v>
      </c>
      <c r="O153" s="19">
        <v>13183</v>
      </c>
      <c r="P153" s="19">
        <v>1166</v>
      </c>
      <c r="Q153" s="19">
        <v>3008</v>
      </c>
      <c r="R153" s="19">
        <v>11570</v>
      </c>
      <c r="S153" s="19">
        <v>10614</v>
      </c>
      <c r="T153" s="19">
        <v>956</v>
      </c>
      <c r="U153" s="19">
        <v>2722</v>
      </c>
    </row>
    <row r="154" spans="1:21">
      <c r="A154">
        <v>6246</v>
      </c>
      <c r="C154">
        <v>28205</v>
      </c>
      <c r="D154">
        <v>2</v>
      </c>
      <c r="G154" t="s">
        <v>553</v>
      </c>
      <c r="H154">
        <v>1</v>
      </c>
      <c r="I154" t="s">
        <v>554</v>
      </c>
      <c r="J154" s="19">
        <v>18376</v>
      </c>
      <c r="K154" s="19">
        <v>16990</v>
      </c>
      <c r="L154" s="19">
        <v>1386</v>
      </c>
      <c r="M154" s="19">
        <v>4909</v>
      </c>
      <c r="N154" s="19">
        <v>9811</v>
      </c>
      <c r="O154" s="19">
        <v>9063</v>
      </c>
      <c r="P154" s="19">
        <v>748</v>
      </c>
      <c r="Q154" s="19">
        <v>2538</v>
      </c>
      <c r="R154" s="19">
        <v>8565</v>
      </c>
      <c r="S154" s="19">
        <v>7927</v>
      </c>
      <c r="T154" s="19">
        <v>638</v>
      </c>
      <c r="U154" s="19">
        <v>2371</v>
      </c>
    </row>
    <row r="155" spans="1:21">
      <c r="A155">
        <v>6247</v>
      </c>
      <c r="C155">
        <v>28205</v>
      </c>
      <c r="D155">
        <v>2</v>
      </c>
      <c r="G155" t="s">
        <v>555</v>
      </c>
      <c r="H155">
        <v>2</v>
      </c>
      <c r="I155" t="s">
        <v>556</v>
      </c>
      <c r="J155" s="19">
        <v>0</v>
      </c>
      <c r="K155" s="19">
        <v>0</v>
      </c>
      <c r="L155" s="19">
        <v>0</v>
      </c>
      <c r="M155" s="19">
        <v>0</v>
      </c>
      <c r="N155" s="19">
        <v>0</v>
      </c>
      <c r="O155" s="19">
        <v>0</v>
      </c>
      <c r="P155" s="19">
        <v>0</v>
      </c>
      <c r="Q155" s="19">
        <v>0</v>
      </c>
      <c r="R155" s="19">
        <v>0</v>
      </c>
      <c r="S155" s="19">
        <v>0</v>
      </c>
      <c r="T155" s="19">
        <v>0</v>
      </c>
      <c r="U155" s="19">
        <v>0</v>
      </c>
    </row>
    <row r="156" spans="1:21">
      <c r="A156">
        <v>6248</v>
      </c>
      <c r="C156">
        <v>28205</v>
      </c>
      <c r="D156">
        <v>2</v>
      </c>
      <c r="G156" t="s">
        <v>557</v>
      </c>
      <c r="H156">
        <v>3</v>
      </c>
      <c r="I156" t="s">
        <v>486</v>
      </c>
      <c r="J156" s="19">
        <v>4622</v>
      </c>
      <c r="K156" s="19">
        <v>4622</v>
      </c>
      <c r="L156" s="19">
        <v>0</v>
      </c>
      <c r="M156" s="19">
        <v>0</v>
      </c>
      <c r="N156" s="19">
        <v>2693</v>
      </c>
      <c r="O156" s="19">
        <v>2693</v>
      </c>
      <c r="P156" s="19">
        <v>0</v>
      </c>
      <c r="Q156" s="19">
        <v>0</v>
      </c>
      <c r="R156" s="19">
        <v>1929</v>
      </c>
      <c r="S156" s="19">
        <v>1929</v>
      </c>
      <c r="T156" s="19">
        <v>0</v>
      </c>
      <c r="U156" s="19">
        <v>0</v>
      </c>
    </row>
    <row r="157" spans="1:21">
      <c r="A157">
        <v>6249</v>
      </c>
      <c r="C157">
        <v>28205</v>
      </c>
      <c r="D157">
        <v>2</v>
      </c>
      <c r="G157" t="s">
        <v>558</v>
      </c>
      <c r="H157">
        <v>3</v>
      </c>
      <c r="I157" t="s">
        <v>487</v>
      </c>
      <c r="J157" s="19">
        <v>13754</v>
      </c>
      <c r="K157" s="19">
        <v>12368</v>
      </c>
      <c r="L157" s="19">
        <v>1386</v>
      </c>
      <c r="M157" s="19">
        <v>4909</v>
      </c>
      <c r="N157" s="19">
        <v>7118</v>
      </c>
      <c r="O157" s="19">
        <v>6370</v>
      </c>
      <c r="P157" s="19">
        <v>748</v>
      </c>
      <c r="Q157" s="19">
        <v>2538</v>
      </c>
      <c r="R157" s="19">
        <v>6636</v>
      </c>
      <c r="S157" s="19">
        <v>5998</v>
      </c>
      <c r="T157" s="19">
        <v>638</v>
      </c>
      <c r="U157" s="19">
        <v>2371</v>
      </c>
    </row>
    <row r="158" spans="1:21">
      <c r="A158">
        <v>6250</v>
      </c>
      <c r="C158">
        <v>28205</v>
      </c>
      <c r="D158">
        <v>2</v>
      </c>
      <c r="G158" t="s">
        <v>559</v>
      </c>
      <c r="H158">
        <v>2</v>
      </c>
      <c r="I158" t="s">
        <v>560</v>
      </c>
      <c r="J158" s="19">
        <v>0</v>
      </c>
      <c r="K158" s="19">
        <v>0</v>
      </c>
      <c r="L158" s="19">
        <v>0</v>
      </c>
      <c r="M158" s="19">
        <v>0</v>
      </c>
      <c r="N158" s="19">
        <v>0</v>
      </c>
      <c r="O158" s="19">
        <v>0</v>
      </c>
      <c r="P158" s="19">
        <v>0</v>
      </c>
      <c r="Q158" s="19">
        <v>0</v>
      </c>
      <c r="R158" s="19">
        <v>0</v>
      </c>
      <c r="S158" s="19">
        <v>0</v>
      </c>
      <c r="T158" s="19">
        <v>0</v>
      </c>
      <c r="U158" s="19">
        <v>0</v>
      </c>
    </row>
    <row r="159" spans="1:21">
      <c r="A159">
        <v>6251</v>
      </c>
      <c r="C159">
        <v>28205</v>
      </c>
      <c r="D159">
        <v>2</v>
      </c>
      <c r="G159" t="s">
        <v>561</v>
      </c>
      <c r="H159">
        <v>1</v>
      </c>
      <c r="I159" t="s">
        <v>548</v>
      </c>
      <c r="J159" s="278">
        <v>7041</v>
      </c>
      <c r="K159" s="19">
        <v>6353</v>
      </c>
      <c r="L159" s="19">
        <v>688</v>
      </c>
      <c r="M159" s="19">
        <v>757</v>
      </c>
      <c r="N159" s="19">
        <v>4237</v>
      </c>
      <c r="O159" s="19">
        <v>3839</v>
      </c>
      <c r="P159" s="19">
        <v>398</v>
      </c>
      <c r="Q159" s="19">
        <v>439</v>
      </c>
      <c r="R159" s="19">
        <v>2804</v>
      </c>
      <c r="S159" s="19">
        <v>2514</v>
      </c>
      <c r="T159" s="19">
        <v>290</v>
      </c>
      <c r="U159" s="19">
        <v>318</v>
      </c>
    </row>
    <row r="160" spans="1:21">
      <c r="A160">
        <v>6252</v>
      </c>
      <c r="C160">
        <v>28205</v>
      </c>
      <c r="D160">
        <v>2</v>
      </c>
      <c r="G160" t="s">
        <v>562</v>
      </c>
      <c r="H160">
        <v>2</v>
      </c>
      <c r="I160" t="s">
        <v>488</v>
      </c>
      <c r="J160" s="19">
        <v>6760</v>
      </c>
      <c r="K160" s="19">
        <v>6078</v>
      </c>
      <c r="L160" s="19">
        <v>682</v>
      </c>
      <c r="M160" s="19">
        <v>750</v>
      </c>
      <c r="N160" s="19">
        <v>4016</v>
      </c>
      <c r="O160" s="19">
        <v>3621</v>
      </c>
      <c r="P160" s="19">
        <v>395</v>
      </c>
      <c r="Q160" s="19">
        <v>436</v>
      </c>
      <c r="R160" s="19">
        <v>2744</v>
      </c>
      <c r="S160" s="19">
        <v>2457</v>
      </c>
      <c r="T160" s="19">
        <v>287</v>
      </c>
      <c r="U160" s="19">
        <v>314</v>
      </c>
    </row>
    <row r="161" spans="1:21">
      <c r="A161">
        <v>6294</v>
      </c>
      <c r="C161">
        <v>28205</v>
      </c>
      <c r="D161">
        <v>2</v>
      </c>
      <c r="G161" t="s">
        <v>551</v>
      </c>
      <c r="H161">
        <v>2</v>
      </c>
      <c r="I161" t="s">
        <v>484</v>
      </c>
      <c r="J161" s="19">
        <v>281</v>
      </c>
      <c r="K161" s="19">
        <v>275</v>
      </c>
      <c r="L161" s="19">
        <v>6</v>
      </c>
      <c r="M161" s="19">
        <v>7</v>
      </c>
      <c r="N161" s="19">
        <v>221</v>
      </c>
      <c r="O161" s="19">
        <v>218</v>
      </c>
      <c r="P161" s="19">
        <v>3</v>
      </c>
      <c r="Q161" s="19">
        <v>3</v>
      </c>
      <c r="R161" s="19">
        <v>60</v>
      </c>
      <c r="S161" s="19">
        <v>57</v>
      </c>
      <c r="T161" s="19">
        <v>3</v>
      </c>
      <c r="U161" s="19">
        <v>4</v>
      </c>
    </row>
    <row r="162" spans="1:21">
      <c r="A162">
        <v>6411</v>
      </c>
      <c r="C162">
        <v>28206</v>
      </c>
      <c r="D162">
        <v>2</v>
      </c>
      <c r="I162" s="280" t="s">
        <v>503</v>
      </c>
      <c r="J162" s="19"/>
      <c r="K162" s="19"/>
      <c r="L162" s="19"/>
      <c r="M162" s="19"/>
      <c r="N162" s="19"/>
      <c r="O162" s="19"/>
      <c r="P162" s="19"/>
      <c r="Q162" s="19"/>
      <c r="R162" s="19"/>
      <c r="S162" s="19"/>
      <c r="T162" s="19"/>
      <c r="U162" s="19"/>
    </row>
    <row r="163" spans="1:21">
      <c r="A163">
        <v>6412</v>
      </c>
      <c r="C163">
        <v>28206</v>
      </c>
      <c r="D163">
        <v>2</v>
      </c>
      <c r="G163" t="s">
        <v>552</v>
      </c>
      <c r="H163">
        <v>0</v>
      </c>
      <c r="I163" t="s">
        <v>542</v>
      </c>
      <c r="J163" s="19">
        <v>27199</v>
      </c>
      <c r="K163" s="19">
        <v>22988</v>
      </c>
      <c r="L163" s="19">
        <v>4211</v>
      </c>
      <c r="M163" s="19">
        <v>10779</v>
      </c>
      <c r="N163" s="19">
        <v>12774</v>
      </c>
      <c r="O163" s="19">
        <v>10410</v>
      </c>
      <c r="P163" s="19">
        <v>2364</v>
      </c>
      <c r="Q163" s="19">
        <v>5950</v>
      </c>
      <c r="R163" s="19">
        <v>14425</v>
      </c>
      <c r="S163" s="19">
        <v>12578</v>
      </c>
      <c r="T163" s="19">
        <v>1847</v>
      </c>
      <c r="U163" s="19">
        <v>4829</v>
      </c>
    </row>
    <row r="164" spans="1:21">
      <c r="A164">
        <v>6413</v>
      </c>
      <c r="C164">
        <v>28206</v>
      </c>
      <c r="D164">
        <v>2</v>
      </c>
      <c r="G164" t="s">
        <v>553</v>
      </c>
      <c r="H164">
        <v>1</v>
      </c>
      <c r="I164" t="s">
        <v>554</v>
      </c>
      <c r="J164" s="19">
        <v>10149</v>
      </c>
      <c r="K164" s="19">
        <v>9292</v>
      </c>
      <c r="L164" s="19">
        <v>857</v>
      </c>
      <c r="M164" s="19">
        <v>6620</v>
      </c>
      <c r="N164" s="19">
        <v>4102</v>
      </c>
      <c r="O164" s="19">
        <v>3614</v>
      </c>
      <c r="P164" s="19">
        <v>488</v>
      </c>
      <c r="Q164" s="19">
        <v>3548</v>
      </c>
      <c r="R164" s="19">
        <v>6047</v>
      </c>
      <c r="S164" s="19">
        <v>5678</v>
      </c>
      <c r="T164" s="19">
        <v>369</v>
      </c>
      <c r="U164" s="19">
        <v>3072</v>
      </c>
    </row>
    <row r="165" spans="1:21">
      <c r="A165">
        <v>6414</v>
      </c>
      <c r="C165">
        <v>28206</v>
      </c>
      <c r="D165">
        <v>2</v>
      </c>
      <c r="G165" t="s">
        <v>555</v>
      </c>
      <c r="H165">
        <v>2</v>
      </c>
      <c r="I165" t="s">
        <v>556</v>
      </c>
      <c r="J165" s="19">
        <v>0</v>
      </c>
      <c r="K165" s="19">
        <v>0</v>
      </c>
      <c r="L165" s="19">
        <v>0</v>
      </c>
      <c r="M165" s="19">
        <v>0</v>
      </c>
      <c r="N165" s="19">
        <v>0</v>
      </c>
      <c r="O165" s="19">
        <v>0</v>
      </c>
      <c r="P165" s="19">
        <v>0</v>
      </c>
      <c r="Q165" s="19">
        <v>0</v>
      </c>
      <c r="R165" s="19">
        <v>0</v>
      </c>
      <c r="S165" s="19">
        <v>0</v>
      </c>
      <c r="T165" s="19">
        <v>0</v>
      </c>
      <c r="U165" s="19">
        <v>0</v>
      </c>
    </row>
    <row r="166" spans="1:21">
      <c r="A166">
        <v>6415</v>
      </c>
      <c r="C166">
        <v>28206</v>
      </c>
      <c r="D166">
        <v>2</v>
      </c>
      <c r="G166" t="s">
        <v>557</v>
      </c>
      <c r="H166">
        <v>3</v>
      </c>
      <c r="I166" t="s">
        <v>486</v>
      </c>
      <c r="J166" s="19">
        <v>2602</v>
      </c>
      <c r="K166" s="19">
        <v>2602</v>
      </c>
      <c r="L166" s="19">
        <v>0</v>
      </c>
      <c r="M166" s="19">
        <v>0</v>
      </c>
      <c r="N166" s="19">
        <v>1309</v>
      </c>
      <c r="O166" s="19">
        <v>1309</v>
      </c>
      <c r="P166" s="19">
        <v>0</v>
      </c>
      <c r="Q166" s="19">
        <v>0</v>
      </c>
      <c r="R166" s="19">
        <v>1293</v>
      </c>
      <c r="S166" s="19">
        <v>1293</v>
      </c>
      <c r="T166" s="19">
        <v>0</v>
      </c>
      <c r="U166" s="19">
        <v>0</v>
      </c>
    </row>
    <row r="167" spans="1:21">
      <c r="A167">
        <v>6416</v>
      </c>
      <c r="C167">
        <v>28206</v>
      </c>
      <c r="D167">
        <v>2</v>
      </c>
      <c r="G167" t="s">
        <v>558</v>
      </c>
      <c r="H167">
        <v>3</v>
      </c>
      <c r="I167" t="s">
        <v>487</v>
      </c>
      <c r="J167" s="19">
        <v>7547</v>
      </c>
      <c r="K167" s="19">
        <v>6690</v>
      </c>
      <c r="L167" s="19">
        <v>857</v>
      </c>
      <c r="M167" s="19">
        <v>6620</v>
      </c>
      <c r="N167" s="19">
        <v>2793</v>
      </c>
      <c r="O167" s="19">
        <v>2305</v>
      </c>
      <c r="P167" s="19">
        <v>488</v>
      </c>
      <c r="Q167" s="19">
        <v>3548</v>
      </c>
      <c r="R167" s="19">
        <v>4754</v>
      </c>
      <c r="S167" s="19">
        <v>4385</v>
      </c>
      <c r="T167" s="19">
        <v>369</v>
      </c>
      <c r="U167" s="19">
        <v>3072</v>
      </c>
    </row>
    <row r="168" spans="1:21">
      <c r="A168">
        <v>6417</v>
      </c>
      <c r="C168">
        <v>28206</v>
      </c>
      <c r="D168">
        <v>2</v>
      </c>
      <c r="G168" t="s">
        <v>559</v>
      </c>
      <c r="H168">
        <v>2</v>
      </c>
      <c r="I168" t="s">
        <v>560</v>
      </c>
      <c r="J168" s="19">
        <v>0</v>
      </c>
      <c r="K168" s="19">
        <v>0</v>
      </c>
      <c r="L168" s="19">
        <v>0</v>
      </c>
      <c r="M168" s="19">
        <v>0</v>
      </c>
      <c r="N168" s="19">
        <v>0</v>
      </c>
      <c r="O168" s="19">
        <v>0</v>
      </c>
      <c r="P168" s="19">
        <v>0</v>
      </c>
      <c r="Q168" s="19">
        <v>0</v>
      </c>
      <c r="R168" s="19">
        <v>0</v>
      </c>
      <c r="S168" s="19">
        <v>0</v>
      </c>
      <c r="T168" s="19">
        <v>0</v>
      </c>
      <c r="U168" s="19">
        <v>0</v>
      </c>
    </row>
    <row r="169" spans="1:21">
      <c r="A169">
        <v>6418</v>
      </c>
      <c r="C169">
        <v>28206</v>
      </c>
      <c r="D169">
        <v>2</v>
      </c>
      <c r="G169" t="s">
        <v>561</v>
      </c>
      <c r="H169">
        <v>1</v>
      </c>
      <c r="I169" t="s">
        <v>548</v>
      </c>
      <c r="J169" s="278">
        <v>14798</v>
      </c>
      <c r="K169" s="19">
        <v>11834</v>
      </c>
      <c r="L169" s="19">
        <v>2964</v>
      </c>
      <c r="M169" s="19">
        <v>3614</v>
      </c>
      <c r="N169" s="19">
        <v>7377</v>
      </c>
      <c r="O169" s="19">
        <v>5694</v>
      </c>
      <c r="P169" s="19">
        <v>1683</v>
      </c>
      <c r="Q169" s="19">
        <v>2137</v>
      </c>
      <c r="R169" s="19">
        <v>7421</v>
      </c>
      <c r="S169" s="19">
        <v>6140</v>
      </c>
      <c r="T169" s="19">
        <v>1281</v>
      </c>
      <c r="U169" s="19">
        <v>1477</v>
      </c>
    </row>
    <row r="170" spans="1:21">
      <c r="A170">
        <v>6419</v>
      </c>
      <c r="C170">
        <v>28206</v>
      </c>
      <c r="D170">
        <v>2</v>
      </c>
      <c r="G170" t="s">
        <v>562</v>
      </c>
      <c r="H170">
        <v>2</v>
      </c>
      <c r="I170" t="s">
        <v>488</v>
      </c>
      <c r="J170" s="19">
        <v>12719</v>
      </c>
      <c r="K170" s="19">
        <v>10053</v>
      </c>
      <c r="L170" s="19">
        <v>2666</v>
      </c>
      <c r="M170" s="19">
        <v>3265</v>
      </c>
      <c r="N170" s="19">
        <v>6114</v>
      </c>
      <c r="O170" s="19">
        <v>4645</v>
      </c>
      <c r="P170" s="19">
        <v>1469</v>
      </c>
      <c r="Q170" s="19">
        <v>1878</v>
      </c>
      <c r="R170" s="19">
        <v>6605</v>
      </c>
      <c r="S170" s="19">
        <v>5408</v>
      </c>
      <c r="T170" s="19">
        <v>1197</v>
      </c>
      <c r="U170" s="19">
        <v>1387</v>
      </c>
    </row>
    <row r="171" spans="1:21">
      <c r="A171">
        <v>6461</v>
      </c>
      <c r="C171">
        <v>28206</v>
      </c>
      <c r="D171">
        <v>2</v>
      </c>
      <c r="G171" t="s">
        <v>551</v>
      </c>
      <c r="H171">
        <v>2</v>
      </c>
      <c r="I171" t="s">
        <v>484</v>
      </c>
      <c r="J171" s="19">
        <v>2079</v>
      </c>
      <c r="K171" s="19">
        <v>1781</v>
      </c>
      <c r="L171" s="19">
        <v>298</v>
      </c>
      <c r="M171" s="19">
        <v>349</v>
      </c>
      <c r="N171" s="19">
        <v>1263</v>
      </c>
      <c r="O171" s="19">
        <v>1049</v>
      </c>
      <c r="P171" s="19">
        <v>214</v>
      </c>
      <c r="Q171" s="19">
        <v>259</v>
      </c>
      <c r="R171" s="19">
        <v>816</v>
      </c>
      <c r="S171" s="19">
        <v>732</v>
      </c>
      <c r="T171" s="19">
        <v>84</v>
      </c>
      <c r="U171" s="19">
        <v>90</v>
      </c>
    </row>
    <row r="172" spans="1:21">
      <c r="A172">
        <v>6666</v>
      </c>
      <c r="C172">
        <v>28207</v>
      </c>
      <c r="D172">
        <v>2</v>
      </c>
      <c r="I172" s="280" t="s">
        <v>504</v>
      </c>
      <c r="J172" s="19"/>
      <c r="K172" s="19"/>
      <c r="L172" s="19"/>
      <c r="M172" s="19"/>
      <c r="N172" s="19"/>
      <c r="O172" s="19"/>
      <c r="P172" s="19"/>
      <c r="Q172" s="19"/>
      <c r="R172" s="19"/>
      <c r="S172" s="19"/>
      <c r="T172" s="19"/>
      <c r="U172" s="19"/>
    </row>
    <row r="173" spans="1:21">
      <c r="A173">
        <v>6667</v>
      </c>
      <c r="C173">
        <v>28207</v>
      </c>
      <c r="D173">
        <v>2</v>
      </c>
      <c r="G173" t="s">
        <v>552</v>
      </c>
      <c r="H173">
        <v>0</v>
      </c>
      <c r="I173" t="s">
        <v>542</v>
      </c>
      <c r="J173" s="19">
        <v>82019</v>
      </c>
      <c r="K173" s="19">
        <v>75754</v>
      </c>
      <c r="L173" s="19">
        <v>6265</v>
      </c>
      <c r="M173" s="19">
        <v>22321</v>
      </c>
      <c r="N173" s="19">
        <v>48099</v>
      </c>
      <c r="O173" s="19">
        <v>45194</v>
      </c>
      <c r="P173" s="19">
        <v>2905</v>
      </c>
      <c r="Q173" s="19">
        <v>11101</v>
      </c>
      <c r="R173" s="19">
        <v>33920</v>
      </c>
      <c r="S173" s="19">
        <v>30560</v>
      </c>
      <c r="T173" s="19">
        <v>3360</v>
      </c>
      <c r="U173" s="19">
        <v>11220</v>
      </c>
    </row>
    <row r="174" spans="1:21">
      <c r="A174">
        <v>6668</v>
      </c>
      <c r="C174">
        <v>28207</v>
      </c>
      <c r="D174">
        <v>2</v>
      </c>
      <c r="G174" t="s">
        <v>553</v>
      </c>
      <c r="H174">
        <v>1</v>
      </c>
      <c r="I174" t="s">
        <v>554</v>
      </c>
      <c r="J174" s="19">
        <v>42212</v>
      </c>
      <c r="K174" s="19">
        <v>38319</v>
      </c>
      <c r="L174" s="19">
        <v>3893</v>
      </c>
      <c r="M174" s="19">
        <v>19649</v>
      </c>
      <c r="N174" s="19">
        <v>21448</v>
      </c>
      <c r="O174" s="19">
        <v>19503</v>
      </c>
      <c r="P174" s="19">
        <v>1945</v>
      </c>
      <c r="Q174" s="19">
        <v>9970</v>
      </c>
      <c r="R174" s="19">
        <v>20764</v>
      </c>
      <c r="S174" s="19">
        <v>18816</v>
      </c>
      <c r="T174" s="19">
        <v>1948</v>
      </c>
      <c r="U174" s="19">
        <v>9679</v>
      </c>
    </row>
    <row r="175" spans="1:21">
      <c r="A175">
        <v>6669</v>
      </c>
      <c r="C175">
        <v>28207</v>
      </c>
      <c r="D175">
        <v>2</v>
      </c>
      <c r="G175" t="s">
        <v>555</v>
      </c>
      <c r="H175">
        <v>2</v>
      </c>
      <c r="I175" t="s">
        <v>556</v>
      </c>
      <c r="J175" s="19">
        <v>0</v>
      </c>
      <c r="K175" s="19">
        <v>0</v>
      </c>
      <c r="L175" s="19">
        <v>0</v>
      </c>
      <c r="M175" s="19">
        <v>0</v>
      </c>
      <c r="N175" s="19">
        <v>0</v>
      </c>
      <c r="O175" s="19">
        <v>0</v>
      </c>
      <c r="P175" s="19">
        <v>0</v>
      </c>
      <c r="Q175" s="19">
        <v>0</v>
      </c>
      <c r="R175" s="19">
        <v>0</v>
      </c>
      <c r="S175" s="19">
        <v>0</v>
      </c>
      <c r="T175" s="19">
        <v>0</v>
      </c>
      <c r="U175" s="19">
        <v>0</v>
      </c>
    </row>
    <row r="176" spans="1:21">
      <c r="A176">
        <v>6670</v>
      </c>
      <c r="C176">
        <v>28207</v>
      </c>
      <c r="D176">
        <v>2</v>
      </c>
      <c r="G176" t="s">
        <v>557</v>
      </c>
      <c r="H176">
        <v>3</v>
      </c>
      <c r="I176" t="s">
        <v>486</v>
      </c>
      <c r="J176" s="19">
        <v>4910</v>
      </c>
      <c r="K176" s="19">
        <v>4910</v>
      </c>
      <c r="L176" s="19">
        <v>0</v>
      </c>
      <c r="M176" s="19">
        <v>0</v>
      </c>
      <c r="N176" s="19">
        <v>2821</v>
      </c>
      <c r="O176" s="19">
        <v>2821</v>
      </c>
      <c r="P176" s="19">
        <v>0</v>
      </c>
      <c r="Q176" s="19">
        <v>0</v>
      </c>
      <c r="R176" s="19">
        <v>2089</v>
      </c>
      <c r="S176" s="19">
        <v>2089</v>
      </c>
      <c r="T176" s="19">
        <v>0</v>
      </c>
      <c r="U176" s="19">
        <v>0</v>
      </c>
    </row>
    <row r="177" spans="1:21">
      <c r="A177">
        <v>6671</v>
      </c>
      <c r="C177">
        <v>28207</v>
      </c>
      <c r="D177">
        <v>2</v>
      </c>
      <c r="G177" t="s">
        <v>558</v>
      </c>
      <c r="H177">
        <v>3</v>
      </c>
      <c r="I177" t="s">
        <v>487</v>
      </c>
      <c r="J177" s="19">
        <v>37302</v>
      </c>
      <c r="K177" s="19">
        <v>33409</v>
      </c>
      <c r="L177" s="19">
        <v>3893</v>
      </c>
      <c r="M177" s="19">
        <v>19649</v>
      </c>
      <c r="N177" s="19">
        <v>18627</v>
      </c>
      <c r="O177" s="19">
        <v>16682</v>
      </c>
      <c r="P177" s="19">
        <v>1945</v>
      </c>
      <c r="Q177" s="19">
        <v>9970</v>
      </c>
      <c r="R177" s="19">
        <v>18675</v>
      </c>
      <c r="S177" s="19">
        <v>16727</v>
      </c>
      <c r="T177" s="19">
        <v>1948</v>
      </c>
      <c r="U177" s="19">
        <v>9679</v>
      </c>
    </row>
    <row r="178" spans="1:21">
      <c r="A178">
        <v>6672</v>
      </c>
      <c r="C178">
        <v>28207</v>
      </c>
      <c r="D178">
        <v>2</v>
      </c>
      <c r="G178" t="s">
        <v>559</v>
      </c>
      <c r="H178">
        <v>2</v>
      </c>
      <c r="I178" t="s">
        <v>560</v>
      </c>
      <c r="J178" s="19">
        <v>0</v>
      </c>
      <c r="K178" s="19">
        <v>0</v>
      </c>
      <c r="L178" s="19">
        <v>0</v>
      </c>
      <c r="M178" s="19">
        <v>0</v>
      </c>
      <c r="N178" s="19">
        <v>0</v>
      </c>
      <c r="O178" s="19">
        <v>0</v>
      </c>
      <c r="P178" s="19">
        <v>0</v>
      </c>
      <c r="Q178" s="19">
        <v>0</v>
      </c>
      <c r="R178" s="19">
        <v>0</v>
      </c>
      <c r="S178" s="19">
        <v>0</v>
      </c>
      <c r="T178" s="19">
        <v>0</v>
      </c>
      <c r="U178" s="19">
        <v>0</v>
      </c>
    </row>
    <row r="179" spans="1:21">
      <c r="A179">
        <v>6673</v>
      </c>
      <c r="C179">
        <v>28207</v>
      </c>
      <c r="D179">
        <v>2</v>
      </c>
      <c r="G179" t="s">
        <v>561</v>
      </c>
      <c r="H179">
        <v>1</v>
      </c>
      <c r="I179" t="s">
        <v>548</v>
      </c>
      <c r="J179" s="278">
        <v>34461</v>
      </c>
      <c r="K179" s="19">
        <v>32795</v>
      </c>
      <c r="L179" s="19">
        <v>1666</v>
      </c>
      <c r="M179" s="19">
        <v>1782</v>
      </c>
      <c r="N179" s="19">
        <v>23270</v>
      </c>
      <c r="O179" s="19">
        <v>22696</v>
      </c>
      <c r="P179" s="19">
        <v>574</v>
      </c>
      <c r="Q179" s="19">
        <v>651</v>
      </c>
      <c r="R179" s="19">
        <v>11191</v>
      </c>
      <c r="S179" s="19">
        <v>10099</v>
      </c>
      <c r="T179" s="19">
        <v>1092</v>
      </c>
      <c r="U179" s="19">
        <v>1131</v>
      </c>
    </row>
    <row r="180" spans="1:21">
      <c r="A180">
        <v>6674</v>
      </c>
      <c r="C180">
        <v>28207</v>
      </c>
      <c r="D180">
        <v>2</v>
      </c>
      <c r="G180" t="s">
        <v>562</v>
      </c>
      <c r="H180">
        <v>2</v>
      </c>
      <c r="I180" t="s">
        <v>488</v>
      </c>
      <c r="J180" s="19">
        <v>24882</v>
      </c>
      <c r="K180" s="19">
        <v>23693</v>
      </c>
      <c r="L180" s="19">
        <v>1189</v>
      </c>
      <c r="M180" s="19">
        <v>1299</v>
      </c>
      <c r="N180" s="19">
        <v>15928</v>
      </c>
      <c r="O180" s="19">
        <v>15487</v>
      </c>
      <c r="P180" s="19">
        <v>441</v>
      </c>
      <c r="Q180" s="19">
        <v>515</v>
      </c>
      <c r="R180" s="19">
        <v>8954</v>
      </c>
      <c r="S180" s="19">
        <v>8206</v>
      </c>
      <c r="T180" s="19">
        <v>748</v>
      </c>
      <c r="U180" s="19">
        <v>784</v>
      </c>
    </row>
    <row r="181" spans="1:21">
      <c r="A181">
        <v>6722</v>
      </c>
      <c r="C181">
        <v>28207</v>
      </c>
      <c r="D181">
        <v>2</v>
      </c>
      <c r="G181" t="s">
        <v>551</v>
      </c>
      <c r="H181">
        <v>2</v>
      </c>
      <c r="I181" t="s">
        <v>484</v>
      </c>
      <c r="J181" s="19">
        <v>9579</v>
      </c>
      <c r="K181" s="19">
        <v>9102</v>
      </c>
      <c r="L181" s="19">
        <v>477</v>
      </c>
      <c r="M181" s="19">
        <v>483</v>
      </c>
      <c r="N181" s="19">
        <v>7342</v>
      </c>
      <c r="O181" s="19">
        <v>7209</v>
      </c>
      <c r="P181" s="19">
        <v>133</v>
      </c>
      <c r="Q181" s="19">
        <v>136</v>
      </c>
      <c r="R181" s="19">
        <v>2237</v>
      </c>
      <c r="S181" s="19">
        <v>1893</v>
      </c>
      <c r="T181" s="19">
        <v>344</v>
      </c>
      <c r="U181" s="19">
        <v>347</v>
      </c>
    </row>
    <row r="182" spans="1:21">
      <c r="A182">
        <v>7019</v>
      </c>
      <c r="C182">
        <v>28208</v>
      </c>
      <c r="D182">
        <v>2</v>
      </c>
      <c r="I182" s="280" t="s">
        <v>505</v>
      </c>
      <c r="J182" s="19"/>
      <c r="K182" s="19"/>
      <c r="L182" s="19"/>
      <c r="M182" s="19"/>
      <c r="N182" s="19"/>
      <c r="O182" s="19"/>
      <c r="P182" s="19"/>
      <c r="Q182" s="19"/>
      <c r="R182" s="19"/>
      <c r="S182" s="19"/>
      <c r="T182" s="19"/>
      <c r="U182" s="19"/>
    </row>
    <row r="183" spans="1:21">
      <c r="A183">
        <v>7020</v>
      </c>
      <c r="C183">
        <v>28208</v>
      </c>
      <c r="D183">
        <v>2</v>
      </c>
      <c r="G183" t="s">
        <v>552</v>
      </c>
      <c r="H183">
        <v>0</v>
      </c>
      <c r="I183" t="s">
        <v>542</v>
      </c>
      <c r="J183" s="19">
        <v>14292</v>
      </c>
      <c r="K183" s="19">
        <v>12688</v>
      </c>
      <c r="L183" s="19">
        <v>1604</v>
      </c>
      <c r="M183" s="19">
        <v>3747</v>
      </c>
      <c r="N183" s="19">
        <v>8245</v>
      </c>
      <c r="O183" s="19">
        <v>7369</v>
      </c>
      <c r="P183" s="19">
        <v>876</v>
      </c>
      <c r="Q183" s="19">
        <v>1993</v>
      </c>
      <c r="R183" s="19">
        <v>6047</v>
      </c>
      <c r="S183" s="19">
        <v>5319</v>
      </c>
      <c r="T183" s="19">
        <v>728</v>
      </c>
      <c r="U183" s="19">
        <v>1754</v>
      </c>
    </row>
    <row r="184" spans="1:21">
      <c r="A184">
        <v>7021</v>
      </c>
      <c r="C184">
        <v>28208</v>
      </c>
      <c r="D184">
        <v>2</v>
      </c>
      <c r="G184" t="s">
        <v>553</v>
      </c>
      <c r="H184">
        <v>1</v>
      </c>
      <c r="I184" t="s">
        <v>554</v>
      </c>
      <c r="J184" s="19">
        <v>7694</v>
      </c>
      <c r="K184" s="19">
        <v>7135</v>
      </c>
      <c r="L184" s="19">
        <v>559</v>
      </c>
      <c r="M184" s="19">
        <v>2679</v>
      </c>
      <c r="N184" s="19">
        <v>4051</v>
      </c>
      <c r="O184" s="19">
        <v>3750</v>
      </c>
      <c r="P184" s="19">
        <v>301</v>
      </c>
      <c r="Q184" s="19">
        <v>1409</v>
      </c>
      <c r="R184" s="19">
        <v>3643</v>
      </c>
      <c r="S184" s="19">
        <v>3385</v>
      </c>
      <c r="T184" s="19">
        <v>258</v>
      </c>
      <c r="U184" s="19">
        <v>1270</v>
      </c>
    </row>
    <row r="185" spans="1:21">
      <c r="A185">
        <v>7022</v>
      </c>
      <c r="C185">
        <v>28208</v>
      </c>
      <c r="D185">
        <v>2</v>
      </c>
      <c r="G185" t="s">
        <v>555</v>
      </c>
      <c r="H185">
        <v>2</v>
      </c>
      <c r="I185" t="s">
        <v>556</v>
      </c>
      <c r="J185" s="19">
        <v>0</v>
      </c>
      <c r="K185" s="19">
        <v>0</v>
      </c>
      <c r="L185" s="19">
        <v>0</v>
      </c>
      <c r="M185" s="19">
        <v>0</v>
      </c>
      <c r="N185" s="19">
        <v>0</v>
      </c>
      <c r="O185" s="19">
        <v>0</v>
      </c>
      <c r="P185" s="19">
        <v>0</v>
      </c>
      <c r="Q185" s="19">
        <v>0</v>
      </c>
      <c r="R185" s="19">
        <v>0</v>
      </c>
      <c r="S185" s="19">
        <v>0</v>
      </c>
      <c r="T185" s="19">
        <v>0</v>
      </c>
      <c r="U185" s="19">
        <v>0</v>
      </c>
    </row>
    <row r="186" spans="1:21">
      <c r="A186">
        <v>7023</v>
      </c>
      <c r="C186">
        <v>28208</v>
      </c>
      <c r="D186">
        <v>2</v>
      </c>
      <c r="G186" t="s">
        <v>557</v>
      </c>
      <c r="H186">
        <v>3</v>
      </c>
      <c r="I186" t="s">
        <v>486</v>
      </c>
      <c r="J186" s="19">
        <v>1026</v>
      </c>
      <c r="K186" s="19">
        <v>1026</v>
      </c>
      <c r="L186" s="19">
        <v>0</v>
      </c>
      <c r="M186" s="19">
        <v>0</v>
      </c>
      <c r="N186" s="19">
        <v>565</v>
      </c>
      <c r="O186" s="19">
        <v>565</v>
      </c>
      <c r="P186" s="19">
        <v>0</v>
      </c>
      <c r="Q186" s="19">
        <v>0</v>
      </c>
      <c r="R186" s="19">
        <v>461</v>
      </c>
      <c r="S186" s="19">
        <v>461</v>
      </c>
      <c r="T186" s="19">
        <v>0</v>
      </c>
      <c r="U186" s="19">
        <v>0</v>
      </c>
    </row>
    <row r="187" spans="1:21">
      <c r="A187">
        <v>7024</v>
      </c>
      <c r="C187">
        <v>28208</v>
      </c>
      <c r="D187">
        <v>2</v>
      </c>
      <c r="G187" t="s">
        <v>558</v>
      </c>
      <c r="H187">
        <v>3</v>
      </c>
      <c r="I187" t="s">
        <v>487</v>
      </c>
      <c r="J187" s="19">
        <v>6668</v>
      </c>
      <c r="K187" s="19">
        <v>6109</v>
      </c>
      <c r="L187" s="19">
        <v>559</v>
      </c>
      <c r="M187" s="19">
        <v>2679</v>
      </c>
      <c r="N187" s="19">
        <v>3486</v>
      </c>
      <c r="O187" s="19">
        <v>3185</v>
      </c>
      <c r="P187" s="19">
        <v>301</v>
      </c>
      <c r="Q187" s="19">
        <v>1409</v>
      </c>
      <c r="R187" s="19">
        <v>3182</v>
      </c>
      <c r="S187" s="19">
        <v>2924</v>
      </c>
      <c r="T187" s="19">
        <v>258</v>
      </c>
      <c r="U187" s="19">
        <v>1270</v>
      </c>
    </row>
    <row r="188" spans="1:21">
      <c r="A188">
        <v>7025</v>
      </c>
      <c r="C188">
        <v>28208</v>
      </c>
      <c r="D188">
        <v>2</v>
      </c>
      <c r="G188" t="s">
        <v>559</v>
      </c>
      <c r="H188">
        <v>2</v>
      </c>
      <c r="I188" t="s">
        <v>560</v>
      </c>
      <c r="J188" s="19">
        <v>0</v>
      </c>
      <c r="K188" s="19">
        <v>0</v>
      </c>
      <c r="L188" s="19">
        <v>0</v>
      </c>
      <c r="M188" s="19">
        <v>0</v>
      </c>
      <c r="N188" s="19">
        <v>0</v>
      </c>
      <c r="O188" s="19">
        <v>0</v>
      </c>
      <c r="P188" s="19">
        <v>0</v>
      </c>
      <c r="Q188" s="19">
        <v>0</v>
      </c>
      <c r="R188" s="19">
        <v>0</v>
      </c>
      <c r="S188" s="19">
        <v>0</v>
      </c>
      <c r="T188" s="19">
        <v>0</v>
      </c>
      <c r="U188" s="19">
        <v>0</v>
      </c>
    </row>
    <row r="189" spans="1:21">
      <c r="A189">
        <v>7026</v>
      </c>
      <c r="C189">
        <v>28208</v>
      </c>
      <c r="D189">
        <v>2</v>
      </c>
      <c r="G189" t="s">
        <v>561</v>
      </c>
      <c r="H189">
        <v>1</v>
      </c>
      <c r="I189" t="s">
        <v>548</v>
      </c>
      <c r="J189" s="278">
        <v>6342</v>
      </c>
      <c r="K189" s="19">
        <v>5334</v>
      </c>
      <c r="L189" s="19">
        <v>1008</v>
      </c>
      <c r="M189" s="19">
        <v>1018</v>
      </c>
      <c r="N189" s="19">
        <v>4025</v>
      </c>
      <c r="O189" s="19">
        <v>3470</v>
      </c>
      <c r="P189" s="19">
        <v>555</v>
      </c>
      <c r="Q189" s="19">
        <v>559</v>
      </c>
      <c r="R189" s="19">
        <v>2317</v>
      </c>
      <c r="S189" s="19">
        <v>1864</v>
      </c>
      <c r="T189" s="19">
        <v>453</v>
      </c>
      <c r="U189" s="19">
        <v>459</v>
      </c>
    </row>
    <row r="190" spans="1:21">
      <c r="A190">
        <v>7027</v>
      </c>
      <c r="C190">
        <v>28208</v>
      </c>
      <c r="D190">
        <v>2</v>
      </c>
      <c r="G190" t="s">
        <v>562</v>
      </c>
      <c r="H190">
        <v>2</v>
      </c>
      <c r="I190" t="s">
        <v>488</v>
      </c>
      <c r="J190" s="19">
        <v>6173</v>
      </c>
      <c r="K190" s="19">
        <v>5172</v>
      </c>
      <c r="L190" s="19">
        <v>1001</v>
      </c>
      <c r="M190" s="19">
        <v>1011</v>
      </c>
      <c r="N190" s="19">
        <v>3879</v>
      </c>
      <c r="O190" s="19">
        <v>3328</v>
      </c>
      <c r="P190" s="19">
        <v>551</v>
      </c>
      <c r="Q190" s="19">
        <v>555</v>
      </c>
      <c r="R190" s="19">
        <v>2294</v>
      </c>
      <c r="S190" s="19">
        <v>1844</v>
      </c>
      <c r="T190" s="19">
        <v>450</v>
      </c>
      <c r="U190" s="19">
        <v>456</v>
      </c>
    </row>
    <row r="191" spans="1:21">
      <c r="A191">
        <v>7067</v>
      </c>
      <c r="C191">
        <v>28208</v>
      </c>
      <c r="D191">
        <v>2</v>
      </c>
      <c r="G191" t="s">
        <v>551</v>
      </c>
      <c r="H191">
        <v>2</v>
      </c>
      <c r="I191" t="s">
        <v>484</v>
      </c>
      <c r="J191" s="19">
        <v>169</v>
      </c>
      <c r="K191" s="19">
        <v>162</v>
      </c>
      <c r="L191" s="19">
        <v>7</v>
      </c>
      <c r="M191" s="19">
        <v>7</v>
      </c>
      <c r="N191" s="19">
        <v>146</v>
      </c>
      <c r="O191" s="19">
        <v>142</v>
      </c>
      <c r="P191" s="19">
        <v>4</v>
      </c>
      <c r="Q191" s="19">
        <v>4</v>
      </c>
      <c r="R191" s="19">
        <v>23</v>
      </c>
      <c r="S191" s="19">
        <v>20</v>
      </c>
      <c r="T191" s="19">
        <v>3</v>
      </c>
      <c r="U191" s="19">
        <v>3</v>
      </c>
    </row>
    <row r="192" spans="1:21">
      <c r="A192">
        <v>7162</v>
      </c>
      <c r="C192">
        <v>28209</v>
      </c>
      <c r="D192">
        <v>2</v>
      </c>
      <c r="I192" s="280" t="s">
        <v>506</v>
      </c>
      <c r="J192" s="19"/>
      <c r="K192" s="19"/>
      <c r="L192" s="19"/>
      <c r="M192" s="19"/>
      <c r="N192" s="19"/>
      <c r="O192" s="19"/>
      <c r="P192" s="19"/>
      <c r="Q192" s="19"/>
      <c r="R192" s="19"/>
      <c r="S192" s="19"/>
      <c r="T192" s="19"/>
      <c r="U192" s="19"/>
    </row>
    <row r="193" spans="1:21">
      <c r="A193">
        <v>7163</v>
      </c>
      <c r="C193">
        <v>28209</v>
      </c>
      <c r="D193">
        <v>2</v>
      </c>
      <c r="G193" t="s">
        <v>552</v>
      </c>
      <c r="H193">
        <v>0</v>
      </c>
      <c r="I193" t="s">
        <v>542</v>
      </c>
      <c r="J193" s="19">
        <v>46942</v>
      </c>
      <c r="K193" s="19">
        <v>43162</v>
      </c>
      <c r="L193" s="19">
        <v>3780</v>
      </c>
      <c r="M193" s="19">
        <v>10875</v>
      </c>
      <c r="N193" s="19">
        <v>26107</v>
      </c>
      <c r="O193" s="19">
        <v>24316</v>
      </c>
      <c r="P193" s="19">
        <v>1791</v>
      </c>
      <c r="Q193" s="19">
        <v>5454</v>
      </c>
      <c r="R193" s="19">
        <v>20835</v>
      </c>
      <c r="S193" s="19">
        <v>18846</v>
      </c>
      <c r="T193" s="19">
        <v>1989</v>
      </c>
      <c r="U193" s="19">
        <v>5421</v>
      </c>
    </row>
    <row r="194" spans="1:21">
      <c r="A194">
        <v>7164</v>
      </c>
      <c r="C194">
        <v>28209</v>
      </c>
      <c r="D194">
        <v>2</v>
      </c>
      <c r="G194" t="s">
        <v>553</v>
      </c>
      <c r="H194">
        <v>1</v>
      </c>
      <c r="I194" t="s">
        <v>554</v>
      </c>
      <c r="J194" s="19">
        <v>40872</v>
      </c>
      <c r="K194" s="19">
        <v>37667</v>
      </c>
      <c r="L194" s="19">
        <v>3205</v>
      </c>
      <c r="M194" s="19">
        <v>10211</v>
      </c>
      <c r="N194" s="19">
        <v>22057</v>
      </c>
      <c r="O194" s="19">
        <v>20535</v>
      </c>
      <c r="P194" s="19">
        <v>1522</v>
      </c>
      <c r="Q194" s="19">
        <v>5141</v>
      </c>
      <c r="R194" s="19">
        <v>18815</v>
      </c>
      <c r="S194" s="19">
        <v>17132</v>
      </c>
      <c r="T194" s="19">
        <v>1683</v>
      </c>
      <c r="U194" s="19">
        <v>5070</v>
      </c>
    </row>
    <row r="195" spans="1:21">
      <c r="A195">
        <v>7165</v>
      </c>
      <c r="C195">
        <v>28209</v>
      </c>
      <c r="D195">
        <v>2</v>
      </c>
      <c r="G195" t="s">
        <v>555</v>
      </c>
      <c r="H195">
        <v>2</v>
      </c>
      <c r="I195" t="s">
        <v>556</v>
      </c>
      <c r="J195" s="19">
        <v>0</v>
      </c>
      <c r="K195" s="19">
        <v>0</v>
      </c>
      <c r="L195" s="19">
        <v>0</v>
      </c>
      <c r="M195" s="19">
        <v>0</v>
      </c>
      <c r="N195" s="19">
        <v>0</v>
      </c>
      <c r="O195" s="19">
        <v>0</v>
      </c>
      <c r="P195" s="19">
        <v>0</v>
      </c>
      <c r="Q195" s="19">
        <v>0</v>
      </c>
      <c r="R195" s="19">
        <v>0</v>
      </c>
      <c r="S195" s="19">
        <v>0</v>
      </c>
      <c r="T195" s="19">
        <v>0</v>
      </c>
      <c r="U195" s="19">
        <v>0</v>
      </c>
    </row>
    <row r="196" spans="1:21">
      <c r="A196">
        <v>7166</v>
      </c>
      <c r="C196">
        <v>28209</v>
      </c>
      <c r="D196">
        <v>2</v>
      </c>
      <c r="G196" t="s">
        <v>557</v>
      </c>
      <c r="H196">
        <v>3</v>
      </c>
      <c r="I196" t="s">
        <v>486</v>
      </c>
      <c r="J196" s="19">
        <v>7104</v>
      </c>
      <c r="K196" s="19">
        <v>7104</v>
      </c>
      <c r="L196" s="19">
        <v>0</v>
      </c>
      <c r="M196" s="19">
        <v>0</v>
      </c>
      <c r="N196" s="19">
        <v>4110</v>
      </c>
      <c r="O196" s="19">
        <v>4110</v>
      </c>
      <c r="P196" s="19">
        <v>0</v>
      </c>
      <c r="Q196" s="19">
        <v>0</v>
      </c>
      <c r="R196" s="19">
        <v>2994</v>
      </c>
      <c r="S196" s="19">
        <v>2994</v>
      </c>
      <c r="T196" s="19">
        <v>0</v>
      </c>
      <c r="U196" s="19">
        <v>0</v>
      </c>
    </row>
    <row r="197" spans="1:21">
      <c r="A197">
        <v>7167</v>
      </c>
      <c r="C197">
        <v>28209</v>
      </c>
      <c r="D197">
        <v>2</v>
      </c>
      <c r="G197" t="s">
        <v>558</v>
      </c>
      <c r="H197">
        <v>3</v>
      </c>
      <c r="I197" t="s">
        <v>487</v>
      </c>
      <c r="J197" s="19">
        <v>33768</v>
      </c>
      <c r="K197" s="19">
        <v>30563</v>
      </c>
      <c r="L197" s="19">
        <v>3205</v>
      </c>
      <c r="M197" s="19">
        <v>10211</v>
      </c>
      <c r="N197" s="19">
        <v>17947</v>
      </c>
      <c r="O197" s="19">
        <v>16425</v>
      </c>
      <c r="P197" s="19">
        <v>1522</v>
      </c>
      <c r="Q197" s="19">
        <v>5141</v>
      </c>
      <c r="R197" s="19">
        <v>15821</v>
      </c>
      <c r="S197" s="19">
        <v>14138</v>
      </c>
      <c r="T197" s="19">
        <v>1683</v>
      </c>
      <c r="U197" s="19">
        <v>5070</v>
      </c>
    </row>
    <row r="198" spans="1:21">
      <c r="A198">
        <v>7168</v>
      </c>
      <c r="C198">
        <v>28209</v>
      </c>
      <c r="D198">
        <v>2</v>
      </c>
      <c r="G198" t="s">
        <v>559</v>
      </c>
      <c r="H198">
        <v>2</v>
      </c>
      <c r="I198" t="s">
        <v>560</v>
      </c>
      <c r="J198" s="19">
        <v>0</v>
      </c>
      <c r="K198" s="19">
        <v>0</v>
      </c>
      <c r="L198" s="19">
        <v>0</v>
      </c>
      <c r="M198" s="19">
        <v>0</v>
      </c>
      <c r="N198" s="19">
        <v>0</v>
      </c>
      <c r="O198" s="19">
        <v>0</v>
      </c>
      <c r="P198" s="19">
        <v>0</v>
      </c>
      <c r="Q198" s="19">
        <v>0</v>
      </c>
      <c r="R198" s="19">
        <v>0</v>
      </c>
      <c r="S198" s="19">
        <v>0</v>
      </c>
      <c r="T198" s="19">
        <v>0</v>
      </c>
      <c r="U198" s="19">
        <v>0</v>
      </c>
    </row>
    <row r="199" spans="1:21">
      <c r="A199">
        <v>7169</v>
      </c>
      <c r="C199">
        <v>28209</v>
      </c>
      <c r="D199">
        <v>2</v>
      </c>
      <c r="G199" t="s">
        <v>561</v>
      </c>
      <c r="H199">
        <v>1</v>
      </c>
      <c r="I199" t="s">
        <v>548</v>
      </c>
      <c r="J199" s="278">
        <v>5509</v>
      </c>
      <c r="K199" s="19">
        <v>5004</v>
      </c>
      <c r="L199" s="19">
        <v>505</v>
      </c>
      <c r="M199" s="19">
        <v>552</v>
      </c>
      <c r="N199" s="19">
        <v>3700</v>
      </c>
      <c r="O199" s="19">
        <v>3461</v>
      </c>
      <c r="P199" s="19">
        <v>239</v>
      </c>
      <c r="Q199" s="19">
        <v>260</v>
      </c>
      <c r="R199" s="19">
        <v>1809</v>
      </c>
      <c r="S199" s="19">
        <v>1543</v>
      </c>
      <c r="T199" s="19">
        <v>266</v>
      </c>
      <c r="U199" s="19">
        <v>292</v>
      </c>
    </row>
    <row r="200" spans="1:21">
      <c r="A200">
        <v>7170</v>
      </c>
      <c r="C200">
        <v>28209</v>
      </c>
      <c r="D200">
        <v>2</v>
      </c>
      <c r="G200" t="s">
        <v>562</v>
      </c>
      <c r="H200">
        <v>2</v>
      </c>
      <c r="I200" t="s">
        <v>488</v>
      </c>
      <c r="J200" s="19">
        <v>3923</v>
      </c>
      <c r="K200" s="19">
        <v>3489</v>
      </c>
      <c r="L200" s="19">
        <v>434</v>
      </c>
      <c r="M200" s="19">
        <v>466</v>
      </c>
      <c r="N200" s="19">
        <v>2653</v>
      </c>
      <c r="O200" s="19">
        <v>2442</v>
      </c>
      <c r="P200" s="19">
        <v>211</v>
      </c>
      <c r="Q200" s="19">
        <v>223</v>
      </c>
      <c r="R200" s="19">
        <v>1270</v>
      </c>
      <c r="S200" s="19">
        <v>1047</v>
      </c>
      <c r="T200" s="19">
        <v>223</v>
      </c>
      <c r="U200" s="19">
        <v>243</v>
      </c>
    </row>
    <row r="201" spans="1:21">
      <c r="A201">
        <v>7217</v>
      </c>
      <c r="C201">
        <v>28209</v>
      </c>
      <c r="D201">
        <v>2</v>
      </c>
      <c r="G201" t="s">
        <v>551</v>
      </c>
      <c r="H201">
        <v>2</v>
      </c>
      <c r="I201" t="s">
        <v>484</v>
      </c>
      <c r="J201" s="19">
        <v>1586</v>
      </c>
      <c r="K201" s="19">
        <v>1515</v>
      </c>
      <c r="L201" s="19">
        <v>71</v>
      </c>
      <c r="M201" s="19">
        <v>86</v>
      </c>
      <c r="N201" s="19">
        <v>1047</v>
      </c>
      <c r="O201" s="19">
        <v>1019</v>
      </c>
      <c r="P201" s="19">
        <v>28</v>
      </c>
      <c r="Q201" s="19">
        <v>37</v>
      </c>
      <c r="R201" s="19">
        <v>539</v>
      </c>
      <c r="S201" s="19">
        <v>496</v>
      </c>
      <c r="T201" s="19">
        <v>43</v>
      </c>
      <c r="U201" s="19">
        <v>49</v>
      </c>
    </row>
    <row r="202" spans="1:21">
      <c r="A202">
        <v>7331</v>
      </c>
      <c r="C202">
        <v>28210</v>
      </c>
      <c r="D202">
        <v>2</v>
      </c>
      <c r="I202" s="280" t="s">
        <v>507</v>
      </c>
      <c r="J202" s="19"/>
      <c r="K202" s="19"/>
      <c r="L202" s="19"/>
      <c r="M202" s="19"/>
      <c r="N202" s="19"/>
      <c r="O202" s="19"/>
      <c r="P202" s="19"/>
      <c r="Q202" s="19"/>
      <c r="R202" s="19"/>
      <c r="S202" s="19"/>
      <c r="T202" s="19"/>
      <c r="U202" s="19"/>
    </row>
    <row r="203" spans="1:21">
      <c r="A203">
        <v>7332</v>
      </c>
      <c r="C203">
        <v>28210</v>
      </c>
      <c r="D203">
        <v>2</v>
      </c>
      <c r="G203" t="s">
        <v>552</v>
      </c>
      <c r="H203">
        <v>0</v>
      </c>
      <c r="I203" t="s">
        <v>542</v>
      </c>
      <c r="J203" s="19">
        <v>101570</v>
      </c>
      <c r="K203" s="19">
        <v>93082</v>
      </c>
      <c r="L203" s="19">
        <v>8488</v>
      </c>
      <c r="M203" s="19">
        <v>31218</v>
      </c>
      <c r="N203" s="19">
        <v>55849</v>
      </c>
      <c r="O203" s="19">
        <v>51641</v>
      </c>
      <c r="P203" s="19">
        <v>4208</v>
      </c>
      <c r="Q203" s="19">
        <v>15846</v>
      </c>
      <c r="R203" s="19">
        <v>45721</v>
      </c>
      <c r="S203" s="19">
        <v>41441</v>
      </c>
      <c r="T203" s="19">
        <v>4280</v>
      </c>
      <c r="U203" s="19">
        <v>15372</v>
      </c>
    </row>
    <row r="204" spans="1:21">
      <c r="A204">
        <v>7333</v>
      </c>
      <c r="C204">
        <v>28210</v>
      </c>
      <c r="D204">
        <v>2</v>
      </c>
      <c r="G204" t="s">
        <v>553</v>
      </c>
      <c r="H204">
        <v>1</v>
      </c>
      <c r="I204" t="s">
        <v>554</v>
      </c>
      <c r="J204" s="19">
        <v>63133</v>
      </c>
      <c r="K204" s="19">
        <v>57805</v>
      </c>
      <c r="L204" s="19">
        <v>5328</v>
      </c>
      <c r="M204" s="19">
        <v>27872</v>
      </c>
      <c r="N204" s="19">
        <v>31131</v>
      </c>
      <c r="O204" s="19">
        <v>28474</v>
      </c>
      <c r="P204" s="19">
        <v>2657</v>
      </c>
      <c r="Q204" s="19">
        <v>14209</v>
      </c>
      <c r="R204" s="19">
        <v>32002</v>
      </c>
      <c r="S204" s="19">
        <v>29331</v>
      </c>
      <c r="T204" s="19">
        <v>2671</v>
      </c>
      <c r="U204" s="19">
        <v>13663</v>
      </c>
    </row>
    <row r="205" spans="1:21">
      <c r="A205">
        <v>7334</v>
      </c>
      <c r="C205">
        <v>28210</v>
      </c>
      <c r="D205">
        <v>2</v>
      </c>
      <c r="G205" t="s">
        <v>555</v>
      </c>
      <c r="H205">
        <v>2</v>
      </c>
      <c r="I205" t="s">
        <v>556</v>
      </c>
      <c r="J205" s="19">
        <v>0</v>
      </c>
      <c r="K205" s="19">
        <v>0</v>
      </c>
      <c r="L205" s="19">
        <v>0</v>
      </c>
      <c r="M205" s="19">
        <v>0</v>
      </c>
      <c r="N205" s="19">
        <v>0</v>
      </c>
      <c r="O205" s="19">
        <v>0</v>
      </c>
      <c r="P205" s="19">
        <v>0</v>
      </c>
      <c r="Q205" s="19">
        <v>0</v>
      </c>
      <c r="R205" s="19">
        <v>0</v>
      </c>
      <c r="S205" s="19">
        <v>0</v>
      </c>
      <c r="T205" s="19">
        <v>0</v>
      </c>
      <c r="U205" s="19">
        <v>0</v>
      </c>
    </row>
    <row r="206" spans="1:21">
      <c r="A206">
        <v>7335</v>
      </c>
      <c r="C206">
        <v>28210</v>
      </c>
      <c r="D206">
        <v>2</v>
      </c>
      <c r="G206" t="s">
        <v>557</v>
      </c>
      <c r="H206">
        <v>3</v>
      </c>
      <c r="I206" t="s">
        <v>486</v>
      </c>
      <c r="J206" s="19">
        <v>6266</v>
      </c>
      <c r="K206" s="19">
        <v>6266</v>
      </c>
      <c r="L206" s="19">
        <v>0</v>
      </c>
      <c r="M206" s="19">
        <v>0</v>
      </c>
      <c r="N206" s="19">
        <v>3596</v>
      </c>
      <c r="O206" s="19">
        <v>3596</v>
      </c>
      <c r="P206" s="19">
        <v>0</v>
      </c>
      <c r="Q206" s="19">
        <v>0</v>
      </c>
      <c r="R206" s="19">
        <v>2670</v>
      </c>
      <c r="S206" s="19">
        <v>2670</v>
      </c>
      <c r="T206" s="19">
        <v>0</v>
      </c>
      <c r="U206" s="19">
        <v>0</v>
      </c>
    </row>
    <row r="207" spans="1:21">
      <c r="A207">
        <v>7336</v>
      </c>
      <c r="C207">
        <v>28210</v>
      </c>
      <c r="D207">
        <v>2</v>
      </c>
      <c r="G207" t="s">
        <v>558</v>
      </c>
      <c r="H207">
        <v>3</v>
      </c>
      <c r="I207" t="s">
        <v>487</v>
      </c>
      <c r="J207" s="19">
        <v>56867</v>
      </c>
      <c r="K207" s="19">
        <v>51539</v>
      </c>
      <c r="L207" s="19">
        <v>5328</v>
      </c>
      <c r="M207" s="19">
        <v>27872</v>
      </c>
      <c r="N207" s="19">
        <v>27535</v>
      </c>
      <c r="O207" s="19">
        <v>24878</v>
      </c>
      <c r="P207" s="19">
        <v>2657</v>
      </c>
      <c r="Q207" s="19">
        <v>14209</v>
      </c>
      <c r="R207" s="19">
        <v>29332</v>
      </c>
      <c r="S207" s="19">
        <v>26661</v>
      </c>
      <c r="T207" s="19">
        <v>2671</v>
      </c>
      <c r="U207" s="19">
        <v>13663</v>
      </c>
    </row>
    <row r="208" spans="1:21">
      <c r="A208">
        <v>7337</v>
      </c>
      <c r="C208">
        <v>28210</v>
      </c>
      <c r="D208">
        <v>2</v>
      </c>
      <c r="G208" t="s">
        <v>559</v>
      </c>
      <c r="H208">
        <v>2</v>
      </c>
      <c r="I208" t="s">
        <v>560</v>
      </c>
      <c r="J208" s="19">
        <v>0</v>
      </c>
      <c r="K208" s="19">
        <v>0</v>
      </c>
      <c r="L208" s="19">
        <v>0</v>
      </c>
      <c r="M208" s="19">
        <v>0</v>
      </c>
      <c r="N208" s="19">
        <v>0</v>
      </c>
      <c r="O208" s="19">
        <v>0</v>
      </c>
      <c r="P208" s="19">
        <v>0</v>
      </c>
      <c r="Q208" s="19">
        <v>0</v>
      </c>
      <c r="R208" s="19">
        <v>0</v>
      </c>
      <c r="S208" s="19">
        <v>0</v>
      </c>
      <c r="T208" s="19">
        <v>0</v>
      </c>
      <c r="U208" s="19">
        <v>0</v>
      </c>
    </row>
    <row r="209" spans="1:21">
      <c r="A209">
        <v>7338</v>
      </c>
      <c r="C209">
        <v>28210</v>
      </c>
      <c r="D209">
        <v>2</v>
      </c>
      <c r="G209" t="s">
        <v>561</v>
      </c>
      <c r="H209">
        <v>1</v>
      </c>
      <c r="I209" t="s">
        <v>548</v>
      </c>
      <c r="J209" s="278">
        <v>34085</v>
      </c>
      <c r="K209" s="19">
        <v>31542</v>
      </c>
      <c r="L209" s="19">
        <v>2543</v>
      </c>
      <c r="M209" s="19">
        <v>2607</v>
      </c>
      <c r="N209" s="19">
        <v>21980</v>
      </c>
      <c r="O209" s="19">
        <v>20741</v>
      </c>
      <c r="P209" s="19">
        <v>1239</v>
      </c>
      <c r="Q209" s="19">
        <v>1268</v>
      </c>
      <c r="R209" s="19">
        <v>12105</v>
      </c>
      <c r="S209" s="19">
        <v>10801</v>
      </c>
      <c r="T209" s="19">
        <v>1304</v>
      </c>
      <c r="U209" s="19">
        <v>1339</v>
      </c>
    </row>
    <row r="210" spans="1:21">
      <c r="A210">
        <v>7339</v>
      </c>
      <c r="C210">
        <v>28210</v>
      </c>
      <c r="D210">
        <v>2</v>
      </c>
      <c r="G210" t="s">
        <v>562</v>
      </c>
      <c r="H210">
        <v>2</v>
      </c>
      <c r="I210" t="s">
        <v>488</v>
      </c>
      <c r="J210" s="19">
        <v>33445</v>
      </c>
      <c r="K210" s="19">
        <v>30936</v>
      </c>
      <c r="L210" s="19">
        <v>2509</v>
      </c>
      <c r="M210" s="19">
        <v>2573</v>
      </c>
      <c r="N210" s="19">
        <v>21412</v>
      </c>
      <c r="O210" s="19">
        <v>20186</v>
      </c>
      <c r="P210" s="19">
        <v>1226</v>
      </c>
      <c r="Q210" s="19">
        <v>1255</v>
      </c>
      <c r="R210" s="19">
        <v>12033</v>
      </c>
      <c r="S210" s="19">
        <v>10750</v>
      </c>
      <c r="T210" s="19">
        <v>1283</v>
      </c>
      <c r="U210" s="19">
        <v>1318</v>
      </c>
    </row>
    <row r="211" spans="1:21">
      <c r="A211">
        <v>7387</v>
      </c>
      <c r="C211">
        <v>28210</v>
      </c>
      <c r="D211">
        <v>2</v>
      </c>
      <c r="G211" t="s">
        <v>551</v>
      </c>
      <c r="H211">
        <v>2</v>
      </c>
      <c r="I211" t="s">
        <v>484</v>
      </c>
      <c r="J211" s="19">
        <v>640</v>
      </c>
      <c r="K211" s="19">
        <v>606</v>
      </c>
      <c r="L211" s="19">
        <v>34</v>
      </c>
      <c r="M211" s="19">
        <v>34</v>
      </c>
      <c r="N211" s="19">
        <v>568</v>
      </c>
      <c r="O211" s="19">
        <v>555</v>
      </c>
      <c r="P211" s="19">
        <v>13</v>
      </c>
      <c r="Q211" s="19">
        <v>13</v>
      </c>
      <c r="R211" s="19">
        <v>72</v>
      </c>
      <c r="S211" s="19">
        <v>51</v>
      </c>
      <c r="T211" s="19">
        <v>21</v>
      </c>
      <c r="U211" s="19">
        <v>21</v>
      </c>
    </row>
    <row r="212" spans="1:21">
      <c r="A212">
        <v>7644</v>
      </c>
      <c r="C212">
        <v>28212</v>
      </c>
      <c r="D212">
        <v>2</v>
      </c>
      <c r="I212" s="280" t="s">
        <v>508</v>
      </c>
      <c r="J212" s="19"/>
      <c r="K212" s="19"/>
      <c r="L212" s="19"/>
      <c r="M212" s="19"/>
      <c r="N212" s="19"/>
      <c r="O212" s="19"/>
      <c r="P212" s="19"/>
      <c r="Q212" s="19"/>
      <c r="R212" s="19"/>
      <c r="S212" s="19"/>
      <c r="T212" s="19"/>
      <c r="U212" s="19"/>
    </row>
    <row r="213" spans="1:21">
      <c r="A213">
        <v>7645</v>
      </c>
      <c r="C213">
        <v>28212</v>
      </c>
      <c r="D213">
        <v>2</v>
      </c>
      <c r="G213" t="s">
        <v>552</v>
      </c>
      <c r="H213">
        <v>0</v>
      </c>
      <c r="I213" t="s">
        <v>542</v>
      </c>
      <c r="J213" s="19">
        <v>22389</v>
      </c>
      <c r="K213" s="19">
        <v>20244</v>
      </c>
      <c r="L213" s="19">
        <v>2145</v>
      </c>
      <c r="M213" s="19">
        <v>6430</v>
      </c>
      <c r="N213" s="19">
        <v>12193</v>
      </c>
      <c r="O213" s="19">
        <v>11188</v>
      </c>
      <c r="P213" s="19">
        <v>1005</v>
      </c>
      <c r="Q213" s="19">
        <v>3193</v>
      </c>
      <c r="R213" s="19">
        <v>10196</v>
      </c>
      <c r="S213" s="19">
        <v>9056</v>
      </c>
      <c r="T213" s="19">
        <v>1140</v>
      </c>
      <c r="U213" s="19">
        <v>3237</v>
      </c>
    </row>
    <row r="214" spans="1:21">
      <c r="A214">
        <v>7646</v>
      </c>
      <c r="C214">
        <v>28212</v>
      </c>
      <c r="D214">
        <v>2</v>
      </c>
      <c r="G214" t="s">
        <v>553</v>
      </c>
      <c r="H214">
        <v>1</v>
      </c>
      <c r="I214" t="s">
        <v>554</v>
      </c>
      <c r="J214" s="19">
        <v>17072</v>
      </c>
      <c r="K214" s="19">
        <v>15765</v>
      </c>
      <c r="L214" s="19">
        <v>1307</v>
      </c>
      <c r="M214" s="19">
        <v>5560</v>
      </c>
      <c r="N214" s="19">
        <v>8945</v>
      </c>
      <c r="O214" s="19">
        <v>8313</v>
      </c>
      <c r="P214" s="19">
        <v>632</v>
      </c>
      <c r="Q214" s="19">
        <v>2802</v>
      </c>
      <c r="R214" s="19">
        <v>8127</v>
      </c>
      <c r="S214" s="19">
        <v>7452</v>
      </c>
      <c r="T214" s="19">
        <v>675</v>
      </c>
      <c r="U214" s="19">
        <v>2758</v>
      </c>
    </row>
    <row r="215" spans="1:21">
      <c r="A215">
        <v>7647</v>
      </c>
      <c r="C215">
        <v>28212</v>
      </c>
      <c r="D215">
        <v>2</v>
      </c>
      <c r="G215" t="s">
        <v>555</v>
      </c>
      <c r="H215">
        <v>2</v>
      </c>
      <c r="I215" t="s">
        <v>556</v>
      </c>
      <c r="J215" s="19">
        <v>0</v>
      </c>
      <c r="K215" s="19">
        <v>0</v>
      </c>
      <c r="L215" s="19">
        <v>0</v>
      </c>
      <c r="M215" s="19">
        <v>0</v>
      </c>
      <c r="N215" s="19">
        <v>0</v>
      </c>
      <c r="O215" s="19">
        <v>0</v>
      </c>
      <c r="P215" s="19">
        <v>0</v>
      </c>
      <c r="Q215" s="19">
        <v>0</v>
      </c>
      <c r="R215" s="19">
        <v>0</v>
      </c>
      <c r="S215" s="19">
        <v>0</v>
      </c>
      <c r="T215" s="19">
        <v>0</v>
      </c>
      <c r="U215" s="19">
        <v>0</v>
      </c>
    </row>
    <row r="216" spans="1:21">
      <c r="A216">
        <v>7648</v>
      </c>
      <c r="C216">
        <v>28212</v>
      </c>
      <c r="D216">
        <v>2</v>
      </c>
      <c r="G216" t="s">
        <v>557</v>
      </c>
      <c r="H216">
        <v>3</v>
      </c>
      <c r="I216" t="s">
        <v>486</v>
      </c>
      <c r="J216" s="19">
        <v>1650</v>
      </c>
      <c r="K216" s="19">
        <v>1650</v>
      </c>
      <c r="L216" s="19">
        <v>0</v>
      </c>
      <c r="M216" s="19">
        <v>0</v>
      </c>
      <c r="N216" s="19">
        <v>918</v>
      </c>
      <c r="O216" s="19">
        <v>918</v>
      </c>
      <c r="P216" s="19">
        <v>0</v>
      </c>
      <c r="Q216" s="19">
        <v>0</v>
      </c>
      <c r="R216" s="19">
        <v>732</v>
      </c>
      <c r="S216" s="19">
        <v>732</v>
      </c>
      <c r="T216" s="19">
        <v>0</v>
      </c>
      <c r="U216" s="19">
        <v>0</v>
      </c>
    </row>
    <row r="217" spans="1:21">
      <c r="A217">
        <v>7649</v>
      </c>
      <c r="C217">
        <v>28212</v>
      </c>
      <c r="D217">
        <v>2</v>
      </c>
      <c r="G217" t="s">
        <v>558</v>
      </c>
      <c r="H217">
        <v>3</v>
      </c>
      <c r="I217" t="s">
        <v>487</v>
      </c>
      <c r="J217" s="19">
        <v>15422</v>
      </c>
      <c r="K217" s="19">
        <v>14115</v>
      </c>
      <c r="L217" s="19">
        <v>1307</v>
      </c>
      <c r="M217" s="19">
        <v>5560</v>
      </c>
      <c r="N217" s="19">
        <v>8027</v>
      </c>
      <c r="O217" s="19">
        <v>7395</v>
      </c>
      <c r="P217" s="19">
        <v>632</v>
      </c>
      <c r="Q217" s="19">
        <v>2802</v>
      </c>
      <c r="R217" s="19">
        <v>7395</v>
      </c>
      <c r="S217" s="19">
        <v>6720</v>
      </c>
      <c r="T217" s="19">
        <v>675</v>
      </c>
      <c r="U217" s="19">
        <v>2758</v>
      </c>
    </row>
    <row r="218" spans="1:21">
      <c r="A218">
        <v>7650</v>
      </c>
      <c r="C218">
        <v>28212</v>
      </c>
      <c r="D218">
        <v>2</v>
      </c>
      <c r="G218" t="s">
        <v>559</v>
      </c>
      <c r="H218">
        <v>2</v>
      </c>
      <c r="I218" t="s">
        <v>560</v>
      </c>
      <c r="J218" s="19">
        <v>0</v>
      </c>
      <c r="K218" s="19">
        <v>0</v>
      </c>
      <c r="L218" s="19">
        <v>0</v>
      </c>
      <c r="M218" s="19">
        <v>0</v>
      </c>
      <c r="N218" s="19">
        <v>0</v>
      </c>
      <c r="O218" s="19">
        <v>0</v>
      </c>
      <c r="P218" s="19">
        <v>0</v>
      </c>
      <c r="Q218" s="19">
        <v>0</v>
      </c>
      <c r="R218" s="19">
        <v>0</v>
      </c>
      <c r="S218" s="19">
        <v>0</v>
      </c>
      <c r="T218" s="19">
        <v>0</v>
      </c>
      <c r="U218" s="19">
        <v>0</v>
      </c>
    </row>
    <row r="219" spans="1:21">
      <c r="A219">
        <v>7651</v>
      </c>
      <c r="C219">
        <v>28212</v>
      </c>
      <c r="D219">
        <v>2</v>
      </c>
      <c r="G219" t="s">
        <v>561</v>
      </c>
      <c r="H219">
        <v>1</v>
      </c>
      <c r="I219" t="s">
        <v>548</v>
      </c>
      <c r="J219" s="278">
        <v>5018</v>
      </c>
      <c r="K219" s="19">
        <v>4227</v>
      </c>
      <c r="L219" s="19">
        <v>791</v>
      </c>
      <c r="M219" s="19">
        <v>801</v>
      </c>
      <c r="N219" s="19">
        <v>3037</v>
      </c>
      <c r="O219" s="19">
        <v>2694</v>
      </c>
      <c r="P219" s="19">
        <v>343</v>
      </c>
      <c r="Q219" s="19">
        <v>351</v>
      </c>
      <c r="R219" s="19">
        <v>1981</v>
      </c>
      <c r="S219" s="19">
        <v>1533</v>
      </c>
      <c r="T219" s="19">
        <v>448</v>
      </c>
      <c r="U219" s="19">
        <v>450</v>
      </c>
    </row>
    <row r="220" spans="1:21">
      <c r="A220">
        <v>7652</v>
      </c>
      <c r="C220">
        <v>28212</v>
      </c>
      <c r="D220">
        <v>2</v>
      </c>
      <c r="G220" t="s">
        <v>562</v>
      </c>
      <c r="H220">
        <v>2</v>
      </c>
      <c r="I220" t="s">
        <v>488</v>
      </c>
      <c r="J220" s="19">
        <v>4097</v>
      </c>
      <c r="K220" s="19">
        <v>3403</v>
      </c>
      <c r="L220" s="19">
        <v>694</v>
      </c>
      <c r="M220" s="19">
        <v>703</v>
      </c>
      <c r="N220" s="19">
        <v>2479</v>
      </c>
      <c r="O220" s="19">
        <v>2169</v>
      </c>
      <c r="P220" s="19">
        <v>310</v>
      </c>
      <c r="Q220" s="19">
        <v>317</v>
      </c>
      <c r="R220" s="19">
        <v>1618</v>
      </c>
      <c r="S220" s="19">
        <v>1234</v>
      </c>
      <c r="T220" s="19">
        <v>384</v>
      </c>
      <c r="U220" s="19">
        <v>386</v>
      </c>
    </row>
    <row r="221" spans="1:21">
      <c r="A221">
        <v>7696</v>
      </c>
      <c r="C221">
        <v>28212</v>
      </c>
      <c r="D221">
        <v>2</v>
      </c>
      <c r="G221" t="s">
        <v>551</v>
      </c>
      <c r="H221">
        <v>2</v>
      </c>
      <c r="I221" t="s">
        <v>484</v>
      </c>
      <c r="J221" s="19">
        <v>921</v>
      </c>
      <c r="K221" s="19">
        <v>824</v>
      </c>
      <c r="L221" s="19">
        <v>97</v>
      </c>
      <c r="M221" s="19">
        <v>98</v>
      </c>
      <c r="N221" s="19">
        <v>558</v>
      </c>
      <c r="O221" s="19">
        <v>525</v>
      </c>
      <c r="P221" s="19">
        <v>33</v>
      </c>
      <c r="Q221" s="19">
        <v>34</v>
      </c>
      <c r="R221" s="19">
        <v>363</v>
      </c>
      <c r="S221" s="19">
        <v>299</v>
      </c>
      <c r="T221" s="19">
        <v>64</v>
      </c>
      <c r="U221" s="19">
        <v>64</v>
      </c>
    </row>
    <row r="222" spans="1:21">
      <c r="A222">
        <v>7880</v>
      </c>
      <c r="C222">
        <v>28213</v>
      </c>
      <c r="D222">
        <v>2</v>
      </c>
      <c r="I222" s="280" t="s">
        <v>509</v>
      </c>
      <c r="J222" s="19"/>
      <c r="K222" s="19"/>
      <c r="L222" s="19"/>
      <c r="M222" s="19"/>
      <c r="N222" s="19"/>
      <c r="O222" s="19"/>
      <c r="P222" s="19"/>
      <c r="Q222" s="19"/>
      <c r="R222" s="19"/>
      <c r="S222" s="19"/>
      <c r="T222" s="19"/>
      <c r="U222" s="19"/>
    </row>
    <row r="223" spans="1:21">
      <c r="A223">
        <v>7881</v>
      </c>
      <c r="C223">
        <v>28213</v>
      </c>
      <c r="D223">
        <v>2</v>
      </c>
      <c r="G223" t="s">
        <v>552</v>
      </c>
      <c r="H223">
        <v>0</v>
      </c>
      <c r="I223" t="s">
        <v>542</v>
      </c>
      <c r="J223" s="19">
        <v>22606</v>
      </c>
      <c r="K223" s="19">
        <v>20525</v>
      </c>
      <c r="L223" s="19">
        <v>2081</v>
      </c>
      <c r="M223" s="19">
        <v>5670</v>
      </c>
      <c r="N223" s="19">
        <v>12590</v>
      </c>
      <c r="O223" s="19">
        <v>11466</v>
      </c>
      <c r="P223" s="19">
        <v>1124</v>
      </c>
      <c r="Q223" s="19">
        <v>2969</v>
      </c>
      <c r="R223" s="19">
        <v>10016</v>
      </c>
      <c r="S223" s="19">
        <v>9059</v>
      </c>
      <c r="T223" s="19">
        <v>957</v>
      </c>
      <c r="U223" s="19">
        <v>2701</v>
      </c>
    </row>
    <row r="224" spans="1:21">
      <c r="A224">
        <v>7882</v>
      </c>
      <c r="C224">
        <v>28213</v>
      </c>
      <c r="D224">
        <v>2</v>
      </c>
      <c r="G224" t="s">
        <v>553</v>
      </c>
      <c r="H224">
        <v>1</v>
      </c>
      <c r="I224" t="s">
        <v>554</v>
      </c>
      <c r="J224" s="19">
        <v>13559</v>
      </c>
      <c r="K224" s="19">
        <v>12503</v>
      </c>
      <c r="L224" s="19">
        <v>1056</v>
      </c>
      <c r="M224" s="19">
        <v>4586</v>
      </c>
      <c r="N224" s="19">
        <v>7001</v>
      </c>
      <c r="O224" s="19">
        <v>6439</v>
      </c>
      <c r="P224" s="19">
        <v>562</v>
      </c>
      <c r="Q224" s="19">
        <v>2380</v>
      </c>
      <c r="R224" s="19">
        <v>6558</v>
      </c>
      <c r="S224" s="19">
        <v>6064</v>
      </c>
      <c r="T224" s="19">
        <v>494</v>
      </c>
      <c r="U224" s="19">
        <v>2206</v>
      </c>
    </row>
    <row r="225" spans="1:21">
      <c r="A225">
        <v>7883</v>
      </c>
      <c r="C225">
        <v>28213</v>
      </c>
      <c r="D225">
        <v>2</v>
      </c>
      <c r="G225" t="s">
        <v>555</v>
      </c>
      <c r="H225">
        <v>2</v>
      </c>
      <c r="I225" t="s">
        <v>556</v>
      </c>
      <c r="J225" s="19">
        <v>0</v>
      </c>
      <c r="K225" s="19">
        <v>0</v>
      </c>
      <c r="L225" s="19">
        <v>0</v>
      </c>
      <c r="M225" s="19">
        <v>0</v>
      </c>
      <c r="N225" s="19">
        <v>0</v>
      </c>
      <c r="O225" s="19">
        <v>0</v>
      </c>
      <c r="P225" s="19">
        <v>0</v>
      </c>
      <c r="Q225" s="19">
        <v>0</v>
      </c>
      <c r="R225" s="19">
        <v>0</v>
      </c>
      <c r="S225" s="19">
        <v>0</v>
      </c>
      <c r="T225" s="19">
        <v>0</v>
      </c>
      <c r="U225" s="19">
        <v>0</v>
      </c>
    </row>
    <row r="226" spans="1:21">
      <c r="A226">
        <v>7884</v>
      </c>
      <c r="C226">
        <v>28213</v>
      </c>
      <c r="D226">
        <v>2</v>
      </c>
      <c r="G226" t="s">
        <v>557</v>
      </c>
      <c r="H226">
        <v>3</v>
      </c>
      <c r="I226" t="s">
        <v>486</v>
      </c>
      <c r="J226" s="19">
        <v>2794</v>
      </c>
      <c r="K226" s="19">
        <v>2794</v>
      </c>
      <c r="L226" s="19">
        <v>0</v>
      </c>
      <c r="M226" s="19">
        <v>0</v>
      </c>
      <c r="N226" s="19">
        <v>1576</v>
      </c>
      <c r="O226" s="19">
        <v>1576</v>
      </c>
      <c r="P226" s="19">
        <v>0</v>
      </c>
      <c r="Q226" s="19">
        <v>0</v>
      </c>
      <c r="R226" s="19">
        <v>1218</v>
      </c>
      <c r="S226" s="19">
        <v>1218</v>
      </c>
      <c r="T226" s="19">
        <v>0</v>
      </c>
      <c r="U226" s="19">
        <v>0</v>
      </c>
    </row>
    <row r="227" spans="1:21">
      <c r="A227">
        <v>7885</v>
      </c>
      <c r="C227">
        <v>28213</v>
      </c>
      <c r="D227">
        <v>2</v>
      </c>
      <c r="G227" t="s">
        <v>558</v>
      </c>
      <c r="H227">
        <v>3</v>
      </c>
      <c r="I227" t="s">
        <v>487</v>
      </c>
      <c r="J227" s="19">
        <v>10765</v>
      </c>
      <c r="K227" s="19">
        <v>9709</v>
      </c>
      <c r="L227" s="19">
        <v>1056</v>
      </c>
      <c r="M227" s="19">
        <v>4586</v>
      </c>
      <c r="N227" s="19">
        <v>5425</v>
      </c>
      <c r="O227" s="19">
        <v>4863</v>
      </c>
      <c r="P227" s="19">
        <v>562</v>
      </c>
      <c r="Q227" s="19">
        <v>2380</v>
      </c>
      <c r="R227" s="19">
        <v>5340</v>
      </c>
      <c r="S227" s="19">
        <v>4846</v>
      </c>
      <c r="T227" s="19">
        <v>494</v>
      </c>
      <c r="U227" s="19">
        <v>2206</v>
      </c>
    </row>
    <row r="228" spans="1:21">
      <c r="A228">
        <v>7886</v>
      </c>
      <c r="C228">
        <v>28213</v>
      </c>
      <c r="D228">
        <v>2</v>
      </c>
      <c r="G228" t="s">
        <v>559</v>
      </c>
      <c r="H228">
        <v>2</v>
      </c>
      <c r="I228" t="s">
        <v>560</v>
      </c>
      <c r="J228" s="19">
        <v>0</v>
      </c>
      <c r="K228" s="19">
        <v>0</v>
      </c>
      <c r="L228" s="19">
        <v>0</v>
      </c>
      <c r="M228" s="19">
        <v>0</v>
      </c>
      <c r="N228" s="19">
        <v>0</v>
      </c>
      <c r="O228" s="19">
        <v>0</v>
      </c>
      <c r="P228" s="19">
        <v>0</v>
      </c>
      <c r="Q228" s="19">
        <v>0</v>
      </c>
      <c r="R228" s="19">
        <v>0</v>
      </c>
      <c r="S228" s="19">
        <v>0</v>
      </c>
      <c r="T228" s="19">
        <v>0</v>
      </c>
      <c r="U228" s="19">
        <v>0</v>
      </c>
    </row>
    <row r="229" spans="1:21">
      <c r="A229">
        <v>7887</v>
      </c>
      <c r="C229">
        <v>28213</v>
      </c>
      <c r="D229">
        <v>2</v>
      </c>
      <c r="G229" t="s">
        <v>561</v>
      </c>
      <c r="H229">
        <v>1</v>
      </c>
      <c r="I229" t="s">
        <v>548</v>
      </c>
      <c r="J229" s="278">
        <v>8205</v>
      </c>
      <c r="K229" s="19">
        <v>7264</v>
      </c>
      <c r="L229" s="19">
        <v>941</v>
      </c>
      <c r="M229" s="19">
        <v>952</v>
      </c>
      <c r="N229" s="19">
        <v>5067</v>
      </c>
      <c r="O229" s="19">
        <v>4538</v>
      </c>
      <c r="P229" s="19">
        <v>529</v>
      </c>
      <c r="Q229" s="19">
        <v>532</v>
      </c>
      <c r="R229" s="19">
        <v>3138</v>
      </c>
      <c r="S229" s="19">
        <v>2726</v>
      </c>
      <c r="T229" s="19">
        <v>412</v>
      </c>
      <c r="U229" s="19">
        <v>420</v>
      </c>
    </row>
    <row r="230" spans="1:21">
      <c r="A230">
        <v>7888</v>
      </c>
      <c r="C230">
        <v>28213</v>
      </c>
      <c r="D230">
        <v>2</v>
      </c>
      <c r="G230" t="s">
        <v>562</v>
      </c>
      <c r="H230">
        <v>2</v>
      </c>
      <c r="I230" t="s">
        <v>488</v>
      </c>
      <c r="J230" s="19">
        <v>7997</v>
      </c>
      <c r="K230" s="19">
        <v>7058</v>
      </c>
      <c r="L230" s="19">
        <v>939</v>
      </c>
      <c r="M230" s="19">
        <v>950</v>
      </c>
      <c r="N230" s="19">
        <v>4883</v>
      </c>
      <c r="O230" s="19">
        <v>4355</v>
      </c>
      <c r="P230" s="19">
        <v>528</v>
      </c>
      <c r="Q230" s="19">
        <v>531</v>
      </c>
      <c r="R230" s="19">
        <v>3114</v>
      </c>
      <c r="S230" s="19">
        <v>2703</v>
      </c>
      <c r="T230" s="19">
        <v>411</v>
      </c>
      <c r="U230" s="19">
        <v>419</v>
      </c>
    </row>
    <row r="231" spans="1:21">
      <c r="A231">
        <v>7934</v>
      </c>
      <c r="C231">
        <v>28213</v>
      </c>
      <c r="D231">
        <v>2</v>
      </c>
      <c r="G231" t="s">
        <v>551</v>
      </c>
      <c r="H231">
        <v>2</v>
      </c>
      <c r="I231" t="s">
        <v>484</v>
      </c>
      <c r="J231" s="19">
        <v>208</v>
      </c>
      <c r="K231" s="19">
        <v>206</v>
      </c>
      <c r="L231" s="19">
        <v>2</v>
      </c>
      <c r="M231" s="19">
        <v>2</v>
      </c>
      <c r="N231" s="19">
        <v>184</v>
      </c>
      <c r="O231" s="19">
        <v>183</v>
      </c>
      <c r="P231" s="19">
        <v>1</v>
      </c>
      <c r="Q231" s="19">
        <v>1</v>
      </c>
      <c r="R231" s="19">
        <v>24</v>
      </c>
      <c r="S231" s="19">
        <v>23</v>
      </c>
      <c r="T231" s="19">
        <v>1</v>
      </c>
      <c r="U231" s="19">
        <v>1</v>
      </c>
    </row>
    <row r="232" spans="1:21">
      <c r="A232">
        <v>8062</v>
      </c>
      <c r="C232">
        <v>28214</v>
      </c>
      <c r="D232">
        <v>2</v>
      </c>
      <c r="I232" s="280" t="s">
        <v>510</v>
      </c>
      <c r="J232" s="19"/>
      <c r="K232" s="19"/>
      <c r="L232" s="19"/>
      <c r="M232" s="19"/>
      <c r="N232" s="19"/>
      <c r="O232" s="19"/>
      <c r="P232" s="19"/>
      <c r="Q232" s="19"/>
      <c r="R232" s="19"/>
      <c r="S232" s="19"/>
      <c r="T232" s="19"/>
      <c r="U232" s="19"/>
    </row>
    <row r="233" spans="1:21">
      <c r="A233">
        <v>8063</v>
      </c>
      <c r="C233">
        <v>28214</v>
      </c>
      <c r="D233">
        <v>2</v>
      </c>
      <c r="G233" t="s">
        <v>552</v>
      </c>
      <c r="H233">
        <v>0</v>
      </c>
      <c r="I233" t="s">
        <v>542</v>
      </c>
      <c r="J233" s="19">
        <v>63312</v>
      </c>
      <c r="K233" s="19">
        <v>55760</v>
      </c>
      <c r="L233" s="19">
        <v>7552</v>
      </c>
      <c r="M233" s="19">
        <v>26791</v>
      </c>
      <c r="N233" s="19">
        <v>30528</v>
      </c>
      <c r="O233" s="19">
        <v>27077</v>
      </c>
      <c r="P233" s="19">
        <v>3451</v>
      </c>
      <c r="Q233" s="19">
        <v>12757</v>
      </c>
      <c r="R233" s="19">
        <v>32784</v>
      </c>
      <c r="S233" s="19">
        <v>28683</v>
      </c>
      <c r="T233" s="19">
        <v>4101</v>
      </c>
      <c r="U233" s="19">
        <v>14034</v>
      </c>
    </row>
    <row r="234" spans="1:21">
      <c r="A234">
        <v>8064</v>
      </c>
      <c r="C234">
        <v>28214</v>
      </c>
      <c r="D234">
        <v>2</v>
      </c>
      <c r="G234" t="s">
        <v>553</v>
      </c>
      <c r="H234">
        <v>1</v>
      </c>
      <c r="I234" t="s">
        <v>554</v>
      </c>
      <c r="J234" s="19">
        <v>35375</v>
      </c>
      <c r="K234" s="19">
        <v>30964</v>
      </c>
      <c r="L234" s="19">
        <v>4411</v>
      </c>
      <c r="M234" s="19">
        <v>21815</v>
      </c>
      <c r="N234" s="19">
        <v>14994</v>
      </c>
      <c r="O234" s="19">
        <v>12856</v>
      </c>
      <c r="P234" s="19">
        <v>2138</v>
      </c>
      <c r="Q234" s="19">
        <v>10812</v>
      </c>
      <c r="R234" s="19">
        <v>20381</v>
      </c>
      <c r="S234" s="19">
        <v>18108</v>
      </c>
      <c r="T234" s="19">
        <v>2273</v>
      </c>
      <c r="U234" s="19">
        <v>11003</v>
      </c>
    </row>
    <row r="235" spans="1:21">
      <c r="A235">
        <v>8065</v>
      </c>
      <c r="C235">
        <v>28214</v>
      </c>
      <c r="D235">
        <v>2</v>
      </c>
      <c r="G235" t="s">
        <v>555</v>
      </c>
      <c r="H235">
        <v>2</v>
      </c>
      <c r="I235" t="s">
        <v>556</v>
      </c>
      <c r="J235" s="19">
        <v>0</v>
      </c>
      <c r="K235" s="19">
        <v>0</v>
      </c>
      <c r="L235" s="19">
        <v>0</v>
      </c>
      <c r="M235" s="19">
        <v>0</v>
      </c>
      <c r="N235" s="19">
        <v>0</v>
      </c>
      <c r="O235" s="19">
        <v>0</v>
      </c>
      <c r="P235" s="19">
        <v>0</v>
      </c>
      <c r="Q235" s="19">
        <v>0</v>
      </c>
      <c r="R235" s="19">
        <v>0</v>
      </c>
      <c r="S235" s="19">
        <v>0</v>
      </c>
      <c r="T235" s="19">
        <v>0</v>
      </c>
      <c r="U235" s="19">
        <v>0</v>
      </c>
    </row>
    <row r="236" spans="1:21">
      <c r="A236">
        <v>8066</v>
      </c>
      <c r="C236">
        <v>28214</v>
      </c>
      <c r="D236">
        <v>2</v>
      </c>
      <c r="G236" t="s">
        <v>557</v>
      </c>
      <c r="H236">
        <v>3</v>
      </c>
      <c r="I236" t="s">
        <v>486</v>
      </c>
      <c r="J236" s="19">
        <v>4935</v>
      </c>
      <c r="K236" s="19">
        <v>4935</v>
      </c>
      <c r="L236" s="19">
        <v>0</v>
      </c>
      <c r="M236" s="19">
        <v>0</v>
      </c>
      <c r="N236" s="19">
        <v>2757</v>
      </c>
      <c r="O236" s="19">
        <v>2757</v>
      </c>
      <c r="P236" s="19">
        <v>0</v>
      </c>
      <c r="Q236" s="19">
        <v>0</v>
      </c>
      <c r="R236" s="19">
        <v>2178</v>
      </c>
      <c r="S236" s="19">
        <v>2178</v>
      </c>
      <c r="T236" s="19">
        <v>0</v>
      </c>
      <c r="U236" s="19">
        <v>0</v>
      </c>
    </row>
    <row r="237" spans="1:21">
      <c r="A237">
        <v>8067</v>
      </c>
      <c r="C237">
        <v>28214</v>
      </c>
      <c r="D237">
        <v>2</v>
      </c>
      <c r="G237" t="s">
        <v>558</v>
      </c>
      <c r="H237">
        <v>3</v>
      </c>
      <c r="I237" t="s">
        <v>487</v>
      </c>
      <c r="J237" s="19">
        <v>30440</v>
      </c>
      <c r="K237" s="19">
        <v>26029</v>
      </c>
      <c r="L237" s="19">
        <v>4411</v>
      </c>
      <c r="M237" s="19">
        <v>21815</v>
      </c>
      <c r="N237" s="19">
        <v>12237</v>
      </c>
      <c r="O237" s="19">
        <v>10099</v>
      </c>
      <c r="P237" s="19">
        <v>2138</v>
      </c>
      <c r="Q237" s="19">
        <v>10812</v>
      </c>
      <c r="R237" s="19">
        <v>18203</v>
      </c>
      <c r="S237" s="19">
        <v>15930</v>
      </c>
      <c r="T237" s="19">
        <v>2273</v>
      </c>
      <c r="U237" s="19">
        <v>11003</v>
      </c>
    </row>
    <row r="238" spans="1:21">
      <c r="A238">
        <v>8068</v>
      </c>
      <c r="C238">
        <v>28214</v>
      </c>
      <c r="D238">
        <v>2</v>
      </c>
      <c r="G238" t="s">
        <v>559</v>
      </c>
      <c r="H238">
        <v>2</v>
      </c>
      <c r="I238" t="s">
        <v>560</v>
      </c>
      <c r="J238" s="19">
        <v>0</v>
      </c>
      <c r="K238" s="19">
        <v>0</v>
      </c>
      <c r="L238" s="19">
        <v>0</v>
      </c>
      <c r="M238" s="19">
        <v>0</v>
      </c>
      <c r="N238" s="19">
        <v>0</v>
      </c>
      <c r="O238" s="19">
        <v>0</v>
      </c>
      <c r="P238" s="19">
        <v>0</v>
      </c>
      <c r="Q238" s="19">
        <v>0</v>
      </c>
      <c r="R238" s="19">
        <v>0</v>
      </c>
      <c r="S238" s="19">
        <v>0</v>
      </c>
      <c r="T238" s="19">
        <v>0</v>
      </c>
      <c r="U238" s="19">
        <v>0</v>
      </c>
    </row>
    <row r="239" spans="1:21">
      <c r="A239">
        <v>8069</v>
      </c>
      <c r="C239">
        <v>28214</v>
      </c>
      <c r="D239">
        <v>2</v>
      </c>
      <c r="G239" t="s">
        <v>561</v>
      </c>
      <c r="H239">
        <v>1</v>
      </c>
      <c r="I239" t="s">
        <v>548</v>
      </c>
      <c r="J239" s="278">
        <v>22633</v>
      </c>
      <c r="K239" s="19">
        <v>20270</v>
      </c>
      <c r="L239" s="19">
        <v>2363</v>
      </c>
      <c r="M239" s="19">
        <v>4042</v>
      </c>
      <c r="N239" s="19">
        <v>12001</v>
      </c>
      <c r="O239" s="19">
        <v>11127</v>
      </c>
      <c r="P239" s="19">
        <v>874</v>
      </c>
      <c r="Q239" s="19">
        <v>1423</v>
      </c>
      <c r="R239" s="19">
        <v>10632</v>
      </c>
      <c r="S239" s="19">
        <v>9143</v>
      </c>
      <c r="T239" s="19">
        <v>1489</v>
      </c>
      <c r="U239" s="19">
        <v>2619</v>
      </c>
    </row>
    <row r="240" spans="1:21">
      <c r="A240">
        <v>8070</v>
      </c>
      <c r="C240">
        <v>28214</v>
      </c>
      <c r="D240">
        <v>2</v>
      </c>
      <c r="G240" t="s">
        <v>562</v>
      </c>
      <c r="H240">
        <v>2</v>
      </c>
      <c r="I240" t="s">
        <v>488</v>
      </c>
      <c r="J240" s="19">
        <v>17295</v>
      </c>
      <c r="K240" s="19">
        <v>15831</v>
      </c>
      <c r="L240" s="19">
        <v>1464</v>
      </c>
      <c r="M240" s="19">
        <v>2590</v>
      </c>
      <c r="N240" s="19">
        <v>8779</v>
      </c>
      <c r="O240" s="19">
        <v>8284</v>
      </c>
      <c r="P240" s="19">
        <v>495</v>
      </c>
      <c r="Q240" s="19">
        <v>810</v>
      </c>
      <c r="R240" s="19">
        <v>8516</v>
      </c>
      <c r="S240" s="19">
        <v>7547</v>
      </c>
      <c r="T240" s="19">
        <v>969</v>
      </c>
      <c r="U240" s="19">
        <v>1780</v>
      </c>
    </row>
    <row r="241" spans="1:21">
      <c r="A241">
        <v>8114</v>
      </c>
      <c r="C241">
        <v>28214</v>
      </c>
      <c r="D241">
        <v>2</v>
      </c>
      <c r="G241" t="s">
        <v>551</v>
      </c>
      <c r="H241">
        <v>2</v>
      </c>
      <c r="I241" t="s">
        <v>484</v>
      </c>
      <c r="J241" s="19">
        <v>5338</v>
      </c>
      <c r="K241" s="19">
        <v>4439</v>
      </c>
      <c r="L241" s="19">
        <v>899</v>
      </c>
      <c r="M241" s="19">
        <v>1452</v>
      </c>
      <c r="N241" s="19">
        <v>3222</v>
      </c>
      <c r="O241" s="19">
        <v>2843</v>
      </c>
      <c r="P241" s="19">
        <v>379</v>
      </c>
      <c r="Q241" s="19">
        <v>613</v>
      </c>
      <c r="R241" s="19">
        <v>2116</v>
      </c>
      <c r="S241" s="19">
        <v>1596</v>
      </c>
      <c r="T241" s="19">
        <v>520</v>
      </c>
      <c r="U241" s="19">
        <v>839</v>
      </c>
    </row>
    <row r="242" spans="1:21">
      <c r="A242">
        <v>8364</v>
      </c>
      <c r="C242">
        <v>28215</v>
      </c>
      <c r="D242">
        <v>2</v>
      </c>
      <c r="I242" s="280" t="s">
        <v>511</v>
      </c>
      <c r="J242" s="19"/>
      <c r="K242" s="19"/>
      <c r="L242" s="19"/>
      <c r="M242" s="19"/>
      <c r="N242" s="19"/>
      <c r="O242" s="19"/>
      <c r="P242" s="19"/>
      <c r="Q242" s="19"/>
      <c r="R242" s="19"/>
      <c r="S242" s="19"/>
      <c r="T242" s="19"/>
      <c r="U242" s="19"/>
    </row>
    <row r="243" spans="1:21">
      <c r="A243">
        <v>8365</v>
      </c>
      <c r="C243">
        <v>28215</v>
      </c>
      <c r="D243">
        <v>2</v>
      </c>
      <c r="G243" t="s">
        <v>552</v>
      </c>
      <c r="H243">
        <v>0</v>
      </c>
      <c r="I243" t="s">
        <v>542</v>
      </c>
      <c r="J243" s="19">
        <v>39369</v>
      </c>
      <c r="K243" s="19">
        <v>35888</v>
      </c>
      <c r="L243" s="19">
        <v>3481</v>
      </c>
      <c r="M243" s="19">
        <v>9648</v>
      </c>
      <c r="N243" s="19">
        <v>21025</v>
      </c>
      <c r="O243" s="19">
        <v>19204</v>
      </c>
      <c r="P243" s="19">
        <v>1821</v>
      </c>
      <c r="Q243" s="19">
        <v>4964</v>
      </c>
      <c r="R243" s="19">
        <v>18344</v>
      </c>
      <c r="S243" s="19">
        <v>16684</v>
      </c>
      <c r="T243" s="19">
        <v>1660</v>
      </c>
      <c r="U243" s="19">
        <v>4684</v>
      </c>
    </row>
    <row r="244" spans="1:21">
      <c r="A244">
        <v>8366</v>
      </c>
      <c r="C244">
        <v>28215</v>
      </c>
      <c r="D244">
        <v>2</v>
      </c>
      <c r="G244" t="s">
        <v>553</v>
      </c>
      <c r="H244">
        <v>1</v>
      </c>
      <c r="I244" t="s">
        <v>554</v>
      </c>
      <c r="J244" s="19">
        <v>22683</v>
      </c>
      <c r="K244" s="19">
        <v>20633</v>
      </c>
      <c r="L244" s="19">
        <v>2050</v>
      </c>
      <c r="M244" s="19">
        <v>8166</v>
      </c>
      <c r="N244" s="19">
        <v>10955</v>
      </c>
      <c r="O244" s="19">
        <v>9887</v>
      </c>
      <c r="P244" s="19">
        <v>1068</v>
      </c>
      <c r="Q244" s="19">
        <v>4186</v>
      </c>
      <c r="R244" s="19">
        <v>11728</v>
      </c>
      <c r="S244" s="19">
        <v>10746</v>
      </c>
      <c r="T244" s="19">
        <v>982</v>
      </c>
      <c r="U244" s="19">
        <v>3980</v>
      </c>
    </row>
    <row r="245" spans="1:21">
      <c r="A245">
        <v>8367</v>
      </c>
      <c r="C245">
        <v>28215</v>
      </c>
      <c r="D245">
        <v>2</v>
      </c>
      <c r="G245" t="s">
        <v>555</v>
      </c>
      <c r="H245">
        <v>2</v>
      </c>
      <c r="I245" t="s">
        <v>556</v>
      </c>
      <c r="J245" s="19">
        <v>0</v>
      </c>
      <c r="K245" s="19">
        <v>0</v>
      </c>
      <c r="L245" s="19">
        <v>0</v>
      </c>
      <c r="M245" s="19">
        <v>0</v>
      </c>
      <c r="N245" s="19">
        <v>0</v>
      </c>
      <c r="O245" s="19">
        <v>0</v>
      </c>
      <c r="P245" s="19">
        <v>0</v>
      </c>
      <c r="Q245" s="19">
        <v>0</v>
      </c>
      <c r="R245" s="19">
        <v>0</v>
      </c>
      <c r="S245" s="19">
        <v>0</v>
      </c>
      <c r="T245" s="19">
        <v>0</v>
      </c>
      <c r="U245" s="19">
        <v>0</v>
      </c>
    </row>
    <row r="246" spans="1:21">
      <c r="A246">
        <v>8368</v>
      </c>
      <c r="C246">
        <v>28215</v>
      </c>
      <c r="D246">
        <v>2</v>
      </c>
      <c r="G246" t="s">
        <v>557</v>
      </c>
      <c r="H246">
        <v>3</v>
      </c>
      <c r="I246" t="s">
        <v>486</v>
      </c>
      <c r="J246" s="19">
        <v>3952</v>
      </c>
      <c r="K246" s="19">
        <v>3952</v>
      </c>
      <c r="L246" s="19">
        <v>0</v>
      </c>
      <c r="M246" s="19">
        <v>0</v>
      </c>
      <c r="N246" s="19">
        <v>2365</v>
      </c>
      <c r="O246" s="19">
        <v>2365</v>
      </c>
      <c r="P246" s="19">
        <v>0</v>
      </c>
      <c r="Q246" s="19">
        <v>0</v>
      </c>
      <c r="R246" s="19">
        <v>1587</v>
      </c>
      <c r="S246" s="19">
        <v>1587</v>
      </c>
      <c r="T246" s="19">
        <v>0</v>
      </c>
      <c r="U246" s="19">
        <v>0</v>
      </c>
    </row>
    <row r="247" spans="1:21">
      <c r="A247">
        <v>8369</v>
      </c>
      <c r="C247">
        <v>28215</v>
      </c>
      <c r="D247">
        <v>2</v>
      </c>
      <c r="G247" t="s">
        <v>558</v>
      </c>
      <c r="H247">
        <v>3</v>
      </c>
      <c r="I247" t="s">
        <v>487</v>
      </c>
      <c r="J247" s="19">
        <v>18731</v>
      </c>
      <c r="K247" s="19">
        <v>16681</v>
      </c>
      <c r="L247" s="19">
        <v>2050</v>
      </c>
      <c r="M247" s="19">
        <v>8166</v>
      </c>
      <c r="N247" s="19">
        <v>8590</v>
      </c>
      <c r="O247" s="19">
        <v>7522</v>
      </c>
      <c r="P247" s="19">
        <v>1068</v>
      </c>
      <c r="Q247" s="19">
        <v>4186</v>
      </c>
      <c r="R247" s="19">
        <v>10141</v>
      </c>
      <c r="S247" s="19">
        <v>9159</v>
      </c>
      <c r="T247" s="19">
        <v>982</v>
      </c>
      <c r="U247" s="19">
        <v>3980</v>
      </c>
    </row>
    <row r="248" spans="1:21">
      <c r="A248">
        <v>8370</v>
      </c>
      <c r="C248">
        <v>28215</v>
      </c>
      <c r="D248">
        <v>2</v>
      </c>
      <c r="G248" t="s">
        <v>559</v>
      </c>
      <c r="H248">
        <v>2</v>
      </c>
      <c r="I248" t="s">
        <v>560</v>
      </c>
      <c r="J248" s="19">
        <v>0</v>
      </c>
      <c r="K248" s="19">
        <v>0</v>
      </c>
      <c r="L248" s="19">
        <v>0</v>
      </c>
      <c r="M248" s="19">
        <v>0</v>
      </c>
      <c r="N248" s="19">
        <v>0</v>
      </c>
      <c r="O248" s="19">
        <v>0</v>
      </c>
      <c r="P248" s="19">
        <v>0</v>
      </c>
      <c r="Q248" s="19">
        <v>0</v>
      </c>
      <c r="R248" s="19">
        <v>0</v>
      </c>
      <c r="S248" s="19">
        <v>0</v>
      </c>
      <c r="T248" s="19">
        <v>0</v>
      </c>
      <c r="U248" s="19">
        <v>0</v>
      </c>
    </row>
    <row r="249" spans="1:21">
      <c r="A249">
        <v>8371</v>
      </c>
      <c r="C249">
        <v>28215</v>
      </c>
      <c r="D249">
        <v>2</v>
      </c>
      <c r="G249" t="s">
        <v>561</v>
      </c>
      <c r="H249">
        <v>1</v>
      </c>
      <c r="I249" t="s">
        <v>548</v>
      </c>
      <c r="J249" s="278">
        <v>15785</v>
      </c>
      <c r="K249" s="19">
        <v>14461</v>
      </c>
      <c r="L249" s="19">
        <v>1324</v>
      </c>
      <c r="M249" s="19">
        <v>1345</v>
      </c>
      <c r="N249" s="19">
        <v>9491</v>
      </c>
      <c r="O249" s="19">
        <v>8801</v>
      </c>
      <c r="P249" s="19">
        <v>690</v>
      </c>
      <c r="Q249" s="19">
        <v>701</v>
      </c>
      <c r="R249" s="19">
        <v>6294</v>
      </c>
      <c r="S249" s="19">
        <v>5660</v>
      </c>
      <c r="T249" s="19">
        <v>634</v>
      </c>
      <c r="U249" s="19">
        <v>644</v>
      </c>
    </row>
    <row r="250" spans="1:21">
      <c r="A250">
        <v>8372</v>
      </c>
      <c r="C250">
        <v>28215</v>
      </c>
      <c r="D250">
        <v>2</v>
      </c>
      <c r="G250" t="s">
        <v>562</v>
      </c>
      <c r="H250">
        <v>2</v>
      </c>
      <c r="I250" t="s">
        <v>488</v>
      </c>
      <c r="J250" s="19">
        <v>15445</v>
      </c>
      <c r="K250" s="19">
        <v>14189</v>
      </c>
      <c r="L250" s="19">
        <v>1256</v>
      </c>
      <c r="M250" s="19">
        <v>1277</v>
      </c>
      <c r="N250" s="19">
        <v>9197</v>
      </c>
      <c r="O250" s="19">
        <v>8560</v>
      </c>
      <c r="P250" s="19">
        <v>637</v>
      </c>
      <c r="Q250" s="19">
        <v>648</v>
      </c>
      <c r="R250" s="19">
        <v>6248</v>
      </c>
      <c r="S250" s="19">
        <v>5629</v>
      </c>
      <c r="T250" s="19">
        <v>619</v>
      </c>
      <c r="U250" s="19">
        <v>629</v>
      </c>
    </row>
    <row r="251" spans="1:21">
      <c r="A251">
        <v>8418</v>
      </c>
      <c r="C251">
        <v>28215</v>
      </c>
      <c r="D251">
        <v>2</v>
      </c>
      <c r="G251" t="s">
        <v>551</v>
      </c>
      <c r="H251">
        <v>2</v>
      </c>
      <c r="I251" t="s">
        <v>484</v>
      </c>
      <c r="J251" s="19">
        <v>340</v>
      </c>
      <c r="K251" s="19">
        <v>272</v>
      </c>
      <c r="L251" s="19">
        <v>68</v>
      </c>
      <c r="M251" s="19">
        <v>68</v>
      </c>
      <c r="N251" s="19">
        <v>294</v>
      </c>
      <c r="O251" s="19">
        <v>241</v>
      </c>
      <c r="P251" s="19">
        <v>53</v>
      </c>
      <c r="Q251" s="19">
        <v>53</v>
      </c>
      <c r="R251" s="19">
        <v>46</v>
      </c>
      <c r="S251" s="19">
        <v>31</v>
      </c>
      <c r="T251" s="19">
        <v>15</v>
      </c>
      <c r="U251" s="19">
        <v>15</v>
      </c>
    </row>
    <row r="252" spans="1:21">
      <c r="A252">
        <v>8585</v>
      </c>
      <c r="C252">
        <v>28216</v>
      </c>
      <c r="D252">
        <v>2</v>
      </c>
      <c r="I252" s="280" t="s">
        <v>512</v>
      </c>
      <c r="J252" s="19"/>
      <c r="K252" s="19"/>
      <c r="L252" s="19"/>
      <c r="M252" s="19"/>
      <c r="N252" s="19"/>
      <c r="O252" s="19"/>
      <c r="P252" s="19"/>
      <c r="Q252" s="19"/>
      <c r="R252" s="19"/>
      <c r="S252" s="19"/>
      <c r="T252" s="19"/>
      <c r="U252" s="19"/>
    </row>
    <row r="253" spans="1:21">
      <c r="A253">
        <v>8586</v>
      </c>
      <c r="C253">
        <v>28216</v>
      </c>
      <c r="D253">
        <v>2</v>
      </c>
      <c r="G253" t="s">
        <v>552</v>
      </c>
      <c r="H253">
        <v>0</v>
      </c>
      <c r="I253" t="s">
        <v>542</v>
      </c>
      <c r="J253" s="19">
        <v>46979</v>
      </c>
      <c r="K253" s="19">
        <v>43421</v>
      </c>
      <c r="L253" s="19">
        <v>3558</v>
      </c>
      <c r="M253" s="19">
        <v>11744</v>
      </c>
      <c r="N253" s="19">
        <v>30833</v>
      </c>
      <c r="O253" s="19">
        <v>29045</v>
      </c>
      <c r="P253" s="19">
        <v>1788</v>
      </c>
      <c r="Q253" s="19">
        <v>5969</v>
      </c>
      <c r="R253" s="19">
        <v>16146</v>
      </c>
      <c r="S253" s="19">
        <v>14376</v>
      </c>
      <c r="T253" s="19">
        <v>1770</v>
      </c>
      <c r="U253" s="19">
        <v>5775</v>
      </c>
    </row>
    <row r="254" spans="1:21">
      <c r="A254">
        <v>8587</v>
      </c>
      <c r="C254">
        <v>28216</v>
      </c>
      <c r="D254">
        <v>2</v>
      </c>
      <c r="G254" t="s">
        <v>553</v>
      </c>
      <c r="H254">
        <v>1</v>
      </c>
      <c r="I254" t="s">
        <v>554</v>
      </c>
      <c r="J254" s="19">
        <v>21880</v>
      </c>
      <c r="K254" s="19">
        <v>20439</v>
      </c>
      <c r="L254" s="19">
        <v>1441</v>
      </c>
      <c r="M254" s="19">
        <v>9195</v>
      </c>
      <c r="N254" s="19">
        <v>12523</v>
      </c>
      <c r="O254" s="19">
        <v>11790</v>
      </c>
      <c r="P254" s="19">
        <v>733</v>
      </c>
      <c r="Q254" s="19">
        <v>4630</v>
      </c>
      <c r="R254" s="19">
        <v>9357</v>
      </c>
      <c r="S254" s="19">
        <v>8649</v>
      </c>
      <c r="T254" s="19">
        <v>708</v>
      </c>
      <c r="U254" s="19">
        <v>4565</v>
      </c>
    </row>
    <row r="255" spans="1:21">
      <c r="A255">
        <v>8588</v>
      </c>
      <c r="C255">
        <v>28216</v>
      </c>
      <c r="D255">
        <v>2</v>
      </c>
      <c r="G255" t="s">
        <v>555</v>
      </c>
      <c r="H255">
        <v>2</v>
      </c>
      <c r="I255" t="s">
        <v>556</v>
      </c>
      <c r="J255" s="19">
        <v>0</v>
      </c>
      <c r="K255" s="19">
        <v>0</v>
      </c>
      <c r="L255" s="19">
        <v>0</v>
      </c>
      <c r="M255" s="19">
        <v>0</v>
      </c>
      <c r="N255" s="19">
        <v>0</v>
      </c>
      <c r="O255" s="19">
        <v>0</v>
      </c>
      <c r="P255" s="19">
        <v>0</v>
      </c>
      <c r="Q255" s="19">
        <v>0</v>
      </c>
      <c r="R255" s="19">
        <v>0</v>
      </c>
      <c r="S255" s="19">
        <v>0</v>
      </c>
      <c r="T255" s="19">
        <v>0</v>
      </c>
      <c r="U255" s="19">
        <v>0</v>
      </c>
    </row>
    <row r="256" spans="1:21">
      <c r="A256">
        <v>8589</v>
      </c>
      <c r="C256">
        <v>28216</v>
      </c>
      <c r="D256">
        <v>2</v>
      </c>
      <c r="G256" t="s">
        <v>557</v>
      </c>
      <c r="H256">
        <v>3</v>
      </c>
      <c r="I256" t="s">
        <v>486</v>
      </c>
      <c r="J256" s="19">
        <v>2392</v>
      </c>
      <c r="K256" s="19">
        <v>2392</v>
      </c>
      <c r="L256" s="19">
        <v>0</v>
      </c>
      <c r="M256" s="19">
        <v>0</v>
      </c>
      <c r="N256" s="19">
        <v>1398</v>
      </c>
      <c r="O256" s="19">
        <v>1398</v>
      </c>
      <c r="P256" s="19">
        <v>0</v>
      </c>
      <c r="Q256" s="19">
        <v>0</v>
      </c>
      <c r="R256" s="19">
        <v>994</v>
      </c>
      <c r="S256" s="19">
        <v>994</v>
      </c>
      <c r="T256" s="19">
        <v>0</v>
      </c>
      <c r="U256" s="19">
        <v>0</v>
      </c>
    </row>
    <row r="257" spans="1:21">
      <c r="A257">
        <v>8590</v>
      </c>
      <c r="C257">
        <v>28216</v>
      </c>
      <c r="D257">
        <v>2</v>
      </c>
      <c r="G257" t="s">
        <v>558</v>
      </c>
      <c r="H257">
        <v>3</v>
      </c>
      <c r="I257" t="s">
        <v>487</v>
      </c>
      <c r="J257" s="19">
        <v>19488</v>
      </c>
      <c r="K257" s="19">
        <v>18047</v>
      </c>
      <c r="L257" s="19">
        <v>1441</v>
      </c>
      <c r="M257" s="19">
        <v>9195</v>
      </c>
      <c r="N257" s="19">
        <v>11125</v>
      </c>
      <c r="O257" s="19">
        <v>10392</v>
      </c>
      <c r="P257" s="19">
        <v>733</v>
      </c>
      <c r="Q257" s="19">
        <v>4630</v>
      </c>
      <c r="R257" s="19">
        <v>8363</v>
      </c>
      <c r="S257" s="19">
        <v>7655</v>
      </c>
      <c r="T257" s="19">
        <v>708</v>
      </c>
      <c r="U257" s="19">
        <v>4565</v>
      </c>
    </row>
    <row r="258" spans="1:21">
      <c r="A258">
        <v>8591</v>
      </c>
      <c r="C258">
        <v>28216</v>
      </c>
      <c r="D258">
        <v>2</v>
      </c>
      <c r="G258" t="s">
        <v>559</v>
      </c>
      <c r="H258">
        <v>2</v>
      </c>
      <c r="I258" t="s">
        <v>560</v>
      </c>
      <c r="J258" s="19">
        <v>0</v>
      </c>
      <c r="K258" s="19">
        <v>0</v>
      </c>
      <c r="L258" s="19">
        <v>0</v>
      </c>
      <c r="M258" s="19">
        <v>0</v>
      </c>
      <c r="N258" s="19">
        <v>0</v>
      </c>
      <c r="O258" s="19">
        <v>0</v>
      </c>
      <c r="P258" s="19">
        <v>0</v>
      </c>
      <c r="Q258" s="19">
        <v>0</v>
      </c>
      <c r="R258" s="19">
        <v>0</v>
      </c>
      <c r="S258" s="19">
        <v>0</v>
      </c>
      <c r="T258" s="19">
        <v>0</v>
      </c>
      <c r="U258" s="19">
        <v>0</v>
      </c>
    </row>
    <row r="259" spans="1:21">
      <c r="A259">
        <v>8592</v>
      </c>
      <c r="C259">
        <v>28216</v>
      </c>
      <c r="D259">
        <v>2</v>
      </c>
      <c r="G259" t="s">
        <v>561</v>
      </c>
      <c r="H259">
        <v>1</v>
      </c>
      <c r="I259" t="s">
        <v>548</v>
      </c>
      <c r="J259" s="278">
        <v>24200</v>
      </c>
      <c r="K259" s="19">
        <v>22297</v>
      </c>
      <c r="L259" s="19">
        <v>1903</v>
      </c>
      <c r="M259" s="19">
        <v>2290</v>
      </c>
      <c r="N259" s="19">
        <v>17770</v>
      </c>
      <c r="O259" s="19">
        <v>16823</v>
      </c>
      <c r="P259" s="19">
        <v>947</v>
      </c>
      <c r="Q259" s="19">
        <v>1207</v>
      </c>
      <c r="R259" s="19">
        <v>6430</v>
      </c>
      <c r="S259" s="19">
        <v>5474</v>
      </c>
      <c r="T259" s="19">
        <v>956</v>
      </c>
      <c r="U259" s="19">
        <v>1083</v>
      </c>
    </row>
    <row r="260" spans="1:21">
      <c r="A260">
        <v>8593</v>
      </c>
      <c r="C260">
        <v>28216</v>
      </c>
      <c r="D260">
        <v>2</v>
      </c>
      <c r="G260" t="s">
        <v>562</v>
      </c>
      <c r="H260">
        <v>2</v>
      </c>
      <c r="I260" t="s">
        <v>488</v>
      </c>
      <c r="J260" s="19">
        <v>23946</v>
      </c>
      <c r="K260" s="19">
        <v>22048</v>
      </c>
      <c r="L260" s="19">
        <v>1898</v>
      </c>
      <c r="M260" s="19">
        <v>2282</v>
      </c>
      <c r="N260" s="19">
        <v>17532</v>
      </c>
      <c r="O260" s="19">
        <v>16587</v>
      </c>
      <c r="P260" s="19">
        <v>945</v>
      </c>
      <c r="Q260" s="19">
        <v>1204</v>
      </c>
      <c r="R260" s="19">
        <v>6414</v>
      </c>
      <c r="S260" s="19">
        <v>5461</v>
      </c>
      <c r="T260" s="19">
        <v>953</v>
      </c>
      <c r="U260" s="19">
        <v>1078</v>
      </c>
    </row>
    <row r="261" spans="1:21">
      <c r="A261">
        <v>8641</v>
      </c>
      <c r="C261">
        <v>28216</v>
      </c>
      <c r="D261">
        <v>2</v>
      </c>
      <c r="G261" t="s">
        <v>551</v>
      </c>
      <c r="H261">
        <v>2</v>
      </c>
      <c r="I261" t="s">
        <v>484</v>
      </c>
      <c r="J261" s="19">
        <v>254</v>
      </c>
      <c r="K261" s="19">
        <v>249</v>
      </c>
      <c r="L261" s="19">
        <v>5</v>
      </c>
      <c r="M261" s="19">
        <v>8</v>
      </c>
      <c r="N261" s="19">
        <v>238</v>
      </c>
      <c r="O261" s="19">
        <v>236</v>
      </c>
      <c r="P261" s="19">
        <v>2</v>
      </c>
      <c r="Q261" s="19">
        <v>3</v>
      </c>
      <c r="R261" s="19">
        <v>16</v>
      </c>
      <c r="S261" s="19">
        <v>13</v>
      </c>
      <c r="T261" s="19">
        <v>3</v>
      </c>
      <c r="U261" s="19">
        <v>5</v>
      </c>
    </row>
    <row r="262" spans="1:21">
      <c r="A262">
        <v>8812</v>
      </c>
      <c r="C262">
        <v>28217</v>
      </c>
      <c r="D262">
        <v>2</v>
      </c>
      <c r="I262" s="280" t="s">
        <v>513</v>
      </c>
      <c r="J262" s="19"/>
      <c r="K262" s="19"/>
      <c r="L262" s="19"/>
      <c r="M262" s="19"/>
      <c r="N262" s="19"/>
      <c r="O262" s="19"/>
      <c r="P262" s="19"/>
      <c r="Q262" s="19"/>
      <c r="R262" s="19"/>
      <c r="S262" s="19"/>
      <c r="T262" s="19"/>
      <c r="U262" s="19"/>
    </row>
    <row r="263" spans="1:21">
      <c r="A263">
        <v>8813</v>
      </c>
      <c r="C263">
        <v>28217</v>
      </c>
      <c r="D263">
        <v>2</v>
      </c>
      <c r="G263" t="s">
        <v>552</v>
      </c>
      <c r="H263">
        <v>0</v>
      </c>
      <c r="I263" t="s">
        <v>542</v>
      </c>
      <c r="J263" s="19">
        <v>41088</v>
      </c>
      <c r="K263" s="19">
        <v>37215</v>
      </c>
      <c r="L263" s="19">
        <v>3873</v>
      </c>
      <c r="M263" s="19">
        <v>16250</v>
      </c>
      <c r="N263" s="19">
        <v>19892</v>
      </c>
      <c r="O263" s="19">
        <v>17916</v>
      </c>
      <c r="P263" s="19">
        <v>1976</v>
      </c>
      <c r="Q263" s="19">
        <v>8375</v>
      </c>
      <c r="R263" s="19">
        <v>21196</v>
      </c>
      <c r="S263" s="19">
        <v>19299</v>
      </c>
      <c r="T263" s="19">
        <v>1897</v>
      </c>
      <c r="U263" s="19">
        <v>7875</v>
      </c>
    </row>
    <row r="264" spans="1:21">
      <c r="A264">
        <v>8814</v>
      </c>
      <c r="C264">
        <v>28217</v>
      </c>
      <c r="D264">
        <v>2</v>
      </c>
      <c r="G264" t="s">
        <v>553</v>
      </c>
      <c r="H264">
        <v>1</v>
      </c>
      <c r="I264" t="s">
        <v>554</v>
      </c>
      <c r="J264" s="19">
        <v>23216</v>
      </c>
      <c r="K264" s="19">
        <v>20372</v>
      </c>
      <c r="L264" s="19">
        <v>2844</v>
      </c>
      <c r="M264" s="19">
        <v>15096</v>
      </c>
      <c r="N264" s="19">
        <v>10066</v>
      </c>
      <c r="O264" s="19">
        <v>8622</v>
      </c>
      <c r="P264" s="19">
        <v>1444</v>
      </c>
      <c r="Q264" s="19">
        <v>7776</v>
      </c>
      <c r="R264" s="19">
        <v>13150</v>
      </c>
      <c r="S264" s="19">
        <v>11750</v>
      </c>
      <c r="T264" s="19">
        <v>1400</v>
      </c>
      <c r="U264" s="19">
        <v>7320</v>
      </c>
    </row>
    <row r="265" spans="1:21">
      <c r="A265">
        <v>8815</v>
      </c>
      <c r="C265">
        <v>28217</v>
      </c>
      <c r="D265">
        <v>2</v>
      </c>
      <c r="G265" t="s">
        <v>555</v>
      </c>
      <c r="H265">
        <v>2</v>
      </c>
      <c r="I265" t="s">
        <v>556</v>
      </c>
      <c r="J265" s="19">
        <v>0</v>
      </c>
      <c r="K265" s="19">
        <v>0</v>
      </c>
      <c r="L265" s="19">
        <v>0</v>
      </c>
      <c r="M265" s="19">
        <v>0</v>
      </c>
      <c r="N265" s="19">
        <v>0</v>
      </c>
      <c r="O265" s="19">
        <v>0</v>
      </c>
      <c r="P265" s="19">
        <v>0</v>
      </c>
      <c r="Q265" s="19">
        <v>0</v>
      </c>
      <c r="R265" s="19">
        <v>0</v>
      </c>
      <c r="S265" s="19">
        <v>0</v>
      </c>
      <c r="T265" s="19">
        <v>0</v>
      </c>
      <c r="U265" s="19">
        <v>0</v>
      </c>
    </row>
    <row r="266" spans="1:21">
      <c r="A266">
        <v>8816</v>
      </c>
      <c r="C266">
        <v>28217</v>
      </c>
      <c r="D266">
        <v>2</v>
      </c>
      <c r="G266" t="s">
        <v>557</v>
      </c>
      <c r="H266">
        <v>3</v>
      </c>
      <c r="I266" t="s">
        <v>486</v>
      </c>
      <c r="J266" s="19">
        <v>3869</v>
      </c>
      <c r="K266" s="19">
        <v>3869</v>
      </c>
      <c r="L266" s="19">
        <v>0</v>
      </c>
      <c r="M266" s="19">
        <v>0</v>
      </c>
      <c r="N266" s="19">
        <v>2275</v>
      </c>
      <c r="O266" s="19">
        <v>2275</v>
      </c>
      <c r="P266" s="19">
        <v>0</v>
      </c>
      <c r="Q266" s="19">
        <v>0</v>
      </c>
      <c r="R266" s="19">
        <v>1594</v>
      </c>
      <c r="S266" s="19">
        <v>1594</v>
      </c>
      <c r="T266" s="19">
        <v>0</v>
      </c>
      <c r="U266" s="19">
        <v>0</v>
      </c>
    </row>
    <row r="267" spans="1:21">
      <c r="A267">
        <v>8817</v>
      </c>
      <c r="C267">
        <v>28217</v>
      </c>
      <c r="D267">
        <v>2</v>
      </c>
      <c r="G267" t="s">
        <v>558</v>
      </c>
      <c r="H267">
        <v>3</v>
      </c>
      <c r="I267" t="s">
        <v>487</v>
      </c>
      <c r="J267" s="19">
        <v>19347</v>
      </c>
      <c r="K267" s="19">
        <v>16503</v>
      </c>
      <c r="L267" s="19">
        <v>2844</v>
      </c>
      <c r="M267" s="19">
        <v>15096</v>
      </c>
      <c r="N267" s="19">
        <v>7791</v>
      </c>
      <c r="O267" s="19">
        <v>6347</v>
      </c>
      <c r="P267" s="19">
        <v>1444</v>
      </c>
      <c r="Q267" s="19">
        <v>7776</v>
      </c>
      <c r="R267" s="19">
        <v>11556</v>
      </c>
      <c r="S267" s="19">
        <v>10156</v>
      </c>
      <c r="T267" s="19">
        <v>1400</v>
      </c>
      <c r="U267" s="19">
        <v>7320</v>
      </c>
    </row>
    <row r="268" spans="1:21">
      <c r="A268">
        <v>8818</v>
      </c>
      <c r="C268">
        <v>28217</v>
      </c>
      <c r="D268">
        <v>2</v>
      </c>
      <c r="G268" t="s">
        <v>559</v>
      </c>
      <c r="H268">
        <v>2</v>
      </c>
      <c r="I268" t="s">
        <v>560</v>
      </c>
      <c r="J268" s="19">
        <v>0</v>
      </c>
      <c r="K268" s="19">
        <v>0</v>
      </c>
      <c r="L268" s="19">
        <v>0</v>
      </c>
      <c r="M268" s="19">
        <v>0</v>
      </c>
      <c r="N268" s="19">
        <v>0</v>
      </c>
      <c r="O268" s="19">
        <v>0</v>
      </c>
      <c r="P268" s="19">
        <v>0</v>
      </c>
      <c r="Q268" s="19">
        <v>0</v>
      </c>
      <c r="R268" s="19">
        <v>0</v>
      </c>
      <c r="S268" s="19">
        <v>0</v>
      </c>
      <c r="T268" s="19">
        <v>0</v>
      </c>
      <c r="U268" s="19">
        <v>0</v>
      </c>
    </row>
    <row r="269" spans="1:21">
      <c r="A269">
        <v>8819</v>
      </c>
      <c r="C269">
        <v>28217</v>
      </c>
      <c r="D269">
        <v>2</v>
      </c>
      <c r="G269" t="s">
        <v>561</v>
      </c>
      <c r="H269">
        <v>1</v>
      </c>
      <c r="I269" t="s">
        <v>548</v>
      </c>
      <c r="J269" s="278">
        <v>15565</v>
      </c>
      <c r="K269" s="19">
        <v>14969</v>
      </c>
      <c r="L269" s="19">
        <v>596</v>
      </c>
      <c r="M269" s="19">
        <v>632</v>
      </c>
      <c r="N269" s="19">
        <v>8363</v>
      </c>
      <c r="O269" s="19">
        <v>8071</v>
      </c>
      <c r="P269" s="19">
        <v>292</v>
      </c>
      <c r="Q269" s="19">
        <v>310</v>
      </c>
      <c r="R269" s="19">
        <v>7202</v>
      </c>
      <c r="S269" s="19">
        <v>6898</v>
      </c>
      <c r="T269" s="19">
        <v>304</v>
      </c>
      <c r="U269" s="19">
        <v>322</v>
      </c>
    </row>
    <row r="270" spans="1:21">
      <c r="A270">
        <v>8820</v>
      </c>
      <c r="C270">
        <v>28217</v>
      </c>
      <c r="D270">
        <v>2</v>
      </c>
      <c r="G270" t="s">
        <v>562</v>
      </c>
      <c r="H270">
        <v>2</v>
      </c>
      <c r="I270" t="s">
        <v>488</v>
      </c>
      <c r="J270" s="19">
        <v>9780</v>
      </c>
      <c r="K270" s="19">
        <v>9252</v>
      </c>
      <c r="L270" s="19">
        <v>528</v>
      </c>
      <c r="M270" s="19">
        <v>554</v>
      </c>
      <c r="N270" s="19">
        <v>5159</v>
      </c>
      <c r="O270" s="19">
        <v>4901</v>
      </c>
      <c r="P270" s="19">
        <v>258</v>
      </c>
      <c r="Q270" s="19">
        <v>272</v>
      </c>
      <c r="R270" s="19">
        <v>4621</v>
      </c>
      <c r="S270" s="19">
        <v>4351</v>
      </c>
      <c r="T270" s="19">
        <v>270</v>
      </c>
      <c r="U270" s="19">
        <v>282</v>
      </c>
    </row>
    <row r="271" spans="1:21">
      <c r="A271">
        <v>8862</v>
      </c>
      <c r="C271">
        <v>28217</v>
      </c>
      <c r="D271">
        <v>2</v>
      </c>
      <c r="G271" t="s">
        <v>551</v>
      </c>
      <c r="H271">
        <v>2</v>
      </c>
      <c r="I271" t="s">
        <v>484</v>
      </c>
      <c r="J271" s="19">
        <v>5785</v>
      </c>
      <c r="K271" s="19">
        <v>5717</v>
      </c>
      <c r="L271" s="19">
        <v>68</v>
      </c>
      <c r="M271" s="19">
        <v>78</v>
      </c>
      <c r="N271" s="19">
        <v>3204</v>
      </c>
      <c r="O271" s="19">
        <v>3170</v>
      </c>
      <c r="P271" s="19">
        <v>34</v>
      </c>
      <c r="Q271" s="19">
        <v>38</v>
      </c>
      <c r="R271" s="19">
        <v>2581</v>
      </c>
      <c r="S271" s="19">
        <v>2547</v>
      </c>
      <c r="T271" s="19">
        <v>34</v>
      </c>
      <c r="U271" s="19">
        <v>40</v>
      </c>
    </row>
    <row r="272" spans="1:21">
      <c r="A272">
        <v>9050</v>
      </c>
      <c r="C272">
        <v>28218</v>
      </c>
      <c r="D272">
        <v>2</v>
      </c>
      <c r="I272" s="280" t="s">
        <v>514</v>
      </c>
      <c r="J272" s="19"/>
      <c r="K272" s="19"/>
      <c r="L272" s="19"/>
      <c r="M272" s="19"/>
      <c r="N272" s="19"/>
      <c r="O272" s="19"/>
      <c r="P272" s="19"/>
      <c r="Q272" s="19"/>
      <c r="R272" s="19"/>
      <c r="S272" s="19"/>
      <c r="T272" s="19"/>
      <c r="U272" s="19"/>
    </row>
    <row r="273" spans="1:21">
      <c r="A273">
        <v>9051</v>
      </c>
      <c r="C273">
        <v>28218</v>
      </c>
      <c r="D273">
        <v>2</v>
      </c>
      <c r="G273" t="s">
        <v>552</v>
      </c>
      <c r="H273">
        <v>0</v>
      </c>
      <c r="I273" t="s">
        <v>542</v>
      </c>
      <c r="J273" s="19">
        <v>25854</v>
      </c>
      <c r="K273" s="19">
        <v>23937</v>
      </c>
      <c r="L273" s="19">
        <v>1917</v>
      </c>
      <c r="M273" s="19">
        <v>6208</v>
      </c>
      <c r="N273" s="19">
        <v>14817</v>
      </c>
      <c r="O273" s="19">
        <v>13701</v>
      </c>
      <c r="P273" s="19">
        <v>1116</v>
      </c>
      <c r="Q273" s="19">
        <v>3344</v>
      </c>
      <c r="R273" s="19">
        <v>11037</v>
      </c>
      <c r="S273" s="19">
        <v>10236</v>
      </c>
      <c r="T273" s="19">
        <v>801</v>
      </c>
      <c r="U273" s="19">
        <v>2864</v>
      </c>
    </row>
    <row r="274" spans="1:21">
      <c r="A274">
        <v>9052</v>
      </c>
      <c r="C274">
        <v>28218</v>
      </c>
      <c r="D274">
        <v>2</v>
      </c>
      <c r="G274" t="s">
        <v>553</v>
      </c>
      <c r="H274">
        <v>1</v>
      </c>
      <c r="I274" t="s">
        <v>554</v>
      </c>
      <c r="J274" s="19">
        <v>13231</v>
      </c>
      <c r="K274" s="19">
        <v>12410</v>
      </c>
      <c r="L274" s="19">
        <v>821</v>
      </c>
      <c r="M274" s="19">
        <v>5048</v>
      </c>
      <c r="N274" s="19">
        <v>6881</v>
      </c>
      <c r="O274" s="19">
        <v>6411</v>
      </c>
      <c r="P274" s="19">
        <v>470</v>
      </c>
      <c r="Q274" s="19">
        <v>2657</v>
      </c>
      <c r="R274" s="19">
        <v>6350</v>
      </c>
      <c r="S274" s="19">
        <v>5999</v>
      </c>
      <c r="T274" s="19">
        <v>351</v>
      </c>
      <c r="U274" s="19">
        <v>2391</v>
      </c>
    </row>
    <row r="275" spans="1:21">
      <c r="A275">
        <v>9053</v>
      </c>
      <c r="C275">
        <v>28218</v>
      </c>
      <c r="D275">
        <v>2</v>
      </c>
      <c r="G275" t="s">
        <v>555</v>
      </c>
      <c r="H275">
        <v>2</v>
      </c>
      <c r="I275" t="s">
        <v>556</v>
      </c>
      <c r="J275" s="19">
        <v>0</v>
      </c>
      <c r="K275" s="19">
        <v>0</v>
      </c>
      <c r="L275" s="19">
        <v>0</v>
      </c>
      <c r="M275" s="19">
        <v>0</v>
      </c>
      <c r="N275" s="19">
        <v>0</v>
      </c>
      <c r="O275" s="19">
        <v>0</v>
      </c>
      <c r="P275" s="19">
        <v>0</v>
      </c>
      <c r="Q275" s="19">
        <v>0</v>
      </c>
      <c r="R275" s="19">
        <v>0</v>
      </c>
      <c r="S275" s="19">
        <v>0</v>
      </c>
      <c r="T275" s="19">
        <v>0</v>
      </c>
      <c r="U275" s="19">
        <v>0</v>
      </c>
    </row>
    <row r="276" spans="1:21">
      <c r="A276">
        <v>9054</v>
      </c>
      <c r="C276">
        <v>28218</v>
      </c>
      <c r="D276">
        <v>2</v>
      </c>
      <c r="G276" t="s">
        <v>557</v>
      </c>
      <c r="H276">
        <v>3</v>
      </c>
      <c r="I276" t="s">
        <v>486</v>
      </c>
      <c r="J276" s="19">
        <v>2536</v>
      </c>
      <c r="K276" s="19">
        <v>2536</v>
      </c>
      <c r="L276" s="19">
        <v>0</v>
      </c>
      <c r="M276" s="19">
        <v>0</v>
      </c>
      <c r="N276" s="19">
        <v>1516</v>
      </c>
      <c r="O276" s="19">
        <v>1516</v>
      </c>
      <c r="P276" s="19">
        <v>0</v>
      </c>
      <c r="Q276" s="19">
        <v>0</v>
      </c>
      <c r="R276" s="19">
        <v>1020</v>
      </c>
      <c r="S276" s="19">
        <v>1020</v>
      </c>
      <c r="T276" s="19">
        <v>0</v>
      </c>
      <c r="U276" s="19">
        <v>0</v>
      </c>
    </row>
    <row r="277" spans="1:21">
      <c r="A277">
        <v>9055</v>
      </c>
      <c r="C277">
        <v>28218</v>
      </c>
      <c r="D277">
        <v>2</v>
      </c>
      <c r="G277" t="s">
        <v>558</v>
      </c>
      <c r="H277">
        <v>3</v>
      </c>
      <c r="I277" t="s">
        <v>487</v>
      </c>
      <c r="J277" s="19">
        <v>10695</v>
      </c>
      <c r="K277" s="19">
        <v>9874</v>
      </c>
      <c r="L277" s="19">
        <v>821</v>
      </c>
      <c r="M277" s="19">
        <v>5048</v>
      </c>
      <c r="N277" s="19">
        <v>5365</v>
      </c>
      <c r="O277" s="19">
        <v>4895</v>
      </c>
      <c r="P277" s="19">
        <v>470</v>
      </c>
      <c r="Q277" s="19">
        <v>2657</v>
      </c>
      <c r="R277" s="19">
        <v>5330</v>
      </c>
      <c r="S277" s="19">
        <v>4979</v>
      </c>
      <c r="T277" s="19">
        <v>351</v>
      </c>
      <c r="U277" s="19">
        <v>2391</v>
      </c>
    </row>
    <row r="278" spans="1:21">
      <c r="A278">
        <v>9056</v>
      </c>
      <c r="C278">
        <v>28218</v>
      </c>
      <c r="D278">
        <v>2</v>
      </c>
      <c r="G278" t="s">
        <v>559</v>
      </c>
      <c r="H278">
        <v>2</v>
      </c>
      <c r="I278" t="s">
        <v>560</v>
      </c>
      <c r="J278" s="19">
        <v>0</v>
      </c>
      <c r="K278" s="19">
        <v>0</v>
      </c>
      <c r="L278" s="19">
        <v>0</v>
      </c>
      <c r="M278" s="19">
        <v>0</v>
      </c>
      <c r="N278" s="19">
        <v>0</v>
      </c>
      <c r="O278" s="19">
        <v>0</v>
      </c>
      <c r="P278" s="19">
        <v>0</v>
      </c>
      <c r="Q278" s="19">
        <v>0</v>
      </c>
      <c r="R278" s="19">
        <v>0</v>
      </c>
      <c r="S278" s="19">
        <v>0</v>
      </c>
      <c r="T278" s="19">
        <v>0</v>
      </c>
      <c r="U278" s="19">
        <v>0</v>
      </c>
    </row>
    <row r="279" spans="1:21">
      <c r="A279">
        <v>9057</v>
      </c>
      <c r="C279">
        <v>28218</v>
      </c>
      <c r="D279">
        <v>2</v>
      </c>
      <c r="G279" t="s">
        <v>561</v>
      </c>
      <c r="H279">
        <v>1</v>
      </c>
      <c r="I279" t="s">
        <v>548</v>
      </c>
      <c r="J279" s="278">
        <v>11540</v>
      </c>
      <c r="K279" s="19">
        <v>10597</v>
      </c>
      <c r="L279" s="19">
        <v>943</v>
      </c>
      <c r="M279" s="19">
        <v>976</v>
      </c>
      <c r="N279" s="19">
        <v>7273</v>
      </c>
      <c r="O279" s="19">
        <v>6704</v>
      </c>
      <c r="P279" s="19">
        <v>569</v>
      </c>
      <c r="Q279" s="19">
        <v>591</v>
      </c>
      <c r="R279" s="19">
        <v>4267</v>
      </c>
      <c r="S279" s="19">
        <v>3893</v>
      </c>
      <c r="T279" s="19">
        <v>374</v>
      </c>
      <c r="U279" s="19">
        <v>385</v>
      </c>
    </row>
    <row r="280" spans="1:21">
      <c r="A280">
        <v>9058</v>
      </c>
      <c r="C280">
        <v>28218</v>
      </c>
      <c r="D280">
        <v>2</v>
      </c>
      <c r="G280" t="s">
        <v>562</v>
      </c>
      <c r="H280">
        <v>2</v>
      </c>
      <c r="I280" t="s">
        <v>488</v>
      </c>
      <c r="J280" s="19">
        <v>11391</v>
      </c>
      <c r="K280" s="19">
        <v>10448</v>
      </c>
      <c r="L280" s="19">
        <v>943</v>
      </c>
      <c r="M280" s="19">
        <v>975</v>
      </c>
      <c r="N280" s="19">
        <v>7139</v>
      </c>
      <c r="O280" s="19">
        <v>6570</v>
      </c>
      <c r="P280" s="19">
        <v>569</v>
      </c>
      <c r="Q280" s="19">
        <v>590</v>
      </c>
      <c r="R280" s="19">
        <v>4252</v>
      </c>
      <c r="S280" s="19">
        <v>3878</v>
      </c>
      <c r="T280" s="19">
        <v>374</v>
      </c>
      <c r="U280" s="19">
        <v>385</v>
      </c>
    </row>
    <row r="281" spans="1:21">
      <c r="A281">
        <v>9103</v>
      </c>
      <c r="C281">
        <v>28218</v>
      </c>
      <c r="D281">
        <v>2</v>
      </c>
      <c r="G281" t="s">
        <v>551</v>
      </c>
      <c r="H281">
        <v>2</v>
      </c>
      <c r="I281" t="s">
        <v>484</v>
      </c>
      <c r="J281" s="19">
        <v>149</v>
      </c>
      <c r="K281" s="19">
        <v>149</v>
      </c>
      <c r="L281" s="19">
        <v>0</v>
      </c>
      <c r="M281" s="19">
        <v>1</v>
      </c>
      <c r="N281" s="19">
        <v>134</v>
      </c>
      <c r="O281" s="19">
        <v>134</v>
      </c>
      <c r="P281" s="19">
        <v>0</v>
      </c>
      <c r="Q281" s="19">
        <v>1</v>
      </c>
      <c r="R281" s="19">
        <v>15</v>
      </c>
      <c r="S281" s="19">
        <v>15</v>
      </c>
      <c r="T281" s="19">
        <v>0</v>
      </c>
      <c r="U281" s="19">
        <v>0</v>
      </c>
    </row>
    <row r="282" spans="1:21">
      <c r="A282">
        <v>9210</v>
      </c>
      <c r="C282">
        <v>28219</v>
      </c>
      <c r="D282">
        <v>2</v>
      </c>
      <c r="I282" s="280" t="s">
        <v>515</v>
      </c>
      <c r="J282" s="19"/>
      <c r="K282" s="19"/>
      <c r="L282" s="19"/>
      <c r="M282" s="19"/>
      <c r="N282" s="19"/>
      <c r="O282" s="19"/>
      <c r="P282" s="19"/>
      <c r="Q282" s="19"/>
      <c r="R282" s="19"/>
      <c r="S282" s="19"/>
      <c r="T282" s="19"/>
      <c r="U282" s="19"/>
    </row>
    <row r="283" spans="1:21">
      <c r="A283">
        <v>9211</v>
      </c>
      <c r="C283">
        <v>28219</v>
      </c>
      <c r="D283">
        <v>2</v>
      </c>
      <c r="G283" t="s">
        <v>552</v>
      </c>
      <c r="H283">
        <v>0</v>
      </c>
      <c r="I283" t="s">
        <v>542</v>
      </c>
      <c r="J283" s="19">
        <v>51914</v>
      </c>
      <c r="K283" s="19">
        <v>42179</v>
      </c>
      <c r="L283" s="19">
        <v>9735</v>
      </c>
      <c r="M283" s="19">
        <v>20014</v>
      </c>
      <c r="N283" s="19">
        <v>27264</v>
      </c>
      <c r="O283" s="19">
        <v>21746</v>
      </c>
      <c r="P283" s="19">
        <v>5518</v>
      </c>
      <c r="Q283" s="19">
        <v>10886</v>
      </c>
      <c r="R283" s="19">
        <v>24650</v>
      </c>
      <c r="S283" s="19">
        <v>20433</v>
      </c>
      <c r="T283" s="19">
        <v>4217</v>
      </c>
      <c r="U283" s="19">
        <v>9128</v>
      </c>
    </row>
    <row r="284" spans="1:21">
      <c r="A284">
        <v>9212</v>
      </c>
      <c r="C284">
        <v>28219</v>
      </c>
      <c r="D284">
        <v>2</v>
      </c>
      <c r="G284" t="s">
        <v>553</v>
      </c>
      <c r="H284">
        <v>1</v>
      </c>
      <c r="I284" t="s">
        <v>554</v>
      </c>
      <c r="J284" s="19">
        <v>29243</v>
      </c>
      <c r="K284" s="19">
        <v>24260</v>
      </c>
      <c r="L284" s="19">
        <v>4983</v>
      </c>
      <c r="M284" s="19">
        <v>14813</v>
      </c>
      <c r="N284" s="19">
        <v>12730</v>
      </c>
      <c r="O284" s="19">
        <v>10088</v>
      </c>
      <c r="P284" s="19">
        <v>2642</v>
      </c>
      <c r="Q284" s="19">
        <v>7708</v>
      </c>
      <c r="R284" s="19">
        <v>16513</v>
      </c>
      <c r="S284" s="19">
        <v>14172</v>
      </c>
      <c r="T284" s="19">
        <v>2341</v>
      </c>
      <c r="U284" s="19">
        <v>7105</v>
      </c>
    </row>
    <row r="285" spans="1:21">
      <c r="A285">
        <v>9213</v>
      </c>
      <c r="C285">
        <v>28219</v>
      </c>
      <c r="D285">
        <v>2</v>
      </c>
      <c r="G285" t="s">
        <v>555</v>
      </c>
      <c r="H285">
        <v>2</v>
      </c>
      <c r="I285" t="s">
        <v>556</v>
      </c>
      <c r="J285" s="19">
        <v>0</v>
      </c>
      <c r="K285" s="19">
        <v>0</v>
      </c>
      <c r="L285" s="19">
        <v>0</v>
      </c>
      <c r="M285" s="19">
        <v>0</v>
      </c>
      <c r="N285" s="19">
        <v>0</v>
      </c>
      <c r="O285" s="19">
        <v>0</v>
      </c>
      <c r="P285" s="19">
        <v>0</v>
      </c>
      <c r="Q285" s="19">
        <v>0</v>
      </c>
      <c r="R285" s="19">
        <v>0</v>
      </c>
      <c r="S285" s="19">
        <v>0</v>
      </c>
      <c r="T285" s="19">
        <v>0</v>
      </c>
      <c r="U285" s="19">
        <v>0</v>
      </c>
    </row>
    <row r="286" spans="1:21">
      <c r="A286">
        <v>9214</v>
      </c>
      <c r="C286">
        <v>28219</v>
      </c>
      <c r="D286">
        <v>2</v>
      </c>
      <c r="G286" t="s">
        <v>557</v>
      </c>
      <c r="H286">
        <v>3</v>
      </c>
      <c r="I286" t="s">
        <v>486</v>
      </c>
      <c r="J286" s="19">
        <v>3130</v>
      </c>
      <c r="K286" s="19">
        <v>3130</v>
      </c>
      <c r="L286" s="19">
        <v>0</v>
      </c>
      <c r="M286" s="19">
        <v>0</v>
      </c>
      <c r="N286" s="19">
        <v>1728</v>
      </c>
      <c r="O286" s="19">
        <v>1728</v>
      </c>
      <c r="P286" s="19">
        <v>0</v>
      </c>
      <c r="Q286" s="19">
        <v>0</v>
      </c>
      <c r="R286" s="19">
        <v>1402</v>
      </c>
      <c r="S286" s="19">
        <v>1402</v>
      </c>
      <c r="T286" s="19">
        <v>0</v>
      </c>
      <c r="U286" s="19">
        <v>0</v>
      </c>
    </row>
    <row r="287" spans="1:21">
      <c r="A287">
        <v>9215</v>
      </c>
      <c r="C287">
        <v>28219</v>
      </c>
      <c r="D287">
        <v>2</v>
      </c>
      <c r="G287" t="s">
        <v>558</v>
      </c>
      <c r="H287">
        <v>3</v>
      </c>
      <c r="I287" t="s">
        <v>487</v>
      </c>
      <c r="J287" s="19">
        <v>26113</v>
      </c>
      <c r="K287" s="19">
        <v>21130</v>
      </c>
      <c r="L287" s="19">
        <v>4983</v>
      </c>
      <c r="M287" s="19">
        <v>14813</v>
      </c>
      <c r="N287" s="19">
        <v>11002</v>
      </c>
      <c r="O287" s="19">
        <v>8360</v>
      </c>
      <c r="P287" s="19">
        <v>2642</v>
      </c>
      <c r="Q287" s="19">
        <v>7708</v>
      </c>
      <c r="R287" s="19">
        <v>15111</v>
      </c>
      <c r="S287" s="19">
        <v>12770</v>
      </c>
      <c r="T287" s="19">
        <v>2341</v>
      </c>
      <c r="U287" s="19">
        <v>7105</v>
      </c>
    </row>
    <row r="288" spans="1:21">
      <c r="A288">
        <v>9216</v>
      </c>
      <c r="C288">
        <v>28219</v>
      </c>
      <c r="D288">
        <v>2</v>
      </c>
      <c r="G288" t="s">
        <v>559</v>
      </c>
      <c r="H288">
        <v>2</v>
      </c>
      <c r="I288" t="s">
        <v>560</v>
      </c>
      <c r="J288" s="19">
        <v>0</v>
      </c>
      <c r="K288" s="19">
        <v>0</v>
      </c>
      <c r="L288" s="19">
        <v>0</v>
      </c>
      <c r="M288" s="19">
        <v>0</v>
      </c>
      <c r="N288" s="19">
        <v>0</v>
      </c>
      <c r="O288" s="19">
        <v>0</v>
      </c>
      <c r="P288" s="19">
        <v>0</v>
      </c>
      <c r="Q288" s="19">
        <v>0</v>
      </c>
      <c r="R288" s="19">
        <v>0</v>
      </c>
      <c r="S288" s="19">
        <v>0</v>
      </c>
      <c r="T288" s="19">
        <v>0</v>
      </c>
      <c r="U288" s="19">
        <v>0</v>
      </c>
    </row>
    <row r="289" spans="1:21">
      <c r="A289">
        <v>9217</v>
      </c>
      <c r="C289">
        <v>28219</v>
      </c>
      <c r="D289">
        <v>2</v>
      </c>
      <c r="G289" t="s">
        <v>561</v>
      </c>
      <c r="H289">
        <v>1</v>
      </c>
      <c r="I289" t="s">
        <v>548</v>
      </c>
      <c r="J289" s="278">
        <v>19049</v>
      </c>
      <c r="K289" s="19">
        <v>15048</v>
      </c>
      <c r="L289" s="19">
        <v>4001</v>
      </c>
      <c r="M289" s="19">
        <v>4355</v>
      </c>
      <c r="N289" s="19">
        <v>12316</v>
      </c>
      <c r="O289" s="19">
        <v>9867</v>
      </c>
      <c r="P289" s="19">
        <v>2449</v>
      </c>
      <c r="Q289" s="19">
        <v>2702</v>
      </c>
      <c r="R289" s="19">
        <v>6733</v>
      </c>
      <c r="S289" s="19">
        <v>5181</v>
      </c>
      <c r="T289" s="19">
        <v>1552</v>
      </c>
      <c r="U289" s="19">
        <v>1653</v>
      </c>
    </row>
    <row r="290" spans="1:21">
      <c r="A290">
        <v>9218</v>
      </c>
      <c r="C290">
        <v>28219</v>
      </c>
      <c r="D290">
        <v>2</v>
      </c>
      <c r="G290" t="s">
        <v>562</v>
      </c>
      <c r="H290">
        <v>2</v>
      </c>
      <c r="I290" t="s">
        <v>488</v>
      </c>
      <c r="J290" s="19">
        <v>16383</v>
      </c>
      <c r="K290" s="19">
        <v>13296</v>
      </c>
      <c r="L290" s="19">
        <v>3087</v>
      </c>
      <c r="M290" s="19">
        <v>3436</v>
      </c>
      <c r="N290" s="19">
        <v>10312</v>
      </c>
      <c r="O290" s="19">
        <v>8433</v>
      </c>
      <c r="P290" s="19">
        <v>1879</v>
      </c>
      <c r="Q290" s="19">
        <v>2128</v>
      </c>
      <c r="R290" s="19">
        <v>6071</v>
      </c>
      <c r="S290" s="19">
        <v>4863</v>
      </c>
      <c r="T290" s="19">
        <v>1208</v>
      </c>
      <c r="U290" s="19">
        <v>1308</v>
      </c>
    </row>
    <row r="291" spans="1:21">
      <c r="A291">
        <v>9265</v>
      </c>
      <c r="C291">
        <v>28219</v>
      </c>
      <c r="D291">
        <v>2</v>
      </c>
      <c r="G291" t="s">
        <v>551</v>
      </c>
      <c r="H291">
        <v>2</v>
      </c>
      <c r="I291" t="s">
        <v>484</v>
      </c>
      <c r="J291" s="19">
        <v>2666</v>
      </c>
      <c r="K291" s="19">
        <v>1752</v>
      </c>
      <c r="L291" s="19">
        <v>914</v>
      </c>
      <c r="M291" s="19">
        <v>919</v>
      </c>
      <c r="N291" s="19">
        <v>2004</v>
      </c>
      <c r="O291" s="19">
        <v>1434</v>
      </c>
      <c r="P291" s="19">
        <v>570</v>
      </c>
      <c r="Q291" s="19">
        <v>574</v>
      </c>
      <c r="R291" s="19">
        <v>662</v>
      </c>
      <c r="S291" s="19">
        <v>318</v>
      </c>
      <c r="T291" s="19">
        <v>344</v>
      </c>
      <c r="U291" s="19">
        <v>345</v>
      </c>
    </row>
    <row r="292" spans="1:21">
      <c r="A292">
        <v>9506</v>
      </c>
      <c r="C292">
        <v>28220</v>
      </c>
      <c r="D292">
        <v>2</v>
      </c>
      <c r="I292" s="280" t="s">
        <v>516</v>
      </c>
      <c r="J292" s="19"/>
      <c r="K292" s="19"/>
      <c r="L292" s="19"/>
      <c r="M292" s="19"/>
      <c r="N292" s="19"/>
      <c r="O292" s="19"/>
      <c r="P292" s="19"/>
      <c r="Q292" s="19"/>
      <c r="R292" s="19"/>
      <c r="S292" s="19"/>
      <c r="T292" s="19"/>
      <c r="U292" s="19"/>
    </row>
    <row r="293" spans="1:21">
      <c r="A293">
        <v>9507</v>
      </c>
      <c r="C293">
        <v>28220</v>
      </c>
      <c r="D293">
        <v>2</v>
      </c>
      <c r="G293" t="s">
        <v>552</v>
      </c>
      <c r="H293">
        <v>0</v>
      </c>
      <c r="I293" t="s">
        <v>542</v>
      </c>
      <c r="J293" s="19">
        <v>26152</v>
      </c>
      <c r="K293" s="19">
        <v>24698</v>
      </c>
      <c r="L293" s="19">
        <v>1454</v>
      </c>
      <c r="M293" s="19">
        <v>5185</v>
      </c>
      <c r="N293" s="19">
        <v>15434</v>
      </c>
      <c r="O293" s="19">
        <v>14691</v>
      </c>
      <c r="P293" s="19">
        <v>743</v>
      </c>
      <c r="Q293" s="19">
        <v>2641</v>
      </c>
      <c r="R293" s="19">
        <v>10718</v>
      </c>
      <c r="S293" s="19">
        <v>10007</v>
      </c>
      <c r="T293" s="19">
        <v>711</v>
      </c>
      <c r="U293" s="19">
        <v>2544</v>
      </c>
    </row>
    <row r="294" spans="1:21">
      <c r="A294">
        <v>9508</v>
      </c>
      <c r="C294">
        <v>28220</v>
      </c>
      <c r="D294">
        <v>2</v>
      </c>
      <c r="G294" t="s">
        <v>553</v>
      </c>
      <c r="H294">
        <v>1</v>
      </c>
      <c r="I294" t="s">
        <v>554</v>
      </c>
      <c r="J294" s="19">
        <v>15727</v>
      </c>
      <c r="K294" s="19">
        <v>14537</v>
      </c>
      <c r="L294" s="19">
        <v>1190</v>
      </c>
      <c r="M294" s="19">
        <v>4876</v>
      </c>
      <c r="N294" s="19">
        <v>8496</v>
      </c>
      <c r="O294" s="19">
        <v>7882</v>
      </c>
      <c r="P294" s="19">
        <v>614</v>
      </c>
      <c r="Q294" s="19">
        <v>2486</v>
      </c>
      <c r="R294" s="19">
        <v>7231</v>
      </c>
      <c r="S294" s="19">
        <v>6655</v>
      </c>
      <c r="T294" s="19">
        <v>576</v>
      </c>
      <c r="U294" s="19">
        <v>2390</v>
      </c>
    </row>
    <row r="295" spans="1:21">
      <c r="A295">
        <v>9509</v>
      </c>
      <c r="C295">
        <v>28220</v>
      </c>
      <c r="D295">
        <v>2</v>
      </c>
      <c r="G295" t="s">
        <v>555</v>
      </c>
      <c r="H295">
        <v>2</v>
      </c>
      <c r="I295" t="s">
        <v>556</v>
      </c>
      <c r="J295" s="19">
        <v>0</v>
      </c>
      <c r="K295" s="19">
        <v>0</v>
      </c>
      <c r="L295" s="19">
        <v>0</v>
      </c>
      <c r="M295" s="19">
        <v>0</v>
      </c>
      <c r="N295" s="19">
        <v>0</v>
      </c>
      <c r="O295" s="19">
        <v>0</v>
      </c>
      <c r="P295" s="19">
        <v>0</v>
      </c>
      <c r="Q295" s="19">
        <v>0</v>
      </c>
      <c r="R295" s="19">
        <v>0</v>
      </c>
      <c r="S295" s="19">
        <v>0</v>
      </c>
      <c r="T295" s="19">
        <v>0</v>
      </c>
      <c r="U295" s="19">
        <v>0</v>
      </c>
    </row>
    <row r="296" spans="1:21">
      <c r="A296">
        <v>9510</v>
      </c>
      <c r="C296">
        <v>28220</v>
      </c>
      <c r="D296">
        <v>2</v>
      </c>
      <c r="G296" t="s">
        <v>557</v>
      </c>
      <c r="H296">
        <v>3</v>
      </c>
      <c r="I296" t="s">
        <v>486</v>
      </c>
      <c r="J296" s="19">
        <v>2754</v>
      </c>
      <c r="K296" s="19">
        <v>2754</v>
      </c>
      <c r="L296" s="19">
        <v>0</v>
      </c>
      <c r="M296" s="19">
        <v>0</v>
      </c>
      <c r="N296" s="19">
        <v>1686</v>
      </c>
      <c r="O296" s="19">
        <v>1686</v>
      </c>
      <c r="P296" s="19">
        <v>0</v>
      </c>
      <c r="Q296" s="19">
        <v>0</v>
      </c>
      <c r="R296" s="19">
        <v>1068</v>
      </c>
      <c r="S296" s="19">
        <v>1068</v>
      </c>
      <c r="T296" s="19">
        <v>0</v>
      </c>
      <c r="U296" s="19">
        <v>0</v>
      </c>
    </row>
    <row r="297" spans="1:21">
      <c r="A297">
        <v>9511</v>
      </c>
      <c r="C297">
        <v>28220</v>
      </c>
      <c r="D297">
        <v>2</v>
      </c>
      <c r="G297" t="s">
        <v>558</v>
      </c>
      <c r="H297">
        <v>3</v>
      </c>
      <c r="I297" t="s">
        <v>487</v>
      </c>
      <c r="J297" s="19">
        <v>12973</v>
      </c>
      <c r="K297" s="19">
        <v>11783</v>
      </c>
      <c r="L297" s="19">
        <v>1190</v>
      </c>
      <c r="M297" s="19">
        <v>4876</v>
      </c>
      <c r="N297" s="19">
        <v>6810</v>
      </c>
      <c r="O297" s="19">
        <v>6196</v>
      </c>
      <c r="P297" s="19">
        <v>614</v>
      </c>
      <c r="Q297" s="19">
        <v>2486</v>
      </c>
      <c r="R297" s="19">
        <v>6163</v>
      </c>
      <c r="S297" s="19">
        <v>5587</v>
      </c>
      <c r="T297" s="19">
        <v>576</v>
      </c>
      <c r="U297" s="19">
        <v>2390</v>
      </c>
    </row>
    <row r="298" spans="1:21">
      <c r="A298">
        <v>9512</v>
      </c>
      <c r="C298">
        <v>28220</v>
      </c>
      <c r="D298">
        <v>2</v>
      </c>
      <c r="G298" t="s">
        <v>559</v>
      </c>
      <c r="H298">
        <v>2</v>
      </c>
      <c r="I298" t="s">
        <v>560</v>
      </c>
      <c r="J298" s="19">
        <v>0</v>
      </c>
      <c r="K298" s="19">
        <v>0</v>
      </c>
      <c r="L298" s="19">
        <v>0</v>
      </c>
      <c r="M298" s="19">
        <v>0</v>
      </c>
      <c r="N298" s="19">
        <v>0</v>
      </c>
      <c r="O298" s="19">
        <v>0</v>
      </c>
      <c r="P298" s="19">
        <v>0</v>
      </c>
      <c r="Q298" s="19">
        <v>0</v>
      </c>
      <c r="R298" s="19">
        <v>0</v>
      </c>
      <c r="S298" s="19">
        <v>0</v>
      </c>
      <c r="T298" s="19">
        <v>0</v>
      </c>
      <c r="U298" s="19">
        <v>0</v>
      </c>
    </row>
    <row r="299" spans="1:21">
      <c r="A299">
        <v>9513</v>
      </c>
      <c r="C299">
        <v>28220</v>
      </c>
      <c r="D299">
        <v>2</v>
      </c>
      <c r="G299" t="s">
        <v>561</v>
      </c>
      <c r="H299">
        <v>1</v>
      </c>
      <c r="I299" t="s">
        <v>548</v>
      </c>
      <c r="J299" s="278">
        <v>9914</v>
      </c>
      <c r="K299" s="19">
        <v>9727</v>
      </c>
      <c r="L299" s="19">
        <v>187</v>
      </c>
      <c r="M299" s="19">
        <v>199</v>
      </c>
      <c r="N299" s="19">
        <v>6633</v>
      </c>
      <c r="O299" s="19">
        <v>6540</v>
      </c>
      <c r="P299" s="19">
        <v>93</v>
      </c>
      <c r="Q299" s="19">
        <v>99</v>
      </c>
      <c r="R299" s="19">
        <v>3281</v>
      </c>
      <c r="S299" s="19">
        <v>3187</v>
      </c>
      <c r="T299" s="19">
        <v>94</v>
      </c>
      <c r="U299" s="19">
        <v>100</v>
      </c>
    </row>
    <row r="300" spans="1:21">
      <c r="A300">
        <v>9514</v>
      </c>
      <c r="C300">
        <v>28220</v>
      </c>
      <c r="D300">
        <v>2</v>
      </c>
      <c r="G300" t="s">
        <v>562</v>
      </c>
      <c r="H300">
        <v>2</v>
      </c>
      <c r="I300" t="s">
        <v>488</v>
      </c>
      <c r="J300" s="19">
        <v>9735</v>
      </c>
      <c r="K300" s="19">
        <v>9553</v>
      </c>
      <c r="L300" s="19">
        <v>182</v>
      </c>
      <c r="M300" s="19">
        <v>194</v>
      </c>
      <c r="N300" s="19">
        <v>6473</v>
      </c>
      <c r="O300" s="19">
        <v>6380</v>
      </c>
      <c r="P300" s="19">
        <v>93</v>
      </c>
      <c r="Q300" s="19">
        <v>99</v>
      </c>
      <c r="R300" s="19">
        <v>3262</v>
      </c>
      <c r="S300" s="19">
        <v>3173</v>
      </c>
      <c r="T300" s="19">
        <v>89</v>
      </c>
      <c r="U300" s="19">
        <v>95</v>
      </c>
    </row>
    <row r="301" spans="1:21">
      <c r="A301">
        <v>9564</v>
      </c>
      <c r="C301">
        <v>28220</v>
      </c>
      <c r="D301">
        <v>2</v>
      </c>
      <c r="G301" t="s">
        <v>551</v>
      </c>
      <c r="H301">
        <v>2</v>
      </c>
      <c r="I301" t="s">
        <v>484</v>
      </c>
      <c r="J301" s="19">
        <v>179</v>
      </c>
      <c r="K301" s="19">
        <v>174</v>
      </c>
      <c r="L301" s="19">
        <v>5</v>
      </c>
      <c r="M301" s="19">
        <v>5</v>
      </c>
      <c r="N301" s="19">
        <v>160</v>
      </c>
      <c r="O301" s="19">
        <v>160</v>
      </c>
      <c r="P301" s="19">
        <v>0</v>
      </c>
      <c r="Q301" s="19">
        <v>0</v>
      </c>
      <c r="R301" s="19">
        <v>19</v>
      </c>
      <c r="S301" s="19">
        <v>14</v>
      </c>
      <c r="T301" s="19">
        <v>5</v>
      </c>
      <c r="U301" s="19">
        <v>5</v>
      </c>
    </row>
    <row r="302" spans="1:21">
      <c r="A302">
        <v>9691</v>
      </c>
      <c r="C302">
        <v>28221</v>
      </c>
      <c r="D302">
        <v>2</v>
      </c>
      <c r="I302" s="280" t="s">
        <v>517</v>
      </c>
      <c r="J302" s="19"/>
      <c r="K302" s="19"/>
      <c r="L302" s="19"/>
      <c r="M302" s="19"/>
      <c r="N302" s="19"/>
      <c r="O302" s="19"/>
      <c r="P302" s="19"/>
      <c r="Q302" s="19"/>
      <c r="R302" s="19"/>
      <c r="S302" s="19"/>
      <c r="T302" s="19"/>
      <c r="U302" s="19"/>
    </row>
    <row r="303" spans="1:21">
      <c r="A303">
        <v>9692</v>
      </c>
      <c r="C303">
        <v>28221</v>
      </c>
      <c r="D303">
        <v>2</v>
      </c>
      <c r="G303" t="s">
        <v>552</v>
      </c>
      <c r="H303">
        <v>0</v>
      </c>
      <c r="I303" t="s">
        <v>542</v>
      </c>
      <c r="J303" s="19">
        <v>21049</v>
      </c>
      <c r="K303" s="19">
        <v>19263</v>
      </c>
      <c r="L303" s="19">
        <v>1786</v>
      </c>
      <c r="M303" s="19">
        <v>5059</v>
      </c>
      <c r="N303" s="19">
        <v>11235</v>
      </c>
      <c r="O303" s="19">
        <v>10222</v>
      </c>
      <c r="P303" s="19">
        <v>1013</v>
      </c>
      <c r="Q303" s="19">
        <v>2731</v>
      </c>
      <c r="R303" s="19">
        <v>9814</v>
      </c>
      <c r="S303" s="19">
        <v>9041</v>
      </c>
      <c r="T303" s="19">
        <v>773</v>
      </c>
      <c r="U303" s="19">
        <v>2328</v>
      </c>
    </row>
    <row r="304" spans="1:21">
      <c r="A304">
        <v>9693</v>
      </c>
      <c r="C304">
        <v>28221</v>
      </c>
      <c r="D304">
        <v>2</v>
      </c>
      <c r="G304" t="s">
        <v>553</v>
      </c>
      <c r="H304">
        <v>1</v>
      </c>
      <c r="I304" t="s">
        <v>554</v>
      </c>
      <c r="J304" s="19">
        <v>16414</v>
      </c>
      <c r="K304" s="19">
        <v>15162</v>
      </c>
      <c r="L304" s="19">
        <v>1252</v>
      </c>
      <c r="M304" s="19">
        <v>4512</v>
      </c>
      <c r="N304" s="19">
        <v>8124</v>
      </c>
      <c r="O304" s="19">
        <v>7423</v>
      </c>
      <c r="P304" s="19">
        <v>701</v>
      </c>
      <c r="Q304" s="19">
        <v>2416</v>
      </c>
      <c r="R304" s="19">
        <v>8290</v>
      </c>
      <c r="S304" s="19">
        <v>7739</v>
      </c>
      <c r="T304" s="19">
        <v>551</v>
      </c>
      <c r="U304" s="19">
        <v>2096</v>
      </c>
    </row>
    <row r="305" spans="1:21">
      <c r="A305">
        <v>9694</v>
      </c>
      <c r="C305">
        <v>28221</v>
      </c>
      <c r="D305">
        <v>2</v>
      </c>
      <c r="G305" t="s">
        <v>555</v>
      </c>
      <c r="H305">
        <v>2</v>
      </c>
      <c r="I305" t="s">
        <v>556</v>
      </c>
      <c r="J305" s="19">
        <v>0</v>
      </c>
      <c r="K305" s="19">
        <v>0</v>
      </c>
      <c r="L305" s="19">
        <v>0</v>
      </c>
      <c r="M305" s="19">
        <v>0</v>
      </c>
      <c r="N305" s="19">
        <v>0</v>
      </c>
      <c r="O305" s="19">
        <v>0</v>
      </c>
      <c r="P305" s="19">
        <v>0</v>
      </c>
      <c r="Q305" s="19">
        <v>0</v>
      </c>
      <c r="R305" s="19">
        <v>0</v>
      </c>
      <c r="S305" s="19">
        <v>0</v>
      </c>
      <c r="T305" s="19">
        <v>0</v>
      </c>
      <c r="U305" s="19">
        <v>0</v>
      </c>
    </row>
    <row r="306" spans="1:21">
      <c r="A306">
        <v>9695</v>
      </c>
      <c r="C306">
        <v>28221</v>
      </c>
      <c r="D306">
        <v>2</v>
      </c>
      <c r="G306" t="s">
        <v>557</v>
      </c>
      <c r="H306">
        <v>3</v>
      </c>
      <c r="I306" t="s">
        <v>486</v>
      </c>
      <c r="J306" s="19">
        <v>4488</v>
      </c>
      <c r="K306" s="19">
        <v>4488</v>
      </c>
      <c r="L306" s="19">
        <v>0</v>
      </c>
      <c r="M306" s="19">
        <v>0</v>
      </c>
      <c r="N306" s="19">
        <v>2593</v>
      </c>
      <c r="O306" s="19">
        <v>2593</v>
      </c>
      <c r="P306" s="19">
        <v>0</v>
      </c>
      <c r="Q306" s="19">
        <v>0</v>
      </c>
      <c r="R306" s="19">
        <v>1895</v>
      </c>
      <c r="S306" s="19">
        <v>1895</v>
      </c>
      <c r="T306" s="19">
        <v>0</v>
      </c>
      <c r="U306" s="19">
        <v>0</v>
      </c>
    </row>
    <row r="307" spans="1:21">
      <c r="A307">
        <v>9696</v>
      </c>
      <c r="C307">
        <v>28221</v>
      </c>
      <c r="D307">
        <v>2</v>
      </c>
      <c r="G307" t="s">
        <v>558</v>
      </c>
      <c r="H307">
        <v>3</v>
      </c>
      <c r="I307" t="s">
        <v>487</v>
      </c>
      <c r="J307" s="19">
        <v>11926</v>
      </c>
      <c r="K307" s="19">
        <v>10674</v>
      </c>
      <c r="L307" s="19">
        <v>1252</v>
      </c>
      <c r="M307" s="19">
        <v>4512</v>
      </c>
      <c r="N307" s="19">
        <v>5531</v>
      </c>
      <c r="O307" s="19">
        <v>4830</v>
      </c>
      <c r="P307" s="19">
        <v>701</v>
      </c>
      <c r="Q307" s="19">
        <v>2416</v>
      </c>
      <c r="R307" s="19">
        <v>6395</v>
      </c>
      <c r="S307" s="19">
        <v>5844</v>
      </c>
      <c r="T307" s="19">
        <v>551</v>
      </c>
      <c r="U307" s="19">
        <v>2096</v>
      </c>
    </row>
    <row r="308" spans="1:21">
      <c r="A308">
        <v>9697</v>
      </c>
      <c r="C308">
        <v>28221</v>
      </c>
      <c r="D308">
        <v>2</v>
      </c>
      <c r="G308" t="s">
        <v>559</v>
      </c>
      <c r="H308">
        <v>2</v>
      </c>
      <c r="I308" t="s">
        <v>560</v>
      </c>
      <c r="J308" s="19">
        <v>0</v>
      </c>
      <c r="K308" s="19">
        <v>0</v>
      </c>
      <c r="L308" s="19">
        <v>0</v>
      </c>
      <c r="M308" s="19">
        <v>0</v>
      </c>
      <c r="N308" s="19">
        <v>0</v>
      </c>
      <c r="O308" s="19">
        <v>0</v>
      </c>
      <c r="P308" s="19">
        <v>0</v>
      </c>
      <c r="Q308" s="19">
        <v>0</v>
      </c>
      <c r="R308" s="19">
        <v>0</v>
      </c>
      <c r="S308" s="19">
        <v>0</v>
      </c>
      <c r="T308" s="19">
        <v>0</v>
      </c>
      <c r="U308" s="19">
        <v>0</v>
      </c>
    </row>
    <row r="309" spans="1:21">
      <c r="A309">
        <v>9698</v>
      </c>
      <c r="C309">
        <v>28221</v>
      </c>
      <c r="D309">
        <v>2</v>
      </c>
      <c r="G309" t="s">
        <v>561</v>
      </c>
      <c r="H309">
        <v>1</v>
      </c>
      <c r="I309" t="s">
        <v>548</v>
      </c>
      <c r="J309" s="278">
        <v>4218</v>
      </c>
      <c r="K309" s="19">
        <v>3763</v>
      </c>
      <c r="L309" s="19">
        <v>455</v>
      </c>
      <c r="M309" s="19">
        <v>457</v>
      </c>
      <c r="N309" s="19">
        <v>2837</v>
      </c>
      <c r="O309" s="19">
        <v>2567</v>
      </c>
      <c r="P309" s="19">
        <v>270</v>
      </c>
      <c r="Q309" s="19">
        <v>270</v>
      </c>
      <c r="R309" s="19">
        <v>1381</v>
      </c>
      <c r="S309" s="19">
        <v>1196</v>
      </c>
      <c r="T309" s="19">
        <v>185</v>
      </c>
      <c r="U309" s="19">
        <v>187</v>
      </c>
    </row>
    <row r="310" spans="1:21">
      <c r="A310">
        <v>9699</v>
      </c>
      <c r="C310">
        <v>28221</v>
      </c>
      <c r="D310">
        <v>2</v>
      </c>
      <c r="G310" t="s">
        <v>562</v>
      </c>
      <c r="H310">
        <v>2</v>
      </c>
      <c r="I310" t="s">
        <v>488</v>
      </c>
      <c r="J310" s="19">
        <v>3689</v>
      </c>
      <c r="K310" s="19">
        <v>3235</v>
      </c>
      <c r="L310" s="19">
        <v>454</v>
      </c>
      <c r="M310" s="19">
        <v>456</v>
      </c>
      <c r="N310" s="19">
        <v>2431</v>
      </c>
      <c r="O310" s="19">
        <v>2162</v>
      </c>
      <c r="P310" s="19">
        <v>269</v>
      </c>
      <c r="Q310" s="19">
        <v>269</v>
      </c>
      <c r="R310" s="19">
        <v>1258</v>
      </c>
      <c r="S310" s="19">
        <v>1073</v>
      </c>
      <c r="T310" s="19">
        <v>185</v>
      </c>
      <c r="U310" s="19">
        <v>187</v>
      </c>
    </row>
    <row r="311" spans="1:21">
      <c r="A311">
        <v>9742</v>
      </c>
      <c r="C311">
        <v>28221</v>
      </c>
      <c r="D311">
        <v>2</v>
      </c>
      <c r="G311" t="s">
        <v>551</v>
      </c>
      <c r="H311">
        <v>2</v>
      </c>
      <c r="I311" t="s">
        <v>484</v>
      </c>
      <c r="J311" s="19">
        <v>529</v>
      </c>
      <c r="K311" s="19">
        <v>528</v>
      </c>
      <c r="L311" s="19">
        <v>1</v>
      </c>
      <c r="M311" s="19">
        <v>1</v>
      </c>
      <c r="N311" s="19">
        <v>406</v>
      </c>
      <c r="O311" s="19">
        <v>405</v>
      </c>
      <c r="P311" s="19">
        <v>1</v>
      </c>
      <c r="Q311" s="19">
        <v>1</v>
      </c>
      <c r="R311" s="19">
        <v>123</v>
      </c>
      <c r="S311" s="19">
        <v>123</v>
      </c>
      <c r="T311" s="19">
        <v>0</v>
      </c>
      <c r="U311" s="19">
        <v>0</v>
      </c>
    </row>
    <row r="312" spans="1:21">
      <c r="A312">
        <v>9859</v>
      </c>
      <c r="C312">
        <v>28222</v>
      </c>
      <c r="D312">
        <v>2</v>
      </c>
      <c r="I312" s="280" t="s">
        <v>518</v>
      </c>
      <c r="J312" s="19"/>
      <c r="K312" s="19"/>
      <c r="L312" s="19"/>
      <c r="M312" s="19"/>
      <c r="N312" s="19"/>
      <c r="O312" s="19"/>
      <c r="P312" s="19"/>
      <c r="Q312" s="19"/>
      <c r="R312" s="19"/>
      <c r="S312" s="19"/>
      <c r="T312" s="19"/>
      <c r="U312" s="19"/>
    </row>
    <row r="313" spans="1:21">
      <c r="A313">
        <v>9860</v>
      </c>
      <c r="C313">
        <v>28222</v>
      </c>
      <c r="D313">
        <v>2</v>
      </c>
      <c r="G313" t="s">
        <v>552</v>
      </c>
      <c r="H313">
        <v>0</v>
      </c>
      <c r="I313" t="s">
        <v>542</v>
      </c>
      <c r="J313" s="19">
        <v>12667</v>
      </c>
      <c r="K313" s="19">
        <v>11466</v>
      </c>
      <c r="L313" s="19">
        <v>1201</v>
      </c>
      <c r="M313" s="19">
        <v>3227</v>
      </c>
      <c r="N313" s="19">
        <v>7238</v>
      </c>
      <c r="O313" s="19">
        <v>6668</v>
      </c>
      <c r="P313" s="19">
        <v>570</v>
      </c>
      <c r="Q313" s="19">
        <v>1630</v>
      </c>
      <c r="R313" s="19">
        <v>5429</v>
      </c>
      <c r="S313" s="19">
        <v>4798</v>
      </c>
      <c r="T313" s="19">
        <v>631</v>
      </c>
      <c r="U313" s="19">
        <v>1597</v>
      </c>
    </row>
    <row r="314" spans="1:21">
      <c r="A314">
        <v>9861</v>
      </c>
      <c r="C314">
        <v>28222</v>
      </c>
      <c r="D314">
        <v>2</v>
      </c>
      <c r="G314" t="s">
        <v>553</v>
      </c>
      <c r="H314">
        <v>1</v>
      </c>
      <c r="I314" t="s">
        <v>554</v>
      </c>
      <c r="J314" s="19">
        <v>9042</v>
      </c>
      <c r="K314" s="19">
        <v>8339</v>
      </c>
      <c r="L314" s="19">
        <v>703</v>
      </c>
      <c r="M314" s="19">
        <v>2720</v>
      </c>
      <c r="N314" s="19">
        <v>4935</v>
      </c>
      <c r="O314" s="19">
        <v>4620</v>
      </c>
      <c r="P314" s="19">
        <v>315</v>
      </c>
      <c r="Q314" s="19">
        <v>1369</v>
      </c>
      <c r="R314" s="19">
        <v>4107</v>
      </c>
      <c r="S314" s="19">
        <v>3719</v>
      </c>
      <c r="T314" s="19">
        <v>388</v>
      </c>
      <c r="U314" s="19">
        <v>1351</v>
      </c>
    </row>
    <row r="315" spans="1:21">
      <c r="A315">
        <v>9862</v>
      </c>
      <c r="C315">
        <v>28222</v>
      </c>
      <c r="D315">
        <v>2</v>
      </c>
      <c r="G315" t="s">
        <v>555</v>
      </c>
      <c r="H315">
        <v>2</v>
      </c>
      <c r="I315" t="s">
        <v>556</v>
      </c>
      <c r="J315" s="19">
        <v>0</v>
      </c>
      <c r="K315" s="19">
        <v>0</v>
      </c>
      <c r="L315" s="19">
        <v>0</v>
      </c>
      <c r="M315" s="19">
        <v>0</v>
      </c>
      <c r="N315" s="19">
        <v>0</v>
      </c>
      <c r="O315" s="19">
        <v>0</v>
      </c>
      <c r="P315" s="19">
        <v>0</v>
      </c>
      <c r="Q315" s="19">
        <v>0</v>
      </c>
      <c r="R315" s="19">
        <v>0</v>
      </c>
      <c r="S315" s="19">
        <v>0</v>
      </c>
      <c r="T315" s="19">
        <v>0</v>
      </c>
      <c r="U315" s="19">
        <v>0</v>
      </c>
    </row>
    <row r="316" spans="1:21">
      <c r="A316">
        <v>9863</v>
      </c>
      <c r="C316">
        <v>28222</v>
      </c>
      <c r="D316">
        <v>2</v>
      </c>
      <c r="G316" t="s">
        <v>557</v>
      </c>
      <c r="H316">
        <v>3</v>
      </c>
      <c r="I316" t="s">
        <v>486</v>
      </c>
      <c r="J316" s="19">
        <v>1865</v>
      </c>
      <c r="K316" s="19">
        <v>1865</v>
      </c>
      <c r="L316" s="19">
        <v>0</v>
      </c>
      <c r="M316" s="19">
        <v>0</v>
      </c>
      <c r="N316" s="19">
        <v>1145</v>
      </c>
      <c r="O316" s="19">
        <v>1145</v>
      </c>
      <c r="P316" s="19">
        <v>0</v>
      </c>
      <c r="Q316" s="19">
        <v>0</v>
      </c>
      <c r="R316" s="19">
        <v>720</v>
      </c>
      <c r="S316" s="19">
        <v>720</v>
      </c>
      <c r="T316" s="19">
        <v>0</v>
      </c>
      <c r="U316" s="19">
        <v>0</v>
      </c>
    </row>
    <row r="317" spans="1:21">
      <c r="A317">
        <v>9864</v>
      </c>
      <c r="C317">
        <v>28222</v>
      </c>
      <c r="D317">
        <v>2</v>
      </c>
      <c r="G317" t="s">
        <v>558</v>
      </c>
      <c r="H317">
        <v>3</v>
      </c>
      <c r="I317" t="s">
        <v>487</v>
      </c>
      <c r="J317" s="19">
        <v>7177</v>
      </c>
      <c r="K317" s="19">
        <v>6474</v>
      </c>
      <c r="L317" s="19">
        <v>703</v>
      </c>
      <c r="M317" s="19">
        <v>2720</v>
      </c>
      <c r="N317" s="19">
        <v>3790</v>
      </c>
      <c r="O317" s="19">
        <v>3475</v>
      </c>
      <c r="P317" s="19">
        <v>315</v>
      </c>
      <c r="Q317" s="19">
        <v>1369</v>
      </c>
      <c r="R317" s="19">
        <v>3387</v>
      </c>
      <c r="S317" s="19">
        <v>2999</v>
      </c>
      <c r="T317" s="19">
        <v>388</v>
      </c>
      <c r="U317" s="19">
        <v>1351</v>
      </c>
    </row>
    <row r="318" spans="1:21">
      <c r="A318">
        <v>9865</v>
      </c>
      <c r="C318">
        <v>28222</v>
      </c>
      <c r="D318">
        <v>2</v>
      </c>
      <c r="G318" t="s">
        <v>559</v>
      </c>
      <c r="H318">
        <v>2</v>
      </c>
      <c r="I318" t="s">
        <v>560</v>
      </c>
      <c r="J318" s="19">
        <v>0</v>
      </c>
      <c r="K318" s="19">
        <v>0</v>
      </c>
      <c r="L318" s="19">
        <v>0</v>
      </c>
      <c r="M318" s="19">
        <v>0</v>
      </c>
      <c r="N318" s="19">
        <v>0</v>
      </c>
      <c r="O318" s="19">
        <v>0</v>
      </c>
      <c r="P318" s="19">
        <v>0</v>
      </c>
      <c r="Q318" s="19">
        <v>0</v>
      </c>
      <c r="R318" s="19">
        <v>0</v>
      </c>
      <c r="S318" s="19">
        <v>0</v>
      </c>
      <c r="T318" s="19">
        <v>0</v>
      </c>
      <c r="U318" s="19">
        <v>0</v>
      </c>
    </row>
    <row r="319" spans="1:21">
      <c r="A319">
        <v>9866</v>
      </c>
      <c r="C319">
        <v>28222</v>
      </c>
      <c r="D319">
        <v>2</v>
      </c>
      <c r="G319" t="s">
        <v>561</v>
      </c>
      <c r="H319">
        <v>1</v>
      </c>
      <c r="I319" t="s">
        <v>548</v>
      </c>
      <c r="J319" s="278">
        <v>3469</v>
      </c>
      <c r="K319" s="19">
        <v>2993</v>
      </c>
      <c r="L319" s="19">
        <v>476</v>
      </c>
      <c r="M319" s="19">
        <v>478</v>
      </c>
      <c r="N319" s="19">
        <v>2204</v>
      </c>
      <c r="O319" s="19">
        <v>1959</v>
      </c>
      <c r="P319" s="19">
        <v>245</v>
      </c>
      <c r="Q319" s="19">
        <v>246</v>
      </c>
      <c r="R319" s="19">
        <v>1265</v>
      </c>
      <c r="S319" s="19">
        <v>1034</v>
      </c>
      <c r="T319" s="19">
        <v>231</v>
      </c>
      <c r="U319" s="19">
        <v>232</v>
      </c>
    </row>
    <row r="320" spans="1:21">
      <c r="A320">
        <v>9867</v>
      </c>
      <c r="C320">
        <v>28222</v>
      </c>
      <c r="D320">
        <v>2</v>
      </c>
      <c r="G320" t="s">
        <v>562</v>
      </c>
      <c r="H320">
        <v>2</v>
      </c>
      <c r="I320" t="s">
        <v>488</v>
      </c>
      <c r="J320" s="19">
        <v>3382</v>
      </c>
      <c r="K320" s="19">
        <v>2911</v>
      </c>
      <c r="L320" s="19">
        <v>471</v>
      </c>
      <c r="M320" s="19">
        <v>473</v>
      </c>
      <c r="N320" s="19">
        <v>2131</v>
      </c>
      <c r="O320" s="19">
        <v>1890</v>
      </c>
      <c r="P320" s="19">
        <v>241</v>
      </c>
      <c r="Q320" s="19">
        <v>242</v>
      </c>
      <c r="R320" s="19">
        <v>1251</v>
      </c>
      <c r="S320" s="19">
        <v>1021</v>
      </c>
      <c r="T320" s="19">
        <v>230</v>
      </c>
      <c r="U320" s="19">
        <v>231</v>
      </c>
    </row>
    <row r="321" spans="1:21">
      <c r="A321">
        <v>9903</v>
      </c>
      <c r="C321">
        <v>28222</v>
      </c>
      <c r="D321">
        <v>2</v>
      </c>
      <c r="G321" t="s">
        <v>551</v>
      </c>
      <c r="H321">
        <v>2</v>
      </c>
      <c r="I321" t="s">
        <v>484</v>
      </c>
      <c r="J321" s="19">
        <v>87</v>
      </c>
      <c r="K321" s="19">
        <v>82</v>
      </c>
      <c r="L321" s="19">
        <v>5</v>
      </c>
      <c r="M321" s="19">
        <v>5</v>
      </c>
      <c r="N321" s="19">
        <v>73</v>
      </c>
      <c r="O321" s="19">
        <v>69</v>
      </c>
      <c r="P321" s="19">
        <v>4</v>
      </c>
      <c r="Q321" s="19">
        <v>4</v>
      </c>
      <c r="R321" s="19">
        <v>14</v>
      </c>
      <c r="S321" s="19">
        <v>13</v>
      </c>
      <c r="T321" s="19">
        <v>1</v>
      </c>
      <c r="U321" s="19">
        <v>1</v>
      </c>
    </row>
    <row r="322" spans="1:21">
      <c r="A322">
        <v>9957</v>
      </c>
      <c r="C322">
        <v>28223</v>
      </c>
      <c r="D322">
        <v>2</v>
      </c>
      <c r="I322" s="280" t="s">
        <v>519</v>
      </c>
      <c r="J322" s="19"/>
      <c r="K322" s="19"/>
      <c r="L322" s="19"/>
      <c r="M322" s="19"/>
      <c r="N322" s="19"/>
      <c r="O322" s="19"/>
      <c r="P322" s="19"/>
      <c r="Q322" s="19"/>
      <c r="R322" s="19"/>
      <c r="S322" s="19"/>
      <c r="T322" s="19"/>
      <c r="U322" s="19"/>
    </row>
    <row r="323" spans="1:21">
      <c r="A323">
        <v>9958</v>
      </c>
      <c r="C323">
        <v>28223</v>
      </c>
      <c r="D323">
        <v>2</v>
      </c>
      <c r="G323" t="s">
        <v>552</v>
      </c>
      <c r="H323">
        <v>0</v>
      </c>
      <c r="I323" t="s">
        <v>542</v>
      </c>
      <c r="J323" s="19">
        <v>32685</v>
      </c>
      <c r="K323" s="19">
        <v>30765</v>
      </c>
      <c r="L323" s="19">
        <v>1920</v>
      </c>
      <c r="M323" s="19">
        <v>7755</v>
      </c>
      <c r="N323" s="19">
        <v>18337</v>
      </c>
      <c r="O323" s="19">
        <v>17404</v>
      </c>
      <c r="P323" s="19">
        <v>933</v>
      </c>
      <c r="Q323" s="19">
        <v>3885</v>
      </c>
      <c r="R323" s="19">
        <v>14348</v>
      </c>
      <c r="S323" s="19">
        <v>13361</v>
      </c>
      <c r="T323" s="19">
        <v>987</v>
      </c>
      <c r="U323" s="19">
        <v>3870</v>
      </c>
    </row>
    <row r="324" spans="1:21">
      <c r="A324">
        <v>9959</v>
      </c>
      <c r="C324">
        <v>28223</v>
      </c>
      <c r="D324">
        <v>2</v>
      </c>
      <c r="G324" t="s">
        <v>553</v>
      </c>
      <c r="H324">
        <v>1</v>
      </c>
      <c r="I324" t="s">
        <v>554</v>
      </c>
      <c r="J324" s="19">
        <v>28183</v>
      </c>
      <c r="K324" s="19">
        <v>26370</v>
      </c>
      <c r="L324" s="19">
        <v>1813</v>
      </c>
      <c r="M324" s="19">
        <v>7620</v>
      </c>
      <c r="N324" s="19">
        <v>14977</v>
      </c>
      <c r="O324" s="19">
        <v>14090</v>
      </c>
      <c r="P324" s="19">
        <v>887</v>
      </c>
      <c r="Q324" s="19">
        <v>3825</v>
      </c>
      <c r="R324" s="19">
        <v>13206</v>
      </c>
      <c r="S324" s="19">
        <v>12280</v>
      </c>
      <c r="T324" s="19">
        <v>926</v>
      </c>
      <c r="U324" s="19">
        <v>3795</v>
      </c>
    </row>
    <row r="325" spans="1:21">
      <c r="A325">
        <v>9960</v>
      </c>
      <c r="C325">
        <v>28223</v>
      </c>
      <c r="D325">
        <v>2</v>
      </c>
      <c r="G325" t="s">
        <v>555</v>
      </c>
      <c r="H325">
        <v>2</v>
      </c>
      <c r="I325" t="s">
        <v>556</v>
      </c>
      <c r="J325" s="19">
        <v>0</v>
      </c>
      <c r="K325" s="19">
        <v>0</v>
      </c>
      <c r="L325" s="19">
        <v>0</v>
      </c>
      <c r="M325" s="19">
        <v>0</v>
      </c>
      <c r="N325" s="19">
        <v>0</v>
      </c>
      <c r="O325" s="19">
        <v>0</v>
      </c>
      <c r="P325" s="19">
        <v>0</v>
      </c>
      <c r="Q325" s="19">
        <v>0</v>
      </c>
      <c r="R325" s="19">
        <v>0</v>
      </c>
      <c r="S325" s="19">
        <v>0</v>
      </c>
      <c r="T325" s="19">
        <v>0</v>
      </c>
      <c r="U325" s="19">
        <v>0</v>
      </c>
    </row>
    <row r="326" spans="1:21">
      <c r="A326">
        <v>9961</v>
      </c>
      <c r="C326">
        <v>28223</v>
      </c>
      <c r="D326">
        <v>2</v>
      </c>
      <c r="G326" t="s">
        <v>557</v>
      </c>
      <c r="H326">
        <v>3</v>
      </c>
      <c r="I326" t="s">
        <v>486</v>
      </c>
      <c r="J326" s="19">
        <v>5504</v>
      </c>
      <c r="K326" s="19">
        <v>5504</v>
      </c>
      <c r="L326" s="19">
        <v>0</v>
      </c>
      <c r="M326" s="19">
        <v>0</v>
      </c>
      <c r="N326" s="19">
        <v>3394</v>
      </c>
      <c r="O326" s="19">
        <v>3394</v>
      </c>
      <c r="P326" s="19">
        <v>0</v>
      </c>
      <c r="Q326" s="19">
        <v>0</v>
      </c>
      <c r="R326" s="19">
        <v>2110</v>
      </c>
      <c r="S326" s="19">
        <v>2110</v>
      </c>
      <c r="T326" s="19">
        <v>0</v>
      </c>
      <c r="U326" s="19">
        <v>0</v>
      </c>
    </row>
    <row r="327" spans="1:21">
      <c r="A327">
        <v>9962</v>
      </c>
      <c r="C327">
        <v>28223</v>
      </c>
      <c r="D327">
        <v>2</v>
      </c>
      <c r="G327" t="s">
        <v>558</v>
      </c>
      <c r="H327">
        <v>3</v>
      </c>
      <c r="I327" t="s">
        <v>487</v>
      </c>
      <c r="J327" s="19">
        <v>22679</v>
      </c>
      <c r="K327" s="19">
        <v>20866</v>
      </c>
      <c r="L327" s="19">
        <v>1813</v>
      </c>
      <c r="M327" s="19">
        <v>7620</v>
      </c>
      <c r="N327" s="19">
        <v>11583</v>
      </c>
      <c r="O327" s="19">
        <v>10696</v>
      </c>
      <c r="P327" s="19">
        <v>887</v>
      </c>
      <c r="Q327" s="19">
        <v>3825</v>
      </c>
      <c r="R327" s="19">
        <v>11096</v>
      </c>
      <c r="S327" s="19">
        <v>10170</v>
      </c>
      <c r="T327" s="19">
        <v>926</v>
      </c>
      <c r="U327" s="19">
        <v>3795</v>
      </c>
    </row>
    <row r="328" spans="1:21">
      <c r="A328">
        <v>9963</v>
      </c>
      <c r="C328">
        <v>28223</v>
      </c>
      <c r="D328">
        <v>2</v>
      </c>
      <c r="G328" t="s">
        <v>559</v>
      </c>
      <c r="H328">
        <v>2</v>
      </c>
      <c r="I328" t="s">
        <v>560</v>
      </c>
      <c r="J328" s="19">
        <v>0</v>
      </c>
      <c r="K328" s="19">
        <v>0</v>
      </c>
      <c r="L328" s="19">
        <v>0</v>
      </c>
      <c r="M328" s="19">
        <v>0</v>
      </c>
      <c r="N328" s="19">
        <v>0</v>
      </c>
      <c r="O328" s="19">
        <v>0</v>
      </c>
      <c r="P328" s="19">
        <v>0</v>
      </c>
      <c r="Q328" s="19">
        <v>0</v>
      </c>
      <c r="R328" s="19">
        <v>0</v>
      </c>
      <c r="S328" s="19">
        <v>0</v>
      </c>
      <c r="T328" s="19">
        <v>0</v>
      </c>
      <c r="U328" s="19">
        <v>0</v>
      </c>
    </row>
    <row r="329" spans="1:21">
      <c r="A329">
        <v>9964</v>
      </c>
      <c r="C329">
        <v>28223</v>
      </c>
      <c r="D329">
        <v>2</v>
      </c>
      <c r="G329" t="s">
        <v>561</v>
      </c>
      <c r="H329">
        <v>1</v>
      </c>
      <c r="I329" t="s">
        <v>548</v>
      </c>
      <c r="J329" s="278">
        <v>4218</v>
      </c>
      <c r="K329" s="19">
        <v>4155</v>
      </c>
      <c r="L329" s="19">
        <v>63</v>
      </c>
      <c r="M329" s="19">
        <v>67</v>
      </c>
      <c r="N329" s="19">
        <v>3186</v>
      </c>
      <c r="O329" s="19">
        <v>3167</v>
      </c>
      <c r="P329" s="19">
        <v>19</v>
      </c>
      <c r="Q329" s="19">
        <v>22</v>
      </c>
      <c r="R329" s="19">
        <v>1032</v>
      </c>
      <c r="S329" s="19">
        <v>988</v>
      </c>
      <c r="T329" s="19">
        <v>44</v>
      </c>
      <c r="U329" s="19">
        <v>45</v>
      </c>
    </row>
    <row r="330" spans="1:21">
      <c r="A330">
        <v>9965</v>
      </c>
      <c r="C330">
        <v>28223</v>
      </c>
      <c r="D330">
        <v>2</v>
      </c>
      <c r="G330" t="s">
        <v>562</v>
      </c>
      <c r="H330">
        <v>2</v>
      </c>
      <c r="I330" t="s">
        <v>488</v>
      </c>
      <c r="J330" s="19">
        <v>3187</v>
      </c>
      <c r="K330" s="19">
        <v>3128</v>
      </c>
      <c r="L330" s="19">
        <v>59</v>
      </c>
      <c r="M330" s="19">
        <v>62</v>
      </c>
      <c r="N330" s="19">
        <v>2355</v>
      </c>
      <c r="O330" s="19">
        <v>2337</v>
      </c>
      <c r="P330" s="19">
        <v>18</v>
      </c>
      <c r="Q330" s="19">
        <v>20</v>
      </c>
      <c r="R330" s="19">
        <v>832</v>
      </c>
      <c r="S330" s="19">
        <v>791</v>
      </c>
      <c r="T330" s="19">
        <v>41</v>
      </c>
      <c r="U330" s="19">
        <v>42</v>
      </c>
    </row>
    <row r="331" spans="1:21">
      <c r="A331">
        <v>10014</v>
      </c>
      <c r="C331">
        <v>28223</v>
      </c>
      <c r="D331">
        <v>2</v>
      </c>
      <c r="G331" t="s">
        <v>551</v>
      </c>
      <c r="H331">
        <v>2</v>
      </c>
      <c r="I331" t="s">
        <v>484</v>
      </c>
      <c r="J331" s="19">
        <v>1031</v>
      </c>
      <c r="K331" s="19">
        <v>1027</v>
      </c>
      <c r="L331" s="19">
        <v>4</v>
      </c>
      <c r="M331" s="19">
        <v>5</v>
      </c>
      <c r="N331" s="19">
        <v>831</v>
      </c>
      <c r="O331" s="19">
        <v>830</v>
      </c>
      <c r="P331" s="19">
        <v>1</v>
      </c>
      <c r="Q331" s="19">
        <v>2</v>
      </c>
      <c r="R331" s="19">
        <v>200</v>
      </c>
      <c r="S331" s="19">
        <v>197</v>
      </c>
      <c r="T331" s="19">
        <v>3</v>
      </c>
      <c r="U331" s="19">
        <v>3</v>
      </c>
    </row>
    <row r="332" spans="1:21">
      <c r="A332">
        <v>10121</v>
      </c>
      <c r="C332">
        <v>28224</v>
      </c>
      <c r="D332">
        <v>2</v>
      </c>
      <c r="I332" s="280" t="s">
        <v>520</v>
      </c>
      <c r="J332" s="19"/>
      <c r="K332" s="19"/>
      <c r="L332" s="19"/>
      <c r="M332" s="19"/>
      <c r="N332" s="19"/>
      <c r="O332" s="19"/>
      <c r="P332" s="19"/>
      <c r="Q332" s="19"/>
      <c r="R332" s="19"/>
      <c r="S332" s="19"/>
      <c r="T332" s="19"/>
      <c r="U332" s="19"/>
    </row>
    <row r="333" spans="1:21">
      <c r="A333">
        <v>10122</v>
      </c>
      <c r="C333">
        <v>28224</v>
      </c>
      <c r="D333">
        <v>2</v>
      </c>
      <c r="G333" t="s">
        <v>552</v>
      </c>
      <c r="H333">
        <v>0</v>
      </c>
      <c r="I333" t="s">
        <v>542</v>
      </c>
      <c r="J333" s="19">
        <v>27092</v>
      </c>
      <c r="K333" s="19">
        <v>25861</v>
      </c>
      <c r="L333" s="19">
        <v>1231</v>
      </c>
      <c r="M333" s="19">
        <v>5213</v>
      </c>
      <c r="N333" s="19">
        <v>14777</v>
      </c>
      <c r="O333" s="19">
        <v>14200</v>
      </c>
      <c r="P333" s="19">
        <v>577</v>
      </c>
      <c r="Q333" s="19">
        <v>2591</v>
      </c>
      <c r="R333" s="19">
        <v>12315</v>
      </c>
      <c r="S333" s="19">
        <v>11661</v>
      </c>
      <c r="T333" s="19">
        <v>654</v>
      </c>
      <c r="U333" s="19">
        <v>2622</v>
      </c>
    </row>
    <row r="334" spans="1:21">
      <c r="A334">
        <v>10123</v>
      </c>
      <c r="C334">
        <v>28224</v>
      </c>
      <c r="D334">
        <v>2</v>
      </c>
      <c r="G334" t="s">
        <v>553</v>
      </c>
      <c r="H334">
        <v>1</v>
      </c>
      <c r="I334" t="s">
        <v>554</v>
      </c>
      <c r="J334" s="19">
        <v>23373</v>
      </c>
      <c r="K334" s="19">
        <v>22259</v>
      </c>
      <c r="L334" s="19">
        <v>1114</v>
      </c>
      <c r="M334" s="19">
        <v>4974</v>
      </c>
      <c r="N334" s="19">
        <v>12460</v>
      </c>
      <c r="O334" s="19">
        <v>11917</v>
      </c>
      <c r="P334" s="19">
        <v>543</v>
      </c>
      <c r="Q334" s="19">
        <v>2494</v>
      </c>
      <c r="R334" s="19">
        <v>10913</v>
      </c>
      <c r="S334" s="19">
        <v>10342</v>
      </c>
      <c r="T334" s="19">
        <v>571</v>
      </c>
      <c r="U334" s="19">
        <v>2480</v>
      </c>
    </row>
    <row r="335" spans="1:21">
      <c r="A335">
        <v>10124</v>
      </c>
      <c r="C335">
        <v>28224</v>
      </c>
      <c r="D335">
        <v>2</v>
      </c>
      <c r="G335" t="s">
        <v>555</v>
      </c>
      <c r="H335">
        <v>2</v>
      </c>
      <c r="I335" t="s">
        <v>556</v>
      </c>
      <c r="J335" s="19">
        <v>0</v>
      </c>
      <c r="K335" s="19">
        <v>0</v>
      </c>
      <c r="L335" s="19">
        <v>0</v>
      </c>
      <c r="M335" s="19">
        <v>0</v>
      </c>
      <c r="N335" s="19">
        <v>0</v>
      </c>
      <c r="O335" s="19">
        <v>0</v>
      </c>
      <c r="P335" s="19">
        <v>0</v>
      </c>
      <c r="Q335" s="19">
        <v>0</v>
      </c>
      <c r="R335" s="19">
        <v>0</v>
      </c>
      <c r="S335" s="19">
        <v>0</v>
      </c>
      <c r="T335" s="19">
        <v>0</v>
      </c>
      <c r="U335" s="19">
        <v>0</v>
      </c>
    </row>
    <row r="336" spans="1:21">
      <c r="A336">
        <v>10125</v>
      </c>
      <c r="C336">
        <v>28224</v>
      </c>
      <c r="D336">
        <v>2</v>
      </c>
      <c r="G336" t="s">
        <v>557</v>
      </c>
      <c r="H336">
        <v>3</v>
      </c>
      <c r="I336" t="s">
        <v>486</v>
      </c>
      <c r="J336" s="19">
        <v>9214</v>
      </c>
      <c r="K336" s="19">
        <v>9214</v>
      </c>
      <c r="L336" s="19">
        <v>0</v>
      </c>
      <c r="M336" s="19">
        <v>0</v>
      </c>
      <c r="N336" s="19">
        <v>4965</v>
      </c>
      <c r="O336" s="19">
        <v>4965</v>
      </c>
      <c r="P336" s="19">
        <v>0</v>
      </c>
      <c r="Q336" s="19">
        <v>0</v>
      </c>
      <c r="R336" s="19">
        <v>4249</v>
      </c>
      <c r="S336" s="19">
        <v>4249</v>
      </c>
      <c r="T336" s="19">
        <v>0</v>
      </c>
      <c r="U336" s="19">
        <v>0</v>
      </c>
    </row>
    <row r="337" spans="1:21">
      <c r="A337">
        <v>10126</v>
      </c>
      <c r="C337">
        <v>28224</v>
      </c>
      <c r="D337">
        <v>2</v>
      </c>
      <c r="G337" t="s">
        <v>558</v>
      </c>
      <c r="H337">
        <v>3</v>
      </c>
      <c r="I337" t="s">
        <v>487</v>
      </c>
      <c r="J337" s="19">
        <v>14159</v>
      </c>
      <c r="K337" s="19">
        <v>13045</v>
      </c>
      <c r="L337" s="19">
        <v>1114</v>
      </c>
      <c r="M337" s="19">
        <v>4974</v>
      </c>
      <c r="N337" s="19">
        <v>7495</v>
      </c>
      <c r="O337" s="19">
        <v>6952</v>
      </c>
      <c r="P337" s="19">
        <v>543</v>
      </c>
      <c r="Q337" s="19">
        <v>2494</v>
      </c>
      <c r="R337" s="19">
        <v>6664</v>
      </c>
      <c r="S337" s="19">
        <v>6093</v>
      </c>
      <c r="T337" s="19">
        <v>571</v>
      </c>
      <c r="U337" s="19">
        <v>2480</v>
      </c>
    </row>
    <row r="338" spans="1:21">
      <c r="A338">
        <v>10127</v>
      </c>
      <c r="C338">
        <v>28224</v>
      </c>
      <c r="D338">
        <v>2</v>
      </c>
      <c r="G338" t="s">
        <v>559</v>
      </c>
      <c r="H338">
        <v>2</v>
      </c>
      <c r="I338" t="s">
        <v>560</v>
      </c>
      <c r="J338" s="19">
        <v>0</v>
      </c>
      <c r="K338" s="19">
        <v>0</v>
      </c>
      <c r="L338" s="19">
        <v>0</v>
      </c>
      <c r="M338" s="19">
        <v>0</v>
      </c>
      <c r="N338" s="19">
        <v>0</v>
      </c>
      <c r="O338" s="19">
        <v>0</v>
      </c>
      <c r="P338" s="19">
        <v>0</v>
      </c>
      <c r="Q338" s="19">
        <v>0</v>
      </c>
      <c r="R338" s="19">
        <v>0</v>
      </c>
      <c r="S338" s="19">
        <v>0</v>
      </c>
      <c r="T338" s="19">
        <v>0</v>
      </c>
      <c r="U338" s="19">
        <v>0</v>
      </c>
    </row>
    <row r="339" spans="1:21">
      <c r="A339">
        <v>10128</v>
      </c>
      <c r="C339">
        <v>28224</v>
      </c>
      <c r="D339">
        <v>2</v>
      </c>
      <c r="G339" t="s">
        <v>561</v>
      </c>
      <c r="H339">
        <v>1</v>
      </c>
      <c r="I339" t="s">
        <v>548</v>
      </c>
      <c r="J339" s="278">
        <v>3454</v>
      </c>
      <c r="K339" s="19">
        <v>3375</v>
      </c>
      <c r="L339" s="19">
        <v>79</v>
      </c>
      <c r="M339" s="19">
        <v>184</v>
      </c>
      <c r="N339" s="19">
        <v>2156</v>
      </c>
      <c r="O339" s="19">
        <v>2141</v>
      </c>
      <c r="P339" s="19">
        <v>15</v>
      </c>
      <c r="Q339" s="19">
        <v>69</v>
      </c>
      <c r="R339" s="19">
        <v>1298</v>
      </c>
      <c r="S339" s="19">
        <v>1234</v>
      </c>
      <c r="T339" s="19">
        <v>64</v>
      </c>
      <c r="U339" s="19">
        <v>115</v>
      </c>
    </row>
    <row r="340" spans="1:21">
      <c r="A340">
        <v>10129</v>
      </c>
      <c r="C340">
        <v>28224</v>
      </c>
      <c r="D340">
        <v>2</v>
      </c>
      <c r="G340" t="s">
        <v>562</v>
      </c>
      <c r="H340">
        <v>2</v>
      </c>
      <c r="I340" t="s">
        <v>488</v>
      </c>
      <c r="J340" s="19">
        <v>3155</v>
      </c>
      <c r="K340" s="19">
        <v>3078</v>
      </c>
      <c r="L340" s="19">
        <v>77</v>
      </c>
      <c r="M340" s="19">
        <v>180</v>
      </c>
      <c r="N340" s="19">
        <v>1982</v>
      </c>
      <c r="O340" s="19">
        <v>1967</v>
      </c>
      <c r="P340" s="19">
        <v>15</v>
      </c>
      <c r="Q340" s="19">
        <v>69</v>
      </c>
      <c r="R340" s="19">
        <v>1173</v>
      </c>
      <c r="S340" s="19">
        <v>1111</v>
      </c>
      <c r="T340" s="19">
        <v>62</v>
      </c>
      <c r="U340" s="19">
        <v>111</v>
      </c>
    </row>
    <row r="341" spans="1:21">
      <c r="A341">
        <v>10156</v>
      </c>
      <c r="C341">
        <v>28224</v>
      </c>
      <c r="D341">
        <v>2</v>
      </c>
      <c r="G341" t="s">
        <v>551</v>
      </c>
      <c r="H341">
        <v>2</v>
      </c>
      <c r="I341" t="s">
        <v>484</v>
      </c>
      <c r="J341" s="19">
        <v>299</v>
      </c>
      <c r="K341" s="19">
        <v>297</v>
      </c>
      <c r="L341" s="19">
        <v>2</v>
      </c>
      <c r="M341" s="19">
        <v>4</v>
      </c>
      <c r="N341" s="19">
        <v>174</v>
      </c>
      <c r="O341" s="19">
        <v>174</v>
      </c>
      <c r="P341" s="19">
        <v>0</v>
      </c>
      <c r="Q341" s="19">
        <v>0</v>
      </c>
      <c r="R341" s="19">
        <v>125</v>
      </c>
      <c r="S341" s="19">
        <v>123</v>
      </c>
      <c r="T341" s="19">
        <v>2</v>
      </c>
      <c r="U341" s="19">
        <v>4</v>
      </c>
    </row>
    <row r="342" spans="1:21">
      <c r="A342">
        <v>10242</v>
      </c>
      <c r="C342">
        <v>28225</v>
      </c>
      <c r="D342">
        <v>2</v>
      </c>
      <c r="I342" s="280" t="s">
        <v>521</v>
      </c>
      <c r="J342" s="19"/>
      <c r="K342" s="19"/>
      <c r="L342" s="19"/>
      <c r="M342" s="19"/>
      <c r="N342" s="19"/>
      <c r="O342" s="19"/>
      <c r="P342" s="19"/>
      <c r="Q342" s="19"/>
      <c r="R342" s="19"/>
      <c r="S342" s="19"/>
      <c r="T342" s="19"/>
      <c r="U342" s="19"/>
    </row>
    <row r="343" spans="1:21">
      <c r="A343">
        <v>10243</v>
      </c>
      <c r="C343">
        <v>28225</v>
      </c>
      <c r="D343">
        <v>2</v>
      </c>
      <c r="G343" t="s">
        <v>552</v>
      </c>
      <c r="H343">
        <v>0</v>
      </c>
      <c r="I343" t="s">
        <v>542</v>
      </c>
      <c r="J343" s="19">
        <v>16603</v>
      </c>
      <c r="K343" s="19">
        <v>15591</v>
      </c>
      <c r="L343" s="19">
        <v>1012</v>
      </c>
      <c r="M343" s="19">
        <v>3688</v>
      </c>
      <c r="N343" s="19">
        <v>9286</v>
      </c>
      <c r="O343" s="19">
        <v>8779</v>
      </c>
      <c r="P343" s="19">
        <v>507</v>
      </c>
      <c r="Q343" s="19">
        <v>1884</v>
      </c>
      <c r="R343" s="19">
        <v>7317</v>
      </c>
      <c r="S343" s="19">
        <v>6812</v>
      </c>
      <c r="T343" s="19">
        <v>505</v>
      </c>
      <c r="U343" s="19">
        <v>1804</v>
      </c>
    </row>
    <row r="344" spans="1:21">
      <c r="A344">
        <v>10244</v>
      </c>
      <c r="C344">
        <v>28225</v>
      </c>
      <c r="D344">
        <v>2</v>
      </c>
      <c r="G344" t="s">
        <v>553</v>
      </c>
      <c r="H344">
        <v>1</v>
      </c>
      <c r="I344" t="s">
        <v>554</v>
      </c>
      <c r="J344" s="19">
        <v>12422</v>
      </c>
      <c r="K344" s="19">
        <v>11650</v>
      </c>
      <c r="L344" s="19">
        <v>772</v>
      </c>
      <c r="M344" s="19">
        <v>3432</v>
      </c>
      <c r="N344" s="19">
        <v>6569</v>
      </c>
      <c r="O344" s="19">
        <v>6179</v>
      </c>
      <c r="P344" s="19">
        <v>390</v>
      </c>
      <c r="Q344" s="19">
        <v>1761</v>
      </c>
      <c r="R344" s="19">
        <v>5853</v>
      </c>
      <c r="S344" s="19">
        <v>5471</v>
      </c>
      <c r="T344" s="19">
        <v>382</v>
      </c>
      <c r="U344" s="19">
        <v>1671</v>
      </c>
    </row>
    <row r="345" spans="1:21">
      <c r="A345">
        <v>10245</v>
      </c>
      <c r="C345">
        <v>28225</v>
      </c>
      <c r="D345">
        <v>2</v>
      </c>
      <c r="G345" t="s">
        <v>555</v>
      </c>
      <c r="H345">
        <v>2</v>
      </c>
      <c r="I345" t="s">
        <v>556</v>
      </c>
      <c r="J345" s="19">
        <v>0</v>
      </c>
      <c r="K345" s="19">
        <v>0</v>
      </c>
      <c r="L345" s="19">
        <v>0</v>
      </c>
      <c r="M345" s="19">
        <v>0</v>
      </c>
      <c r="N345" s="19">
        <v>0</v>
      </c>
      <c r="O345" s="19">
        <v>0</v>
      </c>
      <c r="P345" s="19">
        <v>0</v>
      </c>
      <c r="Q345" s="19">
        <v>0</v>
      </c>
      <c r="R345" s="19">
        <v>0</v>
      </c>
      <c r="S345" s="19">
        <v>0</v>
      </c>
      <c r="T345" s="19">
        <v>0</v>
      </c>
      <c r="U345" s="19">
        <v>0</v>
      </c>
    </row>
    <row r="346" spans="1:21">
      <c r="A346">
        <v>10246</v>
      </c>
      <c r="C346">
        <v>28225</v>
      </c>
      <c r="D346">
        <v>2</v>
      </c>
      <c r="G346" t="s">
        <v>557</v>
      </c>
      <c r="H346">
        <v>3</v>
      </c>
      <c r="I346" t="s">
        <v>486</v>
      </c>
      <c r="J346" s="19">
        <v>2063</v>
      </c>
      <c r="K346" s="19">
        <v>2063</v>
      </c>
      <c r="L346" s="19">
        <v>0</v>
      </c>
      <c r="M346" s="19">
        <v>0</v>
      </c>
      <c r="N346" s="19">
        <v>1279</v>
      </c>
      <c r="O346" s="19">
        <v>1279</v>
      </c>
      <c r="P346" s="19">
        <v>0</v>
      </c>
      <c r="Q346" s="19">
        <v>0</v>
      </c>
      <c r="R346" s="19">
        <v>784</v>
      </c>
      <c r="S346" s="19">
        <v>784</v>
      </c>
      <c r="T346" s="19">
        <v>0</v>
      </c>
      <c r="U346" s="19">
        <v>0</v>
      </c>
    </row>
    <row r="347" spans="1:21">
      <c r="A347">
        <v>10247</v>
      </c>
      <c r="C347">
        <v>28225</v>
      </c>
      <c r="D347">
        <v>2</v>
      </c>
      <c r="G347" t="s">
        <v>558</v>
      </c>
      <c r="H347">
        <v>3</v>
      </c>
      <c r="I347" t="s">
        <v>487</v>
      </c>
      <c r="J347" s="19">
        <v>10359</v>
      </c>
      <c r="K347" s="19">
        <v>9587</v>
      </c>
      <c r="L347" s="19">
        <v>772</v>
      </c>
      <c r="M347" s="19">
        <v>3432</v>
      </c>
      <c r="N347" s="19">
        <v>5290</v>
      </c>
      <c r="O347" s="19">
        <v>4900</v>
      </c>
      <c r="P347" s="19">
        <v>390</v>
      </c>
      <c r="Q347" s="19">
        <v>1761</v>
      </c>
      <c r="R347" s="19">
        <v>5069</v>
      </c>
      <c r="S347" s="19">
        <v>4687</v>
      </c>
      <c r="T347" s="19">
        <v>382</v>
      </c>
      <c r="U347" s="19">
        <v>1671</v>
      </c>
    </row>
    <row r="348" spans="1:21">
      <c r="A348">
        <v>10248</v>
      </c>
      <c r="C348">
        <v>28225</v>
      </c>
      <c r="D348">
        <v>2</v>
      </c>
      <c r="G348" t="s">
        <v>559</v>
      </c>
      <c r="H348">
        <v>2</v>
      </c>
      <c r="I348" t="s">
        <v>560</v>
      </c>
      <c r="J348" s="19">
        <v>0</v>
      </c>
      <c r="K348" s="19">
        <v>0</v>
      </c>
      <c r="L348" s="19">
        <v>0</v>
      </c>
      <c r="M348" s="19">
        <v>0</v>
      </c>
      <c r="N348" s="19">
        <v>0</v>
      </c>
      <c r="O348" s="19">
        <v>0</v>
      </c>
      <c r="P348" s="19">
        <v>0</v>
      </c>
      <c r="Q348" s="19">
        <v>0</v>
      </c>
      <c r="R348" s="19">
        <v>0</v>
      </c>
      <c r="S348" s="19">
        <v>0</v>
      </c>
      <c r="T348" s="19">
        <v>0</v>
      </c>
      <c r="U348" s="19">
        <v>0</v>
      </c>
    </row>
    <row r="349" spans="1:21">
      <c r="A349">
        <v>10249</v>
      </c>
      <c r="C349">
        <v>28225</v>
      </c>
      <c r="D349">
        <v>2</v>
      </c>
      <c r="G349" t="s">
        <v>561</v>
      </c>
      <c r="H349">
        <v>1</v>
      </c>
      <c r="I349" t="s">
        <v>548</v>
      </c>
      <c r="J349" s="278">
        <v>4010</v>
      </c>
      <c r="K349" s="19">
        <v>3786</v>
      </c>
      <c r="L349" s="19">
        <v>224</v>
      </c>
      <c r="M349" s="19">
        <v>233</v>
      </c>
      <c r="N349" s="19">
        <v>2597</v>
      </c>
      <c r="O349" s="19">
        <v>2488</v>
      </c>
      <c r="P349" s="19">
        <v>109</v>
      </c>
      <c r="Q349" s="19">
        <v>114</v>
      </c>
      <c r="R349" s="19">
        <v>1413</v>
      </c>
      <c r="S349" s="19">
        <v>1298</v>
      </c>
      <c r="T349" s="19">
        <v>115</v>
      </c>
      <c r="U349" s="19">
        <v>119</v>
      </c>
    </row>
    <row r="350" spans="1:21">
      <c r="A350">
        <v>10250</v>
      </c>
      <c r="C350">
        <v>28225</v>
      </c>
      <c r="D350">
        <v>2</v>
      </c>
      <c r="G350" t="s">
        <v>562</v>
      </c>
      <c r="H350">
        <v>2</v>
      </c>
      <c r="I350" t="s">
        <v>488</v>
      </c>
      <c r="J350" s="19">
        <v>3649</v>
      </c>
      <c r="K350" s="19">
        <v>3431</v>
      </c>
      <c r="L350" s="19">
        <v>218</v>
      </c>
      <c r="M350" s="19">
        <v>225</v>
      </c>
      <c r="N350" s="19">
        <v>2347</v>
      </c>
      <c r="O350" s="19">
        <v>2241</v>
      </c>
      <c r="P350" s="19">
        <v>106</v>
      </c>
      <c r="Q350" s="19">
        <v>111</v>
      </c>
      <c r="R350" s="19">
        <v>1302</v>
      </c>
      <c r="S350" s="19">
        <v>1190</v>
      </c>
      <c r="T350" s="19">
        <v>112</v>
      </c>
      <c r="U350" s="19">
        <v>114</v>
      </c>
    </row>
    <row r="351" spans="1:21">
      <c r="A351">
        <v>10297</v>
      </c>
      <c r="C351">
        <v>28225</v>
      </c>
      <c r="D351">
        <v>2</v>
      </c>
      <c r="G351" t="s">
        <v>551</v>
      </c>
      <c r="H351">
        <v>2</v>
      </c>
      <c r="I351" t="s">
        <v>484</v>
      </c>
      <c r="J351" s="19">
        <v>361</v>
      </c>
      <c r="K351" s="19">
        <v>355</v>
      </c>
      <c r="L351" s="19">
        <v>6</v>
      </c>
      <c r="M351" s="19">
        <v>8</v>
      </c>
      <c r="N351" s="19">
        <v>250</v>
      </c>
      <c r="O351" s="19">
        <v>247</v>
      </c>
      <c r="P351" s="19">
        <v>3</v>
      </c>
      <c r="Q351" s="19">
        <v>3</v>
      </c>
      <c r="R351" s="19">
        <v>111</v>
      </c>
      <c r="S351" s="19">
        <v>108</v>
      </c>
      <c r="T351" s="19">
        <v>3</v>
      </c>
      <c r="U351" s="19">
        <v>5</v>
      </c>
    </row>
    <row r="352" spans="1:21">
      <c r="A352">
        <v>10403</v>
      </c>
      <c r="C352">
        <v>28226</v>
      </c>
      <c r="D352">
        <v>2</v>
      </c>
      <c r="I352" s="280" t="s">
        <v>522</v>
      </c>
      <c r="J352" s="19"/>
      <c r="K352" s="19"/>
      <c r="L352" s="19"/>
      <c r="M352" s="19"/>
      <c r="N352" s="19"/>
      <c r="O352" s="19"/>
      <c r="P352" s="19"/>
      <c r="Q352" s="19"/>
      <c r="R352" s="19"/>
      <c r="S352" s="19"/>
      <c r="T352" s="19"/>
      <c r="U352" s="19"/>
    </row>
    <row r="353" spans="1:21">
      <c r="A353">
        <v>10404</v>
      </c>
      <c r="C353">
        <v>28226</v>
      </c>
      <c r="D353">
        <v>2</v>
      </c>
      <c r="G353" t="s">
        <v>552</v>
      </c>
      <c r="H353">
        <v>0</v>
      </c>
      <c r="I353" t="s">
        <v>542</v>
      </c>
      <c r="J353" s="19">
        <v>22169</v>
      </c>
      <c r="K353" s="19">
        <v>20380</v>
      </c>
      <c r="L353" s="19">
        <v>1789</v>
      </c>
      <c r="M353" s="19">
        <v>5032</v>
      </c>
      <c r="N353" s="19">
        <v>12202</v>
      </c>
      <c r="O353" s="19">
        <v>11383</v>
      </c>
      <c r="P353" s="19">
        <v>819</v>
      </c>
      <c r="Q353" s="19">
        <v>2503</v>
      </c>
      <c r="R353" s="19">
        <v>9967</v>
      </c>
      <c r="S353" s="19">
        <v>8997</v>
      </c>
      <c r="T353" s="19">
        <v>970</v>
      </c>
      <c r="U353" s="19">
        <v>2529</v>
      </c>
    </row>
    <row r="354" spans="1:21">
      <c r="A354">
        <v>10405</v>
      </c>
      <c r="C354">
        <v>28226</v>
      </c>
      <c r="D354">
        <v>2</v>
      </c>
      <c r="G354" t="s">
        <v>553</v>
      </c>
      <c r="H354">
        <v>1</v>
      </c>
      <c r="I354" t="s">
        <v>554</v>
      </c>
      <c r="J354" s="19">
        <v>18377</v>
      </c>
      <c r="K354" s="19">
        <v>17118</v>
      </c>
      <c r="L354" s="19">
        <v>1259</v>
      </c>
      <c r="M354" s="19">
        <v>4463</v>
      </c>
      <c r="N354" s="19">
        <v>9923</v>
      </c>
      <c r="O354" s="19">
        <v>9304</v>
      </c>
      <c r="P354" s="19">
        <v>619</v>
      </c>
      <c r="Q354" s="19">
        <v>2279</v>
      </c>
      <c r="R354" s="19">
        <v>8454</v>
      </c>
      <c r="S354" s="19">
        <v>7814</v>
      </c>
      <c r="T354" s="19">
        <v>640</v>
      </c>
      <c r="U354" s="19">
        <v>2184</v>
      </c>
    </row>
    <row r="355" spans="1:21">
      <c r="A355">
        <v>10406</v>
      </c>
      <c r="C355">
        <v>28226</v>
      </c>
      <c r="D355">
        <v>2</v>
      </c>
      <c r="G355" t="s">
        <v>555</v>
      </c>
      <c r="H355">
        <v>2</v>
      </c>
      <c r="I355" t="s">
        <v>556</v>
      </c>
      <c r="J355" s="19">
        <v>0</v>
      </c>
      <c r="K355" s="19">
        <v>0</v>
      </c>
      <c r="L355" s="19">
        <v>0</v>
      </c>
      <c r="M355" s="19">
        <v>0</v>
      </c>
      <c r="N355" s="19">
        <v>0</v>
      </c>
      <c r="O355" s="19">
        <v>0</v>
      </c>
      <c r="P355" s="19">
        <v>0</v>
      </c>
      <c r="Q355" s="19">
        <v>0</v>
      </c>
      <c r="R355" s="19">
        <v>0</v>
      </c>
      <c r="S355" s="19">
        <v>0</v>
      </c>
      <c r="T355" s="19">
        <v>0</v>
      </c>
      <c r="U355" s="19">
        <v>0</v>
      </c>
    </row>
    <row r="356" spans="1:21">
      <c r="A356">
        <v>10407</v>
      </c>
      <c r="C356">
        <v>28226</v>
      </c>
      <c r="D356">
        <v>2</v>
      </c>
      <c r="G356" t="s">
        <v>557</v>
      </c>
      <c r="H356">
        <v>3</v>
      </c>
      <c r="I356" t="s">
        <v>486</v>
      </c>
      <c r="J356" s="19">
        <v>5198</v>
      </c>
      <c r="K356" s="19">
        <v>5198</v>
      </c>
      <c r="L356" s="19">
        <v>0</v>
      </c>
      <c r="M356" s="19">
        <v>0</v>
      </c>
      <c r="N356" s="19">
        <v>3235</v>
      </c>
      <c r="O356" s="19">
        <v>3235</v>
      </c>
      <c r="P356" s="19">
        <v>0</v>
      </c>
      <c r="Q356" s="19">
        <v>0</v>
      </c>
      <c r="R356" s="19">
        <v>1963</v>
      </c>
      <c r="S356" s="19">
        <v>1963</v>
      </c>
      <c r="T356" s="19">
        <v>0</v>
      </c>
      <c r="U356" s="19">
        <v>0</v>
      </c>
    </row>
    <row r="357" spans="1:21">
      <c r="A357">
        <v>10408</v>
      </c>
      <c r="C357">
        <v>28226</v>
      </c>
      <c r="D357">
        <v>2</v>
      </c>
      <c r="G357" t="s">
        <v>558</v>
      </c>
      <c r="H357">
        <v>3</v>
      </c>
      <c r="I357" t="s">
        <v>487</v>
      </c>
      <c r="J357" s="19">
        <v>13179</v>
      </c>
      <c r="K357" s="19">
        <v>11920</v>
      </c>
      <c r="L357" s="19">
        <v>1259</v>
      </c>
      <c r="M357" s="19">
        <v>4463</v>
      </c>
      <c r="N357" s="19">
        <v>6688</v>
      </c>
      <c r="O357" s="19">
        <v>6069</v>
      </c>
      <c r="P357" s="19">
        <v>619</v>
      </c>
      <c r="Q357" s="19">
        <v>2279</v>
      </c>
      <c r="R357" s="19">
        <v>6491</v>
      </c>
      <c r="S357" s="19">
        <v>5851</v>
      </c>
      <c r="T357" s="19">
        <v>640</v>
      </c>
      <c r="U357" s="19">
        <v>2184</v>
      </c>
    </row>
    <row r="358" spans="1:21">
      <c r="A358">
        <v>10409</v>
      </c>
      <c r="C358">
        <v>28226</v>
      </c>
      <c r="D358">
        <v>2</v>
      </c>
      <c r="G358" t="s">
        <v>559</v>
      </c>
      <c r="H358">
        <v>2</v>
      </c>
      <c r="I358" t="s">
        <v>560</v>
      </c>
      <c r="J358" s="19">
        <v>0</v>
      </c>
      <c r="K358" s="19">
        <v>0</v>
      </c>
      <c r="L358" s="19">
        <v>0</v>
      </c>
      <c r="M358" s="19">
        <v>0</v>
      </c>
      <c r="N358" s="19">
        <v>0</v>
      </c>
      <c r="O358" s="19">
        <v>0</v>
      </c>
      <c r="P358" s="19">
        <v>0</v>
      </c>
      <c r="Q358" s="19">
        <v>0</v>
      </c>
      <c r="R358" s="19">
        <v>0</v>
      </c>
      <c r="S358" s="19">
        <v>0</v>
      </c>
      <c r="T358" s="19">
        <v>0</v>
      </c>
      <c r="U358" s="19">
        <v>0</v>
      </c>
    </row>
    <row r="359" spans="1:21">
      <c r="A359">
        <v>10410</v>
      </c>
      <c r="C359">
        <v>28226</v>
      </c>
      <c r="D359">
        <v>2</v>
      </c>
      <c r="G359" t="s">
        <v>561</v>
      </c>
      <c r="H359">
        <v>1</v>
      </c>
      <c r="I359" t="s">
        <v>548</v>
      </c>
      <c r="J359" s="278">
        <v>3540</v>
      </c>
      <c r="K359" s="19">
        <v>3058</v>
      </c>
      <c r="L359" s="19">
        <v>482</v>
      </c>
      <c r="M359" s="19">
        <v>500</v>
      </c>
      <c r="N359" s="19">
        <v>2136</v>
      </c>
      <c r="O359" s="19">
        <v>1957</v>
      </c>
      <c r="P359" s="19">
        <v>179</v>
      </c>
      <c r="Q359" s="19">
        <v>190</v>
      </c>
      <c r="R359" s="19">
        <v>1404</v>
      </c>
      <c r="S359" s="19">
        <v>1101</v>
      </c>
      <c r="T359" s="19">
        <v>303</v>
      </c>
      <c r="U359" s="19">
        <v>310</v>
      </c>
    </row>
    <row r="360" spans="1:21">
      <c r="A360">
        <v>10411</v>
      </c>
      <c r="C360">
        <v>28226</v>
      </c>
      <c r="D360">
        <v>2</v>
      </c>
      <c r="G360" t="s">
        <v>562</v>
      </c>
      <c r="H360">
        <v>2</v>
      </c>
      <c r="I360" t="s">
        <v>488</v>
      </c>
      <c r="J360" s="19">
        <v>3327</v>
      </c>
      <c r="K360" s="19">
        <v>2862</v>
      </c>
      <c r="L360" s="19">
        <v>465</v>
      </c>
      <c r="M360" s="19">
        <v>482</v>
      </c>
      <c r="N360" s="19">
        <v>1994</v>
      </c>
      <c r="O360" s="19">
        <v>1824</v>
      </c>
      <c r="P360" s="19">
        <v>170</v>
      </c>
      <c r="Q360" s="19">
        <v>180</v>
      </c>
      <c r="R360" s="19">
        <v>1333</v>
      </c>
      <c r="S360" s="19">
        <v>1038</v>
      </c>
      <c r="T360" s="19">
        <v>295</v>
      </c>
      <c r="U360" s="19">
        <v>302</v>
      </c>
    </row>
    <row r="361" spans="1:21">
      <c r="A361">
        <v>10455</v>
      </c>
      <c r="C361">
        <v>28226</v>
      </c>
      <c r="D361">
        <v>2</v>
      </c>
      <c r="G361" t="s">
        <v>551</v>
      </c>
      <c r="H361">
        <v>2</v>
      </c>
      <c r="I361" t="s">
        <v>484</v>
      </c>
      <c r="J361" s="19">
        <v>213</v>
      </c>
      <c r="K361" s="19">
        <v>196</v>
      </c>
      <c r="L361" s="19">
        <v>17</v>
      </c>
      <c r="M361" s="19">
        <v>18</v>
      </c>
      <c r="N361" s="19">
        <v>142</v>
      </c>
      <c r="O361" s="19">
        <v>133</v>
      </c>
      <c r="P361" s="19">
        <v>9</v>
      </c>
      <c r="Q361" s="19">
        <v>10</v>
      </c>
      <c r="R361" s="19">
        <v>71</v>
      </c>
      <c r="S361" s="19">
        <v>63</v>
      </c>
      <c r="T361" s="19">
        <v>8</v>
      </c>
      <c r="U361" s="19">
        <v>8</v>
      </c>
    </row>
    <row r="362" spans="1:21">
      <c r="A362">
        <v>10579</v>
      </c>
      <c r="C362">
        <v>28227</v>
      </c>
      <c r="D362">
        <v>2</v>
      </c>
      <c r="I362" s="280" t="s">
        <v>523</v>
      </c>
      <c r="J362" s="19"/>
      <c r="K362" s="19"/>
      <c r="L362" s="19"/>
      <c r="M362" s="19"/>
      <c r="N362" s="19"/>
      <c r="O362" s="19"/>
      <c r="P362" s="19"/>
      <c r="Q362" s="19"/>
      <c r="R362" s="19"/>
      <c r="S362" s="19"/>
      <c r="T362" s="19"/>
      <c r="U362" s="19"/>
    </row>
    <row r="363" spans="1:21">
      <c r="A363">
        <v>10580</v>
      </c>
      <c r="C363">
        <v>28227</v>
      </c>
      <c r="D363">
        <v>2</v>
      </c>
      <c r="G363" t="s">
        <v>552</v>
      </c>
      <c r="H363">
        <v>0</v>
      </c>
      <c r="I363" t="s">
        <v>542</v>
      </c>
      <c r="J363" s="19">
        <v>19487</v>
      </c>
      <c r="K363" s="19">
        <v>18131</v>
      </c>
      <c r="L363" s="19">
        <v>1356</v>
      </c>
      <c r="M363" s="19">
        <v>4850</v>
      </c>
      <c r="N363" s="19">
        <v>10213</v>
      </c>
      <c r="O363" s="19">
        <v>9524</v>
      </c>
      <c r="P363" s="19">
        <v>689</v>
      </c>
      <c r="Q363" s="19">
        <v>2467</v>
      </c>
      <c r="R363" s="19">
        <v>9274</v>
      </c>
      <c r="S363" s="19">
        <v>8607</v>
      </c>
      <c r="T363" s="19">
        <v>667</v>
      </c>
      <c r="U363" s="19">
        <v>2383</v>
      </c>
    </row>
    <row r="364" spans="1:21">
      <c r="A364">
        <v>10581</v>
      </c>
      <c r="C364">
        <v>28227</v>
      </c>
      <c r="D364">
        <v>2</v>
      </c>
      <c r="G364" t="s">
        <v>553</v>
      </c>
      <c r="H364">
        <v>1</v>
      </c>
      <c r="I364" t="s">
        <v>554</v>
      </c>
      <c r="J364" s="19">
        <v>16334</v>
      </c>
      <c r="K364" s="19">
        <v>15237</v>
      </c>
      <c r="L364" s="19">
        <v>1097</v>
      </c>
      <c r="M364" s="19">
        <v>4576</v>
      </c>
      <c r="N364" s="19">
        <v>8254</v>
      </c>
      <c r="O364" s="19">
        <v>7697</v>
      </c>
      <c r="P364" s="19">
        <v>557</v>
      </c>
      <c r="Q364" s="19">
        <v>2328</v>
      </c>
      <c r="R364" s="19">
        <v>8080</v>
      </c>
      <c r="S364" s="19">
        <v>7540</v>
      </c>
      <c r="T364" s="19">
        <v>540</v>
      </c>
      <c r="U364" s="19">
        <v>2248</v>
      </c>
    </row>
    <row r="365" spans="1:21">
      <c r="A365">
        <v>10582</v>
      </c>
      <c r="C365">
        <v>28227</v>
      </c>
      <c r="D365">
        <v>2</v>
      </c>
      <c r="G365" t="s">
        <v>555</v>
      </c>
      <c r="H365">
        <v>2</v>
      </c>
      <c r="I365" t="s">
        <v>556</v>
      </c>
      <c r="J365" s="19">
        <v>0</v>
      </c>
      <c r="K365" s="19">
        <v>0</v>
      </c>
      <c r="L365" s="19">
        <v>0</v>
      </c>
      <c r="M365" s="19">
        <v>0</v>
      </c>
      <c r="N365" s="19">
        <v>0</v>
      </c>
      <c r="O365" s="19">
        <v>0</v>
      </c>
      <c r="P365" s="19">
        <v>0</v>
      </c>
      <c r="Q365" s="19">
        <v>0</v>
      </c>
      <c r="R365" s="19">
        <v>0</v>
      </c>
      <c r="S365" s="19">
        <v>0</v>
      </c>
      <c r="T365" s="19">
        <v>0</v>
      </c>
      <c r="U365" s="19">
        <v>0</v>
      </c>
    </row>
    <row r="366" spans="1:21">
      <c r="A366">
        <v>10583</v>
      </c>
      <c r="C366">
        <v>28227</v>
      </c>
      <c r="D366">
        <v>2</v>
      </c>
      <c r="G366" t="s">
        <v>557</v>
      </c>
      <c r="H366">
        <v>3</v>
      </c>
      <c r="I366" t="s">
        <v>486</v>
      </c>
      <c r="J366" s="19">
        <v>3043</v>
      </c>
      <c r="K366" s="19">
        <v>3043</v>
      </c>
      <c r="L366" s="19">
        <v>0</v>
      </c>
      <c r="M366" s="19">
        <v>0</v>
      </c>
      <c r="N366" s="19">
        <v>1786</v>
      </c>
      <c r="O366" s="19">
        <v>1786</v>
      </c>
      <c r="P366" s="19">
        <v>0</v>
      </c>
      <c r="Q366" s="19">
        <v>0</v>
      </c>
      <c r="R366" s="19">
        <v>1257</v>
      </c>
      <c r="S366" s="19">
        <v>1257</v>
      </c>
      <c r="T366" s="19">
        <v>0</v>
      </c>
      <c r="U366" s="19">
        <v>0</v>
      </c>
    </row>
    <row r="367" spans="1:21">
      <c r="A367">
        <v>10584</v>
      </c>
      <c r="C367">
        <v>28227</v>
      </c>
      <c r="D367">
        <v>2</v>
      </c>
      <c r="G367" t="s">
        <v>558</v>
      </c>
      <c r="H367">
        <v>3</v>
      </c>
      <c r="I367" t="s">
        <v>487</v>
      </c>
      <c r="J367" s="19">
        <v>13291</v>
      </c>
      <c r="K367" s="19">
        <v>12194</v>
      </c>
      <c r="L367" s="19">
        <v>1097</v>
      </c>
      <c r="M367" s="19">
        <v>4576</v>
      </c>
      <c r="N367" s="19">
        <v>6468</v>
      </c>
      <c r="O367" s="19">
        <v>5911</v>
      </c>
      <c r="P367" s="19">
        <v>557</v>
      </c>
      <c r="Q367" s="19">
        <v>2328</v>
      </c>
      <c r="R367" s="19">
        <v>6823</v>
      </c>
      <c r="S367" s="19">
        <v>6283</v>
      </c>
      <c r="T367" s="19">
        <v>540</v>
      </c>
      <c r="U367" s="19">
        <v>2248</v>
      </c>
    </row>
    <row r="368" spans="1:21">
      <c r="A368">
        <v>10585</v>
      </c>
      <c r="C368">
        <v>28227</v>
      </c>
      <c r="D368">
        <v>2</v>
      </c>
      <c r="G368" t="s">
        <v>559</v>
      </c>
      <c r="H368">
        <v>2</v>
      </c>
      <c r="I368" t="s">
        <v>560</v>
      </c>
      <c r="J368" s="19">
        <v>0</v>
      </c>
      <c r="K368" s="19">
        <v>0</v>
      </c>
      <c r="L368" s="19">
        <v>0</v>
      </c>
      <c r="M368" s="19">
        <v>0</v>
      </c>
      <c r="N368" s="19">
        <v>0</v>
      </c>
      <c r="O368" s="19">
        <v>0</v>
      </c>
      <c r="P368" s="19">
        <v>0</v>
      </c>
      <c r="Q368" s="19">
        <v>0</v>
      </c>
      <c r="R368" s="19">
        <v>0</v>
      </c>
      <c r="S368" s="19">
        <v>0</v>
      </c>
      <c r="T368" s="19">
        <v>0</v>
      </c>
      <c r="U368" s="19">
        <v>0</v>
      </c>
    </row>
    <row r="369" spans="1:21">
      <c r="A369">
        <v>10586</v>
      </c>
      <c r="C369">
        <v>28227</v>
      </c>
      <c r="D369">
        <v>2</v>
      </c>
      <c r="G369" t="s">
        <v>561</v>
      </c>
      <c r="H369">
        <v>1</v>
      </c>
      <c r="I369" t="s">
        <v>548</v>
      </c>
      <c r="J369" s="278">
        <v>2640</v>
      </c>
      <c r="K369" s="19">
        <v>2424</v>
      </c>
      <c r="L369" s="19">
        <v>216</v>
      </c>
      <c r="M369" s="19">
        <v>223</v>
      </c>
      <c r="N369" s="19">
        <v>1629</v>
      </c>
      <c r="O369" s="19">
        <v>1523</v>
      </c>
      <c r="P369" s="19">
        <v>106</v>
      </c>
      <c r="Q369" s="19">
        <v>109</v>
      </c>
      <c r="R369" s="19">
        <v>1011</v>
      </c>
      <c r="S369" s="19">
        <v>901</v>
      </c>
      <c r="T369" s="19">
        <v>110</v>
      </c>
      <c r="U369" s="19">
        <v>114</v>
      </c>
    </row>
    <row r="370" spans="1:21">
      <c r="A370">
        <v>10587</v>
      </c>
      <c r="C370">
        <v>28227</v>
      </c>
      <c r="D370">
        <v>2</v>
      </c>
      <c r="G370" t="s">
        <v>562</v>
      </c>
      <c r="H370">
        <v>2</v>
      </c>
      <c r="I370" t="s">
        <v>488</v>
      </c>
      <c r="J370" s="19">
        <v>2562</v>
      </c>
      <c r="K370" s="19">
        <v>2349</v>
      </c>
      <c r="L370" s="19">
        <v>213</v>
      </c>
      <c r="M370" s="19">
        <v>220</v>
      </c>
      <c r="N370" s="19">
        <v>1568</v>
      </c>
      <c r="O370" s="19">
        <v>1464</v>
      </c>
      <c r="P370" s="19">
        <v>104</v>
      </c>
      <c r="Q370" s="19">
        <v>107</v>
      </c>
      <c r="R370" s="19">
        <v>994</v>
      </c>
      <c r="S370" s="19">
        <v>885</v>
      </c>
      <c r="T370" s="19">
        <v>109</v>
      </c>
      <c r="U370" s="19">
        <v>113</v>
      </c>
    </row>
    <row r="371" spans="1:21">
      <c r="A371">
        <v>10631</v>
      </c>
      <c r="C371">
        <v>28227</v>
      </c>
      <c r="D371">
        <v>2</v>
      </c>
      <c r="G371" t="s">
        <v>551</v>
      </c>
      <c r="H371">
        <v>2</v>
      </c>
      <c r="I371" t="s">
        <v>484</v>
      </c>
      <c r="J371" s="19">
        <v>78</v>
      </c>
      <c r="K371" s="19">
        <v>75</v>
      </c>
      <c r="L371" s="19">
        <v>3</v>
      </c>
      <c r="M371" s="19">
        <v>3</v>
      </c>
      <c r="N371" s="19">
        <v>61</v>
      </c>
      <c r="O371" s="19">
        <v>59</v>
      </c>
      <c r="P371" s="19">
        <v>2</v>
      </c>
      <c r="Q371" s="19">
        <v>2</v>
      </c>
      <c r="R371" s="19">
        <v>17</v>
      </c>
      <c r="S371" s="19">
        <v>16</v>
      </c>
      <c r="T371" s="19">
        <v>1</v>
      </c>
      <c r="U371" s="19">
        <v>1</v>
      </c>
    </row>
    <row r="372" spans="1:21">
      <c r="A372">
        <v>10685</v>
      </c>
      <c r="C372">
        <v>28228</v>
      </c>
      <c r="D372">
        <v>2</v>
      </c>
      <c r="I372" s="280" t="s">
        <v>524</v>
      </c>
      <c r="J372" s="19"/>
      <c r="K372" s="19"/>
      <c r="L372" s="19"/>
      <c r="M372" s="19"/>
      <c r="N372" s="19"/>
      <c r="O372" s="19"/>
      <c r="P372" s="19"/>
      <c r="Q372" s="19"/>
      <c r="R372" s="19"/>
      <c r="S372" s="19"/>
      <c r="T372" s="19"/>
      <c r="U372" s="19"/>
    </row>
    <row r="373" spans="1:21">
      <c r="A373">
        <v>10686</v>
      </c>
      <c r="C373">
        <v>28228</v>
      </c>
      <c r="D373">
        <v>2</v>
      </c>
      <c r="G373" t="s">
        <v>552</v>
      </c>
      <c r="H373">
        <v>0</v>
      </c>
      <c r="I373" t="s">
        <v>542</v>
      </c>
      <c r="J373" s="19">
        <v>26280</v>
      </c>
      <c r="K373" s="19">
        <v>24181</v>
      </c>
      <c r="L373" s="19">
        <v>2099</v>
      </c>
      <c r="M373" s="19">
        <v>5768</v>
      </c>
      <c r="N373" s="19">
        <v>15489</v>
      </c>
      <c r="O373" s="19">
        <v>14483</v>
      </c>
      <c r="P373" s="19">
        <v>1006</v>
      </c>
      <c r="Q373" s="19">
        <v>2846</v>
      </c>
      <c r="R373" s="19">
        <v>10791</v>
      </c>
      <c r="S373" s="19">
        <v>9698</v>
      </c>
      <c r="T373" s="19">
        <v>1093</v>
      </c>
      <c r="U373" s="19">
        <v>2922</v>
      </c>
    </row>
    <row r="374" spans="1:21">
      <c r="A374">
        <v>10687</v>
      </c>
      <c r="C374">
        <v>28228</v>
      </c>
      <c r="D374">
        <v>2</v>
      </c>
      <c r="G374" t="s">
        <v>553</v>
      </c>
      <c r="H374">
        <v>1</v>
      </c>
      <c r="I374" t="s">
        <v>554</v>
      </c>
      <c r="J374" s="19">
        <v>13030</v>
      </c>
      <c r="K374" s="19">
        <v>11699</v>
      </c>
      <c r="L374" s="19">
        <v>1331</v>
      </c>
      <c r="M374" s="19">
        <v>4639</v>
      </c>
      <c r="N374" s="19">
        <v>7182</v>
      </c>
      <c r="O374" s="19">
        <v>6492</v>
      </c>
      <c r="P374" s="19">
        <v>690</v>
      </c>
      <c r="Q374" s="19">
        <v>2345</v>
      </c>
      <c r="R374" s="19">
        <v>5848</v>
      </c>
      <c r="S374" s="19">
        <v>5207</v>
      </c>
      <c r="T374" s="19">
        <v>641</v>
      </c>
      <c r="U374" s="19">
        <v>2294</v>
      </c>
    </row>
    <row r="375" spans="1:21">
      <c r="A375">
        <v>10688</v>
      </c>
      <c r="C375">
        <v>28228</v>
      </c>
      <c r="D375">
        <v>2</v>
      </c>
      <c r="G375" t="s">
        <v>555</v>
      </c>
      <c r="H375">
        <v>2</v>
      </c>
      <c r="I375" t="s">
        <v>556</v>
      </c>
      <c r="J375" s="19">
        <v>0</v>
      </c>
      <c r="K375" s="19">
        <v>0</v>
      </c>
      <c r="L375" s="19">
        <v>0</v>
      </c>
      <c r="M375" s="19">
        <v>0</v>
      </c>
      <c r="N375" s="19">
        <v>0</v>
      </c>
      <c r="O375" s="19">
        <v>0</v>
      </c>
      <c r="P375" s="19">
        <v>0</v>
      </c>
      <c r="Q375" s="19">
        <v>0</v>
      </c>
      <c r="R375" s="19">
        <v>0</v>
      </c>
      <c r="S375" s="19">
        <v>0</v>
      </c>
      <c r="T375" s="19">
        <v>0</v>
      </c>
      <c r="U375" s="19">
        <v>0</v>
      </c>
    </row>
    <row r="376" spans="1:21">
      <c r="A376">
        <v>10689</v>
      </c>
      <c r="C376">
        <v>28228</v>
      </c>
      <c r="D376">
        <v>2</v>
      </c>
      <c r="G376" t="s">
        <v>557</v>
      </c>
      <c r="H376">
        <v>3</v>
      </c>
      <c r="I376" t="s">
        <v>486</v>
      </c>
      <c r="J376" s="19">
        <v>2598</v>
      </c>
      <c r="K376" s="19">
        <v>2598</v>
      </c>
      <c r="L376" s="19">
        <v>0</v>
      </c>
      <c r="M376" s="19">
        <v>0</v>
      </c>
      <c r="N376" s="19">
        <v>1626</v>
      </c>
      <c r="O376" s="19">
        <v>1626</v>
      </c>
      <c r="P376" s="19">
        <v>0</v>
      </c>
      <c r="Q376" s="19">
        <v>0</v>
      </c>
      <c r="R376" s="19">
        <v>972</v>
      </c>
      <c r="S376" s="19">
        <v>972</v>
      </c>
      <c r="T376" s="19">
        <v>0</v>
      </c>
      <c r="U376" s="19">
        <v>0</v>
      </c>
    </row>
    <row r="377" spans="1:21">
      <c r="A377">
        <v>10690</v>
      </c>
      <c r="C377">
        <v>28228</v>
      </c>
      <c r="D377">
        <v>2</v>
      </c>
      <c r="G377" t="s">
        <v>558</v>
      </c>
      <c r="H377">
        <v>3</v>
      </c>
      <c r="I377" t="s">
        <v>487</v>
      </c>
      <c r="J377" s="19">
        <v>10432</v>
      </c>
      <c r="K377" s="19">
        <v>9101</v>
      </c>
      <c r="L377" s="19">
        <v>1331</v>
      </c>
      <c r="M377" s="19">
        <v>4639</v>
      </c>
      <c r="N377" s="19">
        <v>5556</v>
      </c>
      <c r="O377" s="19">
        <v>4866</v>
      </c>
      <c r="P377" s="19">
        <v>690</v>
      </c>
      <c r="Q377" s="19">
        <v>2345</v>
      </c>
      <c r="R377" s="19">
        <v>4876</v>
      </c>
      <c r="S377" s="19">
        <v>4235</v>
      </c>
      <c r="T377" s="19">
        <v>641</v>
      </c>
      <c r="U377" s="19">
        <v>2294</v>
      </c>
    </row>
    <row r="378" spans="1:21">
      <c r="A378">
        <v>10691</v>
      </c>
      <c r="C378">
        <v>28228</v>
      </c>
      <c r="D378">
        <v>2</v>
      </c>
      <c r="G378" t="s">
        <v>559</v>
      </c>
      <c r="H378">
        <v>2</v>
      </c>
      <c r="I378" t="s">
        <v>560</v>
      </c>
      <c r="J378" s="19">
        <v>0</v>
      </c>
      <c r="K378" s="19">
        <v>0</v>
      </c>
      <c r="L378" s="19">
        <v>0</v>
      </c>
      <c r="M378" s="19">
        <v>0</v>
      </c>
      <c r="N378" s="19">
        <v>0</v>
      </c>
      <c r="O378" s="19">
        <v>0</v>
      </c>
      <c r="P378" s="19">
        <v>0</v>
      </c>
      <c r="Q378" s="19">
        <v>0</v>
      </c>
      <c r="R378" s="19">
        <v>0</v>
      </c>
      <c r="S378" s="19">
        <v>0</v>
      </c>
      <c r="T378" s="19">
        <v>0</v>
      </c>
      <c r="U378" s="19">
        <v>0</v>
      </c>
    </row>
    <row r="379" spans="1:21">
      <c r="A379">
        <v>10692</v>
      </c>
      <c r="C379">
        <v>28228</v>
      </c>
      <c r="D379">
        <v>2</v>
      </c>
      <c r="G379" t="s">
        <v>561</v>
      </c>
      <c r="H379">
        <v>1</v>
      </c>
      <c r="I379" t="s">
        <v>548</v>
      </c>
      <c r="J379" s="278">
        <v>12864</v>
      </c>
      <c r="K379" s="19">
        <v>12138</v>
      </c>
      <c r="L379" s="19">
        <v>726</v>
      </c>
      <c r="M379" s="19">
        <v>1071</v>
      </c>
      <c r="N379" s="19">
        <v>8058</v>
      </c>
      <c r="O379" s="19">
        <v>7761</v>
      </c>
      <c r="P379" s="19">
        <v>297</v>
      </c>
      <c r="Q379" s="19">
        <v>475</v>
      </c>
      <c r="R379" s="19">
        <v>4806</v>
      </c>
      <c r="S379" s="19">
        <v>4377</v>
      </c>
      <c r="T379" s="19">
        <v>429</v>
      </c>
      <c r="U379" s="19">
        <v>596</v>
      </c>
    </row>
    <row r="380" spans="1:21">
      <c r="A380">
        <v>10693</v>
      </c>
      <c r="C380">
        <v>28228</v>
      </c>
      <c r="D380">
        <v>2</v>
      </c>
      <c r="G380" t="s">
        <v>562</v>
      </c>
      <c r="H380">
        <v>2</v>
      </c>
      <c r="I380" t="s">
        <v>488</v>
      </c>
      <c r="J380" s="19">
        <v>12530</v>
      </c>
      <c r="K380" s="19">
        <v>11835</v>
      </c>
      <c r="L380" s="19">
        <v>695</v>
      </c>
      <c r="M380" s="19">
        <v>1040</v>
      </c>
      <c r="N380" s="19">
        <v>7767</v>
      </c>
      <c r="O380" s="19">
        <v>7484</v>
      </c>
      <c r="P380" s="19">
        <v>283</v>
      </c>
      <c r="Q380" s="19">
        <v>461</v>
      </c>
      <c r="R380" s="19">
        <v>4763</v>
      </c>
      <c r="S380" s="19">
        <v>4351</v>
      </c>
      <c r="T380" s="19">
        <v>412</v>
      </c>
      <c r="U380" s="19">
        <v>579</v>
      </c>
    </row>
    <row r="381" spans="1:21">
      <c r="A381">
        <v>10740</v>
      </c>
      <c r="C381">
        <v>28228</v>
      </c>
      <c r="D381">
        <v>2</v>
      </c>
      <c r="G381" t="s">
        <v>551</v>
      </c>
      <c r="H381">
        <v>2</v>
      </c>
      <c r="I381" t="s">
        <v>484</v>
      </c>
      <c r="J381" s="19">
        <v>334</v>
      </c>
      <c r="K381" s="19">
        <v>303</v>
      </c>
      <c r="L381" s="19">
        <v>31</v>
      </c>
      <c r="M381" s="19">
        <v>31</v>
      </c>
      <c r="N381" s="19">
        <v>291</v>
      </c>
      <c r="O381" s="19">
        <v>277</v>
      </c>
      <c r="P381" s="19">
        <v>14</v>
      </c>
      <c r="Q381" s="19">
        <v>14</v>
      </c>
      <c r="R381" s="19">
        <v>43</v>
      </c>
      <c r="S381" s="19">
        <v>26</v>
      </c>
      <c r="T381" s="19">
        <v>17</v>
      </c>
      <c r="U381" s="19">
        <v>17</v>
      </c>
    </row>
    <row r="382" spans="1:21">
      <c r="A382">
        <v>10902</v>
      </c>
      <c r="C382">
        <v>28229</v>
      </c>
      <c r="D382">
        <v>2</v>
      </c>
      <c r="I382" s="280" t="s">
        <v>525</v>
      </c>
      <c r="J382" s="19"/>
      <c r="K382" s="19"/>
      <c r="L382" s="19"/>
      <c r="M382" s="19"/>
      <c r="N382" s="19"/>
      <c r="O382" s="19"/>
      <c r="P382" s="19"/>
      <c r="Q382" s="19"/>
      <c r="R382" s="19"/>
      <c r="S382" s="19"/>
      <c r="T382" s="19"/>
      <c r="U382" s="19"/>
    </row>
    <row r="383" spans="1:21">
      <c r="A383">
        <v>10903</v>
      </c>
      <c r="C383">
        <v>28229</v>
      </c>
      <c r="D383">
        <v>2</v>
      </c>
      <c r="G383" t="s">
        <v>552</v>
      </c>
      <c r="H383">
        <v>0</v>
      </c>
      <c r="I383" t="s">
        <v>542</v>
      </c>
      <c r="J383" s="19">
        <v>36822</v>
      </c>
      <c r="K383" s="19">
        <v>34186</v>
      </c>
      <c r="L383" s="19">
        <v>2636</v>
      </c>
      <c r="M383" s="19">
        <v>9424</v>
      </c>
      <c r="N383" s="19">
        <v>20532</v>
      </c>
      <c r="O383" s="19">
        <v>19224</v>
      </c>
      <c r="P383" s="19">
        <v>1308</v>
      </c>
      <c r="Q383" s="19">
        <v>4756</v>
      </c>
      <c r="R383" s="19">
        <v>16290</v>
      </c>
      <c r="S383" s="19">
        <v>14962</v>
      </c>
      <c r="T383" s="19">
        <v>1328</v>
      </c>
      <c r="U383" s="19">
        <v>4668</v>
      </c>
    </row>
    <row r="384" spans="1:21">
      <c r="A384">
        <v>10904</v>
      </c>
      <c r="C384">
        <v>28229</v>
      </c>
      <c r="D384">
        <v>2</v>
      </c>
      <c r="G384" t="s">
        <v>553</v>
      </c>
      <c r="H384">
        <v>1</v>
      </c>
      <c r="I384" t="s">
        <v>554</v>
      </c>
      <c r="J384" s="19">
        <v>21388</v>
      </c>
      <c r="K384" s="19">
        <v>19864</v>
      </c>
      <c r="L384" s="19">
        <v>1524</v>
      </c>
      <c r="M384" s="19">
        <v>8222</v>
      </c>
      <c r="N384" s="19">
        <v>11005</v>
      </c>
      <c r="O384" s="19">
        <v>10227</v>
      </c>
      <c r="P384" s="19">
        <v>778</v>
      </c>
      <c r="Q384" s="19">
        <v>4177</v>
      </c>
      <c r="R384" s="19">
        <v>10383</v>
      </c>
      <c r="S384" s="19">
        <v>9637</v>
      </c>
      <c r="T384" s="19">
        <v>746</v>
      </c>
      <c r="U384" s="19">
        <v>4045</v>
      </c>
    </row>
    <row r="385" spans="1:21">
      <c r="A385">
        <v>10905</v>
      </c>
      <c r="C385">
        <v>28229</v>
      </c>
      <c r="D385">
        <v>2</v>
      </c>
      <c r="G385" t="s">
        <v>555</v>
      </c>
      <c r="H385">
        <v>2</v>
      </c>
      <c r="I385" t="s">
        <v>556</v>
      </c>
      <c r="J385" s="19">
        <v>0</v>
      </c>
      <c r="K385" s="19">
        <v>0</v>
      </c>
      <c r="L385" s="19">
        <v>0</v>
      </c>
      <c r="M385" s="19">
        <v>0</v>
      </c>
      <c r="N385" s="19">
        <v>0</v>
      </c>
      <c r="O385" s="19">
        <v>0</v>
      </c>
      <c r="P385" s="19">
        <v>0</v>
      </c>
      <c r="Q385" s="19">
        <v>0</v>
      </c>
      <c r="R385" s="19">
        <v>0</v>
      </c>
      <c r="S385" s="19">
        <v>0</v>
      </c>
      <c r="T385" s="19">
        <v>0</v>
      </c>
      <c r="U385" s="19">
        <v>0</v>
      </c>
    </row>
    <row r="386" spans="1:21">
      <c r="A386">
        <v>10906</v>
      </c>
      <c r="C386">
        <v>28229</v>
      </c>
      <c r="D386">
        <v>2</v>
      </c>
      <c r="G386" t="s">
        <v>557</v>
      </c>
      <c r="H386">
        <v>3</v>
      </c>
      <c r="I386" t="s">
        <v>486</v>
      </c>
      <c r="J386" s="19">
        <v>3447</v>
      </c>
      <c r="K386" s="19">
        <v>3447</v>
      </c>
      <c r="L386" s="19">
        <v>0</v>
      </c>
      <c r="M386" s="19">
        <v>0</v>
      </c>
      <c r="N386" s="19">
        <v>2046</v>
      </c>
      <c r="O386" s="19">
        <v>2046</v>
      </c>
      <c r="P386" s="19">
        <v>0</v>
      </c>
      <c r="Q386" s="19">
        <v>0</v>
      </c>
      <c r="R386" s="19">
        <v>1401</v>
      </c>
      <c r="S386" s="19">
        <v>1401</v>
      </c>
      <c r="T386" s="19">
        <v>0</v>
      </c>
      <c r="U386" s="19">
        <v>0</v>
      </c>
    </row>
    <row r="387" spans="1:21">
      <c r="A387">
        <v>10907</v>
      </c>
      <c r="C387">
        <v>28229</v>
      </c>
      <c r="D387">
        <v>2</v>
      </c>
      <c r="G387" t="s">
        <v>558</v>
      </c>
      <c r="H387">
        <v>3</v>
      </c>
      <c r="I387" t="s">
        <v>487</v>
      </c>
      <c r="J387" s="19">
        <v>17941</v>
      </c>
      <c r="K387" s="19">
        <v>16417</v>
      </c>
      <c r="L387" s="19">
        <v>1524</v>
      </c>
      <c r="M387" s="19">
        <v>8222</v>
      </c>
      <c r="N387" s="19">
        <v>8959</v>
      </c>
      <c r="O387" s="19">
        <v>8181</v>
      </c>
      <c r="P387" s="19">
        <v>778</v>
      </c>
      <c r="Q387" s="19">
        <v>4177</v>
      </c>
      <c r="R387" s="19">
        <v>8982</v>
      </c>
      <c r="S387" s="19">
        <v>8236</v>
      </c>
      <c r="T387" s="19">
        <v>746</v>
      </c>
      <c r="U387" s="19">
        <v>4045</v>
      </c>
    </row>
    <row r="388" spans="1:21">
      <c r="A388">
        <v>10908</v>
      </c>
      <c r="C388">
        <v>28229</v>
      </c>
      <c r="D388">
        <v>2</v>
      </c>
      <c r="G388" t="s">
        <v>559</v>
      </c>
      <c r="H388">
        <v>2</v>
      </c>
      <c r="I388" t="s">
        <v>560</v>
      </c>
      <c r="J388" s="19">
        <v>0</v>
      </c>
      <c r="K388" s="19">
        <v>0</v>
      </c>
      <c r="L388" s="19">
        <v>0</v>
      </c>
      <c r="M388" s="19">
        <v>0</v>
      </c>
      <c r="N388" s="19">
        <v>0</v>
      </c>
      <c r="O388" s="19">
        <v>0</v>
      </c>
      <c r="P388" s="19">
        <v>0</v>
      </c>
      <c r="Q388" s="19">
        <v>0</v>
      </c>
      <c r="R388" s="19">
        <v>0</v>
      </c>
      <c r="S388" s="19">
        <v>0</v>
      </c>
      <c r="T388" s="19">
        <v>0</v>
      </c>
      <c r="U388" s="19">
        <v>0</v>
      </c>
    </row>
    <row r="389" spans="1:21">
      <c r="A389">
        <v>10909</v>
      </c>
      <c r="C389">
        <v>28229</v>
      </c>
      <c r="D389">
        <v>2</v>
      </c>
      <c r="G389" t="s">
        <v>561</v>
      </c>
      <c r="H389">
        <v>1</v>
      </c>
      <c r="I389" t="s">
        <v>548</v>
      </c>
      <c r="J389" s="278">
        <v>14873</v>
      </c>
      <c r="K389" s="19">
        <v>13842</v>
      </c>
      <c r="L389" s="19">
        <v>1031</v>
      </c>
      <c r="M389" s="19">
        <v>1092</v>
      </c>
      <c r="N389" s="19">
        <v>9187</v>
      </c>
      <c r="O389" s="19">
        <v>8700</v>
      </c>
      <c r="P389" s="19">
        <v>487</v>
      </c>
      <c r="Q389" s="19">
        <v>522</v>
      </c>
      <c r="R389" s="19">
        <v>5686</v>
      </c>
      <c r="S389" s="19">
        <v>5142</v>
      </c>
      <c r="T389" s="19">
        <v>544</v>
      </c>
      <c r="U389" s="19">
        <v>570</v>
      </c>
    </row>
    <row r="390" spans="1:21">
      <c r="A390">
        <v>10910</v>
      </c>
      <c r="C390">
        <v>28229</v>
      </c>
      <c r="D390">
        <v>2</v>
      </c>
      <c r="G390" t="s">
        <v>562</v>
      </c>
      <c r="H390">
        <v>2</v>
      </c>
      <c r="I390" t="s">
        <v>488</v>
      </c>
      <c r="J390" s="19">
        <v>14677</v>
      </c>
      <c r="K390" s="19">
        <v>13660</v>
      </c>
      <c r="L390" s="19">
        <v>1017</v>
      </c>
      <c r="M390" s="19">
        <v>1078</v>
      </c>
      <c r="N390" s="19">
        <v>9018</v>
      </c>
      <c r="O390" s="19">
        <v>8540</v>
      </c>
      <c r="P390" s="19">
        <v>478</v>
      </c>
      <c r="Q390" s="19">
        <v>513</v>
      </c>
      <c r="R390" s="19">
        <v>5659</v>
      </c>
      <c r="S390" s="19">
        <v>5120</v>
      </c>
      <c r="T390" s="19">
        <v>539</v>
      </c>
      <c r="U390" s="19">
        <v>565</v>
      </c>
    </row>
    <row r="391" spans="1:21">
      <c r="A391">
        <v>10956</v>
      </c>
      <c r="C391">
        <v>28229</v>
      </c>
      <c r="D391">
        <v>2</v>
      </c>
      <c r="G391" t="s">
        <v>551</v>
      </c>
      <c r="H391">
        <v>2</v>
      </c>
      <c r="I391" t="s">
        <v>484</v>
      </c>
      <c r="J391" s="19">
        <v>196</v>
      </c>
      <c r="K391" s="19">
        <v>182</v>
      </c>
      <c r="L391" s="19">
        <v>14</v>
      </c>
      <c r="M391" s="19">
        <v>14</v>
      </c>
      <c r="N391" s="19">
        <v>169</v>
      </c>
      <c r="O391" s="19">
        <v>160</v>
      </c>
      <c r="P391" s="19">
        <v>9</v>
      </c>
      <c r="Q391" s="19">
        <v>9</v>
      </c>
      <c r="R391" s="19">
        <v>27</v>
      </c>
      <c r="S391" s="19">
        <v>22</v>
      </c>
      <c r="T391" s="19">
        <v>5</v>
      </c>
      <c r="U391" s="19">
        <v>5</v>
      </c>
    </row>
    <row r="392" spans="1:21">
      <c r="A392">
        <v>11073</v>
      </c>
      <c r="C392">
        <v>28301</v>
      </c>
      <c r="D392">
        <v>3</v>
      </c>
      <c r="I392" s="280" t="s">
        <v>526</v>
      </c>
      <c r="J392" s="19"/>
      <c r="K392" s="19"/>
      <c r="L392" s="19"/>
      <c r="M392" s="19"/>
      <c r="N392" s="19"/>
      <c r="O392" s="19"/>
      <c r="P392" s="19"/>
      <c r="Q392" s="19"/>
      <c r="R392" s="19"/>
      <c r="S392" s="19"/>
      <c r="T392" s="19"/>
      <c r="U392" s="19"/>
    </row>
    <row r="393" spans="1:21">
      <c r="A393">
        <v>11074</v>
      </c>
      <c r="C393">
        <v>28301</v>
      </c>
      <c r="D393">
        <v>3</v>
      </c>
      <c r="G393" t="s">
        <v>552</v>
      </c>
      <c r="H393">
        <v>0</v>
      </c>
      <c r="I393" t="s">
        <v>542</v>
      </c>
      <c r="J393" s="19">
        <v>8245</v>
      </c>
      <c r="K393" s="19">
        <v>7562</v>
      </c>
      <c r="L393" s="19">
        <v>683</v>
      </c>
      <c r="M393" s="19">
        <v>3620</v>
      </c>
      <c r="N393" s="19">
        <v>3687</v>
      </c>
      <c r="O393" s="19">
        <v>3334</v>
      </c>
      <c r="P393" s="19">
        <v>353</v>
      </c>
      <c r="Q393" s="19">
        <v>1834</v>
      </c>
      <c r="R393" s="19">
        <v>4558</v>
      </c>
      <c r="S393" s="19">
        <v>4228</v>
      </c>
      <c r="T393" s="19">
        <v>330</v>
      </c>
      <c r="U393" s="19">
        <v>1786</v>
      </c>
    </row>
    <row r="394" spans="1:21">
      <c r="A394">
        <v>11075</v>
      </c>
      <c r="C394">
        <v>28301</v>
      </c>
      <c r="D394">
        <v>3</v>
      </c>
      <c r="G394" t="s">
        <v>553</v>
      </c>
      <c r="H394">
        <v>1</v>
      </c>
      <c r="I394" t="s">
        <v>554</v>
      </c>
      <c r="J394" s="19">
        <v>4532</v>
      </c>
      <c r="K394" s="19">
        <v>4082</v>
      </c>
      <c r="L394" s="19">
        <v>450</v>
      </c>
      <c r="M394" s="19">
        <v>3360</v>
      </c>
      <c r="N394" s="19">
        <v>1833</v>
      </c>
      <c r="O394" s="19">
        <v>1587</v>
      </c>
      <c r="P394" s="19">
        <v>246</v>
      </c>
      <c r="Q394" s="19">
        <v>1712</v>
      </c>
      <c r="R394" s="19">
        <v>2699</v>
      </c>
      <c r="S394" s="19">
        <v>2495</v>
      </c>
      <c r="T394" s="19">
        <v>204</v>
      </c>
      <c r="U394" s="19">
        <v>1648</v>
      </c>
    </row>
    <row r="395" spans="1:21">
      <c r="A395">
        <v>11076</v>
      </c>
      <c r="C395">
        <v>28301</v>
      </c>
      <c r="D395">
        <v>3</v>
      </c>
      <c r="G395" t="s">
        <v>555</v>
      </c>
      <c r="H395">
        <v>2</v>
      </c>
      <c r="I395" t="s">
        <v>556</v>
      </c>
      <c r="J395" s="19">
        <v>0</v>
      </c>
      <c r="K395" s="19">
        <v>0</v>
      </c>
      <c r="L395" s="19">
        <v>0</v>
      </c>
      <c r="M395" s="19">
        <v>0</v>
      </c>
      <c r="N395" s="19">
        <v>0</v>
      </c>
      <c r="O395" s="19">
        <v>0</v>
      </c>
      <c r="P395" s="19">
        <v>0</v>
      </c>
      <c r="Q395" s="19">
        <v>0</v>
      </c>
      <c r="R395" s="19">
        <v>0</v>
      </c>
      <c r="S395" s="19">
        <v>0</v>
      </c>
      <c r="T395" s="19">
        <v>0</v>
      </c>
      <c r="U395" s="19">
        <v>0</v>
      </c>
    </row>
    <row r="396" spans="1:21">
      <c r="A396">
        <v>11077</v>
      </c>
      <c r="C396">
        <v>28301</v>
      </c>
      <c r="D396">
        <v>3</v>
      </c>
      <c r="G396" t="s">
        <v>557</v>
      </c>
      <c r="H396">
        <v>3</v>
      </c>
      <c r="I396" t="s">
        <v>486</v>
      </c>
      <c r="J396" s="19">
        <v>962</v>
      </c>
      <c r="K396" s="19">
        <v>962</v>
      </c>
      <c r="L396" s="19">
        <v>0</v>
      </c>
      <c r="M396" s="19">
        <v>0</v>
      </c>
      <c r="N396" s="19">
        <v>554</v>
      </c>
      <c r="O396" s="19">
        <v>554</v>
      </c>
      <c r="P396" s="19">
        <v>0</v>
      </c>
      <c r="Q396" s="19">
        <v>0</v>
      </c>
      <c r="R396" s="19">
        <v>408</v>
      </c>
      <c r="S396" s="19">
        <v>408</v>
      </c>
      <c r="T396" s="19">
        <v>0</v>
      </c>
      <c r="U396" s="19">
        <v>0</v>
      </c>
    </row>
    <row r="397" spans="1:21">
      <c r="A397">
        <v>11078</v>
      </c>
      <c r="C397">
        <v>28301</v>
      </c>
      <c r="D397">
        <v>3</v>
      </c>
      <c r="G397" t="s">
        <v>558</v>
      </c>
      <c r="H397">
        <v>3</v>
      </c>
      <c r="I397" t="s">
        <v>487</v>
      </c>
      <c r="J397" s="19">
        <v>3570</v>
      </c>
      <c r="K397" s="19">
        <v>3120</v>
      </c>
      <c r="L397" s="19">
        <v>450</v>
      </c>
      <c r="M397" s="19">
        <v>3360</v>
      </c>
      <c r="N397" s="19">
        <v>1279</v>
      </c>
      <c r="O397" s="19">
        <v>1033</v>
      </c>
      <c r="P397" s="19">
        <v>246</v>
      </c>
      <c r="Q397" s="19">
        <v>1712</v>
      </c>
      <c r="R397" s="19">
        <v>2291</v>
      </c>
      <c r="S397" s="19">
        <v>2087</v>
      </c>
      <c r="T397" s="19">
        <v>204</v>
      </c>
      <c r="U397" s="19">
        <v>1648</v>
      </c>
    </row>
    <row r="398" spans="1:21">
      <c r="A398">
        <v>11079</v>
      </c>
      <c r="C398">
        <v>28301</v>
      </c>
      <c r="D398">
        <v>3</v>
      </c>
      <c r="G398" t="s">
        <v>559</v>
      </c>
      <c r="H398">
        <v>2</v>
      </c>
      <c r="I398" t="s">
        <v>560</v>
      </c>
      <c r="J398" s="19">
        <v>0</v>
      </c>
      <c r="K398" s="19">
        <v>0</v>
      </c>
      <c r="L398" s="19">
        <v>0</v>
      </c>
      <c r="M398" s="19">
        <v>0</v>
      </c>
      <c r="N398" s="19">
        <v>0</v>
      </c>
      <c r="O398" s="19">
        <v>0</v>
      </c>
      <c r="P398" s="19">
        <v>0</v>
      </c>
      <c r="Q398" s="19">
        <v>0</v>
      </c>
      <c r="R398" s="19">
        <v>0</v>
      </c>
      <c r="S398" s="19">
        <v>0</v>
      </c>
      <c r="T398" s="19">
        <v>0</v>
      </c>
      <c r="U398" s="19">
        <v>0</v>
      </c>
    </row>
    <row r="399" spans="1:21">
      <c r="A399">
        <v>11080</v>
      </c>
      <c r="C399">
        <v>28301</v>
      </c>
      <c r="D399">
        <v>3</v>
      </c>
      <c r="G399" t="s">
        <v>561</v>
      </c>
      <c r="H399">
        <v>1</v>
      </c>
      <c r="I399" t="s">
        <v>548</v>
      </c>
      <c r="J399" s="278">
        <v>3096</v>
      </c>
      <c r="K399" s="19">
        <v>2952</v>
      </c>
      <c r="L399" s="19">
        <v>144</v>
      </c>
      <c r="M399" s="19">
        <v>153</v>
      </c>
      <c r="N399" s="19">
        <v>1461</v>
      </c>
      <c r="O399" s="19">
        <v>1402</v>
      </c>
      <c r="P399" s="19">
        <v>59</v>
      </c>
      <c r="Q399" s="19">
        <v>62</v>
      </c>
      <c r="R399" s="19">
        <v>1635</v>
      </c>
      <c r="S399" s="19">
        <v>1550</v>
      </c>
      <c r="T399" s="19">
        <v>85</v>
      </c>
      <c r="U399" s="19">
        <v>91</v>
      </c>
    </row>
    <row r="400" spans="1:21">
      <c r="A400">
        <v>11081</v>
      </c>
      <c r="C400">
        <v>28301</v>
      </c>
      <c r="D400">
        <v>3</v>
      </c>
      <c r="G400" t="s">
        <v>562</v>
      </c>
      <c r="H400">
        <v>2</v>
      </c>
      <c r="I400" t="s">
        <v>488</v>
      </c>
      <c r="J400" s="19">
        <v>2364</v>
      </c>
      <c r="K400" s="19">
        <v>2223</v>
      </c>
      <c r="L400" s="19">
        <v>141</v>
      </c>
      <c r="M400" s="19">
        <v>149</v>
      </c>
      <c r="N400" s="19">
        <v>1074</v>
      </c>
      <c r="O400" s="19">
        <v>1017</v>
      </c>
      <c r="P400" s="19">
        <v>57</v>
      </c>
      <c r="Q400" s="19">
        <v>59</v>
      </c>
      <c r="R400" s="19">
        <v>1290</v>
      </c>
      <c r="S400" s="19">
        <v>1206</v>
      </c>
      <c r="T400" s="19">
        <v>84</v>
      </c>
      <c r="U400" s="19">
        <v>90</v>
      </c>
    </row>
    <row r="401" spans="1:21">
      <c r="A401">
        <v>11105</v>
      </c>
      <c r="C401">
        <v>28301</v>
      </c>
      <c r="D401">
        <v>3</v>
      </c>
      <c r="G401" t="s">
        <v>551</v>
      </c>
      <c r="H401">
        <v>2</v>
      </c>
      <c r="I401" t="s">
        <v>484</v>
      </c>
      <c r="J401" s="19">
        <v>732</v>
      </c>
      <c r="K401" s="19">
        <v>729</v>
      </c>
      <c r="L401" s="19">
        <v>3</v>
      </c>
      <c r="M401" s="19">
        <v>4</v>
      </c>
      <c r="N401" s="19">
        <v>387</v>
      </c>
      <c r="O401" s="19">
        <v>385</v>
      </c>
      <c r="P401" s="19">
        <v>2</v>
      </c>
      <c r="Q401" s="19">
        <v>3</v>
      </c>
      <c r="R401" s="19">
        <v>345</v>
      </c>
      <c r="S401" s="19">
        <v>344</v>
      </c>
      <c r="T401" s="19">
        <v>1</v>
      </c>
      <c r="U401" s="19">
        <v>1</v>
      </c>
    </row>
    <row r="402" spans="1:21">
      <c r="A402">
        <v>11167</v>
      </c>
      <c r="C402">
        <v>28365</v>
      </c>
      <c r="D402">
        <v>3</v>
      </c>
      <c r="I402" s="280" t="s">
        <v>527</v>
      </c>
      <c r="J402" s="19"/>
      <c r="K402" s="19"/>
      <c r="L402" s="19"/>
      <c r="M402" s="19"/>
      <c r="N402" s="19"/>
      <c r="O402" s="19"/>
      <c r="P402" s="19"/>
      <c r="Q402" s="19"/>
      <c r="R402" s="19"/>
      <c r="S402" s="19"/>
      <c r="T402" s="19"/>
      <c r="U402" s="19"/>
    </row>
    <row r="403" spans="1:21">
      <c r="A403">
        <v>11168</v>
      </c>
      <c r="C403">
        <v>28365</v>
      </c>
      <c r="D403">
        <v>3</v>
      </c>
      <c r="G403" t="s">
        <v>552</v>
      </c>
      <c r="H403">
        <v>0</v>
      </c>
      <c r="I403" t="s">
        <v>542</v>
      </c>
      <c r="J403" s="19">
        <v>9361</v>
      </c>
      <c r="K403" s="19">
        <v>8788</v>
      </c>
      <c r="L403" s="19">
        <v>573</v>
      </c>
      <c r="M403" s="19">
        <v>2656</v>
      </c>
      <c r="N403" s="19">
        <v>5184</v>
      </c>
      <c r="O403" s="19">
        <v>4882</v>
      </c>
      <c r="P403" s="19">
        <v>302</v>
      </c>
      <c r="Q403" s="19">
        <v>1389</v>
      </c>
      <c r="R403" s="19">
        <v>4177</v>
      </c>
      <c r="S403" s="19">
        <v>3906</v>
      </c>
      <c r="T403" s="19">
        <v>271</v>
      </c>
      <c r="U403" s="19">
        <v>1267</v>
      </c>
    </row>
    <row r="404" spans="1:21">
      <c r="A404">
        <v>11169</v>
      </c>
      <c r="C404">
        <v>28365</v>
      </c>
      <c r="D404">
        <v>3</v>
      </c>
      <c r="G404" t="s">
        <v>553</v>
      </c>
      <c r="H404">
        <v>1</v>
      </c>
      <c r="I404" t="s">
        <v>554</v>
      </c>
      <c r="J404" s="19">
        <v>6878</v>
      </c>
      <c r="K404" s="19">
        <v>6484</v>
      </c>
      <c r="L404" s="19">
        <v>394</v>
      </c>
      <c r="M404" s="19">
        <v>2444</v>
      </c>
      <c r="N404" s="19">
        <v>3707</v>
      </c>
      <c r="O404" s="19">
        <v>3494</v>
      </c>
      <c r="P404" s="19">
        <v>213</v>
      </c>
      <c r="Q404" s="19">
        <v>1282</v>
      </c>
      <c r="R404" s="19">
        <v>3171</v>
      </c>
      <c r="S404" s="19">
        <v>2990</v>
      </c>
      <c r="T404" s="19">
        <v>181</v>
      </c>
      <c r="U404" s="19">
        <v>1162</v>
      </c>
    </row>
    <row r="405" spans="1:21">
      <c r="A405">
        <v>11170</v>
      </c>
      <c r="C405">
        <v>28365</v>
      </c>
      <c r="D405">
        <v>3</v>
      </c>
      <c r="G405" t="s">
        <v>555</v>
      </c>
      <c r="H405">
        <v>2</v>
      </c>
      <c r="I405" t="s">
        <v>556</v>
      </c>
      <c r="J405" s="19">
        <v>0</v>
      </c>
      <c r="K405" s="19">
        <v>0</v>
      </c>
      <c r="L405" s="19">
        <v>0</v>
      </c>
      <c r="M405" s="19">
        <v>0</v>
      </c>
      <c r="N405" s="19">
        <v>0</v>
      </c>
      <c r="O405" s="19">
        <v>0</v>
      </c>
      <c r="P405" s="19">
        <v>0</v>
      </c>
      <c r="Q405" s="19">
        <v>0</v>
      </c>
      <c r="R405" s="19">
        <v>0</v>
      </c>
      <c r="S405" s="19">
        <v>0</v>
      </c>
      <c r="T405" s="19">
        <v>0</v>
      </c>
      <c r="U405" s="19">
        <v>0</v>
      </c>
    </row>
    <row r="406" spans="1:21">
      <c r="A406">
        <v>11171</v>
      </c>
      <c r="C406">
        <v>28365</v>
      </c>
      <c r="D406">
        <v>3</v>
      </c>
      <c r="G406" t="s">
        <v>557</v>
      </c>
      <c r="H406">
        <v>3</v>
      </c>
      <c r="I406" t="s">
        <v>486</v>
      </c>
      <c r="J406" s="19">
        <v>1922</v>
      </c>
      <c r="K406" s="19">
        <v>1922</v>
      </c>
      <c r="L406" s="19">
        <v>0</v>
      </c>
      <c r="M406" s="19">
        <v>0</v>
      </c>
      <c r="N406" s="19">
        <v>1164</v>
      </c>
      <c r="O406" s="19">
        <v>1164</v>
      </c>
      <c r="P406" s="19">
        <v>0</v>
      </c>
      <c r="Q406" s="19">
        <v>0</v>
      </c>
      <c r="R406" s="19">
        <v>758</v>
      </c>
      <c r="S406" s="19">
        <v>758</v>
      </c>
      <c r="T406" s="19">
        <v>0</v>
      </c>
      <c r="U406" s="19">
        <v>0</v>
      </c>
    </row>
    <row r="407" spans="1:21">
      <c r="A407">
        <v>11172</v>
      </c>
      <c r="C407">
        <v>28365</v>
      </c>
      <c r="D407">
        <v>3</v>
      </c>
      <c r="G407" t="s">
        <v>558</v>
      </c>
      <c r="H407">
        <v>3</v>
      </c>
      <c r="I407" t="s">
        <v>487</v>
      </c>
      <c r="J407" s="19">
        <v>4956</v>
      </c>
      <c r="K407" s="19">
        <v>4562</v>
      </c>
      <c r="L407" s="19">
        <v>394</v>
      </c>
      <c r="M407" s="19">
        <v>2444</v>
      </c>
      <c r="N407" s="19">
        <v>2543</v>
      </c>
      <c r="O407" s="19">
        <v>2330</v>
      </c>
      <c r="P407" s="19">
        <v>213</v>
      </c>
      <c r="Q407" s="19">
        <v>1282</v>
      </c>
      <c r="R407" s="19">
        <v>2413</v>
      </c>
      <c r="S407" s="19">
        <v>2232</v>
      </c>
      <c r="T407" s="19">
        <v>181</v>
      </c>
      <c r="U407" s="19">
        <v>1162</v>
      </c>
    </row>
    <row r="408" spans="1:21">
      <c r="A408">
        <v>11173</v>
      </c>
      <c r="C408">
        <v>28365</v>
      </c>
      <c r="D408">
        <v>3</v>
      </c>
      <c r="G408" t="s">
        <v>559</v>
      </c>
      <c r="H408">
        <v>2</v>
      </c>
      <c r="I408" t="s">
        <v>560</v>
      </c>
      <c r="J408" s="19">
        <v>0</v>
      </c>
      <c r="K408" s="19">
        <v>0</v>
      </c>
      <c r="L408" s="19">
        <v>0</v>
      </c>
      <c r="M408" s="19">
        <v>0</v>
      </c>
      <c r="N408" s="19">
        <v>0</v>
      </c>
      <c r="O408" s="19">
        <v>0</v>
      </c>
      <c r="P408" s="19">
        <v>0</v>
      </c>
      <c r="Q408" s="19">
        <v>0</v>
      </c>
      <c r="R408" s="19">
        <v>0</v>
      </c>
      <c r="S408" s="19">
        <v>0</v>
      </c>
      <c r="T408" s="19">
        <v>0</v>
      </c>
      <c r="U408" s="19">
        <v>0</v>
      </c>
    </row>
    <row r="409" spans="1:21">
      <c r="A409">
        <v>11174</v>
      </c>
      <c r="C409">
        <v>28365</v>
      </c>
      <c r="D409">
        <v>3</v>
      </c>
      <c r="G409" t="s">
        <v>561</v>
      </c>
      <c r="H409">
        <v>1</v>
      </c>
      <c r="I409" t="s">
        <v>548</v>
      </c>
      <c r="J409" s="278">
        <v>2300</v>
      </c>
      <c r="K409" s="19">
        <v>2146</v>
      </c>
      <c r="L409" s="19">
        <v>154</v>
      </c>
      <c r="M409" s="19">
        <v>181</v>
      </c>
      <c r="N409" s="19">
        <v>1375</v>
      </c>
      <c r="O409" s="19">
        <v>1299</v>
      </c>
      <c r="P409" s="19">
        <v>76</v>
      </c>
      <c r="Q409" s="19">
        <v>92</v>
      </c>
      <c r="R409" s="19">
        <v>925</v>
      </c>
      <c r="S409" s="19">
        <v>847</v>
      </c>
      <c r="T409" s="19">
        <v>78</v>
      </c>
      <c r="U409" s="19">
        <v>89</v>
      </c>
    </row>
    <row r="410" spans="1:21">
      <c r="A410">
        <v>11175</v>
      </c>
      <c r="C410">
        <v>28365</v>
      </c>
      <c r="D410">
        <v>3</v>
      </c>
      <c r="G410" t="s">
        <v>562</v>
      </c>
      <c r="H410">
        <v>2</v>
      </c>
      <c r="I410" t="s">
        <v>488</v>
      </c>
      <c r="J410" s="19">
        <v>2264</v>
      </c>
      <c r="K410" s="19">
        <v>2110</v>
      </c>
      <c r="L410" s="19">
        <v>154</v>
      </c>
      <c r="M410" s="19">
        <v>180</v>
      </c>
      <c r="N410" s="19">
        <v>1345</v>
      </c>
      <c r="O410" s="19">
        <v>1269</v>
      </c>
      <c r="P410" s="19">
        <v>76</v>
      </c>
      <c r="Q410" s="19">
        <v>91</v>
      </c>
      <c r="R410" s="19">
        <v>919</v>
      </c>
      <c r="S410" s="19">
        <v>841</v>
      </c>
      <c r="T410" s="19">
        <v>78</v>
      </c>
      <c r="U410" s="19">
        <v>89</v>
      </c>
    </row>
    <row r="411" spans="1:21">
      <c r="A411">
        <v>11209</v>
      </c>
      <c r="C411">
        <v>28365</v>
      </c>
      <c r="D411">
        <v>3</v>
      </c>
      <c r="G411" t="s">
        <v>551</v>
      </c>
      <c r="H411">
        <v>2</v>
      </c>
      <c r="I411" t="s">
        <v>484</v>
      </c>
      <c r="J411" s="19">
        <v>36</v>
      </c>
      <c r="K411" s="19">
        <v>36</v>
      </c>
      <c r="L411" s="19">
        <v>0</v>
      </c>
      <c r="M411" s="19">
        <v>1</v>
      </c>
      <c r="N411" s="19">
        <v>30</v>
      </c>
      <c r="O411" s="19">
        <v>30</v>
      </c>
      <c r="P411" s="19">
        <v>0</v>
      </c>
      <c r="Q411" s="19">
        <v>1</v>
      </c>
      <c r="R411" s="19">
        <v>6</v>
      </c>
      <c r="S411" s="19">
        <v>6</v>
      </c>
      <c r="T411" s="19">
        <v>0</v>
      </c>
      <c r="U411" s="19">
        <v>0</v>
      </c>
    </row>
    <row r="412" spans="1:21">
      <c r="A412">
        <v>11246</v>
      </c>
      <c r="C412">
        <v>28381</v>
      </c>
      <c r="D412">
        <v>3</v>
      </c>
      <c r="I412" s="280" t="s">
        <v>528</v>
      </c>
      <c r="J412" s="19"/>
      <c r="K412" s="19"/>
      <c r="L412" s="19"/>
      <c r="M412" s="19"/>
      <c r="N412" s="19"/>
      <c r="O412" s="19"/>
      <c r="P412" s="19"/>
      <c r="Q412" s="19"/>
      <c r="R412" s="19"/>
      <c r="S412" s="19"/>
      <c r="T412" s="19"/>
      <c r="U412" s="19"/>
    </row>
    <row r="413" spans="1:21">
      <c r="A413">
        <v>11247</v>
      </c>
      <c r="C413">
        <v>28381</v>
      </c>
      <c r="D413">
        <v>3</v>
      </c>
      <c r="G413" t="s">
        <v>552</v>
      </c>
      <c r="H413">
        <v>0</v>
      </c>
      <c r="I413" t="s">
        <v>542</v>
      </c>
      <c r="J413" s="19">
        <v>15266</v>
      </c>
      <c r="K413" s="19">
        <v>14209</v>
      </c>
      <c r="L413" s="19">
        <v>1057</v>
      </c>
      <c r="M413" s="19">
        <v>3725</v>
      </c>
      <c r="N413" s="19">
        <v>8746</v>
      </c>
      <c r="O413" s="19">
        <v>8174</v>
      </c>
      <c r="P413" s="19">
        <v>572</v>
      </c>
      <c r="Q413" s="19">
        <v>1956</v>
      </c>
      <c r="R413" s="19">
        <v>6520</v>
      </c>
      <c r="S413" s="19">
        <v>6035</v>
      </c>
      <c r="T413" s="19">
        <v>485</v>
      </c>
      <c r="U413" s="19">
        <v>1769</v>
      </c>
    </row>
    <row r="414" spans="1:21">
      <c r="A414">
        <v>11248</v>
      </c>
      <c r="C414">
        <v>28381</v>
      </c>
      <c r="D414">
        <v>3</v>
      </c>
      <c r="G414" t="s">
        <v>553</v>
      </c>
      <c r="H414">
        <v>1</v>
      </c>
      <c r="I414" t="s">
        <v>554</v>
      </c>
      <c r="J414" s="19">
        <v>5501</v>
      </c>
      <c r="K414" s="19">
        <v>5174</v>
      </c>
      <c r="L414" s="19">
        <v>327</v>
      </c>
      <c r="M414" s="19">
        <v>2848</v>
      </c>
      <c r="N414" s="19">
        <v>2596</v>
      </c>
      <c r="O414" s="19">
        <v>2428</v>
      </c>
      <c r="P414" s="19">
        <v>168</v>
      </c>
      <c r="Q414" s="19">
        <v>1459</v>
      </c>
      <c r="R414" s="19">
        <v>2905</v>
      </c>
      <c r="S414" s="19">
        <v>2746</v>
      </c>
      <c r="T414" s="19">
        <v>159</v>
      </c>
      <c r="U414" s="19">
        <v>1389</v>
      </c>
    </row>
    <row r="415" spans="1:21">
      <c r="A415">
        <v>11249</v>
      </c>
      <c r="C415">
        <v>28381</v>
      </c>
      <c r="D415">
        <v>3</v>
      </c>
      <c r="G415" t="s">
        <v>555</v>
      </c>
      <c r="H415">
        <v>2</v>
      </c>
      <c r="I415" t="s">
        <v>556</v>
      </c>
      <c r="J415" s="19">
        <v>0</v>
      </c>
      <c r="K415" s="19">
        <v>0</v>
      </c>
      <c r="L415" s="19">
        <v>0</v>
      </c>
      <c r="M415" s="19">
        <v>0</v>
      </c>
      <c r="N415" s="19">
        <v>0</v>
      </c>
      <c r="O415" s="19">
        <v>0</v>
      </c>
      <c r="P415" s="19">
        <v>0</v>
      </c>
      <c r="Q415" s="19">
        <v>0</v>
      </c>
      <c r="R415" s="19">
        <v>0</v>
      </c>
      <c r="S415" s="19">
        <v>0</v>
      </c>
      <c r="T415" s="19">
        <v>0</v>
      </c>
      <c r="U415" s="19">
        <v>0</v>
      </c>
    </row>
    <row r="416" spans="1:21">
      <c r="A416">
        <v>11250</v>
      </c>
      <c r="C416">
        <v>28381</v>
      </c>
      <c r="D416">
        <v>3</v>
      </c>
      <c r="G416" t="s">
        <v>557</v>
      </c>
      <c r="H416">
        <v>3</v>
      </c>
      <c r="I416" t="s">
        <v>486</v>
      </c>
      <c r="J416" s="19">
        <v>1415</v>
      </c>
      <c r="K416" s="19">
        <v>1415</v>
      </c>
      <c r="L416" s="19">
        <v>0</v>
      </c>
      <c r="M416" s="19">
        <v>0</v>
      </c>
      <c r="N416" s="19">
        <v>864</v>
      </c>
      <c r="O416" s="19">
        <v>864</v>
      </c>
      <c r="P416" s="19">
        <v>0</v>
      </c>
      <c r="Q416" s="19">
        <v>0</v>
      </c>
      <c r="R416" s="19">
        <v>551</v>
      </c>
      <c r="S416" s="19">
        <v>551</v>
      </c>
      <c r="T416" s="19">
        <v>0</v>
      </c>
      <c r="U416" s="19">
        <v>0</v>
      </c>
    </row>
    <row r="417" spans="1:21">
      <c r="A417">
        <v>11251</v>
      </c>
      <c r="C417">
        <v>28381</v>
      </c>
      <c r="D417">
        <v>3</v>
      </c>
      <c r="G417" t="s">
        <v>558</v>
      </c>
      <c r="H417">
        <v>3</v>
      </c>
      <c r="I417" t="s">
        <v>487</v>
      </c>
      <c r="J417" s="19">
        <v>4086</v>
      </c>
      <c r="K417" s="19">
        <v>3759</v>
      </c>
      <c r="L417" s="19">
        <v>327</v>
      </c>
      <c r="M417" s="19">
        <v>2848</v>
      </c>
      <c r="N417" s="19">
        <v>1732</v>
      </c>
      <c r="O417" s="19">
        <v>1564</v>
      </c>
      <c r="P417" s="19">
        <v>168</v>
      </c>
      <c r="Q417" s="19">
        <v>1459</v>
      </c>
      <c r="R417" s="19">
        <v>2354</v>
      </c>
      <c r="S417" s="19">
        <v>2195</v>
      </c>
      <c r="T417" s="19">
        <v>159</v>
      </c>
      <c r="U417" s="19">
        <v>1389</v>
      </c>
    </row>
    <row r="418" spans="1:21">
      <c r="A418">
        <v>11252</v>
      </c>
      <c r="C418">
        <v>28381</v>
      </c>
      <c r="D418">
        <v>3</v>
      </c>
      <c r="G418" t="s">
        <v>559</v>
      </c>
      <c r="H418">
        <v>2</v>
      </c>
      <c r="I418" t="s">
        <v>560</v>
      </c>
      <c r="J418" s="19">
        <v>0</v>
      </c>
      <c r="K418" s="19">
        <v>0</v>
      </c>
      <c r="L418" s="19">
        <v>0</v>
      </c>
      <c r="M418" s="19">
        <v>0</v>
      </c>
      <c r="N418" s="19">
        <v>0</v>
      </c>
      <c r="O418" s="19">
        <v>0</v>
      </c>
      <c r="P418" s="19">
        <v>0</v>
      </c>
      <c r="Q418" s="19">
        <v>0</v>
      </c>
      <c r="R418" s="19">
        <v>0</v>
      </c>
      <c r="S418" s="19">
        <v>0</v>
      </c>
      <c r="T418" s="19">
        <v>0</v>
      </c>
      <c r="U418" s="19">
        <v>0</v>
      </c>
    </row>
    <row r="419" spans="1:21">
      <c r="A419">
        <v>11253</v>
      </c>
      <c r="C419">
        <v>28381</v>
      </c>
      <c r="D419">
        <v>3</v>
      </c>
      <c r="G419" t="s">
        <v>561</v>
      </c>
      <c r="H419">
        <v>1</v>
      </c>
      <c r="I419" t="s">
        <v>548</v>
      </c>
      <c r="J419" s="278">
        <v>9314</v>
      </c>
      <c r="K419" s="19">
        <v>8645</v>
      </c>
      <c r="L419" s="19">
        <v>669</v>
      </c>
      <c r="M419" s="19">
        <v>793</v>
      </c>
      <c r="N419" s="19">
        <v>5859</v>
      </c>
      <c r="O419" s="19">
        <v>5492</v>
      </c>
      <c r="P419" s="19">
        <v>367</v>
      </c>
      <c r="Q419" s="19">
        <v>453</v>
      </c>
      <c r="R419" s="19">
        <v>3455</v>
      </c>
      <c r="S419" s="19">
        <v>3153</v>
      </c>
      <c r="T419" s="19">
        <v>302</v>
      </c>
      <c r="U419" s="19">
        <v>340</v>
      </c>
    </row>
    <row r="420" spans="1:21">
      <c r="A420">
        <v>11254</v>
      </c>
      <c r="C420">
        <v>28381</v>
      </c>
      <c r="D420">
        <v>3</v>
      </c>
      <c r="G420" t="s">
        <v>562</v>
      </c>
      <c r="H420">
        <v>2</v>
      </c>
      <c r="I420" t="s">
        <v>488</v>
      </c>
      <c r="J420" s="19">
        <v>9276</v>
      </c>
      <c r="K420" s="19">
        <v>8607</v>
      </c>
      <c r="L420" s="19">
        <v>669</v>
      </c>
      <c r="M420" s="19">
        <v>793</v>
      </c>
      <c r="N420" s="19">
        <v>5822</v>
      </c>
      <c r="O420" s="19">
        <v>5455</v>
      </c>
      <c r="P420" s="19">
        <v>367</v>
      </c>
      <c r="Q420" s="19">
        <v>453</v>
      </c>
      <c r="R420" s="19">
        <v>3454</v>
      </c>
      <c r="S420" s="19">
        <v>3152</v>
      </c>
      <c r="T420" s="19">
        <v>302</v>
      </c>
      <c r="U420" s="19">
        <v>340</v>
      </c>
    </row>
    <row r="421" spans="1:21">
      <c r="A421">
        <v>11296</v>
      </c>
      <c r="C421">
        <v>28381</v>
      </c>
      <c r="D421">
        <v>3</v>
      </c>
      <c r="G421" t="s">
        <v>551</v>
      </c>
      <c r="H421">
        <v>2</v>
      </c>
      <c r="I421" t="s">
        <v>484</v>
      </c>
      <c r="J421" s="19">
        <v>38</v>
      </c>
      <c r="K421" s="19">
        <v>38</v>
      </c>
      <c r="L421" s="19">
        <v>0</v>
      </c>
      <c r="M421" s="19">
        <v>0</v>
      </c>
      <c r="N421" s="19">
        <v>37</v>
      </c>
      <c r="O421" s="19">
        <v>37</v>
      </c>
      <c r="P421" s="19">
        <v>0</v>
      </c>
      <c r="Q421" s="19">
        <v>0</v>
      </c>
      <c r="R421" s="19">
        <v>1</v>
      </c>
      <c r="S421" s="19">
        <v>1</v>
      </c>
      <c r="T421" s="19">
        <v>0</v>
      </c>
      <c r="U421" s="19">
        <v>0</v>
      </c>
    </row>
    <row r="422" spans="1:21">
      <c r="A422">
        <v>11335</v>
      </c>
      <c r="C422">
        <v>28382</v>
      </c>
      <c r="D422">
        <v>3</v>
      </c>
      <c r="I422" s="280" t="s">
        <v>529</v>
      </c>
      <c r="J422" s="19"/>
      <c r="K422" s="19"/>
      <c r="L422" s="19"/>
      <c r="M422" s="19"/>
      <c r="N422" s="19"/>
      <c r="O422" s="19"/>
      <c r="P422" s="19"/>
      <c r="Q422" s="19"/>
      <c r="R422" s="19"/>
      <c r="S422" s="19"/>
      <c r="T422" s="19"/>
      <c r="U422" s="19"/>
    </row>
    <row r="423" spans="1:21">
      <c r="A423">
        <v>11336</v>
      </c>
      <c r="C423">
        <v>28382</v>
      </c>
      <c r="D423">
        <v>3</v>
      </c>
      <c r="G423" t="s">
        <v>552</v>
      </c>
      <c r="H423">
        <v>0</v>
      </c>
      <c r="I423" t="s">
        <v>542</v>
      </c>
      <c r="J423" s="19">
        <v>12257</v>
      </c>
      <c r="K423" s="19">
        <v>11346</v>
      </c>
      <c r="L423" s="19">
        <v>911</v>
      </c>
      <c r="M423" s="19">
        <v>3741</v>
      </c>
      <c r="N423" s="19">
        <v>8035</v>
      </c>
      <c r="O423" s="19">
        <v>7608</v>
      </c>
      <c r="P423" s="19">
        <v>427</v>
      </c>
      <c r="Q423" s="19">
        <v>1888</v>
      </c>
      <c r="R423" s="19">
        <v>4222</v>
      </c>
      <c r="S423" s="19">
        <v>3738</v>
      </c>
      <c r="T423" s="19">
        <v>484</v>
      </c>
      <c r="U423" s="19">
        <v>1853</v>
      </c>
    </row>
    <row r="424" spans="1:21">
      <c r="A424">
        <v>11337</v>
      </c>
      <c r="C424">
        <v>28382</v>
      </c>
      <c r="D424">
        <v>3</v>
      </c>
      <c r="G424" t="s">
        <v>553</v>
      </c>
      <c r="H424">
        <v>1</v>
      </c>
      <c r="I424" t="s">
        <v>554</v>
      </c>
      <c r="J424" s="19">
        <v>4087</v>
      </c>
      <c r="K424" s="19">
        <v>3769</v>
      </c>
      <c r="L424" s="19">
        <v>318</v>
      </c>
      <c r="M424" s="19">
        <v>3112</v>
      </c>
      <c r="N424" s="19">
        <v>2137</v>
      </c>
      <c r="O424" s="19">
        <v>1980</v>
      </c>
      <c r="P424" s="19">
        <v>157</v>
      </c>
      <c r="Q424" s="19">
        <v>1604</v>
      </c>
      <c r="R424" s="19">
        <v>1950</v>
      </c>
      <c r="S424" s="19">
        <v>1789</v>
      </c>
      <c r="T424" s="19">
        <v>161</v>
      </c>
      <c r="U424" s="19">
        <v>1508</v>
      </c>
    </row>
    <row r="425" spans="1:21">
      <c r="A425">
        <v>11338</v>
      </c>
      <c r="C425">
        <v>28382</v>
      </c>
      <c r="D425">
        <v>3</v>
      </c>
      <c r="G425" t="s">
        <v>555</v>
      </c>
      <c r="H425">
        <v>2</v>
      </c>
      <c r="I425" t="s">
        <v>556</v>
      </c>
      <c r="J425" s="19">
        <v>0</v>
      </c>
      <c r="K425" s="19">
        <v>0</v>
      </c>
      <c r="L425" s="19">
        <v>0</v>
      </c>
      <c r="M425" s="19">
        <v>0</v>
      </c>
      <c r="N425" s="19">
        <v>0</v>
      </c>
      <c r="O425" s="19">
        <v>0</v>
      </c>
      <c r="P425" s="19">
        <v>0</v>
      </c>
      <c r="Q425" s="19">
        <v>0</v>
      </c>
      <c r="R425" s="19">
        <v>0</v>
      </c>
      <c r="S425" s="19">
        <v>0</v>
      </c>
      <c r="T425" s="19">
        <v>0</v>
      </c>
      <c r="U425" s="19">
        <v>0</v>
      </c>
    </row>
    <row r="426" spans="1:21">
      <c r="A426">
        <v>11339</v>
      </c>
      <c r="C426">
        <v>28382</v>
      </c>
      <c r="D426">
        <v>3</v>
      </c>
      <c r="G426" t="s">
        <v>557</v>
      </c>
      <c r="H426">
        <v>3</v>
      </c>
      <c r="I426" t="s">
        <v>486</v>
      </c>
      <c r="J426" s="19">
        <v>674</v>
      </c>
      <c r="K426" s="19">
        <v>674</v>
      </c>
      <c r="L426" s="19">
        <v>0</v>
      </c>
      <c r="M426" s="19">
        <v>0</v>
      </c>
      <c r="N426" s="19">
        <v>394</v>
      </c>
      <c r="O426" s="19">
        <v>394</v>
      </c>
      <c r="P426" s="19">
        <v>0</v>
      </c>
      <c r="Q426" s="19">
        <v>0</v>
      </c>
      <c r="R426" s="19">
        <v>280</v>
      </c>
      <c r="S426" s="19">
        <v>280</v>
      </c>
      <c r="T426" s="19">
        <v>0</v>
      </c>
      <c r="U426" s="19">
        <v>0</v>
      </c>
    </row>
    <row r="427" spans="1:21">
      <c r="A427">
        <v>11340</v>
      </c>
      <c r="C427">
        <v>28382</v>
      </c>
      <c r="D427">
        <v>3</v>
      </c>
      <c r="G427" t="s">
        <v>558</v>
      </c>
      <c r="H427">
        <v>3</v>
      </c>
      <c r="I427" t="s">
        <v>487</v>
      </c>
      <c r="J427" s="19">
        <v>3413</v>
      </c>
      <c r="K427" s="19">
        <v>3095</v>
      </c>
      <c r="L427" s="19">
        <v>318</v>
      </c>
      <c r="M427" s="19">
        <v>3112</v>
      </c>
      <c r="N427" s="19">
        <v>1743</v>
      </c>
      <c r="O427" s="19">
        <v>1586</v>
      </c>
      <c r="P427" s="19">
        <v>157</v>
      </c>
      <c r="Q427" s="19">
        <v>1604</v>
      </c>
      <c r="R427" s="19">
        <v>1670</v>
      </c>
      <c r="S427" s="19">
        <v>1509</v>
      </c>
      <c r="T427" s="19">
        <v>161</v>
      </c>
      <c r="U427" s="19">
        <v>1508</v>
      </c>
    </row>
    <row r="428" spans="1:21">
      <c r="A428">
        <v>11341</v>
      </c>
      <c r="C428">
        <v>28382</v>
      </c>
      <c r="D428">
        <v>3</v>
      </c>
      <c r="G428" t="s">
        <v>559</v>
      </c>
      <c r="H428">
        <v>2</v>
      </c>
      <c r="I428" t="s">
        <v>560</v>
      </c>
      <c r="J428" s="19">
        <v>0</v>
      </c>
      <c r="K428" s="19">
        <v>0</v>
      </c>
      <c r="L428" s="19">
        <v>0</v>
      </c>
      <c r="M428" s="19">
        <v>0</v>
      </c>
      <c r="N428" s="19">
        <v>0</v>
      </c>
      <c r="O428" s="19">
        <v>0</v>
      </c>
      <c r="P428" s="19">
        <v>0</v>
      </c>
      <c r="Q428" s="19">
        <v>0</v>
      </c>
      <c r="R428" s="19">
        <v>0</v>
      </c>
      <c r="S428" s="19">
        <v>0</v>
      </c>
      <c r="T428" s="19">
        <v>0</v>
      </c>
      <c r="U428" s="19">
        <v>0</v>
      </c>
    </row>
    <row r="429" spans="1:21">
      <c r="A429">
        <v>11342</v>
      </c>
      <c r="C429">
        <v>28382</v>
      </c>
      <c r="D429">
        <v>3</v>
      </c>
      <c r="G429" t="s">
        <v>561</v>
      </c>
      <c r="H429">
        <v>1</v>
      </c>
      <c r="I429" t="s">
        <v>548</v>
      </c>
      <c r="J429" s="278">
        <v>7662</v>
      </c>
      <c r="K429" s="19">
        <v>7164</v>
      </c>
      <c r="L429" s="19">
        <v>498</v>
      </c>
      <c r="M429" s="19">
        <v>516</v>
      </c>
      <c r="N429" s="19">
        <v>5587</v>
      </c>
      <c r="O429" s="19">
        <v>5359</v>
      </c>
      <c r="P429" s="19">
        <v>228</v>
      </c>
      <c r="Q429" s="19">
        <v>236</v>
      </c>
      <c r="R429" s="19">
        <v>2075</v>
      </c>
      <c r="S429" s="19">
        <v>1805</v>
      </c>
      <c r="T429" s="19">
        <v>270</v>
      </c>
      <c r="U429" s="19">
        <v>280</v>
      </c>
    </row>
    <row r="430" spans="1:21">
      <c r="A430">
        <v>11343</v>
      </c>
      <c r="C430">
        <v>28382</v>
      </c>
      <c r="D430">
        <v>3</v>
      </c>
      <c r="G430" t="s">
        <v>562</v>
      </c>
      <c r="H430">
        <v>2</v>
      </c>
      <c r="I430" t="s">
        <v>488</v>
      </c>
      <c r="J430" s="19">
        <v>7569</v>
      </c>
      <c r="K430" s="19">
        <v>7071</v>
      </c>
      <c r="L430" s="19">
        <v>498</v>
      </c>
      <c r="M430" s="19">
        <v>516</v>
      </c>
      <c r="N430" s="19">
        <v>5500</v>
      </c>
      <c r="O430" s="19">
        <v>5272</v>
      </c>
      <c r="P430" s="19">
        <v>228</v>
      </c>
      <c r="Q430" s="19">
        <v>236</v>
      </c>
      <c r="R430" s="19">
        <v>2069</v>
      </c>
      <c r="S430" s="19">
        <v>1799</v>
      </c>
      <c r="T430" s="19">
        <v>270</v>
      </c>
      <c r="U430" s="19">
        <v>280</v>
      </c>
    </row>
    <row r="431" spans="1:21">
      <c r="A431">
        <v>11386</v>
      </c>
      <c r="C431">
        <v>28382</v>
      </c>
      <c r="D431">
        <v>3</v>
      </c>
      <c r="G431" t="s">
        <v>551</v>
      </c>
      <c r="H431">
        <v>2</v>
      </c>
      <c r="I431" t="s">
        <v>484</v>
      </c>
      <c r="J431" s="19">
        <v>93</v>
      </c>
      <c r="K431" s="19">
        <v>93</v>
      </c>
      <c r="L431" s="19">
        <v>0</v>
      </c>
      <c r="M431" s="19">
        <v>0</v>
      </c>
      <c r="N431" s="19">
        <v>87</v>
      </c>
      <c r="O431" s="19">
        <v>87</v>
      </c>
      <c r="P431" s="19">
        <v>0</v>
      </c>
      <c r="Q431" s="19">
        <v>0</v>
      </c>
      <c r="R431" s="19">
        <v>6</v>
      </c>
      <c r="S431" s="19">
        <v>6</v>
      </c>
      <c r="T431" s="19">
        <v>0</v>
      </c>
      <c r="U431" s="19">
        <v>0</v>
      </c>
    </row>
    <row r="432" spans="1:21">
      <c r="A432">
        <v>11472</v>
      </c>
      <c r="C432">
        <v>28442</v>
      </c>
      <c r="D432">
        <v>3</v>
      </c>
      <c r="I432" s="280" t="s">
        <v>530</v>
      </c>
      <c r="J432" s="19"/>
      <c r="K432" s="19"/>
      <c r="L432" s="19"/>
      <c r="M432" s="19"/>
      <c r="N432" s="19"/>
      <c r="O432" s="19"/>
      <c r="P432" s="19"/>
      <c r="Q432" s="19"/>
      <c r="R432" s="19"/>
      <c r="S432" s="19"/>
      <c r="T432" s="19"/>
      <c r="U432" s="19"/>
    </row>
    <row r="433" spans="1:21">
      <c r="A433">
        <v>11473</v>
      </c>
      <c r="C433">
        <v>28442</v>
      </c>
      <c r="D433">
        <v>3</v>
      </c>
      <c r="G433" t="s">
        <v>552</v>
      </c>
      <c r="H433">
        <v>0</v>
      </c>
      <c r="I433" t="s">
        <v>542</v>
      </c>
      <c r="J433" s="19">
        <v>4925</v>
      </c>
      <c r="K433" s="19">
        <v>4212</v>
      </c>
      <c r="L433" s="19">
        <v>713</v>
      </c>
      <c r="M433" s="19">
        <v>1723</v>
      </c>
      <c r="N433" s="19">
        <v>3007</v>
      </c>
      <c r="O433" s="19">
        <v>2411</v>
      </c>
      <c r="P433" s="19">
        <v>596</v>
      </c>
      <c r="Q433" s="19">
        <v>1091</v>
      </c>
      <c r="R433" s="19">
        <v>1918</v>
      </c>
      <c r="S433" s="19">
        <v>1801</v>
      </c>
      <c r="T433" s="19">
        <v>117</v>
      </c>
      <c r="U433" s="19">
        <v>632</v>
      </c>
    </row>
    <row r="434" spans="1:21">
      <c r="A434">
        <v>11474</v>
      </c>
      <c r="C434">
        <v>28442</v>
      </c>
      <c r="D434">
        <v>3</v>
      </c>
      <c r="G434" t="s">
        <v>553</v>
      </c>
      <c r="H434">
        <v>1</v>
      </c>
      <c r="I434" t="s">
        <v>554</v>
      </c>
      <c r="J434" s="19">
        <v>2471</v>
      </c>
      <c r="K434" s="19">
        <v>2304</v>
      </c>
      <c r="L434" s="19">
        <v>167</v>
      </c>
      <c r="M434" s="19">
        <v>1160</v>
      </c>
      <c r="N434" s="19">
        <v>1344</v>
      </c>
      <c r="O434" s="19">
        <v>1236</v>
      </c>
      <c r="P434" s="19">
        <v>108</v>
      </c>
      <c r="Q434" s="19">
        <v>595</v>
      </c>
      <c r="R434" s="19">
        <v>1127</v>
      </c>
      <c r="S434" s="19">
        <v>1068</v>
      </c>
      <c r="T434" s="19">
        <v>59</v>
      </c>
      <c r="U434" s="19">
        <v>565</v>
      </c>
    </row>
    <row r="435" spans="1:21">
      <c r="A435">
        <v>11475</v>
      </c>
      <c r="C435">
        <v>28442</v>
      </c>
      <c r="D435">
        <v>3</v>
      </c>
      <c r="G435" t="s">
        <v>555</v>
      </c>
      <c r="H435">
        <v>2</v>
      </c>
      <c r="I435" t="s">
        <v>556</v>
      </c>
      <c r="J435" s="19">
        <v>0</v>
      </c>
      <c r="K435" s="19">
        <v>0</v>
      </c>
      <c r="L435" s="19">
        <v>0</v>
      </c>
      <c r="M435" s="19">
        <v>0</v>
      </c>
      <c r="N435" s="19">
        <v>0</v>
      </c>
      <c r="O435" s="19">
        <v>0</v>
      </c>
      <c r="P435" s="19">
        <v>0</v>
      </c>
      <c r="Q435" s="19">
        <v>0</v>
      </c>
      <c r="R435" s="19">
        <v>0</v>
      </c>
      <c r="S435" s="19">
        <v>0</v>
      </c>
      <c r="T435" s="19">
        <v>0</v>
      </c>
      <c r="U435" s="19">
        <v>0</v>
      </c>
    </row>
    <row r="436" spans="1:21">
      <c r="A436">
        <v>11476</v>
      </c>
      <c r="C436">
        <v>28442</v>
      </c>
      <c r="D436">
        <v>3</v>
      </c>
      <c r="G436" t="s">
        <v>557</v>
      </c>
      <c r="H436">
        <v>3</v>
      </c>
      <c r="I436" t="s">
        <v>486</v>
      </c>
      <c r="J436" s="19">
        <v>613</v>
      </c>
      <c r="K436" s="19">
        <v>613</v>
      </c>
      <c r="L436" s="19">
        <v>0</v>
      </c>
      <c r="M436" s="19">
        <v>0</v>
      </c>
      <c r="N436" s="19">
        <v>394</v>
      </c>
      <c r="O436" s="19">
        <v>394</v>
      </c>
      <c r="P436" s="19">
        <v>0</v>
      </c>
      <c r="Q436" s="19">
        <v>0</v>
      </c>
      <c r="R436" s="19">
        <v>219</v>
      </c>
      <c r="S436" s="19">
        <v>219</v>
      </c>
      <c r="T436" s="19">
        <v>0</v>
      </c>
      <c r="U436" s="19">
        <v>0</v>
      </c>
    </row>
    <row r="437" spans="1:21">
      <c r="A437">
        <v>11477</v>
      </c>
      <c r="C437">
        <v>28442</v>
      </c>
      <c r="D437">
        <v>3</v>
      </c>
      <c r="G437" t="s">
        <v>558</v>
      </c>
      <c r="H437">
        <v>3</v>
      </c>
      <c r="I437" t="s">
        <v>487</v>
      </c>
      <c r="J437" s="19">
        <v>1858</v>
      </c>
      <c r="K437" s="19">
        <v>1691</v>
      </c>
      <c r="L437" s="19">
        <v>167</v>
      </c>
      <c r="M437" s="19">
        <v>1160</v>
      </c>
      <c r="N437" s="19">
        <v>950</v>
      </c>
      <c r="O437" s="19">
        <v>842</v>
      </c>
      <c r="P437" s="19">
        <v>108</v>
      </c>
      <c r="Q437" s="19">
        <v>595</v>
      </c>
      <c r="R437" s="19">
        <v>908</v>
      </c>
      <c r="S437" s="19">
        <v>849</v>
      </c>
      <c r="T437" s="19">
        <v>59</v>
      </c>
      <c r="U437" s="19">
        <v>565</v>
      </c>
    </row>
    <row r="438" spans="1:21">
      <c r="A438">
        <v>11478</v>
      </c>
      <c r="C438">
        <v>28442</v>
      </c>
      <c r="D438">
        <v>3</v>
      </c>
      <c r="G438" t="s">
        <v>559</v>
      </c>
      <c r="H438">
        <v>2</v>
      </c>
      <c r="I438" t="s">
        <v>560</v>
      </c>
      <c r="J438" s="19">
        <v>0</v>
      </c>
      <c r="K438" s="19">
        <v>0</v>
      </c>
      <c r="L438" s="19">
        <v>0</v>
      </c>
      <c r="M438" s="19">
        <v>0</v>
      </c>
      <c r="N438" s="19">
        <v>0</v>
      </c>
      <c r="O438" s="19">
        <v>0</v>
      </c>
      <c r="P438" s="19">
        <v>0</v>
      </c>
      <c r="Q438" s="19">
        <v>0</v>
      </c>
      <c r="R438" s="19">
        <v>0</v>
      </c>
      <c r="S438" s="19">
        <v>0</v>
      </c>
      <c r="T438" s="19">
        <v>0</v>
      </c>
      <c r="U438" s="19">
        <v>0</v>
      </c>
    </row>
    <row r="439" spans="1:21">
      <c r="A439">
        <v>11479</v>
      </c>
      <c r="C439">
        <v>28442</v>
      </c>
      <c r="D439">
        <v>3</v>
      </c>
      <c r="G439" t="s">
        <v>561</v>
      </c>
      <c r="H439">
        <v>1</v>
      </c>
      <c r="I439" t="s">
        <v>548</v>
      </c>
      <c r="J439" s="278">
        <v>2415</v>
      </c>
      <c r="K439" s="19">
        <v>1881</v>
      </c>
      <c r="L439" s="19">
        <v>534</v>
      </c>
      <c r="M439" s="19">
        <v>550</v>
      </c>
      <c r="N439" s="19">
        <v>1640</v>
      </c>
      <c r="O439" s="19">
        <v>1157</v>
      </c>
      <c r="P439" s="19">
        <v>483</v>
      </c>
      <c r="Q439" s="19">
        <v>491</v>
      </c>
      <c r="R439" s="19">
        <v>775</v>
      </c>
      <c r="S439" s="19">
        <v>724</v>
      </c>
      <c r="T439" s="19">
        <v>51</v>
      </c>
      <c r="U439" s="19">
        <v>59</v>
      </c>
    </row>
    <row r="440" spans="1:21">
      <c r="A440">
        <v>11480</v>
      </c>
      <c r="C440">
        <v>28442</v>
      </c>
      <c r="D440">
        <v>3</v>
      </c>
      <c r="G440" t="s">
        <v>562</v>
      </c>
      <c r="H440">
        <v>2</v>
      </c>
      <c r="I440" t="s">
        <v>488</v>
      </c>
      <c r="J440" s="19">
        <v>2399</v>
      </c>
      <c r="K440" s="19">
        <v>1866</v>
      </c>
      <c r="L440" s="19">
        <v>533</v>
      </c>
      <c r="M440" s="19">
        <v>548</v>
      </c>
      <c r="N440" s="19">
        <v>1627</v>
      </c>
      <c r="O440" s="19">
        <v>1144</v>
      </c>
      <c r="P440" s="19">
        <v>483</v>
      </c>
      <c r="Q440" s="19">
        <v>490</v>
      </c>
      <c r="R440" s="19">
        <v>772</v>
      </c>
      <c r="S440" s="19">
        <v>722</v>
      </c>
      <c r="T440" s="19">
        <v>50</v>
      </c>
      <c r="U440" s="19">
        <v>58</v>
      </c>
    </row>
    <row r="441" spans="1:21">
      <c r="A441">
        <v>11514</v>
      </c>
      <c r="C441">
        <v>28442</v>
      </c>
      <c r="D441">
        <v>3</v>
      </c>
      <c r="G441" t="s">
        <v>551</v>
      </c>
      <c r="H441">
        <v>2</v>
      </c>
      <c r="I441" t="s">
        <v>484</v>
      </c>
      <c r="J441" s="19">
        <v>16</v>
      </c>
      <c r="K441" s="19">
        <v>15</v>
      </c>
      <c r="L441" s="19">
        <v>1</v>
      </c>
      <c r="M441" s="19">
        <v>2</v>
      </c>
      <c r="N441" s="19">
        <v>13</v>
      </c>
      <c r="O441" s="19">
        <v>13</v>
      </c>
      <c r="P441" s="19">
        <v>0</v>
      </c>
      <c r="Q441" s="19">
        <v>1</v>
      </c>
      <c r="R441" s="19">
        <v>3</v>
      </c>
      <c r="S441" s="19">
        <v>2</v>
      </c>
      <c r="T441" s="19">
        <v>1</v>
      </c>
      <c r="U441" s="19">
        <v>1</v>
      </c>
    </row>
    <row r="442" spans="1:21">
      <c r="A442">
        <v>11538</v>
      </c>
      <c r="C442">
        <v>28443</v>
      </c>
      <c r="D442">
        <v>3</v>
      </c>
      <c r="I442" s="280" t="s">
        <v>531</v>
      </c>
      <c r="J442" s="19"/>
      <c r="K442" s="19"/>
      <c r="L442" s="19"/>
      <c r="M442" s="19"/>
      <c r="N442" s="19"/>
      <c r="O442" s="19"/>
      <c r="P442" s="19"/>
      <c r="Q442" s="19"/>
      <c r="R442" s="19"/>
      <c r="S442" s="19"/>
      <c r="T442" s="19"/>
      <c r="U442" s="19"/>
    </row>
    <row r="443" spans="1:21">
      <c r="A443">
        <v>11539</v>
      </c>
      <c r="C443">
        <v>28443</v>
      </c>
      <c r="D443">
        <v>3</v>
      </c>
      <c r="G443" t="s">
        <v>552</v>
      </c>
      <c r="H443">
        <v>0</v>
      </c>
      <c r="I443" t="s">
        <v>542</v>
      </c>
      <c r="J443" s="19">
        <v>12812</v>
      </c>
      <c r="K443" s="19">
        <v>11513</v>
      </c>
      <c r="L443" s="19">
        <v>1299</v>
      </c>
      <c r="M443" s="19">
        <v>2897</v>
      </c>
      <c r="N443" s="19">
        <v>7023</v>
      </c>
      <c r="O443" s="19">
        <v>6288</v>
      </c>
      <c r="P443" s="19">
        <v>735</v>
      </c>
      <c r="Q443" s="19">
        <v>1540</v>
      </c>
      <c r="R443" s="19">
        <v>5789</v>
      </c>
      <c r="S443" s="19">
        <v>5225</v>
      </c>
      <c r="T443" s="19">
        <v>564</v>
      </c>
      <c r="U443" s="19">
        <v>1357</v>
      </c>
    </row>
    <row r="444" spans="1:21">
      <c r="A444">
        <v>11540</v>
      </c>
      <c r="C444">
        <v>28443</v>
      </c>
      <c r="D444">
        <v>3</v>
      </c>
      <c r="G444" t="s">
        <v>553</v>
      </c>
      <c r="H444">
        <v>1</v>
      </c>
      <c r="I444" t="s">
        <v>554</v>
      </c>
      <c r="J444" s="19">
        <v>4764</v>
      </c>
      <c r="K444" s="19">
        <v>4264</v>
      </c>
      <c r="L444" s="19">
        <v>500</v>
      </c>
      <c r="M444" s="19">
        <v>2081</v>
      </c>
      <c r="N444" s="19">
        <v>2316</v>
      </c>
      <c r="O444" s="19">
        <v>2028</v>
      </c>
      <c r="P444" s="19">
        <v>288</v>
      </c>
      <c r="Q444" s="19">
        <v>1085</v>
      </c>
      <c r="R444" s="19">
        <v>2448</v>
      </c>
      <c r="S444" s="19">
        <v>2236</v>
      </c>
      <c r="T444" s="19">
        <v>212</v>
      </c>
      <c r="U444" s="19">
        <v>996</v>
      </c>
    </row>
    <row r="445" spans="1:21">
      <c r="A445">
        <v>11541</v>
      </c>
      <c r="C445">
        <v>28443</v>
      </c>
      <c r="D445">
        <v>3</v>
      </c>
      <c r="G445" t="s">
        <v>555</v>
      </c>
      <c r="H445">
        <v>2</v>
      </c>
      <c r="I445" t="s">
        <v>556</v>
      </c>
      <c r="J445" s="19">
        <v>0</v>
      </c>
      <c r="K445" s="19">
        <v>0</v>
      </c>
      <c r="L445" s="19">
        <v>0</v>
      </c>
      <c r="M445" s="19">
        <v>0</v>
      </c>
      <c r="N445" s="19">
        <v>0</v>
      </c>
      <c r="O445" s="19">
        <v>0</v>
      </c>
      <c r="P445" s="19">
        <v>0</v>
      </c>
      <c r="Q445" s="19">
        <v>0</v>
      </c>
      <c r="R445" s="19">
        <v>0</v>
      </c>
      <c r="S445" s="19">
        <v>0</v>
      </c>
      <c r="T445" s="19">
        <v>0</v>
      </c>
      <c r="U445" s="19">
        <v>0</v>
      </c>
    </row>
    <row r="446" spans="1:21">
      <c r="A446">
        <v>11542</v>
      </c>
      <c r="C446">
        <v>28443</v>
      </c>
      <c r="D446">
        <v>3</v>
      </c>
      <c r="G446" t="s">
        <v>557</v>
      </c>
      <c r="H446">
        <v>3</v>
      </c>
      <c r="I446" t="s">
        <v>486</v>
      </c>
      <c r="J446" s="19">
        <v>744</v>
      </c>
      <c r="K446" s="19">
        <v>744</v>
      </c>
      <c r="L446" s="19">
        <v>0</v>
      </c>
      <c r="M446" s="19">
        <v>0</v>
      </c>
      <c r="N446" s="19">
        <v>440</v>
      </c>
      <c r="O446" s="19">
        <v>440</v>
      </c>
      <c r="P446" s="19">
        <v>0</v>
      </c>
      <c r="Q446" s="19">
        <v>0</v>
      </c>
      <c r="R446" s="19">
        <v>304</v>
      </c>
      <c r="S446" s="19">
        <v>304</v>
      </c>
      <c r="T446" s="19">
        <v>0</v>
      </c>
      <c r="U446" s="19">
        <v>0</v>
      </c>
    </row>
    <row r="447" spans="1:21">
      <c r="A447">
        <v>11543</v>
      </c>
      <c r="C447">
        <v>28443</v>
      </c>
      <c r="D447">
        <v>3</v>
      </c>
      <c r="G447" t="s">
        <v>558</v>
      </c>
      <c r="H447">
        <v>3</v>
      </c>
      <c r="I447" t="s">
        <v>487</v>
      </c>
      <c r="J447" s="19">
        <v>4020</v>
      </c>
      <c r="K447" s="19">
        <v>3520</v>
      </c>
      <c r="L447" s="19">
        <v>500</v>
      </c>
      <c r="M447" s="19">
        <v>2081</v>
      </c>
      <c r="N447" s="19">
        <v>1876</v>
      </c>
      <c r="O447" s="19">
        <v>1588</v>
      </c>
      <c r="P447" s="19">
        <v>288</v>
      </c>
      <c r="Q447" s="19">
        <v>1085</v>
      </c>
      <c r="R447" s="19">
        <v>2144</v>
      </c>
      <c r="S447" s="19">
        <v>1932</v>
      </c>
      <c r="T447" s="19">
        <v>212</v>
      </c>
      <c r="U447" s="19">
        <v>996</v>
      </c>
    </row>
    <row r="448" spans="1:21">
      <c r="A448">
        <v>11544</v>
      </c>
      <c r="C448">
        <v>28443</v>
      </c>
      <c r="D448">
        <v>3</v>
      </c>
      <c r="G448" t="s">
        <v>559</v>
      </c>
      <c r="H448">
        <v>2</v>
      </c>
      <c r="I448" t="s">
        <v>560</v>
      </c>
      <c r="J448" s="19">
        <v>0</v>
      </c>
      <c r="K448" s="19">
        <v>0</v>
      </c>
      <c r="L448" s="19">
        <v>0</v>
      </c>
      <c r="M448" s="19">
        <v>0</v>
      </c>
      <c r="N448" s="19">
        <v>0</v>
      </c>
      <c r="O448" s="19">
        <v>0</v>
      </c>
      <c r="P448" s="19">
        <v>0</v>
      </c>
      <c r="Q448" s="19">
        <v>0</v>
      </c>
      <c r="R448" s="19">
        <v>0</v>
      </c>
      <c r="S448" s="19">
        <v>0</v>
      </c>
      <c r="T448" s="19">
        <v>0</v>
      </c>
      <c r="U448" s="19">
        <v>0</v>
      </c>
    </row>
    <row r="449" spans="1:21">
      <c r="A449">
        <v>11545</v>
      </c>
      <c r="C449">
        <v>28443</v>
      </c>
      <c r="D449">
        <v>3</v>
      </c>
      <c r="G449" t="s">
        <v>561</v>
      </c>
      <c r="H449">
        <v>1</v>
      </c>
      <c r="I449" t="s">
        <v>548</v>
      </c>
      <c r="J449" s="278">
        <v>7744</v>
      </c>
      <c r="K449" s="19">
        <v>7002</v>
      </c>
      <c r="L449" s="19">
        <v>742</v>
      </c>
      <c r="M449" s="19">
        <v>751</v>
      </c>
      <c r="N449" s="19">
        <v>4520</v>
      </c>
      <c r="O449" s="19">
        <v>4106</v>
      </c>
      <c r="P449" s="19">
        <v>414</v>
      </c>
      <c r="Q449" s="19">
        <v>419</v>
      </c>
      <c r="R449" s="19">
        <v>3224</v>
      </c>
      <c r="S449" s="19">
        <v>2896</v>
      </c>
      <c r="T449" s="19">
        <v>328</v>
      </c>
      <c r="U449" s="19">
        <v>332</v>
      </c>
    </row>
    <row r="450" spans="1:21">
      <c r="A450">
        <v>11546</v>
      </c>
      <c r="C450">
        <v>28443</v>
      </c>
      <c r="D450">
        <v>3</v>
      </c>
      <c r="G450" t="s">
        <v>562</v>
      </c>
      <c r="H450">
        <v>2</v>
      </c>
      <c r="I450" t="s">
        <v>488</v>
      </c>
      <c r="J450" s="19">
        <v>7655</v>
      </c>
      <c r="K450" s="19">
        <v>6944</v>
      </c>
      <c r="L450" s="19">
        <v>711</v>
      </c>
      <c r="M450" s="19">
        <v>720</v>
      </c>
      <c r="N450" s="19">
        <v>4452</v>
      </c>
      <c r="O450" s="19">
        <v>4058</v>
      </c>
      <c r="P450" s="19">
        <v>394</v>
      </c>
      <c r="Q450" s="19">
        <v>399</v>
      </c>
      <c r="R450" s="19">
        <v>3203</v>
      </c>
      <c r="S450" s="19">
        <v>2886</v>
      </c>
      <c r="T450" s="19">
        <v>317</v>
      </c>
      <c r="U450" s="19">
        <v>321</v>
      </c>
    </row>
    <row r="451" spans="1:21">
      <c r="A451">
        <v>11593</v>
      </c>
      <c r="C451">
        <v>28443</v>
      </c>
      <c r="D451">
        <v>3</v>
      </c>
      <c r="G451" t="s">
        <v>551</v>
      </c>
      <c r="H451">
        <v>2</v>
      </c>
      <c r="I451" t="s">
        <v>484</v>
      </c>
      <c r="J451" s="19">
        <v>89</v>
      </c>
      <c r="K451" s="19">
        <v>58</v>
      </c>
      <c r="L451" s="19">
        <v>31</v>
      </c>
      <c r="M451" s="19">
        <v>31</v>
      </c>
      <c r="N451" s="19">
        <v>68</v>
      </c>
      <c r="O451" s="19">
        <v>48</v>
      </c>
      <c r="P451" s="19">
        <v>20</v>
      </c>
      <c r="Q451" s="19">
        <v>20</v>
      </c>
      <c r="R451" s="19">
        <v>21</v>
      </c>
      <c r="S451" s="19">
        <v>10</v>
      </c>
      <c r="T451" s="19">
        <v>11</v>
      </c>
      <c r="U451" s="19">
        <v>11</v>
      </c>
    </row>
    <row r="452" spans="1:21">
      <c r="A452">
        <v>11677</v>
      </c>
      <c r="C452">
        <v>28446</v>
      </c>
      <c r="D452">
        <v>3</v>
      </c>
      <c r="I452" s="280" t="s">
        <v>532</v>
      </c>
      <c r="J452" s="19"/>
      <c r="K452" s="19"/>
      <c r="L452" s="19"/>
      <c r="M452" s="19"/>
      <c r="N452" s="19"/>
      <c r="O452" s="19"/>
      <c r="P452" s="19"/>
      <c r="Q452" s="19"/>
      <c r="R452" s="19"/>
      <c r="S452" s="19"/>
      <c r="T452" s="19"/>
      <c r="U452" s="19"/>
    </row>
    <row r="453" spans="1:21">
      <c r="A453">
        <v>11678</v>
      </c>
      <c r="C453">
        <v>28446</v>
      </c>
      <c r="D453">
        <v>3</v>
      </c>
      <c r="G453" t="s">
        <v>552</v>
      </c>
      <c r="H453">
        <v>0</v>
      </c>
      <c r="I453" t="s">
        <v>542</v>
      </c>
      <c r="J453" s="19">
        <v>4359</v>
      </c>
      <c r="K453" s="19">
        <v>4073</v>
      </c>
      <c r="L453" s="19">
        <v>286</v>
      </c>
      <c r="M453" s="19">
        <v>1326</v>
      </c>
      <c r="N453" s="19">
        <v>2306</v>
      </c>
      <c r="O453" s="19">
        <v>2166</v>
      </c>
      <c r="P453" s="19">
        <v>140</v>
      </c>
      <c r="Q453" s="19">
        <v>645</v>
      </c>
      <c r="R453" s="19">
        <v>2053</v>
      </c>
      <c r="S453" s="19">
        <v>1907</v>
      </c>
      <c r="T453" s="19">
        <v>146</v>
      </c>
      <c r="U453" s="19">
        <v>681</v>
      </c>
    </row>
    <row r="454" spans="1:21">
      <c r="A454">
        <v>11679</v>
      </c>
      <c r="C454">
        <v>28446</v>
      </c>
      <c r="D454">
        <v>3</v>
      </c>
      <c r="G454" t="s">
        <v>553</v>
      </c>
      <c r="H454">
        <v>1</v>
      </c>
      <c r="I454" t="s">
        <v>554</v>
      </c>
      <c r="J454" s="19">
        <v>2839</v>
      </c>
      <c r="K454" s="19">
        <v>2719</v>
      </c>
      <c r="L454" s="19">
        <v>120</v>
      </c>
      <c r="M454" s="19">
        <v>1155</v>
      </c>
      <c r="N454" s="19">
        <v>1390</v>
      </c>
      <c r="O454" s="19">
        <v>1333</v>
      </c>
      <c r="P454" s="19">
        <v>57</v>
      </c>
      <c r="Q454" s="19">
        <v>558</v>
      </c>
      <c r="R454" s="19">
        <v>1449</v>
      </c>
      <c r="S454" s="19">
        <v>1386</v>
      </c>
      <c r="T454" s="19">
        <v>63</v>
      </c>
      <c r="U454" s="19">
        <v>597</v>
      </c>
    </row>
    <row r="455" spans="1:21">
      <c r="A455">
        <v>11680</v>
      </c>
      <c r="C455">
        <v>28446</v>
      </c>
      <c r="D455">
        <v>3</v>
      </c>
      <c r="G455" t="s">
        <v>555</v>
      </c>
      <c r="H455">
        <v>2</v>
      </c>
      <c r="I455" t="s">
        <v>556</v>
      </c>
      <c r="J455" s="19">
        <v>0</v>
      </c>
      <c r="K455" s="19">
        <v>0</v>
      </c>
      <c r="L455" s="19">
        <v>0</v>
      </c>
      <c r="M455" s="19">
        <v>0</v>
      </c>
      <c r="N455" s="19">
        <v>0</v>
      </c>
      <c r="O455" s="19">
        <v>0</v>
      </c>
      <c r="P455" s="19">
        <v>0</v>
      </c>
      <c r="Q455" s="19">
        <v>0</v>
      </c>
      <c r="R455" s="19">
        <v>0</v>
      </c>
      <c r="S455" s="19">
        <v>0</v>
      </c>
      <c r="T455" s="19">
        <v>0</v>
      </c>
      <c r="U455" s="19">
        <v>0</v>
      </c>
    </row>
    <row r="456" spans="1:21">
      <c r="A456">
        <v>11681</v>
      </c>
      <c r="C456">
        <v>28446</v>
      </c>
      <c r="D456">
        <v>3</v>
      </c>
      <c r="G456" t="s">
        <v>557</v>
      </c>
      <c r="H456">
        <v>3</v>
      </c>
      <c r="I456" t="s">
        <v>486</v>
      </c>
      <c r="J456" s="19">
        <v>570</v>
      </c>
      <c r="K456" s="19">
        <v>570</v>
      </c>
      <c r="L456" s="19">
        <v>0</v>
      </c>
      <c r="M456" s="19">
        <v>0</v>
      </c>
      <c r="N456" s="19">
        <v>354</v>
      </c>
      <c r="O456" s="19">
        <v>354</v>
      </c>
      <c r="P456" s="19">
        <v>0</v>
      </c>
      <c r="Q456" s="19">
        <v>0</v>
      </c>
      <c r="R456" s="19">
        <v>216</v>
      </c>
      <c r="S456" s="19">
        <v>216</v>
      </c>
      <c r="T456" s="19">
        <v>0</v>
      </c>
      <c r="U456" s="19">
        <v>0</v>
      </c>
    </row>
    <row r="457" spans="1:21">
      <c r="A457">
        <v>11682</v>
      </c>
      <c r="C457">
        <v>28446</v>
      </c>
      <c r="D457">
        <v>3</v>
      </c>
      <c r="G457" t="s">
        <v>558</v>
      </c>
      <c r="H457">
        <v>3</v>
      </c>
      <c r="I457" t="s">
        <v>487</v>
      </c>
      <c r="J457" s="19">
        <v>2269</v>
      </c>
      <c r="K457" s="19">
        <v>2149</v>
      </c>
      <c r="L457" s="19">
        <v>120</v>
      </c>
      <c r="M457" s="19">
        <v>1155</v>
      </c>
      <c r="N457" s="19">
        <v>1036</v>
      </c>
      <c r="O457" s="19">
        <v>979</v>
      </c>
      <c r="P457" s="19">
        <v>57</v>
      </c>
      <c r="Q457" s="19">
        <v>558</v>
      </c>
      <c r="R457" s="19">
        <v>1233</v>
      </c>
      <c r="S457" s="19">
        <v>1170</v>
      </c>
      <c r="T457" s="19">
        <v>63</v>
      </c>
      <c r="U457" s="19">
        <v>597</v>
      </c>
    </row>
    <row r="458" spans="1:21">
      <c r="A458">
        <v>11683</v>
      </c>
      <c r="C458">
        <v>28446</v>
      </c>
      <c r="D458">
        <v>3</v>
      </c>
      <c r="G458" t="s">
        <v>559</v>
      </c>
      <c r="H458">
        <v>2</v>
      </c>
      <c r="I458" t="s">
        <v>560</v>
      </c>
      <c r="J458" s="19">
        <v>0</v>
      </c>
      <c r="K458" s="19">
        <v>0</v>
      </c>
      <c r="L458" s="19">
        <v>0</v>
      </c>
      <c r="M458" s="19">
        <v>0</v>
      </c>
      <c r="N458" s="19">
        <v>0</v>
      </c>
      <c r="O458" s="19">
        <v>0</v>
      </c>
      <c r="P458" s="19">
        <v>0</v>
      </c>
      <c r="Q458" s="19">
        <v>0</v>
      </c>
      <c r="R458" s="19">
        <v>0</v>
      </c>
      <c r="S458" s="19">
        <v>0</v>
      </c>
      <c r="T458" s="19">
        <v>0</v>
      </c>
      <c r="U458" s="19">
        <v>0</v>
      </c>
    </row>
    <row r="459" spans="1:21">
      <c r="A459">
        <v>11684</v>
      </c>
      <c r="C459">
        <v>28446</v>
      </c>
      <c r="D459">
        <v>3</v>
      </c>
      <c r="G459" t="s">
        <v>561</v>
      </c>
      <c r="H459">
        <v>1</v>
      </c>
      <c r="I459" t="s">
        <v>548</v>
      </c>
      <c r="J459" s="278">
        <v>1495</v>
      </c>
      <c r="K459" s="19">
        <v>1332</v>
      </c>
      <c r="L459" s="19">
        <v>163</v>
      </c>
      <c r="M459" s="19">
        <v>167</v>
      </c>
      <c r="N459" s="19">
        <v>900</v>
      </c>
      <c r="O459" s="19">
        <v>820</v>
      </c>
      <c r="P459" s="19">
        <v>80</v>
      </c>
      <c r="Q459" s="19">
        <v>83</v>
      </c>
      <c r="R459" s="19">
        <v>595</v>
      </c>
      <c r="S459" s="19">
        <v>512</v>
      </c>
      <c r="T459" s="19">
        <v>83</v>
      </c>
      <c r="U459" s="19">
        <v>84</v>
      </c>
    </row>
    <row r="460" spans="1:21">
      <c r="A460">
        <v>11685</v>
      </c>
      <c r="C460">
        <v>28446</v>
      </c>
      <c r="D460">
        <v>3</v>
      </c>
      <c r="G460" t="s">
        <v>562</v>
      </c>
      <c r="H460">
        <v>2</v>
      </c>
      <c r="I460" t="s">
        <v>488</v>
      </c>
      <c r="J460" s="19">
        <v>1460</v>
      </c>
      <c r="K460" s="19">
        <v>1299</v>
      </c>
      <c r="L460" s="19">
        <v>161</v>
      </c>
      <c r="M460" s="19">
        <v>165</v>
      </c>
      <c r="N460" s="19">
        <v>868</v>
      </c>
      <c r="O460" s="19">
        <v>790</v>
      </c>
      <c r="P460" s="19">
        <v>78</v>
      </c>
      <c r="Q460" s="19">
        <v>81</v>
      </c>
      <c r="R460" s="19">
        <v>592</v>
      </c>
      <c r="S460" s="19">
        <v>509</v>
      </c>
      <c r="T460" s="19">
        <v>83</v>
      </c>
      <c r="U460" s="19">
        <v>84</v>
      </c>
    </row>
    <row r="461" spans="1:21">
      <c r="A461">
        <v>11725</v>
      </c>
      <c r="C461">
        <v>28446</v>
      </c>
      <c r="D461">
        <v>3</v>
      </c>
      <c r="G461" t="s">
        <v>551</v>
      </c>
      <c r="H461">
        <v>2</v>
      </c>
      <c r="I461" t="s">
        <v>484</v>
      </c>
      <c r="J461" s="19">
        <v>35</v>
      </c>
      <c r="K461" s="19">
        <v>33</v>
      </c>
      <c r="L461" s="19">
        <v>2</v>
      </c>
      <c r="M461" s="19">
        <v>2</v>
      </c>
      <c r="N461" s="19">
        <v>32</v>
      </c>
      <c r="O461" s="19">
        <v>30</v>
      </c>
      <c r="P461" s="19">
        <v>2</v>
      </c>
      <c r="Q461" s="19">
        <v>2</v>
      </c>
      <c r="R461" s="19">
        <v>3</v>
      </c>
      <c r="S461" s="19">
        <v>3</v>
      </c>
      <c r="T461" s="19">
        <v>0</v>
      </c>
      <c r="U461" s="19">
        <v>0</v>
      </c>
    </row>
    <row r="462" spans="1:21">
      <c r="A462">
        <v>11761</v>
      </c>
      <c r="C462">
        <v>28464</v>
      </c>
      <c r="D462">
        <v>3</v>
      </c>
      <c r="I462" s="280" t="s">
        <v>533</v>
      </c>
      <c r="J462" s="19"/>
      <c r="K462" s="19"/>
      <c r="L462" s="19"/>
      <c r="M462" s="19"/>
      <c r="N462" s="19"/>
      <c r="O462" s="19"/>
      <c r="P462" s="19"/>
      <c r="Q462" s="19"/>
      <c r="R462" s="19"/>
      <c r="S462" s="19"/>
      <c r="T462" s="19"/>
      <c r="U462" s="19"/>
    </row>
    <row r="463" spans="1:21">
      <c r="A463">
        <v>11762</v>
      </c>
      <c r="C463">
        <v>28464</v>
      </c>
      <c r="D463">
        <v>3</v>
      </c>
      <c r="G463" t="s">
        <v>552</v>
      </c>
      <c r="H463">
        <v>0</v>
      </c>
      <c r="I463" t="s">
        <v>542</v>
      </c>
      <c r="J463" s="19">
        <v>10912</v>
      </c>
      <c r="K463" s="19">
        <v>10199</v>
      </c>
      <c r="L463" s="19">
        <v>713</v>
      </c>
      <c r="M463" s="19">
        <v>4004</v>
      </c>
      <c r="N463" s="19">
        <v>6263</v>
      </c>
      <c r="O463" s="19">
        <v>5976</v>
      </c>
      <c r="P463" s="19">
        <v>287</v>
      </c>
      <c r="Q463" s="19">
        <v>1932</v>
      </c>
      <c r="R463" s="19">
        <v>4649</v>
      </c>
      <c r="S463" s="19">
        <v>4223</v>
      </c>
      <c r="T463" s="19">
        <v>426</v>
      </c>
      <c r="U463" s="19">
        <v>2072</v>
      </c>
    </row>
    <row r="464" spans="1:21">
      <c r="A464">
        <v>11763</v>
      </c>
      <c r="C464">
        <v>28464</v>
      </c>
      <c r="D464">
        <v>3</v>
      </c>
      <c r="G464" t="s">
        <v>553</v>
      </c>
      <c r="H464">
        <v>1</v>
      </c>
      <c r="I464" t="s">
        <v>554</v>
      </c>
      <c r="J464" s="19">
        <v>5010</v>
      </c>
      <c r="K464" s="19">
        <v>4673</v>
      </c>
      <c r="L464" s="19">
        <v>337</v>
      </c>
      <c r="M464" s="19">
        <v>3606</v>
      </c>
      <c r="N464" s="19">
        <v>2600</v>
      </c>
      <c r="O464" s="19">
        <v>2451</v>
      </c>
      <c r="P464" s="19">
        <v>149</v>
      </c>
      <c r="Q464" s="19">
        <v>1783</v>
      </c>
      <c r="R464" s="19">
        <v>2410</v>
      </c>
      <c r="S464" s="19">
        <v>2222</v>
      </c>
      <c r="T464" s="19">
        <v>188</v>
      </c>
      <c r="U464" s="19">
        <v>1823</v>
      </c>
    </row>
    <row r="465" spans="1:21">
      <c r="A465">
        <v>11764</v>
      </c>
      <c r="C465">
        <v>28464</v>
      </c>
      <c r="D465">
        <v>3</v>
      </c>
      <c r="G465" t="s">
        <v>555</v>
      </c>
      <c r="H465">
        <v>2</v>
      </c>
      <c r="I465" t="s">
        <v>556</v>
      </c>
      <c r="J465" s="19">
        <v>0</v>
      </c>
      <c r="K465" s="19">
        <v>0</v>
      </c>
      <c r="L465" s="19">
        <v>0</v>
      </c>
      <c r="M465" s="19">
        <v>0</v>
      </c>
      <c r="N465" s="19">
        <v>0</v>
      </c>
      <c r="O465" s="19">
        <v>0</v>
      </c>
      <c r="P465" s="19">
        <v>0</v>
      </c>
      <c r="Q465" s="19">
        <v>0</v>
      </c>
      <c r="R465" s="19">
        <v>0</v>
      </c>
      <c r="S465" s="19">
        <v>0</v>
      </c>
      <c r="T465" s="19">
        <v>0</v>
      </c>
      <c r="U465" s="19">
        <v>0</v>
      </c>
    </row>
    <row r="466" spans="1:21">
      <c r="A466">
        <v>11765</v>
      </c>
      <c r="C466">
        <v>28464</v>
      </c>
      <c r="D466">
        <v>3</v>
      </c>
      <c r="G466" t="s">
        <v>557</v>
      </c>
      <c r="H466">
        <v>3</v>
      </c>
      <c r="I466" t="s">
        <v>486</v>
      </c>
      <c r="J466" s="19">
        <v>1106</v>
      </c>
      <c r="K466" s="19">
        <v>1106</v>
      </c>
      <c r="L466" s="19">
        <v>0</v>
      </c>
      <c r="M466" s="19">
        <v>0</v>
      </c>
      <c r="N466" s="19">
        <v>690</v>
      </c>
      <c r="O466" s="19">
        <v>690</v>
      </c>
      <c r="P466" s="19">
        <v>0</v>
      </c>
      <c r="Q466" s="19">
        <v>0</v>
      </c>
      <c r="R466" s="19">
        <v>416</v>
      </c>
      <c r="S466" s="19">
        <v>416</v>
      </c>
      <c r="T466" s="19">
        <v>0</v>
      </c>
      <c r="U466" s="19">
        <v>0</v>
      </c>
    </row>
    <row r="467" spans="1:21">
      <c r="A467">
        <v>11766</v>
      </c>
      <c r="C467">
        <v>28464</v>
      </c>
      <c r="D467">
        <v>3</v>
      </c>
      <c r="G467" t="s">
        <v>558</v>
      </c>
      <c r="H467">
        <v>3</v>
      </c>
      <c r="I467" t="s">
        <v>487</v>
      </c>
      <c r="J467" s="19">
        <v>3904</v>
      </c>
      <c r="K467" s="19">
        <v>3567</v>
      </c>
      <c r="L467" s="19">
        <v>337</v>
      </c>
      <c r="M467" s="19">
        <v>3606</v>
      </c>
      <c r="N467" s="19">
        <v>1910</v>
      </c>
      <c r="O467" s="19">
        <v>1761</v>
      </c>
      <c r="P467" s="19">
        <v>149</v>
      </c>
      <c r="Q467" s="19">
        <v>1783</v>
      </c>
      <c r="R467" s="19">
        <v>1994</v>
      </c>
      <c r="S467" s="19">
        <v>1806</v>
      </c>
      <c r="T467" s="19">
        <v>188</v>
      </c>
      <c r="U467" s="19">
        <v>1823</v>
      </c>
    </row>
    <row r="468" spans="1:21">
      <c r="A468">
        <v>11767</v>
      </c>
      <c r="C468">
        <v>28464</v>
      </c>
      <c r="D468">
        <v>3</v>
      </c>
      <c r="G468" t="s">
        <v>559</v>
      </c>
      <c r="H468">
        <v>2</v>
      </c>
      <c r="I468" t="s">
        <v>560</v>
      </c>
      <c r="J468" s="19">
        <v>0</v>
      </c>
      <c r="K468" s="19">
        <v>0</v>
      </c>
      <c r="L468" s="19">
        <v>0</v>
      </c>
      <c r="M468" s="19">
        <v>0</v>
      </c>
      <c r="N468" s="19">
        <v>0</v>
      </c>
      <c r="O468" s="19">
        <v>0</v>
      </c>
      <c r="P468" s="19">
        <v>0</v>
      </c>
      <c r="Q468" s="19">
        <v>0</v>
      </c>
      <c r="R468" s="19">
        <v>0</v>
      </c>
      <c r="S468" s="19">
        <v>0</v>
      </c>
      <c r="T468" s="19">
        <v>0</v>
      </c>
      <c r="U468" s="19">
        <v>0</v>
      </c>
    </row>
    <row r="469" spans="1:21">
      <c r="A469">
        <v>11768</v>
      </c>
      <c r="C469">
        <v>28464</v>
      </c>
      <c r="D469">
        <v>3</v>
      </c>
      <c r="G469" t="s">
        <v>561</v>
      </c>
      <c r="H469">
        <v>1</v>
      </c>
      <c r="I469" t="s">
        <v>548</v>
      </c>
      <c r="J469" s="278">
        <v>5643</v>
      </c>
      <c r="K469" s="19">
        <v>5290</v>
      </c>
      <c r="L469" s="19">
        <v>353</v>
      </c>
      <c r="M469" s="19">
        <v>365</v>
      </c>
      <c r="N469" s="19">
        <v>3501</v>
      </c>
      <c r="O469" s="19">
        <v>3376</v>
      </c>
      <c r="P469" s="19">
        <v>125</v>
      </c>
      <c r="Q469" s="19">
        <v>130</v>
      </c>
      <c r="R469" s="19">
        <v>2142</v>
      </c>
      <c r="S469" s="19">
        <v>1914</v>
      </c>
      <c r="T469" s="19">
        <v>228</v>
      </c>
      <c r="U469" s="19">
        <v>235</v>
      </c>
    </row>
    <row r="470" spans="1:21">
      <c r="A470">
        <v>11769</v>
      </c>
      <c r="C470">
        <v>28464</v>
      </c>
      <c r="D470">
        <v>3</v>
      </c>
      <c r="G470" t="s">
        <v>562</v>
      </c>
      <c r="H470">
        <v>2</v>
      </c>
      <c r="I470" t="s">
        <v>488</v>
      </c>
      <c r="J470" s="19">
        <v>5613</v>
      </c>
      <c r="K470" s="19">
        <v>5260</v>
      </c>
      <c r="L470" s="19">
        <v>353</v>
      </c>
      <c r="M470" s="19">
        <v>363</v>
      </c>
      <c r="N470" s="19">
        <v>3473</v>
      </c>
      <c r="O470" s="19">
        <v>3348</v>
      </c>
      <c r="P470" s="19">
        <v>125</v>
      </c>
      <c r="Q470" s="19">
        <v>129</v>
      </c>
      <c r="R470" s="19">
        <v>2140</v>
      </c>
      <c r="S470" s="19">
        <v>1912</v>
      </c>
      <c r="T470" s="19">
        <v>228</v>
      </c>
      <c r="U470" s="19">
        <v>234</v>
      </c>
    </row>
    <row r="471" spans="1:21">
      <c r="A471">
        <v>11807</v>
      </c>
      <c r="C471">
        <v>28464</v>
      </c>
      <c r="D471">
        <v>3</v>
      </c>
      <c r="G471" t="s">
        <v>551</v>
      </c>
      <c r="H471">
        <v>2</v>
      </c>
      <c r="I471" t="s">
        <v>484</v>
      </c>
      <c r="J471" s="19">
        <v>30</v>
      </c>
      <c r="K471" s="19">
        <v>30</v>
      </c>
      <c r="L471" s="19">
        <v>0</v>
      </c>
      <c r="M471" s="19">
        <v>2</v>
      </c>
      <c r="N471" s="19">
        <v>28</v>
      </c>
      <c r="O471" s="19">
        <v>28</v>
      </c>
      <c r="P471" s="19">
        <v>0</v>
      </c>
      <c r="Q471" s="19">
        <v>1</v>
      </c>
      <c r="R471" s="19">
        <v>2</v>
      </c>
      <c r="S471" s="19">
        <v>2</v>
      </c>
      <c r="T471" s="19">
        <v>0</v>
      </c>
      <c r="U471" s="19">
        <v>1</v>
      </c>
    </row>
    <row r="472" spans="1:21">
      <c r="A472">
        <v>11844</v>
      </c>
      <c r="C472">
        <v>28481</v>
      </c>
      <c r="D472">
        <v>3</v>
      </c>
      <c r="I472" s="280" t="s">
        <v>534</v>
      </c>
      <c r="J472" s="19"/>
      <c r="K472" s="19"/>
      <c r="L472" s="19"/>
      <c r="M472" s="19"/>
      <c r="N472" s="19"/>
      <c r="O472" s="19"/>
      <c r="P472" s="19"/>
      <c r="Q472" s="19"/>
      <c r="R472" s="19"/>
      <c r="S472" s="19"/>
      <c r="T472" s="19"/>
      <c r="U472" s="19"/>
    </row>
    <row r="473" spans="1:21">
      <c r="A473">
        <v>11845</v>
      </c>
      <c r="C473">
        <v>28481</v>
      </c>
      <c r="D473">
        <v>3</v>
      </c>
      <c r="G473" t="s">
        <v>552</v>
      </c>
      <c r="H473">
        <v>0</v>
      </c>
      <c r="I473" t="s">
        <v>542</v>
      </c>
      <c r="J473" s="19">
        <v>7408</v>
      </c>
      <c r="K473" s="19">
        <v>5745</v>
      </c>
      <c r="L473" s="19">
        <v>1663</v>
      </c>
      <c r="M473" s="19">
        <v>3012</v>
      </c>
      <c r="N473" s="19">
        <v>4159</v>
      </c>
      <c r="O473" s="19">
        <v>3163</v>
      </c>
      <c r="P473" s="19">
        <v>996</v>
      </c>
      <c r="Q473" s="19">
        <v>1704</v>
      </c>
      <c r="R473" s="19">
        <v>3249</v>
      </c>
      <c r="S473" s="19">
        <v>2582</v>
      </c>
      <c r="T473" s="19">
        <v>667</v>
      </c>
      <c r="U473" s="19">
        <v>1308</v>
      </c>
    </row>
    <row r="474" spans="1:21">
      <c r="A474">
        <v>11846</v>
      </c>
      <c r="C474">
        <v>28481</v>
      </c>
      <c r="D474">
        <v>3</v>
      </c>
      <c r="G474" t="s">
        <v>553</v>
      </c>
      <c r="H474">
        <v>1</v>
      </c>
      <c r="I474" t="s">
        <v>554</v>
      </c>
      <c r="J474" s="19">
        <v>3841</v>
      </c>
      <c r="K474" s="19">
        <v>3521</v>
      </c>
      <c r="L474" s="19">
        <v>320</v>
      </c>
      <c r="M474" s="19">
        <v>1557</v>
      </c>
      <c r="N474" s="19">
        <v>1880</v>
      </c>
      <c r="O474" s="19">
        <v>1731</v>
      </c>
      <c r="P474" s="19">
        <v>149</v>
      </c>
      <c r="Q474" s="19">
        <v>809</v>
      </c>
      <c r="R474" s="19">
        <v>1961</v>
      </c>
      <c r="S474" s="19">
        <v>1790</v>
      </c>
      <c r="T474" s="19">
        <v>171</v>
      </c>
      <c r="U474" s="19">
        <v>748</v>
      </c>
    </row>
    <row r="475" spans="1:21">
      <c r="A475">
        <v>11847</v>
      </c>
      <c r="C475">
        <v>28481</v>
      </c>
      <c r="D475">
        <v>3</v>
      </c>
      <c r="G475" t="s">
        <v>555</v>
      </c>
      <c r="H475">
        <v>2</v>
      </c>
      <c r="I475" t="s">
        <v>556</v>
      </c>
      <c r="J475" s="19">
        <v>0</v>
      </c>
      <c r="K475" s="19">
        <v>0</v>
      </c>
      <c r="L475" s="19">
        <v>0</v>
      </c>
      <c r="M475" s="19">
        <v>0</v>
      </c>
      <c r="N475" s="19">
        <v>0</v>
      </c>
      <c r="O475" s="19">
        <v>0</v>
      </c>
      <c r="P475" s="19">
        <v>0</v>
      </c>
      <c r="Q475" s="19">
        <v>0</v>
      </c>
      <c r="R475" s="19">
        <v>0</v>
      </c>
      <c r="S475" s="19">
        <v>0</v>
      </c>
      <c r="T475" s="19">
        <v>0</v>
      </c>
      <c r="U475" s="19">
        <v>0</v>
      </c>
    </row>
    <row r="476" spans="1:21">
      <c r="A476">
        <v>11848</v>
      </c>
      <c r="C476">
        <v>28481</v>
      </c>
      <c r="D476">
        <v>3</v>
      </c>
      <c r="G476" t="s">
        <v>557</v>
      </c>
      <c r="H476">
        <v>3</v>
      </c>
      <c r="I476" t="s">
        <v>486</v>
      </c>
      <c r="J476" s="19">
        <v>747</v>
      </c>
      <c r="K476" s="19">
        <v>747</v>
      </c>
      <c r="L476" s="19">
        <v>0</v>
      </c>
      <c r="M476" s="19">
        <v>0</v>
      </c>
      <c r="N476" s="19">
        <v>440</v>
      </c>
      <c r="O476" s="19">
        <v>440</v>
      </c>
      <c r="P476" s="19">
        <v>0</v>
      </c>
      <c r="Q476" s="19">
        <v>0</v>
      </c>
      <c r="R476" s="19">
        <v>307</v>
      </c>
      <c r="S476" s="19">
        <v>307</v>
      </c>
      <c r="T476" s="19">
        <v>0</v>
      </c>
      <c r="U476" s="19">
        <v>0</v>
      </c>
    </row>
    <row r="477" spans="1:21">
      <c r="A477">
        <v>11849</v>
      </c>
      <c r="C477">
        <v>28481</v>
      </c>
      <c r="D477">
        <v>3</v>
      </c>
      <c r="G477" t="s">
        <v>558</v>
      </c>
      <c r="H477">
        <v>3</v>
      </c>
      <c r="I477" t="s">
        <v>487</v>
      </c>
      <c r="J477" s="19">
        <v>3094</v>
      </c>
      <c r="K477" s="19">
        <v>2774</v>
      </c>
      <c r="L477" s="19">
        <v>320</v>
      </c>
      <c r="M477" s="19">
        <v>1557</v>
      </c>
      <c r="N477" s="19">
        <v>1440</v>
      </c>
      <c r="O477" s="19">
        <v>1291</v>
      </c>
      <c r="P477" s="19">
        <v>149</v>
      </c>
      <c r="Q477" s="19">
        <v>809</v>
      </c>
      <c r="R477" s="19">
        <v>1654</v>
      </c>
      <c r="S477" s="19">
        <v>1483</v>
      </c>
      <c r="T477" s="19">
        <v>171</v>
      </c>
      <c r="U477" s="19">
        <v>748</v>
      </c>
    </row>
    <row r="478" spans="1:21">
      <c r="A478">
        <v>11850</v>
      </c>
      <c r="C478">
        <v>28481</v>
      </c>
      <c r="D478">
        <v>3</v>
      </c>
      <c r="G478" t="s">
        <v>559</v>
      </c>
      <c r="H478">
        <v>2</v>
      </c>
      <c r="I478" t="s">
        <v>560</v>
      </c>
      <c r="J478" s="19">
        <v>0</v>
      </c>
      <c r="K478" s="19">
        <v>0</v>
      </c>
      <c r="L478" s="19">
        <v>0</v>
      </c>
      <c r="M478" s="19">
        <v>0</v>
      </c>
      <c r="N478" s="19">
        <v>0</v>
      </c>
      <c r="O478" s="19">
        <v>0</v>
      </c>
      <c r="P478" s="19">
        <v>0</v>
      </c>
      <c r="Q478" s="19">
        <v>0</v>
      </c>
      <c r="R478" s="19">
        <v>0</v>
      </c>
      <c r="S478" s="19">
        <v>0</v>
      </c>
      <c r="T478" s="19">
        <v>0</v>
      </c>
      <c r="U478" s="19">
        <v>0</v>
      </c>
    </row>
    <row r="479" spans="1:21">
      <c r="A479">
        <v>11851</v>
      </c>
      <c r="C479">
        <v>28481</v>
      </c>
      <c r="D479">
        <v>3</v>
      </c>
      <c r="G479" t="s">
        <v>561</v>
      </c>
      <c r="H479">
        <v>1</v>
      </c>
      <c r="I479" t="s">
        <v>548</v>
      </c>
      <c r="J479" s="278">
        <v>3479</v>
      </c>
      <c r="K479" s="19">
        <v>2147</v>
      </c>
      <c r="L479" s="19">
        <v>1332</v>
      </c>
      <c r="M479" s="19">
        <v>1424</v>
      </c>
      <c r="N479" s="19">
        <v>2223</v>
      </c>
      <c r="O479" s="19">
        <v>1382</v>
      </c>
      <c r="P479" s="19">
        <v>841</v>
      </c>
      <c r="Q479" s="19">
        <v>883</v>
      </c>
      <c r="R479" s="19">
        <v>1256</v>
      </c>
      <c r="S479" s="19">
        <v>765</v>
      </c>
      <c r="T479" s="19">
        <v>491</v>
      </c>
      <c r="U479" s="19">
        <v>541</v>
      </c>
    </row>
    <row r="480" spans="1:21">
      <c r="A480">
        <v>11852</v>
      </c>
      <c r="C480">
        <v>28481</v>
      </c>
      <c r="D480">
        <v>3</v>
      </c>
      <c r="G480" t="s">
        <v>562</v>
      </c>
      <c r="H480">
        <v>2</v>
      </c>
      <c r="I480" t="s">
        <v>488</v>
      </c>
      <c r="J480" s="19">
        <v>3383</v>
      </c>
      <c r="K480" s="19">
        <v>2067</v>
      </c>
      <c r="L480" s="19">
        <v>1316</v>
      </c>
      <c r="M480" s="19">
        <v>1407</v>
      </c>
      <c r="N480" s="19">
        <v>2157</v>
      </c>
      <c r="O480" s="19">
        <v>1326</v>
      </c>
      <c r="P480" s="19">
        <v>831</v>
      </c>
      <c r="Q480" s="19">
        <v>872</v>
      </c>
      <c r="R480" s="19">
        <v>1226</v>
      </c>
      <c r="S480" s="19">
        <v>741</v>
      </c>
      <c r="T480" s="19">
        <v>485</v>
      </c>
      <c r="U480" s="19">
        <v>535</v>
      </c>
    </row>
    <row r="481" spans="1:21">
      <c r="A481">
        <v>11887</v>
      </c>
      <c r="C481">
        <v>28481</v>
      </c>
      <c r="D481">
        <v>3</v>
      </c>
      <c r="G481" t="s">
        <v>551</v>
      </c>
      <c r="H481">
        <v>2</v>
      </c>
      <c r="I481" t="s">
        <v>484</v>
      </c>
      <c r="J481" s="19">
        <v>96</v>
      </c>
      <c r="K481" s="19">
        <v>80</v>
      </c>
      <c r="L481" s="19">
        <v>16</v>
      </c>
      <c r="M481" s="19">
        <v>17</v>
      </c>
      <c r="N481" s="19">
        <v>66</v>
      </c>
      <c r="O481" s="19">
        <v>56</v>
      </c>
      <c r="P481" s="19">
        <v>10</v>
      </c>
      <c r="Q481" s="19">
        <v>11</v>
      </c>
      <c r="R481" s="19">
        <v>30</v>
      </c>
      <c r="S481" s="19">
        <v>24</v>
      </c>
      <c r="T481" s="19">
        <v>6</v>
      </c>
      <c r="U481" s="19">
        <v>6</v>
      </c>
    </row>
    <row r="482" spans="1:21">
      <c r="A482">
        <v>11943</v>
      </c>
      <c r="C482">
        <v>28501</v>
      </c>
      <c r="D482">
        <v>3</v>
      </c>
      <c r="I482" s="280" t="s">
        <v>535</v>
      </c>
      <c r="J482" s="19"/>
      <c r="K482" s="19"/>
      <c r="L482" s="19"/>
      <c r="M482" s="19"/>
      <c r="N482" s="19"/>
      <c r="O482" s="19"/>
      <c r="P482" s="19"/>
      <c r="Q482" s="19"/>
      <c r="R482" s="19"/>
      <c r="S482" s="19"/>
      <c r="T482" s="19"/>
      <c r="U482" s="19"/>
    </row>
    <row r="483" spans="1:21">
      <c r="A483">
        <v>11944</v>
      </c>
      <c r="C483">
        <v>28501</v>
      </c>
      <c r="D483">
        <v>3</v>
      </c>
      <c r="G483" t="s">
        <v>552</v>
      </c>
      <c r="H483">
        <v>0</v>
      </c>
      <c r="I483" t="s">
        <v>542</v>
      </c>
      <c r="J483" s="19">
        <v>9226</v>
      </c>
      <c r="K483" s="19">
        <v>8480</v>
      </c>
      <c r="L483" s="19">
        <v>746</v>
      </c>
      <c r="M483" s="19">
        <v>2111</v>
      </c>
      <c r="N483" s="19">
        <v>5074</v>
      </c>
      <c r="O483" s="19">
        <v>4689</v>
      </c>
      <c r="P483" s="19">
        <v>385</v>
      </c>
      <c r="Q483" s="19">
        <v>1103</v>
      </c>
      <c r="R483" s="19">
        <v>4152</v>
      </c>
      <c r="S483" s="19">
        <v>3791</v>
      </c>
      <c r="T483" s="19">
        <v>361</v>
      </c>
      <c r="U483" s="19">
        <v>1008</v>
      </c>
    </row>
    <row r="484" spans="1:21">
      <c r="A484">
        <v>11945</v>
      </c>
      <c r="C484">
        <v>28501</v>
      </c>
      <c r="D484">
        <v>3</v>
      </c>
      <c r="G484" t="s">
        <v>553</v>
      </c>
      <c r="H484">
        <v>1</v>
      </c>
      <c r="I484" t="s">
        <v>554</v>
      </c>
      <c r="J484" s="19">
        <v>6602</v>
      </c>
      <c r="K484" s="19">
        <v>6104</v>
      </c>
      <c r="L484" s="19">
        <v>498</v>
      </c>
      <c r="M484" s="19">
        <v>1845</v>
      </c>
      <c r="N484" s="19">
        <v>3317</v>
      </c>
      <c r="O484" s="19">
        <v>3071</v>
      </c>
      <c r="P484" s="19">
        <v>246</v>
      </c>
      <c r="Q484" s="19">
        <v>954</v>
      </c>
      <c r="R484" s="19">
        <v>3285</v>
      </c>
      <c r="S484" s="19">
        <v>3033</v>
      </c>
      <c r="T484" s="19">
        <v>252</v>
      </c>
      <c r="U484" s="19">
        <v>891</v>
      </c>
    </row>
    <row r="485" spans="1:21">
      <c r="A485">
        <v>11946</v>
      </c>
      <c r="C485">
        <v>28501</v>
      </c>
      <c r="D485">
        <v>3</v>
      </c>
      <c r="G485" t="s">
        <v>555</v>
      </c>
      <c r="H485">
        <v>2</v>
      </c>
      <c r="I485" t="s">
        <v>556</v>
      </c>
      <c r="J485" s="19">
        <v>0</v>
      </c>
      <c r="K485" s="19">
        <v>0</v>
      </c>
      <c r="L485" s="19">
        <v>0</v>
      </c>
      <c r="M485" s="19">
        <v>0</v>
      </c>
      <c r="N485" s="19">
        <v>0</v>
      </c>
      <c r="O485" s="19">
        <v>0</v>
      </c>
      <c r="P485" s="19">
        <v>0</v>
      </c>
      <c r="Q485" s="19">
        <v>0</v>
      </c>
      <c r="R485" s="19">
        <v>0</v>
      </c>
      <c r="S485" s="19">
        <v>0</v>
      </c>
      <c r="T485" s="19">
        <v>0</v>
      </c>
      <c r="U485" s="19">
        <v>0</v>
      </c>
    </row>
    <row r="486" spans="1:21">
      <c r="A486">
        <v>11947</v>
      </c>
      <c r="C486">
        <v>28501</v>
      </c>
      <c r="D486">
        <v>3</v>
      </c>
      <c r="G486" t="s">
        <v>557</v>
      </c>
      <c r="H486">
        <v>3</v>
      </c>
      <c r="I486" t="s">
        <v>486</v>
      </c>
      <c r="J486" s="19">
        <v>1321</v>
      </c>
      <c r="K486" s="19">
        <v>1321</v>
      </c>
      <c r="L486" s="19">
        <v>0</v>
      </c>
      <c r="M486" s="19">
        <v>0</v>
      </c>
      <c r="N486" s="19">
        <v>790</v>
      </c>
      <c r="O486" s="19">
        <v>790</v>
      </c>
      <c r="P486" s="19">
        <v>0</v>
      </c>
      <c r="Q486" s="19">
        <v>0</v>
      </c>
      <c r="R486" s="19">
        <v>531</v>
      </c>
      <c r="S486" s="19">
        <v>531</v>
      </c>
      <c r="T486" s="19">
        <v>0</v>
      </c>
      <c r="U486" s="19">
        <v>0</v>
      </c>
    </row>
    <row r="487" spans="1:21">
      <c r="A487">
        <v>11948</v>
      </c>
      <c r="C487">
        <v>28501</v>
      </c>
      <c r="D487">
        <v>3</v>
      </c>
      <c r="G487" t="s">
        <v>558</v>
      </c>
      <c r="H487">
        <v>3</v>
      </c>
      <c r="I487" t="s">
        <v>487</v>
      </c>
      <c r="J487" s="19">
        <v>5281</v>
      </c>
      <c r="K487" s="19">
        <v>4783</v>
      </c>
      <c r="L487" s="19">
        <v>498</v>
      </c>
      <c r="M487" s="19">
        <v>1845</v>
      </c>
      <c r="N487" s="19">
        <v>2527</v>
      </c>
      <c r="O487" s="19">
        <v>2281</v>
      </c>
      <c r="P487" s="19">
        <v>246</v>
      </c>
      <c r="Q487" s="19">
        <v>954</v>
      </c>
      <c r="R487" s="19">
        <v>2754</v>
      </c>
      <c r="S487" s="19">
        <v>2502</v>
      </c>
      <c r="T487" s="19">
        <v>252</v>
      </c>
      <c r="U487" s="19">
        <v>891</v>
      </c>
    </row>
    <row r="488" spans="1:21">
      <c r="A488">
        <v>11949</v>
      </c>
      <c r="C488">
        <v>28501</v>
      </c>
      <c r="D488">
        <v>3</v>
      </c>
      <c r="G488" t="s">
        <v>559</v>
      </c>
      <c r="H488">
        <v>2</v>
      </c>
      <c r="I488" t="s">
        <v>560</v>
      </c>
      <c r="J488" s="19">
        <v>0</v>
      </c>
      <c r="K488" s="19">
        <v>0</v>
      </c>
      <c r="L488" s="19">
        <v>0</v>
      </c>
      <c r="M488" s="19">
        <v>0</v>
      </c>
      <c r="N488" s="19">
        <v>0</v>
      </c>
      <c r="O488" s="19">
        <v>0</v>
      </c>
      <c r="P488" s="19">
        <v>0</v>
      </c>
      <c r="Q488" s="19">
        <v>0</v>
      </c>
      <c r="R488" s="19">
        <v>0</v>
      </c>
      <c r="S488" s="19">
        <v>0</v>
      </c>
      <c r="T488" s="19">
        <v>0</v>
      </c>
      <c r="U488" s="19">
        <v>0</v>
      </c>
    </row>
    <row r="489" spans="1:21">
      <c r="A489">
        <v>11950</v>
      </c>
      <c r="C489">
        <v>28501</v>
      </c>
      <c r="D489">
        <v>3</v>
      </c>
      <c r="G489" t="s">
        <v>561</v>
      </c>
      <c r="H489">
        <v>1</v>
      </c>
      <c r="I489" t="s">
        <v>548</v>
      </c>
      <c r="J489" s="278">
        <v>2557</v>
      </c>
      <c r="K489" s="19">
        <v>2324</v>
      </c>
      <c r="L489" s="19">
        <v>233</v>
      </c>
      <c r="M489" s="19">
        <v>244</v>
      </c>
      <c r="N489" s="19">
        <v>1720</v>
      </c>
      <c r="O489" s="19">
        <v>1586</v>
      </c>
      <c r="P489" s="19">
        <v>134</v>
      </c>
      <c r="Q489" s="19">
        <v>139</v>
      </c>
      <c r="R489" s="19">
        <v>837</v>
      </c>
      <c r="S489" s="19">
        <v>738</v>
      </c>
      <c r="T489" s="19">
        <v>99</v>
      </c>
      <c r="U489" s="19">
        <v>105</v>
      </c>
    </row>
    <row r="490" spans="1:21">
      <c r="A490">
        <v>11951</v>
      </c>
      <c r="C490">
        <v>28501</v>
      </c>
      <c r="D490">
        <v>3</v>
      </c>
      <c r="G490" t="s">
        <v>562</v>
      </c>
      <c r="H490">
        <v>2</v>
      </c>
      <c r="I490" t="s">
        <v>488</v>
      </c>
      <c r="J490" s="19">
        <v>2151</v>
      </c>
      <c r="K490" s="19">
        <v>1918</v>
      </c>
      <c r="L490" s="19">
        <v>233</v>
      </c>
      <c r="M490" s="19">
        <v>244</v>
      </c>
      <c r="N490" s="19">
        <v>1476</v>
      </c>
      <c r="O490" s="19">
        <v>1342</v>
      </c>
      <c r="P490" s="19">
        <v>134</v>
      </c>
      <c r="Q490" s="19">
        <v>139</v>
      </c>
      <c r="R490" s="19">
        <v>675</v>
      </c>
      <c r="S490" s="19">
        <v>576</v>
      </c>
      <c r="T490" s="19">
        <v>99</v>
      </c>
      <c r="U490" s="19">
        <v>105</v>
      </c>
    </row>
    <row r="491" spans="1:21">
      <c r="A491">
        <v>11989</v>
      </c>
      <c r="C491">
        <v>28501</v>
      </c>
      <c r="D491">
        <v>3</v>
      </c>
      <c r="G491" t="s">
        <v>551</v>
      </c>
      <c r="H491">
        <v>2</v>
      </c>
      <c r="I491" t="s">
        <v>484</v>
      </c>
      <c r="J491" s="19">
        <v>406</v>
      </c>
      <c r="K491" s="19">
        <v>406</v>
      </c>
      <c r="L491" s="19">
        <v>0</v>
      </c>
      <c r="M491" s="19">
        <v>0</v>
      </c>
      <c r="N491" s="19">
        <v>244</v>
      </c>
      <c r="O491" s="19">
        <v>244</v>
      </c>
      <c r="P491" s="19">
        <v>0</v>
      </c>
      <c r="Q491" s="19">
        <v>0</v>
      </c>
      <c r="R491" s="19">
        <v>162</v>
      </c>
      <c r="S491" s="19">
        <v>162</v>
      </c>
      <c r="T491" s="19">
        <v>0</v>
      </c>
      <c r="U491" s="19">
        <v>0</v>
      </c>
    </row>
    <row r="492" spans="1:21">
      <c r="A492">
        <v>12073</v>
      </c>
      <c r="C492">
        <v>28585</v>
      </c>
      <c r="D492">
        <v>3</v>
      </c>
      <c r="I492" s="280" t="s">
        <v>536</v>
      </c>
      <c r="J492" s="19"/>
      <c r="K492" s="19"/>
      <c r="L492" s="19"/>
      <c r="M492" s="19"/>
      <c r="N492" s="19"/>
      <c r="O492" s="19"/>
      <c r="P492" s="19"/>
      <c r="Q492" s="19"/>
      <c r="R492" s="19"/>
      <c r="S492" s="19"/>
      <c r="T492" s="19"/>
      <c r="U492" s="19"/>
    </row>
    <row r="493" spans="1:21">
      <c r="A493">
        <v>12074</v>
      </c>
      <c r="C493">
        <v>28585</v>
      </c>
      <c r="D493">
        <v>3</v>
      </c>
      <c r="G493" t="s">
        <v>552</v>
      </c>
      <c r="H493">
        <v>0</v>
      </c>
      <c r="I493" t="s">
        <v>542</v>
      </c>
      <c r="J493" s="19">
        <v>8947</v>
      </c>
      <c r="K493" s="19">
        <v>8272</v>
      </c>
      <c r="L493" s="19">
        <v>675</v>
      </c>
      <c r="M493" s="19">
        <v>2252</v>
      </c>
      <c r="N493" s="19">
        <v>5017</v>
      </c>
      <c r="O493" s="19">
        <v>4625</v>
      </c>
      <c r="P493" s="19">
        <v>392</v>
      </c>
      <c r="Q493" s="19">
        <v>1216</v>
      </c>
      <c r="R493" s="19">
        <v>3930</v>
      </c>
      <c r="S493" s="19">
        <v>3647</v>
      </c>
      <c r="T493" s="19">
        <v>283</v>
      </c>
      <c r="U493" s="19">
        <v>1036</v>
      </c>
    </row>
    <row r="494" spans="1:21">
      <c r="A494">
        <v>12075</v>
      </c>
      <c r="C494">
        <v>28585</v>
      </c>
      <c r="D494">
        <v>3</v>
      </c>
      <c r="G494" t="s">
        <v>553</v>
      </c>
      <c r="H494">
        <v>1</v>
      </c>
      <c r="I494" t="s">
        <v>554</v>
      </c>
      <c r="J494" s="19">
        <v>7733</v>
      </c>
      <c r="K494" s="19">
        <v>7170</v>
      </c>
      <c r="L494" s="19">
        <v>563</v>
      </c>
      <c r="M494" s="19">
        <v>2136</v>
      </c>
      <c r="N494" s="19">
        <v>4143</v>
      </c>
      <c r="O494" s="19">
        <v>3830</v>
      </c>
      <c r="P494" s="19">
        <v>313</v>
      </c>
      <c r="Q494" s="19">
        <v>1133</v>
      </c>
      <c r="R494" s="19">
        <v>3590</v>
      </c>
      <c r="S494" s="19">
        <v>3340</v>
      </c>
      <c r="T494" s="19">
        <v>250</v>
      </c>
      <c r="U494" s="19">
        <v>1003</v>
      </c>
    </row>
    <row r="495" spans="1:21">
      <c r="A495">
        <v>12076</v>
      </c>
      <c r="C495">
        <v>28585</v>
      </c>
      <c r="D495">
        <v>3</v>
      </c>
      <c r="G495" t="s">
        <v>555</v>
      </c>
      <c r="H495">
        <v>2</v>
      </c>
      <c r="I495" t="s">
        <v>556</v>
      </c>
      <c r="J495" s="19">
        <v>0</v>
      </c>
      <c r="K495" s="19">
        <v>0</v>
      </c>
      <c r="L495" s="19">
        <v>0</v>
      </c>
      <c r="M495" s="19">
        <v>0</v>
      </c>
      <c r="N495" s="19">
        <v>0</v>
      </c>
      <c r="O495" s="19">
        <v>0</v>
      </c>
      <c r="P495" s="19">
        <v>0</v>
      </c>
      <c r="Q495" s="19">
        <v>0</v>
      </c>
      <c r="R495" s="19">
        <v>0</v>
      </c>
      <c r="S495" s="19">
        <v>0</v>
      </c>
      <c r="T495" s="19">
        <v>0</v>
      </c>
      <c r="U495" s="19">
        <v>0</v>
      </c>
    </row>
    <row r="496" spans="1:21">
      <c r="A496">
        <v>12077</v>
      </c>
      <c r="C496">
        <v>28585</v>
      </c>
      <c r="D496">
        <v>3</v>
      </c>
      <c r="G496" t="s">
        <v>557</v>
      </c>
      <c r="H496">
        <v>3</v>
      </c>
      <c r="I496" t="s">
        <v>486</v>
      </c>
      <c r="J496" s="19">
        <v>1827</v>
      </c>
      <c r="K496" s="19">
        <v>1827</v>
      </c>
      <c r="L496" s="19">
        <v>0</v>
      </c>
      <c r="M496" s="19">
        <v>0</v>
      </c>
      <c r="N496" s="19">
        <v>1093</v>
      </c>
      <c r="O496" s="19">
        <v>1093</v>
      </c>
      <c r="P496" s="19">
        <v>0</v>
      </c>
      <c r="Q496" s="19">
        <v>0</v>
      </c>
      <c r="R496" s="19">
        <v>734</v>
      </c>
      <c r="S496" s="19">
        <v>734</v>
      </c>
      <c r="T496" s="19">
        <v>0</v>
      </c>
      <c r="U496" s="19">
        <v>0</v>
      </c>
    </row>
    <row r="497" spans="1:21">
      <c r="A497">
        <v>12078</v>
      </c>
      <c r="C497">
        <v>28585</v>
      </c>
      <c r="D497">
        <v>3</v>
      </c>
      <c r="G497" t="s">
        <v>558</v>
      </c>
      <c r="H497">
        <v>3</v>
      </c>
      <c r="I497" t="s">
        <v>487</v>
      </c>
      <c r="J497" s="19">
        <v>5906</v>
      </c>
      <c r="K497" s="19">
        <v>5343</v>
      </c>
      <c r="L497" s="19">
        <v>563</v>
      </c>
      <c r="M497" s="19">
        <v>2136</v>
      </c>
      <c r="N497" s="19">
        <v>3050</v>
      </c>
      <c r="O497" s="19">
        <v>2737</v>
      </c>
      <c r="P497" s="19">
        <v>313</v>
      </c>
      <c r="Q497" s="19">
        <v>1133</v>
      </c>
      <c r="R497" s="19">
        <v>2856</v>
      </c>
      <c r="S497" s="19">
        <v>2606</v>
      </c>
      <c r="T497" s="19">
        <v>250</v>
      </c>
      <c r="U497" s="19">
        <v>1003</v>
      </c>
    </row>
    <row r="498" spans="1:21">
      <c r="A498">
        <v>12079</v>
      </c>
      <c r="C498">
        <v>28585</v>
      </c>
      <c r="D498">
        <v>3</v>
      </c>
      <c r="G498" t="s">
        <v>559</v>
      </c>
      <c r="H498">
        <v>2</v>
      </c>
      <c r="I498" t="s">
        <v>560</v>
      </c>
      <c r="J498" s="19">
        <v>0</v>
      </c>
      <c r="K498" s="19">
        <v>0</v>
      </c>
      <c r="L498" s="19">
        <v>0</v>
      </c>
      <c r="M498" s="19">
        <v>0</v>
      </c>
      <c r="N498" s="19">
        <v>0</v>
      </c>
      <c r="O498" s="19">
        <v>0</v>
      </c>
      <c r="P498" s="19">
        <v>0</v>
      </c>
      <c r="Q498" s="19">
        <v>0</v>
      </c>
      <c r="R498" s="19">
        <v>0</v>
      </c>
      <c r="S498" s="19">
        <v>0</v>
      </c>
      <c r="T498" s="19">
        <v>0</v>
      </c>
      <c r="U498" s="19">
        <v>0</v>
      </c>
    </row>
    <row r="499" spans="1:21">
      <c r="A499">
        <v>12080</v>
      </c>
      <c r="C499">
        <v>28585</v>
      </c>
      <c r="D499">
        <v>3</v>
      </c>
      <c r="G499" t="s">
        <v>561</v>
      </c>
      <c r="H499">
        <v>1</v>
      </c>
      <c r="I499" t="s">
        <v>548</v>
      </c>
      <c r="J499" s="278">
        <v>1147</v>
      </c>
      <c r="K499" s="19">
        <v>1045</v>
      </c>
      <c r="L499" s="19">
        <v>102</v>
      </c>
      <c r="M499" s="19">
        <v>103</v>
      </c>
      <c r="N499" s="19">
        <v>824</v>
      </c>
      <c r="O499" s="19">
        <v>751</v>
      </c>
      <c r="P499" s="19">
        <v>73</v>
      </c>
      <c r="Q499" s="19">
        <v>74</v>
      </c>
      <c r="R499" s="19">
        <v>323</v>
      </c>
      <c r="S499" s="19">
        <v>294</v>
      </c>
      <c r="T499" s="19">
        <v>29</v>
      </c>
      <c r="U499" s="19">
        <v>29</v>
      </c>
    </row>
    <row r="500" spans="1:21">
      <c r="A500">
        <v>12081</v>
      </c>
      <c r="C500">
        <v>28585</v>
      </c>
      <c r="D500">
        <v>3</v>
      </c>
      <c r="G500" t="s">
        <v>562</v>
      </c>
      <c r="H500">
        <v>2</v>
      </c>
      <c r="I500" t="s">
        <v>488</v>
      </c>
      <c r="J500" s="19">
        <v>1077</v>
      </c>
      <c r="K500" s="19">
        <v>975</v>
      </c>
      <c r="L500" s="19">
        <v>102</v>
      </c>
      <c r="M500" s="19">
        <v>103</v>
      </c>
      <c r="N500" s="19">
        <v>757</v>
      </c>
      <c r="O500" s="19">
        <v>684</v>
      </c>
      <c r="P500" s="19">
        <v>73</v>
      </c>
      <c r="Q500" s="19">
        <v>74</v>
      </c>
      <c r="R500" s="19">
        <v>320</v>
      </c>
      <c r="S500" s="19">
        <v>291</v>
      </c>
      <c r="T500" s="19">
        <v>29</v>
      </c>
      <c r="U500" s="19">
        <v>29</v>
      </c>
    </row>
    <row r="501" spans="1:21">
      <c r="A501">
        <v>12104</v>
      </c>
      <c r="C501">
        <v>28585</v>
      </c>
      <c r="D501">
        <v>3</v>
      </c>
      <c r="G501" t="s">
        <v>551</v>
      </c>
      <c r="H501">
        <v>2</v>
      </c>
      <c r="I501" t="s">
        <v>484</v>
      </c>
      <c r="J501" s="19">
        <v>70</v>
      </c>
      <c r="K501" s="19">
        <v>70</v>
      </c>
      <c r="L501" s="19">
        <v>0</v>
      </c>
      <c r="M501" s="19">
        <v>0</v>
      </c>
      <c r="N501" s="19">
        <v>67</v>
      </c>
      <c r="O501" s="19">
        <v>67</v>
      </c>
      <c r="P501" s="19">
        <v>0</v>
      </c>
      <c r="Q501" s="19">
        <v>0</v>
      </c>
      <c r="R501" s="19">
        <v>3</v>
      </c>
      <c r="S501" s="19">
        <v>3</v>
      </c>
      <c r="T501" s="19">
        <v>0</v>
      </c>
      <c r="U501" s="19">
        <v>0</v>
      </c>
    </row>
    <row r="502" spans="1:21">
      <c r="A502">
        <v>12132</v>
      </c>
      <c r="C502">
        <v>28586</v>
      </c>
      <c r="D502">
        <v>3</v>
      </c>
      <c r="I502" s="280" t="s">
        <v>537</v>
      </c>
      <c r="J502" s="19"/>
      <c r="K502" s="19"/>
      <c r="L502" s="19"/>
      <c r="M502" s="19"/>
      <c r="N502" s="19"/>
      <c r="O502" s="19"/>
      <c r="P502" s="19"/>
      <c r="Q502" s="19"/>
      <c r="R502" s="19"/>
      <c r="S502" s="19"/>
      <c r="T502" s="19"/>
      <c r="U502" s="19"/>
    </row>
    <row r="503" spans="1:21">
      <c r="A503">
        <v>12133</v>
      </c>
      <c r="C503">
        <v>28586</v>
      </c>
      <c r="D503">
        <v>3</v>
      </c>
      <c r="G503" t="s">
        <v>552</v>
      </c>
      <c r="H503">
        <v>0</v>
      </c>
      <c r="I503" t="s">
        <v>542</v>
      </c>
      <c r="J503" s="19">
        <v>7318</v>
      </c>
      <c r="K503" s="19">
        <v>6747</v>
      </c>
      <c r="L503" s="19">
        <v>571</v>
      </c>
      <c r="M503" s="19">
        <v>1785</v>
      </c>
      <c r="N503" s="19">
        <v>4074</v>
      </c>
      <c r="O503" s="19">
        <v>3805</v>
      </c>
      <c r="P503" s="19">
        <v>269</v>
      </c>
      <c r="Q503" s="19">
        <v>898</v>
      </c>
      <c r="R503" s="19">
        <v>3244</v>
      </c>
      <c r="S503" s="19">
        <v>2942</v>
      </c>
      <c r="T503" s="19">
        <v>302</v>
      </c>
      <c r="U503" s="19">
        <v>887</v>
      </c>
    </row>
    <row r="504" spans="1:21">
      <c r="A504">
        <v>12134</v>
      </c>
      <c r="C504">
        <v>28586</v>
      </c>
      <c r="D504">
        <v>3</v>
      </c>
      <c r="G504" t="s">
        <v>553</v>
      </c>
      <c r="H504">
        <v>1</v>
      </c>
      <c r="I504" t="s">
        <v>554</v>
      </c>
      <c r="J504" s="19">
        <v>6469</v>
      </c>
      <c r="K504" s="19">
        <v>5927</v>
      </c>
      <c r="L504" s="19">
        <v>542</v>
      </c>
      <c r="M504" s="19">
        <v>1753</v>
      </c>
      <c r="N504" s="19">
        <v>3473</v>
      </c>
      <c r="O504" s="19">
        <v>3212</v>
      </c>
      <c r="P504" s="19">
        <v>261</v>
      </c>
      <c r="Q504" s="19">
        <v>887</v>
      </c>
      <c r="R504" s="19">
        <v>2996</v>
      </c>
      <c r="S504" s="19">
        <v>2715</v>
      </c>
      <c r="T504" s="19">
        <v>281</v>
      </c>
      <c r="U504" s="19">
        <v>866</v>
      </c>
    </row>
    <row r="505" spans="1:21">
      <c r="A505">
        <v>12135</v>
      </c>
      <c r="C505">
        <v>28586</v>
      </c>
      <c r="D505">
        <v>3</v>
      </c>
      <c r="G505" t="s">
        <v>555</v>
      </c>
      <c r="H505">
        <v>2</v>
      </c>
      <c r="I505" t="s">
        <v>556</v>
      </c>
      <c r="J505" s="19">
        <v>0</v>
      </c>
      <c r="K505" s="19">
        <v>0</v>
      </c>
      <c r="L505" s="19">
        <v>0</v>
      </c>
      <c r="M505" s="19">
        <v>0</v>
      </c>
      <c r="N505" s="19">
        <v>0</v>
      </c>
      <c r="O505" s="19">
        <v>0</v>
      </c>
      <c r="P505" s="19">
        <v>0</v>
      </c>
      <c r="Q505" s="19">
        <v>0</v>
      </c>
      <c r="R505" s="19">
        <v>0</v>
      </c>
      <c r="S505" s="19">
        <v>0</v>
      </c>
      <c r="T505" s="19">
        <v>0</v>
      </c>
      <c r="U505" s="19">
        <v>0</v>
      </c>
    </row>
    <row r="506" spans="1:21">
      <c r="A506">
        <v>12136</v>
      </c>
      <c r="C506">
        <v>28586</v>
      </c>
      <c r="D506">
        <v>3</v>
      </c>
      <c r="G506" t="s">
        <v>557</v>
      </c>
      <c r="H506">
        <v>3</v>
      </c>
      <c r="I506" t="s">
        <v>486</v>
      </c>
      <c r="J506" s="19">
        <v>1385</v>
      </c>
      <c r="K506" s="19">
        <v>1385</v>
      </c>
      <c r="L506" s="19">
        <v>0</v>
      </c>
      <c r="M506" s="19">
        <v>0</v>
      </c>
      <c r="N506" s="19">
        <v>831</v>
      </c>
      <c r="O506" s="19">
        <v>831</v>
      </c>
      <c r="P506" s="19">
        <v>0</v>
      </c>
      <c r="Q506" s="19">
        <v>0</v>
      </c>
      <c r="R506" s="19">
        <v>554</v>
      </c>
      <c r="S506" s="19">
        <v>554</v>
      </c>
      <c r="T506" s="19">
        <v>0</v>
      </c>
      <c r="U506" s="19">
        <v>0</v>
      </c>
    </row>
    <row r="507" spans="1:21">
      <c r="A507">
        <v>12137</v>
      </c>
      <c r="C507">
        <v>28586</v>
      </c>
      <c r="D507">
        <v>3</v>
      </c>
      <c r="G507" t="s">
        <v>558</v>
      </c>
      <c r="H507">
        <v>3</v>
      </c>
      <c r="I507" t="s">
        <v>487</v>
      </c>
      <c r="J507" s="19">
        <v>5084</v>
      </c>
      <c r="K507" s="19">
        <v>4542</v>
      </c>
      <c r="L507" s="19">
        <v>542</v>
      </c>
      <c r="M507" s="19">
        <v>1753</v>
      </c>
      <c r="N507" s="19">
        <v>2642</v>
      </c>
      <c r="O507" s="19">
        <v>2381</v>
      </c>
      <c r="P507" s="19">
        <v>261</v>
      </c>
      <c r="Q507" s="19">
        <v>887</v>
      </c>
      <c r="R507" s="19">
        <v>2442</v>
      </c>
      <c r="S507" s="19">
        <v>2161</v>
      </c>
      <c r="T507" s="19">
        <v>281</v>
      </c>
      <c r="U507" s="19">
        <v>866</v>
      </c>
    </row>
    <row r="508" spans="1:21">
      <c r="A508">
        <v>12138</v>
      </c>
      <c r="C508">
        <v>28586</v>
      </c>
      <c r="D508">
        <v>3</v>
      </c>
      <c r="G508" t="s">
        <v>559</v>
      </c>
      <c r="H508">
        <v>2</v>
      </c>
      <c r="I508" t="s">
        <v>560</v>
      </c>
      <c r="J508" s="19">
        <v>0</v>
      </c>
      <c r="K508" s="19">
        <v>0</v>
      </c>
      <c r="L508" s="19">
        <v>0</v>
      </c>
      <c r="M508" s="19">
        <v>0</v>
      </c>
      <c r="N508" s="19">
        <v>0</v>
      </c>
      <c r="O508" s="19">
        <v>0</v>
      </c>
      <c r="P508" s="19">
        <v>0</v>
      </c>
      <c r="Q508" s="19">
        <v>0</v>
      </c>
      <c r="R508" s="19">
        <v>0</v>
      </c>
      <c r="S508" s="19">
        <v>0</v>
      </c>
      <c r="T508" s="19">
        <v>0</v>
      </c>
      <c r="U508" s="19">
        <v>0</v>
      </c>
    </row>
    <row r="509" spans="1:21">
      <c r="A509">
        <v>12139</v>
      </c>
      <c r="C509">
        <v>28586</v>
      </c>
      <c r="D509">
        <v>3</v>
      </c>
      <c r="G509" t="s">
        <v>561</v>
      </c>
      <c r="H509">
        <v>1</v>
      </c>
      <c r="I509" t="s">
        <v>548</v>
      </c>
      <c r="J509" s="278">
        <v>805</v>
      </c>
      <c r="K509" s="19">
        <v>780</v>
      </c>
      <c r="L509" s="19">
        <v>25</v>
      </c>
      <c r="M509" s="19">
        <v>28</v>
      </c>
      <c r="N509" s="19">
        <v>570</v>
      </c>
      <c r="O509" s="19">
        <v>563</v>
      </c>
      <c r="P509" s="19">
        <v>7</v>
      </c>
      <c r="Q509" s="19">
        <v>10</v>
      </c>
      <c r="R509" s="19">
        <v>235</v>
      </c>
      <c r="S509" s="19">
        <v>217</v>
      </c>
      <c r="T509" s="19">
        <v>18</v>
      </c>
      <c r="U509" s="19">
        <v>18</v>
      </c>
    </row>
    <row r="510" spans="1:21">
      <c r="A510">
        <v>12140</v>
      </c>
      <c r="C510">
        <v>28586</v>
      </c>
      <c r="D510">
        <v>3</v>
      </c>
      <c r="G510" t="s">
        <v>562</v>
      </c>
      <c r="H510">
        <v>2</v>
      </c>
      <c r="I510" t="s">
        <v>488</v>
      </c>
      <c r="J510" s="19">
        <v>522</v>
      </c>
      <c r="K510" s="19">
        <v>498</v>
      </c>
      <c r="L510" s="19">
        <v>24</v>
      </c>
      <c r="M510" s="19">
        <v>25</v>
      </c>
      <c r="N510" s="19">
        <v>353</v>
      </c>
      <c r="O510" s="19">
        <v>346</v>
      </c>
      <c r="P510" s="19">
        <v>7</v>
      </c>
      <c r="Q510" s="19">
        <v>8</v>
      </c>
      <c r="R510" s="19">
        <v>169</v>
      </c>
      <c r="S510" s="19">
        <v>152</v>
      </c>
      <c r="T510" s="19">
        <v>17</v>
      </c>
      <c r="U510" s="19">
        <v>17</v>
      </c>
    </row>
    <row r="511" spans="1:21">
      <c r="A511">
        <v>12156</v>
      </c>
      <c r="C511">
        <v>28586</v>
      </c>
      <c r="D511">
        <v>3</v>
      </c>
      <c r="G511" t="s">
        <v>551</v>
      </c>
      <c r="H511">
        <v>2</v>
      </c>
      <c r="I511" t="s">
        <v>484</v>
      </c>
      <c r="J511" s="19">
        <v>283</v>
      </c>
      <c r="K511" s="19">
        <v>282</v>
      </c>
      <c r="L511" s="19">
        <v>1</v>
      </c>
      <c r="M511" s="19">
        <v>3</v>
      </c>
      <c r="N511" s="19">
        <v>217</v>
      </c>
      <c r="O511" s="19">
        <v>217</v>
      </c>
      <c r="P511" s="19">
        <v>0</v>
      </c>
      <c r="Q511" s="19">
        <v>2</v>
      </c>
      <c r="R511" s="19">
        <v>66</v>
      </c>
      <c r="S511" s="19">
        <v>65</v>
      </c>
      <c r="T511" s="19">
        <v>1</v>
      </c>
      <c r="U511" s="19">
        <v>1</v>
      </c>
    </row>
    <row r="512" spans="1:21">
      <c r="J512" s="19"/>
      <c r="K512" s="19"/>
      <c r="L512" s="19"/>
      <c r="M512" s="19"/>
      <c r="N512" s="19"/>
      <c r="O512" s="19"/>
      <c r="P512" s="19"/>
      <c r="Q512" s="19"/>
      <c r="R512" s="19"/>
      <c r="S512" s="19"/>
      <c r="T512" s="19"/>
      <c r="U512" s="19"/>
    </row>
  </sheetData>
  <phoneticPr fontId="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W98"/>
  <sheetViews>
    <sheetView workbookViewId="0">
      <pane xSplit="5" ySplit="14" topLeftCell="T25" activePane="bottomRight" state="frozen"/>
      <selection pane="topRight" activeCell="F1" sqref="F1"/>
      <selection pane="bottomLeft" activeCell="A15" sqref="A15"/>
      <selection pane="bottomRight" activeCell="Z35" sqref="Z35"/>
    </sheetView>
  </sheetViews>
  <sheetFormatPr defaultRowHeight="13"/>
  <cols>
    <col min="2" max="2" width="5.453125" customWidth="1"/>
    <col min="4" max="4" width="5.26953125" customWidth="1"/>
    <col min="5" max="5" width="13" customWidth="1"/>
    <col min="6" max="7" width="9.26953125" bestFit="1" customWidth="1"/>
    <col min="8" max="8" width="9.08984375" bestFit="1" customWidth="1"/>
    <col min="9" max="10" width="9.26953125" bestFit="1" customWidth="1"/>
    <col min="11" max="15" width="9.08984375" bestFit="1" customWidth="1"/>
    <col min="16" max="16" width="9.26953125" bestFit="1" customWidth="1"/>
    <col min="17" max="19" width="9.08984375" bestFit="1" customWidth="1"/>
    <col min="20" max="20" width="9.08984375" customWidth="1"/>
    <col min="21" max="23" width="9.08984375" bestFit="1" customWidth="1"/>
    <col min="24" max="24" width="9.26953125" bestFit="1" customWidth="1"/>
    <col min="25" max="25" width="9.08984375" bestFit="1" customWidth="1"/>
    <col min="26" max="27" width="9.26953125" bestFit="1" customWidth="1"/>
    <col min="28" max="32" width="9.08984375" bestFit="1" customWidth="1"/>
    <col min="33" max="33" width="9.26953125" bestFit="1" customWidth="1"/>
    <col min="34" max="36" width="9.08984375" bestFit="1" customWidth="1"/>
    <col min="37" max="44" width="9.08984375" hidden="1" customWidth="1"/>
    <col min="45" max="47" width="9.08984375" bestFit="1" customWidth="1"/>
  </cols>
  <sheetData>
    <row r="1" spans="1:49">
      <c r="A1">
        <v>1</v>
      </c>
      <c r="B1" t="s">
        <v>334</v>
      </c>
    </row>
    <row r="2" spans="1:49">
      <c r="A2">
        <v>2</v>
      </c>
      <c r="F2" t="s">
        <v>335</v>
      </c>
    </row>
    <row r="3" spans="1:49" hidden="1">
      <c r="A3">
        <v>3</v>
      </c>
      <c r="F3" t="s">
        <v>336</v>
      </c>
    </row>
    <row r="4" spans="1:49" hidden="1">
      <c r="A4">
        <v>4</v>
      </c>
    </row>
    <row r="5" spans="1:49">
      <c r="A5">
        <v>5</v>
      </c>
      <c r="F5" t="s">
        <v>337</v>
      </c>
    </row>
    <row r="6" spans="1:49">
      <c r="A6">
        <v>6</v>
      </c>
      <c r="F6" t="s">
        <v>338</v>
      </c>
    </row>
    <row r="7" spans="1:49">
      <c r="A7">
        <v>7</v>
      </c>
      <c r="F7" t="s">
        <v>339</v>
      </c>
    </row>
    <row r="8" spans="1:49">
      <c r="A8">
        <v>8</v>
      </c>
      <c r="F8" t="s">
        <v>340</v>
      </c>
    </row>
    <row r="9" spans="1:49" hidden="1">
      <c r="A9">
        <v>9</v>
      </c>
      <c r="F9" t="s">
        <v>341</v>
      </c>
      <c r="G9" t="s">
        <v>341</v>
      </c>
      <c r="H9" t="s">
        <v>341</v>
      </c>
      <c r="I9" t="s">
        <v>341</v>
      </c>
      <c r="J9" t="s">
        <v>341</v>
      </c>
      <c r="K9" t="s">
        <v>341</v>
      </c>
      <c r="L9" t="s">
        <v>341</v>
      </c>
      <c r="M9" t="s">
        <v>341</v>
      </c>
      <c r="N9" t="s">
        <v>341</v>
      </c>
      <c r="O9" t="s">
        <v>341</v>
      </c>
      <c r="P9" t="s">
        <v>342</v>
      </c>
      <c r="Q9" t="s">
        <v>342</v>
      </c>
      <c r="R9" t="s">
        <v>342</v>
      </c>
      <c r="S9" t="s">
        <v>342</v>
      </c>
      <c r="U9" t="s">
        <v>343</v>
      </c>
      <c r="V9" t="s">
        <v>344</v>
      </c>
      <c r="W9" t="s">
        <v>345</v>
      </c>
      <c r="X9" t="s">
        <v>346</v>
      </c>
      <c r="Y9" t="s">
        <v>346</v>
      </c>
      <c r="Z9" t="s">
        <v>346</v>
      </c>
      <c r="AA9" t="s">
        <v>346</v>
      </c>
      <c r="AB9" t="s">
        <v>346</v>
      </c>
      <c r="AC9" t="s">
        <v>346</v>
      </c>
      <c r="AD9" t="s">
        <v>346</v>
      </c>
      <c r="AE9" t="s">
        <v>346</v>
      </c>
      <c r="AF9" t="s">
        <v>346</v>
      </c>
      <c r="AG9" t="s">
        <v>347</v>
      </c>
      <c r="AH9" t="s">
        <v>347</v>
      </c>
      <c r="AI9" t="s">
        <v>347</v>
      </c>
      <c r="AJ9" t="s">
        <v>347</v>
      </c>
      <c r="AK9" t="s">
        <v>348</v>
      </c>
      <c r="AL9" t="s">
        <v>348</v>
      </c>
      <c r="AM9" t="s">
        <v>348</v>
      </c>
      <c r="AN9" t="s">
        <v>348</v>
      </c>
      <c r="AO9" t="s">
        <v>348</v>
      </c>
      <c r="AP9" t="s">
        <v>348</v>
      </c>
      <c r="AQ9" t="s">
        <v>348</v>
      </c>
      <c r="AR9" t="s">
        <v>348</v>
      </c>
      <c r="AS9" t="s">
        <v>349</v>
      </c>
      <c r="AT9" t="s">
        <v>349</v>
      </c>
      <c r="AU9" t="s">
        <v>349</v>
      </c>
      <c r="AV9" t="s">
        <v>349</v>
      </c>
    </row>
    <row r="10" spans="1:49" hidden="1">
      <c r="A10">
        <v>10</v>
      </c>
      <c r="F10">
        <v>0</v>
      </c>
      <c r="G10">
        <v>0</v>
      </c>
      <c r="H10">
        <v>0</v>
      </c>
      <c r="I10">
        <v>0</v>
      </c>
      <c r="J10">
        <v>0</v>
      </c>
      <c r="K10">
        <v>0</v>
      </c>
      <c r="L10">
        <v>0</v>
      </c>
      <c r="M10">
        <v>0</v>
      </c>
      <c r="N10">
        <v>0</v>
      </c>
      <c r="O10">
        <v>0</v>
      </c>
      <c r="P10">
        <v>0</v>
      </c>
      <c r="Q10">
        <v>0</v>
      </c>
      <c r="R10">
        <v>0</v>
      </c>
      <c r="S10">
        <v>0</v>
      </c>
      <c r="U10">
        <v>1</v>
      </c>
      <c r="V10">
        <v>1</v>
      </c>
      <c r="W10">
        <v>1</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c r="AU10">
        <v>0</v>
      </c>
      <c r="AV10">
        <v>0</v>
      </c>
    </row>
    <row r="11" spans="1:49" hidden="1">
      <c r="A11">
        <v>11</v>
      </c>
      <c r="F11" t="s">
        <v>350</v>
      </c>
      <c r="G11" t="s">
        <v>351</v>
      </c>
      <c r="H11" t="s">
        <v>352</v>
      </c>
      <c r="I11" t="s">
        <v>353</v>
      </c>
      <c r="J11" t="s">
        <v>354</v>
      </c>
      <c r="K11" t="s">
        <v>355</v>
      </c>
      <c r="L11" t="s">
        <v>356</v>
      </c>
      <c r="M11" t="s">
        <v>357</v>
      </c>
      <c r="N11" t="s">
        <v>358</v>
      </c>
      <c r="O11" t="s">
        <v>359</v>
      </c>
      <c r="P11" t="s">
        <v>360</v>
      </c>
      <c r="Q11" t="s">
        <v>361</v>
      </c>
      <c r="R11" t="s">
        <v>362</v>
      </c>
      <c r="S11" t="s">
        <v>363</v>
      </c>
      <c r="X11" t="s">
        <v>364</v>
      </c>
      <c r="Y11" t="s">
        <v>365</v>
      </c>
      <c r="Z11" t="s">
        <v>366</v>
      </c>
      <c r="AA11" t="s">
        <v>367</v>
      </c>
      <c r="AB11" t="s">
        <v>368</v>
      </c>
      <c r="AC11" t="s">
        <v>369</v>
      </c>
      <c r="AD11" t="s">
        <v>370</v>
      </c>
      <c r="AE11" t="s">
        <v>371</v>
      </c>
      <c r="AF11" t="s">
        <v>372</v>
      </c>
      <c r="AG11" t="s">
        <v>373</v>
      </c>
      <c r="AH11" t="s">
        <v>374</v>
      </c>
      <c r="AI11" t="s">
        <v>375</v>
      </c>
      <c r="AJ11" t="s">
        <v>376</v>
      </c>
      <c r="AK11" t="s">
        <v>377</v>
      </c>
      <c r="AL11" t="s">
        <v>378</v>
      </c>
      <c r="AM11" t="s">
        <v>379</v>
      </c>
      <c r="AN11" t="s">
        <v>380</v>
      </c>
      <c r="AO11" t="s">
        <v>381</v>
      </c>
      <c r="AP11" t="s">
        <v>382</v>
      </c>
      <c r="AQ11" t="s">
        <v>383</v>
      </c>
      <c r="AR11" t="s">
        <v>384</v>
      </c>
      <c r="AS11" t="s">
        <v>385</v>
      </c>
      <c r="AT11" t="s">
        <v>386</v>
      </c>
      <c r="AU11" t="s">
        <v>387</v>
      </c>
      <c r="AV11" t="s">
        <v>388</v>
      </c>
    </row>
    <row r="12" spans="1:49" hidden="1">
      <c r="A12">
        <v>12</v>
      </c>
      <c r="F12">
        <v>0</v>
      </c>
      <c r="G12">
        <v>1</v>
      </c>
      <c r="H12">
        <v>1</v>
      </c>
      <c r="I12">
        <v>1</v>
      </c>
      <c r="J12">
        <v>1</v>
      </c>
      <c r="K12">
        <v>2</v>
      </c>
      <c r="L12">
        <v>2</v>
      </c>
      <c r="M12">
        <v>2</v>
      </c>
      <c r="N12">
        <v>2</v>
      </c>
      <c r="O12">
        <v>1</v>
      </c>
      <c r="P12">
        <v>0</v>
      </c>
      <c r="Q12">
        <v>1</v>
      </c>
      <c r="R12">
        <v>1</v>
      </c>
      <c r="S12">
        <v>1</v>
      </c>
      <c r="X12">
        <v>0</v>
      </c>
      <c r="Y12">
        <v>1</v>
      </c>
      <c r="Z12">
        <v>1</v>
      </c>
      <c r="AA12">
        <v>1</v>
      </c>
      <c r="AB12">
        <v>2</v>
      </c>
      <c r="AC12">
        <v>2</v>
      </c>
      <c r="AD12">
        <v>2</v>
      </c>
      <c r="AE12">
        <v>2</v>
      </c>
      <c r="AF12">
        <v>1</v>
      </c>
      <c r="AG12">
        <v>0</v>
      </c>
      <c r="AH12">
        <v>1</v>
      </c>
      <c r="AI12">
        <v>1</v>
      </c>
      <c r="AJ12">
        <v>1</v>
      </c>
      <c r="AK12">
        <v>0</v>
      </c>
      <c r="AL12">
        <v>1</v>
      </c>
      <c r="AM12">
        <v>1</v>
      </c>
      <c r="AN12">
        <v>2</v>
      </c>
      <c r="AO12">
        <v>2</v>
      </c>
      <c r="AP12">
        <v>2</v>
      </c>
      <c r="AQ12">
        <v>2</v>
      </c>
      <c r="AR12">
        <v>1</v>
      </c>
      <c r="AS12">
        <v>0</v>
      </c>
      <c r="AT12">
        <v>1</v>
      </c>
      <c r="AU12">
        <v>1</v>
      </c>
      <c r="AV12">
        <v>1</v>
      </c>
    </row>
    <row r="13" spans="1:49" ht="39">
      <c r="A13">
        <v>13</v>
      </c>
      <c r="F13" t="s">
        <v>389</v>
      </c>
      <c r="P13" t="s">
        <v>390</v>
      </c>
      <c r="U13" s="272" t="s">
        <v>391</v>
      </c>
      <c r="V13" s="272" t="s">
        <v>392</v>
      </c>
      <c r="W13" s="272" t="s">
        <v>393</v>
      </c>
      <c r="X13" t="s">
        <v>394</v>
      </c>
      <c r="AG13" t="s">
        <v>395</v>
      </c>
      <c r="AK13" t="s">
        <v>396</v>
      </c>
      <c r="AS13" t="s">
        <v>397</v>
      </c>
    </row>
    <row r="14" spans="1:49" ht="65">
      <c r="A14">
        <v>14</v>
      </c>
      <c r="B14" t="s">
        <v>398</v>
      </c>
      <c r="C14" t="s">
        <v>399</v>
      </c>
      <c r="D14" t="s">
        <v>400</v>
      </c>
      <c r="F14" s="281" t="s">
        <v>571</v>
      </c>
      <c r="G14" s="272" t="s">
        <v>401</v>
      </c>
      <c r="H14" s="272" t="s">
        <v>402</v>
      </c>
      <c r="I14" s="272" t="s">
        <v>403</v>
      </c>
      <c r="J14" s="272" t="s">
        <v>404</v>
      </c>
      <c r="K14" s="272" t="s">
        <v>405</v>
      </c>
      <c r="L14" s="272" t="s">
        <v>406</v>
      </c>
      <c r="M14" s="272" t="s">
        <v>407</v>
      </c>
      <c r="N14" s="272" t="s">
        <v>408</v>
      </c>
      <c r="O14" s="272" t="s">
        <v>409</v>
      </c>
      <c r="P14" s="281" t="s">
        <v>410</v>
      </c>
      <c r="Q14" s="272" t="s">
        <v>411</v>
      </c>
      <c r="R14" s="281" t="s">
        <v>412</v>
      </c>
      <c r="S14" s="281" t="s">
        <v>413</v>
      </c>
      <c r="T14" s="282" t="s">
        <v>572</v>
      </c>
      <c r="U14" s="272"/>
      <c r="V14" s="272"/>
      <c r="W14" s="272"/>
      <c r="X14" s="272" t="s">
        <v>414</v>
      </c>
      <c r="Y14" s="272" t="s">
        <v>415</v>
      </c>
      <c r="Z14" s="272" t="s">
        <v>416</v>
      </c>
      <c r="AA14" s="272" t="s">
        <v>417</v>
      </c>
      <c r="AB14" s="272" t="s">
        <v>418</v>
      </c>
      <c r="AC14" s="272" t="s">
        <v>419</v>
      </c>
      <c r="AD14" s="272" t="s">
        <v>420</v>
      </c>
      <c r="AE14" s="272" t="s">
        <v>421</v>
      </c>
      <c r="AF14" s="272" t="s">
        <v>422</v>
      </c>
      <c r="AG14" s="272" t="s">
        <v>423</v>
      </c>
      <c r="AH14" s="272" t="s">
        <v>424</v>
      </c>
      <c r="AI14" s="281" t="s">
        <v>425</v>
      </c>
      <c r="AJ14" s="281" t="s">
        <v>426</v>
      </c>
      <c r="AK14" s="272" t="s">
        <v>414</v>
      </c>
      <c r="AL14" s="272" t="s">
        <v>427</v>
      </c>
      <c r="AM14" s="272" t="s">
        <v>428</v>
      </c>
      <c r="AN14" s="272" t="s">
        <v>429</v>
      </c>
      <c r="AO14" s="272" t="s">
        <v>430</v>
      </c>
      <c r="AP14" s="272" t="s">
        <v>431</v>
      </c>
      <c r="AQ14" s="272" t="s">
        <v>432</v>
      </c>
      <c r="AR14" s="272" t="s">
        <v>433</v>
      </c>
      <c r="AS14" s="272" t="s">
        <v>423</v>
      </c>
      <c r="AT14" s="272" t="s">
        <v>424</v>
      </c>
      <c r="AU14" s="281" t="s">
        <v>425</v>
      </c>
      <c r="AV14" s="281" t="s">
        <v>426</v>
      </c>
    </row>
    <row r="15" spans="1:49">
      <c r="A15">
        <v>15</v>
      </c>
      <c r="C15">
        <v>28000</v>
      </c>
      <c r="D15" t="s">
        <v>434</v>
      </c>
      <c r="E15" t="s">
        <v>15</v>
      </c>
      <c r="F15" s="19">
        <v>5534800</v>
      </c>
      <c r="G15" s="19">
        <v>2053578</v>
      </c>
      <c r="H15" s="19">
        <v>189645</v>
      </c>
      <c r="I15" s="19">
        <v>1508063</v>
      </c>
      <c r="J15" s="19">
        <v>1334879</v>
      </c>
      <c r="K15" s="19">
        <v>242820</v>
      </c>
      <c r="L15" s="19">
        <v>693541</v>
      </c>
      <c r="M15" s="19">
        <v>384247</v>
      </c>
      <c r="N15" s="19">
        <v>14271</v>
      </c>
      <c r="O15" s="19">
        <v>448635</v>
      </c>
      <c r="P15" s="19">
        <v>5294074</v>
      </c>
      <c r="Q15" s="19">
        <v>242820</v>
      </c>
      <c r="R15" s="19">
        <v>693541</v>
      </c>
      <c r="S15" s="19">
        <v>143521</v>
      </c>
      <c r="T15" s="274">
        <f>R15+S15</f>
        <v>837062</v>
      </c>
      <c r="U15" s="19">
        <v>384247</v>
      </c>
      <c r="V15" s="19">
        <v>143521</v>
      </c>
      <c r="W15" s="19">
        <v>95.650682951500002</v>
      </c>
      <c r="X15" s="19">
        <v>2443795</v>
      </c>
      <c r="Y15" s="19">
        <v>189645</v>
      </c>
      <c r="Z15" s="19">
        <v>1023044</v>
      </c>
      <c r="AA15" s="19">
        <v>1170277</v>
      </c>
      <c r="AB15" s="19">
        <v>212244</v>
      </c>
      <c r="AC15" s="19">
        <v>606727</v>
      </c>
      <c r="AD15" s="19">
        <v>338467</v>
      </c>
      <c r="AE15" s="19">
        <v>12839</v>
      </c>
      <c r="AF15" s="19">
        <v>60829</v>
      </c>
      <c r="AG15" s="19">
        <v>2223153</v>
      </c>
      <c r="AH15" s="19">
        <v>212244</v>
      </c>
      <c r="AI15" s="19">
        <v>606727</v>
      </c>
      <c r="AJ15" s="19">
        <v>117825</v>
      </c>
      <c r="AK15" s="19">
        <v>678059</v>
      </c>
      <c r="AL15" s="19">
        <v>485019</v>
      </c>
      <c r="AM15" s="19">
        <v>164602</v>
      </c>
      <c r="AN15" s="19">
        <v>30576</v>
      </c>
      <c r="AO15" s="19">
        <v>86814</v>
      </c>
      <c r="AP15" s="19">
        <v>45780</v>
      </c>
      <c r="AQ15" s="19">
        <v>1432</v>
      </c>
      <c r="AR15" s="19">
        <v>28438</v>
      </c>
      <c r="AS15" s="19">
        <v>657975</v>
      </c>
      <c r="AT15" s="19">
        <v>30576</v>
      </c>
      <c r="AU15" s="19">
        <v>86814</v>
      </c>
      <c r="AV15">
        <v>25696</v>
      </c>
      <c r="AW15" s="273" t="s">
        <v>573</v>
      </c>
    </row>
    <row r="16" spans="1:49">
      <c r="A16">
        <v>16</v>
      </c>
      <c r="C16">
        <v>28100</v>
      </c>
      <c r="D16">
        <v>1</v>
      </c>
      <c r="E16" t="s">
        <v>26</v>
      </c>
      <c r="F16" s="19">
        <v>1537272</v>
      </c>
      <c r="G16" s="19">
        <v>565222</v>
      </c>
      <c r="H16" s="19">
        <v>41149</v>
      </c>
      <c r="I16" s="19">
        <v>343121</v>
      </c>
      <c r="J16" s="19">
        <v>426725</v>
      </c>
      <c r="K16" s="19">
        <v>242820</v>
      </c>
      <c r="L16" s="19">
        <v>97297</v>
      </c>
      <c r="M16" s="19">
        <v>81950</v>
      </c>
      <c r="N16" s="19">
        <v>4658</v>
      </c>
      <c r="O16" s="19">
        <v>161055</v>
      </c>
      <c r="P16" s="19">
        <v>1571625</v>
      </c>
      <c r="Q16" s="19">
        <v>242820</v>
      </c>
      <c r="R16" s="19">
        <v>168552</v>
      </c>
      <c r="S16" s="19">
        <v>45048</v>
      </c>
      <c r="T16" s="274">
        <f t="shared" ref="T16:T65" si="0">R16+S16</f>
        <v>213600</v>
      </c>
      <c r="U16" s="19">
        <v>179247</v>
      </c>
      <c r="V16" s="19">
        <v>213600</v>
      </c>
      <c r="W16" s="19">
        <v>102.23467284900001</v>
      </c>
      <c r="X16" s="19">
        <v>659189</v>
      </c>
      <c r="Y16" s="19">
        <v>41149</v>
      </c>
      <c r="Z16" s="19">
        <v>222041</v>
      </c>
      <c r="AA16" s="19">
        <v>374215</v>
      </c>
      <c r="AB16" s="19">
        <v>212244</v>
      </c>
      <c r="AC16" s="19">
        <v>85352</v>
      </c>
      <c r="AD16" s="19">
        <v>72448</v>
      </c>
      <c r="AE16" s="19">
        <v>4171</v>
      </c>
      <c r="AF16" s="19">
        <v>21784</v>
      </c>
      <c r="AG16" s="19">
        <v>676365</v>
      </c>
      <c r="AH16" s="19">
        <v>212244</v>
      </c>
      <c r="AI16" s="19">
        <v>140421</v>
      </c>
      <c r="AJ16" s="19">
        <v>34555</v>
      </c>
      <c r="AK16" s="19">
        <v>183478</v>
      </c>
      <c r="AL16" s="19">
        <v>121080</v>
      </c>
      <c r="AM16" s="19">
        <v>52510</v>
      </c>
      <c r="AN16" s="19">
        <v>30576</v>
      </c>
      <c r="AO16" s="19">
        <v>11945</v>
      </c>
      <c r="AP16" s="19">
        <v>9502</v>
      </c>
      <c r="AQ16" s="19">
        <v>487</v>
      </c>
      <c r="AR16" s="19">
        <v>9888</v>
      </c>
      <c r="AS16" s="19">
        <v>200655</v>
      </c>
      <c r="AT16" s="19">
        <v>30576</v>
      </c>
      <c r="AU16" s="19">
        <v>28131</v>
      </c>
      <c r="AV16">
        <v>10493</v>
      </c>
    </row>
    <row r="17" spans="1:48">
      <c r="A17">
        <v>17</v>
      </c>
      <c r="C17">
        <v>28101</v>
      </c>
      <c r="D17">
        <v>0</v>
      </c>
      <c r="E17" t="s">
        <v>435</v>
      </c>
      <c r="F17" s="19">
        <v>213634</v>
      </c>
      <c r="G17" s="19">
        <v>72748</v>
      </c>
      <c r="H17" s="19">
        <v>5236</v>
      </c>
      <c r="I17" s="19">
        <v>48883</v>
      </c>
      <c r="J17" s="19">
        <v>65610</v>
      </c>
      <c r="K17" s="19">
        <v>25926</v>
      </c>
      <c r="L17" s="19">
        <v>14788</v>
      </c>
      <c r="M17" s="19">
        <v>24321</v>
      </c>
      <c r="N17" s="19">
        <v>575</v>
      </c>
      <c r="O17" s="19">
        <v>21157</v>
      </c>
      <c r="P17" s="19">
        <v>202591</v>
      </c>
      <c r="Q17" s="19">
        <v>21766</v>
      </c>
      <c r="R17" s="19">
        <v>22814</v>
      </c>
      <c r="S17" s="19">
        <v>9412</v>
      </c>
      <c r="T17" s="274">
        <f t="shared" si="0"/>
        <v>32226</v>
      </c>
      <c r="U17" s="19">
        <v>65035</v>
      </c>
      <c r="V17" s="19">
        <v>53992</v>
      </c>
      <c r="W17" s="19">
        <v>94.830878979900007</v>
      </c>
      <c r="X17" s="19">
        <v>94610</v>
      </c>
      <c r="Y17" s="19">
        <v>5236</v>
      </c>
      <c r="Z17" s="19">
        <v>30210</v>
      </c>
      <c r="AA17" s="19">
        <v>56523</v>
      </c>
      <c r="AB17" s="19">
        <v>22070</v>
      </c>
      <c r="AC17" s="19">
        <v>12100</v>
      </c>
      <c r="AD17" s="19">
        <v>21843</v>
      </c>
      <c r="AE17" s="19">
        <v>510</v>
      </c>
      <c r="AF17" s="19">
        <v>2641</v>
      </c>
      <c r="AG17" s="19">
        <v>80097</v>
      </c>
      <c r="AH17" s="19">
        <v>18688</v>
      </c>
      <c r="AI17" s="19">
        <v>16813</v>
      </c>
      <c r="AJ17" s="19">
        <v>5999</v>
      </c>
      <c r="AK17" s="19">
        <v>28786</v>
      </c>
      <c r="AL17" s="19">
        <v>18673</v>
      </c>
      <c r="AM17" s="19">
        <v>9087</v>
      </c>
      <c r="AN17" s="19">
        <v>3856</v>
      </c>
      <c r="AO17" s="19">
        <v>2688</v>
      </c>
      <c r="AP17" s="19">
        <v>2478</v>
      </c>
      <c r="AQ17" s="19">
        <v>65</v>
      </c>
      <c r="AR17" s="19">
        <v>1026</v>
      </c>
      <c r="AS17" s="19">
        <v>32256</v>
      </c>
      <c r="AT17" s="19">
        <v>3078</v>
      </c>
      <c r="AU17" s="19">
        <v>6001</v>
      </c>
      <c r="AV17">
        <v>3413</v>
      </c>
    </row>
    <row r="18" spans="1:48">
      <c r="A18">
        <v>18</v>
      </c>
      <c r="C18">
        <v>28102</v>
      </c>
      <c r="D18">
        <v>0</v>
      </c>
      <c r="E18" t="s">
        <v>436</v>
      </c>
      <c r="F18" s="19">
        <v>136088</v>
      </c>
      <c r="G18" s="19">
        <v>45840</v>
      </c>
      <c r="H18" s="19">
        <v>3742</v>
      </c>
      <c r="I18" s="19">
        <v>28545</v>
      </c>
      <c r="J18" s="19">
        <v>41907</v>
      </c>
      <c r="K18" s="19">
        <v>24341</v>
      </c>
      <c r="L18" s="19">
        <v>6893</v>
      </c>
      <c r="M18" s="19">
        <v>10229</v>
      </c>
      <c r="N18" s="19">
        <v>444</v>
      </c>
      <c r="O18" s="19">
        <v>16054</v>
      </c>
      <c r="P18" s="19">
        <v>131195</v>
      </c>
      <c r="Q18" s="19">
        <v>18544</v>
      </c>
      <c r="R18" s="19">
        <v>11897</v>
      </c>
      <c r="S18" s="19">
        <v>6129</v>
      </c>
      <c r="T18" s="274">
        <f t="shared" si="0"/>
        <v>18026</v>
      </c>
      <c r="U18" s="19">
        <v>41463</v>
      </c>
      <c r="V18" s="19">
        <v>36570</v>
      </c>
      <c r="W18" s="19">
        <v>96.404532361400001</v>
      </c>
      <c r="X18" s="19">
        <v>59638</v>
      </c>
      <c r="Y18" s="19">
        <v>3742</v>
      </c>
      <c r="Z18" s="19">
        <v>17218</v>
      </c>
      <c r="AA18" s="19">
        <v>36857</v>
      </c>
      <c r="AB18" s="19">
        <v>21369</v>
      </c>
      <c r="AC18" s="19">
        <v>5808</v>
      </c>
      <c r="AD18" s="19">
        <v>9277</v>
      </c>
      <c r="AE18" s="19">
        <v>403</v>
      </c>
      <c r="AF18" s="19">
        <v>1821</v>
      </c>
      <c r="AG18" s="19">
        <v>48585</v>
      </c>
      <c r="AH18" s="19">
        <v>14557</v>
      </c>
      <c r="AI18" s="19">
        <v>7919</v>
      </c>
      <c r="AJ18" s="19">
        <v>2925</v>
      </c>
      <c r="AK18" s="19">
        <v>17271</v>
      </c>
      <c r="AL18" s="19">
        <v>11327</v>
      </c>
      <c r="AM18" s="19">
        <v>5050</v>
      </c>
      <c r="AN18" s="19">
        <v>2972</v>
      </c>
      <c r="AO18" s="19">
        <v>1085</v>
      </c>
      <c r="AP18" s="19">
        <v>952</v>
      </c>
      <c r="AQ18" s="19">
        <v>41</v>
      </c>
      <c r="AR18" s="19">
        <v>894</v>
      </c>
      <c r="AS18" s="19">
        <v>23431</v>
      </c>
      <c r="AT18" s="19">
        <v>3987</v>
      </c>
      <c r="AU18" s="19">
        <v>3978</v>
      </c>
      <c r="AV18">
        <v>3204</v>
      </c>
    </row>
    <row r="19" spans="1:48">
      <c r="A19">
        <v>19</v>
      </c>
      <c r="C19">
        <v>28105</v>
      </c>
      <c r="D19">
        <v>0</v>
      </c>
      <c r="E19" t="s">
        <v>437</v>
      </c>
      <c r="F19" s="19">
        <v>106956</v>
      </c>
      <c r="G19" s="19">
        <v>40433</v>
      </c>
      <c r="H19" s="19">
        <v>3350</v>
      </c>
      <c r="I19" s="19">
        <v>22194</v>
      </c>
      <c r="J19" s="19">
        <v>27349</v>
      </c>
      <c r="K19" s="19">
        <v>19550</v>
      </c>
      <c r="L19" s="19">
        <v>3718</v>
      </c>
      <c r="M19" s="19">
        <v>3814</v>
      </c>
      <c r="N19" s="19">
        <v>267</v>
      </c>
      <c r="O19" s="19">
        <v>13630</v>
      </c>
      <c r="P19" s="19">
        <v>124423</v>
      </c>
      <c r="Q19" s="19">
        <v>29796</v>
      </c>
      <c r="R19" s="19">
        <v>12275</v>
      </c>
      <c r="S19" s="19">
        <v>2478</v>
      </c>
      <c r="T19" s="274">
        <f t="shared" si="0"/>
        <v>14753</v>
      </c>
      <c r="U19" s="19">
        <v>27082</v>
      </c>
      <c r="V19" s="19">
        <v>44549</v>
      </c>
      <c r="W19" s="19">
        <v>116.3310146228</v>
      </c>
      <c r="X19" s="19">
        <v>45608</v>
      </c>
      <c r="Y19" s="19">
        <v>3350</v>
      </c>
      <c r="Z19" s="19">
        <v>16346</v>
      </c>
      <c r="AA19" s="19">
        <v>24177</v>
      </c>
      <c r="AB19" s="19">
        <v>17247</v>
      </c>
      <c r="AC19" s="19">
        <v>3289</v>
      </c>
      <c r="AD19" s="19">
        <v>3398</v>
      </c>
      <c r="AE19" s="19">
        <v>243</v>
      </c>
      <c r="AF19" s="19">
        <v>1735</v>
      </c>
      <c r="AG19" s="19">
        <v>64092</v>
      </c>
      <c r="AH19" s="19">
        <v>28248</v>
      </c>
      <c r="AI19" s="19">
        <v>11779</v>
      </c>
      <c r="AJ19" s="19">
        <v>2391</v>
      </c>
      <c r="AK19" s="19">
        <v>9382</v>
      </c>
      <c r="AL19" s="19">
        <v>5848</v>
      </c>
      <c r="AM19" s="19">
        <v>3172</v>
      </c>
      <c r="AN19" s="19">
        <v>2303</v>
      </c>
      <c r="AO19" s="19">
        <v>429</v>
      </c>
      <c r="AP19" s="19">
        <v>416</v>
      </c>
      <c r="AQ19" s="19">
        <v>24</v>
      </c>
      <c r="AR19" s="19">
        <v>362</v>
      </c>
      <c r="AS19" s="19">
        <v>8365</v>
      </c>
      <c r="AT19" s="19">
        <v>1548</v>
      </c>
      <c r="AU19" s="19">
        <v>496</v>
      </c>
      <c r="AV19">
        <v>87</v>
      </c>
    </row>
    <row r="20" spans="1:48">
      <c r="A20">
        <v>20</v>
      </c>
      <c r="C20">
        <v>28106</v>
      </c>
      <c r="D20">
        <v>0</v>
      </c>
      <c r="E20" t="s">
        <v>438</v>
      </c>
      <c r="F20" s="19">
        <v>97912</v>
      </c>
      <c r="G20" s="19">
        <v>39388</v>
      </c>
      <c r="H20" s="19">
        <v>3308</v>
      </c>
      <c r="I20" s="19">
        <v>18438</v>
      </c>
      <c r="J20" s="19">
        <v>26058</v>
      </c>
      <c r="K20" s="19">
        <v>19708</v>
      </c>
      <c r="L20" s="19">
        <v>3049</v>
      </c>
      <c r="M20" s="19">
        <v>2905</v>
      </c>
      <c r="N20" s="19">
        <v>396</v>
      </c>
      <c r="O20" s="19">
        <v>10720</v>
      </c>
      <c r="P20" s="19">
        <v>99013</v>
      </c>
      <c r="Q20" s="19">
        <v>19187</v>
      </c>
      <c r="R20" s="19">
        <v>6548</v>
      </c>
      <c r="S20" s="19">
        <v>1028</v>
      </c>
      <c r="T20" s="274">
        <f t="shared" si="0"/>
        <v>7576</v>
      </c>
      <c r="U20" s="19">
        <v>25662</v>
      </c>
      <c r="V20" s="19">
        <v>26763</v>
      </c>
      <c r="W20" s="19">
        <v>101.12447912410001</v>
      </c>
      <c r="X20" s="19">
        <v>40937</v>
      </c>
      <c r="Y20" s="19">
        <v>3308</v>
      </c>
      <c r="Z20" s="19">
        <v>12824</v>
      </c>
      <c r="AA20" s="19">
        <v>23054</v>
      </c>
      <c r="AB20" s="19">
        <v>17471</v>
      </c>
      <c r="AC20" s="19">
        <v>2693</v>
      </c>
      <c r="AD20" s="19">
        <v>2540</v>
      </c>
      <c r="AE20" s="19">
        <v>350</v>
      </c>
      <c r="AF20" s="19">
        <v>1751</v>
      </c>
      <c r="AG20" s="19">
        <v>39019</v>
      </c>
      <c r="AH20" s="19">
        <v>15235</v>
      </c>
      <c r="AI20" s="19">
        <v>4683</v>
      </c>
      <c r="AJ20" s="19">
        <v>868</v>
      </c>
      <c r="AK20" s="19">
        <v>9369</v>
      </c>
      <c r="AL20" s="19">
        <v>5614</v>
      </c>
      <c r="AM20" s="19">
        <v>3004</v>
      </c>
      <c r="AN20" s="19">
        <v>2237</v>
      </c>
      <c r="AO20" s="19">
        <v>356</v>
      </c>
      <c r="AP20" s="19">
        <v>365</v>
      </c>
      <c r="AQ20" s="19">
        <v>46</v>
      </c>
      <c r="AR20" s="19">
        <v>751</v>
      </c>
      <c r="AS20" s="19">
        <v>12388</v>
      </c>
      <c r="AT20" s="19">
        <v>3952</v>
      </c>
      <c r="AU20" s="19">
        <v>1865</v>
      </c>
      <c r="AV20">
        <v>160</v>
      </c>
    </row>
    <row r="21" spans="1:48">
      <c r="A21">
        <v>21</v>
      </c>
      <c r="C21">
        <v>28107</v>
      </c>
      <c r="D21">
        <v>0</v>
      </c>
      <c r="E21" t="s">
        <v>439</v>
      </c>
      <c r="F21" s="19">
        <v>162468</v>
      </c>
      <c r="G21" s="19">
        <v>65800</v>
      </c>
      <c r="H21" s="19">
        <v>3823</v>
      </c>
      <c r="I21" s="19">
        <v>31392</v>
      </c>
      <c r="J21" s="19">
        <v>49176</v>
      </c>
      <c r="K21" s="19">
        <v>34793</v>
      </c>
      <c r="L21" s="19">
        <v>7131</v>
      </c>
      <c r="M21" s="19">
        <v>6722</v>
      </c>
      <c r="N21" s="19">
        <v>530</v>
      </c>
      <c r="O21" s="19">
        <v>12277</v>
      </c>
      <c r="P21" s="19">
        <v>143087</v>
      </c>
      <c r="Q21" s="19">
        <v>19605</v>
      </c>
      <c r="R21" s="19">
        <v>8140</v>
      </c>
      <c r="S21" s="19">
        <v>1520</v>
      </c>
      <c r="T21" s="274">
        <f t="shared" si="0"/>
        <v>9660</v>
      </c>
      <c r="U21" s="19">
        <v>48646</v>
      </c>
      <c r="V21" s="19">
        <v>29265</v>
      </c>
      <c r="W21" s="19">
        <v>88.070881650499999</v>
      </c>
      <c r="X21" s="19">
        <v>68804</v>
      </c>
      <c r="Y21" s="19">
        <v>3823</v>
      </c>
      <c r="Z21" s="19">
        <v>18698</v>
      </c>
      <c r="AA21" s="19">
        <v>44237</v>
      </c>
      <c r="AB21" s="19">
        <v>31598</v>
      </c>
      <c r="AC21" s="19">
        <v>6300</v>
      </c>
      <c r="AD21" s="19">
        <v>5855</v>
      </c>
      <c r="AE21" s="19">
        <v>484</v>
      </c>
      <c r="AF21" s="19">
        <v>2046</v>
      </c>
      <c r="AG21" s="19">
        <v>45208</v>
      </c>
      <c r="AH21" s="19">
        <v>14276</v>
      </c>
      <c r="AI21" s="19">
        <v>4890</v>
      </c>
      <c r="AJ21" s="19">
        <v>991</v>
      </c>
      <c r="AK21" s="19">
        <v>18664</v>
      </c>
      <c r="AL21" s="19">
        <v>12694</v>
      </c>
      <c r="AM21" s="19">
        <v>4939</v>
      </c>
      <c r="AN21" s="19">
        <v>3195</v>
      </c>
      <c r="AO21" s="19">
        <v>831</v>
      </c>
      <c r="AP21" s="19">
        <v>867</v>
      </c>
      <c r="AQ21" s="19">
        <v>46</v>
      </c>
      <c r="AR21" s="19">
        <v>1031</v>
      </c>
      <c r="AS21" s="19">
        <v>22879</v>
      </c>
      <c r="AT21" s="19">
        <v>5329</v>
      </c>
      <c r="AU21" s="19">
        <v>3250</v>
      </c>
      <c r="AV21">
        <v>529</v>
      </c>
    </row>
    <row r="22" spans="1:48">
      <c r="A22">
        <v>22</v>
      </c>
      <c r="C22">
        <v>28108</v>
      </c>
      <c r="D22">
        <v>0</v>
      </c>
      <c r="E22" t="s">
        <v>440</v>
      </c>
      <c r="F22" s="19">
        <v>219474</v>
      </c>
      <c r="G22" s="19">
        <v>88515</v>
      </c>
      <c r="H22" s="19">
        <v>4759</v>
      </c>
      <c r="I22" s="19">
        <v>43647</v>
      </c>
      <c r="J22" s="19">
        <v>66355</v>
      </c>
      <c r="K22" s="19">
        <v>42365</v>
      </c>
      <c r="L22" s="19">
        <v>14880</v>
      </c>
      <c r="M22" s="19">
        <v>8415</v>
      </c>
      <c r="N22" s="19">
        <v>695</v>
      </c>
      <c r="O22" s="19">
        <v>16198</v>
      </c>
      <c r="P22" s="19">
        <v>170244</v>
      </c>
      <c r="Q22" s="19">
        <v>9490</v>
      </c>
      <c r="R22" s="19">
        <v>6329</v>
      </c>
      <c r="S22" s="19">
        <v>611</v>
      </c>
      <c r="T22" s="274">
        <f t="shared" si="0"/>
        <v>6940</v>
      </c>
      <c r="U22" s="19">
        <v>65660</v>
      </c>
      <c r="V22" s="19">
        <v>16430</v>
      </c>
      <c r="W22" s="19">
        <v>77.569097022899996</v>
      </c>
      <c r="X22" s="19">
        <v>92499</v>
      </c>
      <c r="Y22" s="19">
        <v>4759</v>
      </c>
      <c r="Z22" s="19">
        <v>26038</v>
      </c>
      <c r="AA22" s="19">
        <v>59209</v>
      </c>
      <c r="AB22" s="19">
        <v>37447</v>
      </c>
      <c r="AC22" s="19">
        <v>13717</v>
      </c>
      <c r="AD22" s="19">
        <v>7412</v>
      </c>
      <c r="AE22" s="19">
        <v>633</v>
      </c>
      <c r="AF22" s="19">
        <v>2493</v>
      </c>
      <c r="AG22" s="19">
        <v>48060</v>
      </c>
      <c r="AH22" s="19">
        <v>8084</v>
      </c>
      <c r="AI22" s="19">
        <v>5563</v>
      </c>
      <c r="AJ22" s="19">
        <v>490</v>
      </c>
      <c r="AK22" s="19">
        <v>26103</v>
      </c>
      <c r="AL22" s="19">
        <v>17609</v>
      </c>
      <c r="AM22" s="19">
        <v>7146</v>
      </c>
      <c r="AN22" s="19">
        <v>4918</v>
      </c>
      <c r="AO22" s="19">
        <v>1163</v>
      </c>
      <c r="AP22" s="19">
        <v>1003</v>
      </c>
      <c r="AQ22" s="19">
        <v>62</v>
      </c>
      <c r="AR22" s="19">
        <v>1348</v>
      </c>
      <c r="AS22" s="19">
        <v>21312</v>
      </c>
      <c r="AT22" s="19">
        <v>1406</v>
      </c>
      <c r="AU22" s="19">
        <v>766</v>
      </c>
      <c r="AV22">
        <v>121</v>
      </c>
    </row>
    <row r="23" spans="1:48">
      <c r="A23">
        <v>23</v>
      </c>
      <c r="C23">
        <v>28109</v>
      </c>
      <c r="D23">
        <v>0</v>
      </c>
      <c r="E23" t="s">
        <v>441</v>
      </c>
      <c r="F23" s="19">
        <v>219805</v>
      </c>
      <c r="G23" s="19">
        <v>84094</v>
      </c>
      <c r="H23" s="19">
        <v>6035</v>
      </c>
      <c r="I23" s="19">
        <v>53473</v>
      </c>
      <c r="J23" s="19">
        <v>60078</v>
      </c>
      <c r="K23" s="19">
        <v>30622</v>
      </c>
      <c r="L23" s="19">
        <v>18662</v>
      </c>
      <c r="M23" s="19">
        <v>10106</v>
      </c>
      <c r="N23" s="19">
        <v>688</v>
      </c>
      <c r="O23" s="19">
        <v>16125</v>
      </c>
      <c r="P23" s="19">
        <v>181477</v>
      </c>
      <c r="Q23" s="19">
        <v>7344</v>
      </c>
      <c r="R23" s="19">
        <v>12082</v>
      </c>
      <c r="S23" s="19">
        <v>1636</v>
      </c>
      <c r="T23" s="274">
        <f t="shared" si="0"/>
        <v>13718</v>
      </c>
      <c r="U23" s="19">
        <v>59390</v>
      </c>
      <c r="V23" s="19">
        <v>21062</v>
      </c>
      <c r="W23" s="19">
        <v>82.562726052599999</v>
      </c>
      <c r="X23" s="19">
        <v>95184</v>
      </c>
      <c r="Y23" s="19">
        <v>6035</v>
      </c>
      <c r="Z23" s="19">
        <v>34101</v>
      </c>
      <c r="AA23" s="19">
        <v>52529</v>
      </c>
      <c r="AB23" s="19">
        <v>26693</v>
      </c>
      <c r="AC23" s="19">
        <v>16505</v>
      </c>
      <c r="AD23" s="19">
        <v>8719</v>
      </c>
      <c r="AE23" s="19">
        <v>612</v>
      </c>
      <c r="AF23" s="19">
        <v>2519</v>
      </c>
      <c r="AG23" s="19">
        <v>62133</v>
      </c>
      <c r="AH23" s="19">
        <v>6419</v>
      </c>
      <c r="AI23" s="19">
        <v>11051</v>
      </c>
      <c r="AJ23" s="19">
        <v>1396</v>
      </c>
      <c r="AK23" s="19">
        <v>27923</v>
      </c>
      <c r="AL23" s="19">
        <v>19372</v>
      </c>
      <c r="AM23" s="19">
        <v>7549</v>
      </c>
      <c r="AN23" s="19">
        <v>3929</v>
      </c>
      <c r="AO23" s="19">
        <v>2157</v>
      </c>
      <c r="AP23" s="19">
        <v>1387</v>
      </c>
      <c r="AQ23" s="19">
        <v>76</v>
      </c>
      <c r="AR23" s="19">
        <v>1002</v>
      </c>
      <c r="AS23" s="19">
        <v>22646</v>
      </c>
      <c r="AT23" s="19">
        <v>925</v>
      </c>
      <c r="AU23" s="19">
        <v>1031</v>
      </c>
      <c r="AV23">
        <v>240</v>
      </c>
    </row>
    <row r="24" spans="1:48">
      <c r="A24">
        <v>24</v>
      </c>
      <c r="C24">
        <v>28110</v>
      </c>
      <c r="D24">
        <v>0</v>
      </c>
      <c r="E24" t="s">
        <v>442</v>
      </c>
      <c r="F24" s="19">
        <v>135153</v>
      </c>
      <c r="G24" s="19">
        <v>40580</v>
      </c>
      <c r="H24" s="19">
        <v>3868</v>
      </c>
      <c r="I24" s="19">
        <v>34519</v>
      </c>
      <c r="J24" s="19">
        <v>23892</v>
      </c>
      <c r="K24" s="19">
        <v>11289</v>
      </c>
      <c r="L24" s="19">
        <v>5126</v>
      </c>
      <c r="M24" s="19">
        <v>7125</v>
      </c>
      <c r="N24" s="19">
        <v>352</v>
      </c>
      <c r="O24" s="19">
        <v>32294</v>
      </c>
      <c r="P24" s="19">
        <v>285642</v>
      </c>
      <c r="Q24" s="19">
        <v>94713</v>
      </c>
      <c r="R24" s="19">
        <v>59942</v>
      </c>
      <c r="S24" s="19">
        <v>19374</v>
      </c>
      <c r="T24" s="274">
        <f t="shared" si="0"/>
        <v>79316</v>
      </c>
      <c r="U24" s="19">
        <v>23540</v>
      </c>
      <c r="V24" s="19">
        <v>174029</v>
      </c>
      <c r="W24" s="19">
        <v>211.34713990809999</v>
      </c>
      <c r="X24" s="19">
        <v>55986</v>
      </c>
      <c r="Y24" s="19">
        <v>3868</v>
      </c>
      <c r="Z24" s="19">
        <v>27381</v>
      </c>
      <c r="AA24" s="19">
        <v>20814</v>
      </c>
      <c r="AB24" s="19">
        <v>9621</v>
      </c>
      <c r="AC24" s="19">
        <v>4378</v>
      </c>
      <c r="AD24" s="19">
        <v>6511</v>
      </c>
      <c r="AE24" s="19">
        <v>304</v>
      </c>
      <c r="AF24" s="19">
        <v>3923</v>
      </c>
      <c r="AG24" s="19">
        <v>193918</v>
      </c>
      <c r="AH24" s="19">
        <v>87678</v>
      </c>
      <c r="AI24" s="19">
        <v>53025</v>
      </c>
      <c r="AJ24" s="19">
        <v>17739</v>
      </c>
      <c r="AK24" s="19">
        <v>11421</v>
      </c>
      <c r="AL24" s="19">
        <v>7138</v>
      </c>
      <c r="AM24" s="19">
        <v>3078</v>
      </c>
      <c r="AN24" s="19">
        <v>1668</v>
      </c>
      <c r="AO24" s="19">
        <v>748</v>
      </c>
      <c r="AP24" s="19">
        <v>614</v>
      </c>
      <c r="AQ24" s="19">
        <v>48</v>
      </c>
      <c r="AR24" s="19">
        <v>1205</v>
      </c>
      <c r="AS24" s="19">
        <v>23978</v>
      </c>
      <c r="AT24" s="19">
        <v>7035</v>
      </c>
      <c r="AU24" s="19">
        <v>6917</v>
      </c>
      <c r="AV24">
        <v>1635</v>
      </c>
    </row>
    <row r="25" spans="1:48">
      <c r="A25">
        <v>25</v>
      </c>
      <c r="C25">
        <v>28111</v>
      </c>
      <c r="D25">
        <v>0</v>
      </c>
      <c r="E25" t="s">
        <v>443</v>
      </c>
      <c r="F25" s="19">
        <v>245782</v>
      </c>
      <c r="G25" s="19">
        <v>87824</v>
      </c>
      <c r="H25" s="19">
        <v>7028</v>
      </c>
      <c r="I25" s="19">
        <v>62030</v>
      </c>
      <c r="J25" s="19">
        <v>66300</v>
      </c>
      <c r="K25" s="19">
        <v>34226</v>
      </c>
      <c r="L25" s="19">
        <v>23050</v>
      </c>
      <c r="M25" s="19">
        <v>8313</v>
      </c>
      <c r="N25" s="19">
        <v>711</v>
      </c>
      <c r="O25" s="19">
        <v>22600</v>
      </c>
      <c r="P25" s="19">
        <v>233953</v>
      </c>
      <c r="Q25" s="19">
        <v>22375</v>
      </c>
      <c r="R25" s="19">
        <v>28525</v>
      </c>
      <c r="S25" s="19">
        <v>2860</v>
      </c>
      <c r="T25" s="274">
        <f t="shared" si="0"/>
        <v>31385</v>
      </c>
      <c r="U25" s="19">
        <v>65589</v>
      </c>
      <c r="V25" s="19">
        <v>53760</v>
      </c>
      <c r="W25" s="19">
        <v>95.187198411599994</v>
      </c>
      <c r="X25" s="19">
        <v>105923</v>
      </c>
      <c r="Y25" s="19">
        <v>7028</v>
      </c>
      <c r="Z25" s="19">
        <v>39225</v>
      </c>
      <c r="AA25" s="19">
        <v>56815</v>
      </c>
      <c r="AB25" s="19">
        <v>28728</v>
      </c>
      <c r="AC25" s="19">
        <v>20562</v>
      </c>
      <c r="AD25" s="19">
        <v>6893</v>
      </c>
      <c r="AE25" s="19">
        <v>632</v>
      </c>
      <c r="AF25" s="19">
        <v>2855</v>
      </c>
      <c r="AG25" s="19">
        <v>95253</v>
      </c>
      <c r="AH25" s="19">
        <v>19059</v>
      </c>
      <c r="AI25" s="19">
        <v>24698</v>
      </c>
      <c r="AJ25" s="19">
        <v>1756</v>
      </c>
      <c r="AK25" s="19">
        <v>34559</v>
      </c>
      <c r="AL25" s="19">
        <v>22805</v>
      </c>
      <c r="AM25" s="19">
        <v>9485</v>
      </c>
      <c r="AN25" s="19">
        <v>5498</v>
      </c>
      <c r="AO25" s="19">
        <v>2488</v>
      </c>
      <c r="AP25" s="19">
        <v>1420</v>
      </c>
      <c r="AQ25" s="19">
        <v>79</v>
      </c>
      <c r="AR25" s="19">
        <v>2269</v>
      </c>
      <c r="AS25" s="19">
        <v>33400</v>
      </c>
      <c r="AT25" s="19">
        <v>3316</v>
      </c>
      <c r="AU25" s="19">
        <v>3827</v>
      </c>
      <c r="AV25">
        <v>1104</v>
      </c>
    </row>
    <row r="26" spans="1:48">
      <c r="A26">
        <v>26</v>
      </c>
      <c r="C26">
        <v>28201</v>
      </c>
      <c r="D26">
        <v>2</v>
      </c>
      <c r="E26" t="s">
        <v>444</v>
      </c>
      <c r="F26" s="19">
        <v>535664</v>
      </c>
      <c r="G26" s="19">
        <v>199349</v>
      </c>
      <c r="H26" s="19">
        <v>17149</v>
      </c>
      <c r="I26" s="19">
        <v>230489</v>
      </c>
      <c r="J26" s="19">
        <v>60587</v>
      </c>
      <c r="K26" s="19">
        <v>0</v>
      </c>
      <c r="L26" s="19">
        <v>51752</v>
      </c>
      <c r="M26" s="19">
        <v>7673</v>
      </c>
      <c r="N26" s="19">
        <v>1162</v>
      </c>
      <c r="O26" s="19">
        <v>28090</v>
      </c>
      <c r="P26" s="19">
        <v>538513</v>
      </c>
      <c r="Q26" s="19">
        <v>0</v>
      </c>
      <c r="R26" s="19">
        <v>59330</v>
      </c>
      <c r="S26" s="19">
        <v>2944</v>
      </c>
      <c r="T26" s="274">
        <f t="shared" si="0"/>
        <v>62274</v>
      </c>
      <c r="U26" s="19">
        <v>59425</v>
      </c>
      <c r="V26" s="19">
        <v>62274</v>
      </c>
      <c r="W26" s="19">
        <v>100.53186325759999</v>
      </c>
      <c r="X26" s="19">
        <v>245560</v>
      </c>
      <c r="Y26" s="19">
        <v>17149</v>
      </c>
      <c r="Z26" s="19">
        <v>172086</v>
      </c>
      <c r="AA26" s="19">
        <v>50644</v>
      </c>
      <c r="AB26" s="19">
        <v>0</v>
      </c>
      <c r="AC26" s="19">
        <v>44408</v>
      </c>
      <c r="AD26" s="19">
        <v>5222</v>
      </c>
      <c r="AE26" s="19">
        <v>1014</v>
      </c>
      <c r="AF26" s="19">
        <v>5681</v>
      </c>
      <c r="AG26" s="19">
        <v>251979</v>
      </c>
      <c r="AH26" s="19">
        <v>0</v>
      </c>
      <c r="AI26" s="19">
        <v>53517</v>
      </c>
      <c r="AJ26" s="19">
        <v>2532</v>
      </c>
      <c r="AK26" s="19">
        <v>70430</v>
      </c>
      <c r="AL26" s="19">
        <v>58403</v>
      </c>
      <c r="AM26" s="19">
        <v>9943</v>
      </c>
      <c r="AN26" s="19">
        <v>0</v>
      </c>
      <c r="AO26" s="19">
        <v>7344</v>
      </c>
      <c r="AP26" s="19">
        <v>2451</v>
      </c>
      <c r="AQ26" s="19">
        <v>148</v>
      </c>
      <c r="AR26" s="19">
        <v>2084</v>
      </c>
      <c r="AS26" s="19">
        <v>66860</v>
      </c>
      <c r="AT26" s="19">
        <v>0</v>
      </c>
      <c r="AU26" s="19">
        <v>5813</v>
      </c>
      <c r="AV26">
        <v>412</v>
      </c>
    </row>
    <row r="27" spans="1:48">
      <c r="A27">
        <v>27</v>
      </c>
      <c r="C27">
        <v>28202</v>
      </c>
      <c r="D27">
        <v>2</v>
      </c>
      <c r="E27" t="s">
        <v>36</v>
      </c>
      <c r="F27" s="19">
        <v>452563</v>
      </c>
      <c r="G27" s="19">
        <v>162949</v>
      </c>
      <c r="H27" s="19">
        <v>11846</v>
      </c>
      <c r="I27" s="19">
        <v>114017</v>
      </c>
      <c r="J27" s="19">
        <v>102123</v>
      </c>
      <c r="K27" s="19">
        <v>0</v>
      </c>
      <c r="L27" s="19">
        <v>36060</v>
      </c>
      <c r="M27" s="19">
        <v>64202</v>
      </c>
      <c r="N27" s="19">
        <v>1861</v>
      </c>
      <c r="O27" s="19">
        <v>61628</v>
      </c>
      <c r="P27" s="19">
        <v>435641</v>
      </c>
      <c r="Q27" s="19">
        <v>0</v>
      </c>
      <c r="R27" s="19">
        <v>52302</v>
      </c>
      <c r="S27" s="19">
        <v>31038</v>
      </c>
      <c r="T27" s="274">
        <f t="shared" si="0"/>
        <v>83340</v>
      </c>
      <c r="U27" s="19">
        <v>100262</v>
      </c>
      <c r="V27" s="19">
        <v>83340</v>
      </c>
      <c r="W27" s="19">
        <v>96.260852080299998</v>
      </c>
      <c r="X27" s="19">
        <v>192674</v>
      </c>
      <c r="Y27" s="19">
        <v>11846</v>
      </c>
      <c r="Z27" s="19">
        <v>81856</v>
      </c>
      <c r="AA27" s="19">
        <v>91057</v>
      </c>
      <c r="AB27" s="19">
        <v>0</v>
      </c>
      <c r="AC27" s="19">
        <v>31159</v>
      </c>
      <c r="AD27" s="19">
        <v>58187</v>
      </c>
      <c r="AE27" s="19">
        <v>1711</v>
      </c>
      <c r="AF27" s="19">
        <v>7915</v>
      </c>
      <c r="AG27" s="19">
        <v>182299</v>
      </c>
      <c r="AH27" s="19">
        <v>0</v>
      </c>
      <c r="AI27" s="19">
        <v>48947</v>
      </c>
      <c r="AJ27" s="19">
        <v>30024</v>
      </c>
      <c r="AK27" s="19">
        <v>44888</v>
      </c>
      <c r="AL27" s="19">
        <v>32161</v>
      </c>
      <c r="AM27" s="19">
        <v>11066</v>
      </c>
      <c r="AN27" s="19">
        <v>0</v>
      </c>
      <c r="AO27" s="19">
        <v>4901</v>
      </c>
      <c r="AP27" s="19">
        <v>6015</v>
      </c>
      <c r="AQ27" s="19">
        <v>150</v>
      </c>
      <c r="AR27" s="19">
        <v>1661</v>
      </c>
      <c r="AS27" s="19">
        <v>38341</v>
      </c>
      <c r="AT27" s="19">
        <v>0</v>
      </c>
      <c r="AU27" s="19">
        <v>3355</v>
      </c>
      <c r="AV27">
        <v>1014</v>
      </c>
    </row>
    <row r="28" spans="1:48">
      <c r="A28">
        <v>28</v>
      </c>
      <c r="C28">
        <v>28203</v>
      </c>
      <c r="D28">
        <v>2</v>
      </c>
      <c r="E28" t="s">
        <v>44</v>
      </c>
      <c r="F28" s="19">
        <v>293409</v>
      </c>
      <c r="G28" s="19">
        <v>109512</v>
      </c>
      <c r="H28" s="19">
        <v>7033</v>
      </c>
      <c r="I28" s="19">
        <v>74572</v>
      </c>
      <c r="J28" s="19">
        <v>75977</v>
      </c>
      <c r="K28" s="19">
        <v>0</v>
      </c>
      <c r="L28" s="19">
        <v>64945</v>
      </c>
      <c r="M28" s="19">
        <v>10141</v>
      </c>
      <c r="N28" s="19">
        <v>891</v>
      </c>
      <c r="O28" s="19">
        <v>26315</v>
      </c>
      <c r="P28" s="19">
        <v>262799</v>
      </c>
      <c r="Q28" s="19">
        <v>0</v>
      </c>
      <c r="R28" s="19">
        <v>43075</v>
      </c>
      <c r="S28" s="19">
        <v>1401</v>
      </c>
      <c r="T28" s="274">
        <f t="shared" si="0"/>
        <v>44476</v>
      </c>
      <c r="U28" s="19">
        <v>75086</v>
      </c>
      <c r="V28" s="19">
        <v>44476</v>
      </c>
      <c r="W28" s="19">
        <v>89.567463847400006</v>
      </c>
      <c r="X28" s="19">
        <v>127816</v>
      </c>
      <c r="Y28" s="19">
        <v>7033</v>
      </c>
      <c r="Z28" s="19">
        <v>48694</v>
      </c>
      <c r="AA28" s="19">
        <v>68182</v>
      </c>
      <c r="AB28" s="19">
        <v>0</v>
      </c>
      <c r="AC28" s="19">
        <v>58631</v>
      </c>
      <c r="AD28" s="19">
        <v>8734</v>
      </c>
      <c r="AE28" s="19">
        <v>817</v>
      </c>
      <c r="AF28" s="19">
        <v>3907</v>
      </c>
      <c r="AG28" s="19">
        <v>102054</v>
      </c>
      <c r="AH28" s="19">
        <v>0</v>
      </c>
      <c r="AI28" s="19">
        <v>40312</v>
      </c>
      <c r="AJ28" s="19">
        <v>1291</v>
      </c>
      <c r="AK28" s="19">
        <v>36292</v>
      </c>
      <c r="AL28" s="19">
        <v>25878</v>
      </c>
      <c r="AM28" s="19">
        <v>7795</v>
      </c>
      <c r="AN28" s="19">
        <v>0</v>
      </c>
      <c r="AO28" s="19">
        <v>6314</v>
      </c>
      <c r="AP28" s="19">
        <v>1407</v>
      </c>
      <c r="AQ28" s="19">
        <v>74</v>
      </c>
      <c r="AR28" s="19">
        <v>2619</v>
      </c>
      <c r="AS28" s="19">
        <v>31444</v>
      </c>
      <c r="AT28" s="19">
        <v>0</v>
      </c>
      <c r="AU28" s="19">
        <v>2763</v>
      </c>
      <c r="AV28">
        <v>110</v>
      </c>
    </row>
    <row r="29" spans="1:48">
      <c r="A29">
        <v>29</v>
      </c>
      <c r="C29">
        <v>28204</v>
      </c>
      <c r="D29">
        <v>2</v>
      </c>
      <c r="E29" t="s">
        <v>37</v>
      </c>
      <c r="F29" s="19">
        <v>487850</v>
      </c>
      <c r="G29" s="19">
        <v>164106</v>
      </c>
      <c r="H29" s="19">
        <v>11444</v>
      </c>
      <c r="I29" s="19">
        <v>113305</v>
      </c>
      <c r="J29" s="19">
        <v>133923</v>
      </c>
      <c r="K29" s="19">
        <v>0</v>
      </c>
      <c r="L29" s="19">
        <v>60346</v>
      </c>
      <c r="M29" s="19">
        <v>72099</v>
      </c>
      <c r="N29" s="19">
        <v>1478</v>
      </c>
      <c r="O29" s="19">
        <v>65072</v>
      </c>
      <c r="P29" s="19">
        <v>439258</v>
      </c>
      <c r="Q29" s="19">
        <v>0</v>
      </c>
      <c r="R29" s="19">
        <v>58495</v>
      </c>
      <c r="S29" s="19">
        <v>25358</v>
      </c>
      <c r="T29" s="274">
        <f t="shared" si="0"/>
        <v>83853</v>
      </c>
      <c r="U29" s="19">
        <v>132445</v>
      </c>
      <c r="V29" s="19">
        <v>83853</v>
      </c>
      <c r="W29" s="19">
        <v>90.039561340600002</v>
      </c>
      <c r="X29" s="19">
        <v>204206</v>
      </c>
      <c r="Y29" s="19">
        <v>11444</v>
      </c>
      <c r="Z29" s="19">
        <v>67376</v>
      </c>
      <c r="AA29" s="19">
        <v>118957</v>
      </c>
      <c r="AB29" s="19">
        <v>0</v>
      </c>
      <c r="AC29" s="19">
        <v>52305</v>
      </c>
      <c r="AD29" s="19">
        <v>65297</v>
      </c>
      <c r="AE29" s="19">
        <v>1355</v>
      </c>
      <c r="AF29" s="19">
        <v>6429</v>
      </c>
      <c r="AG29" s="19">
        <v>146566</v>
      </c>
      <c r="AH29" s="19">
        <v>0</v>
      </c>
      <c r="AI29" s="19">
        <v>44470</v>
      </c>
      <c r="AJ29" s="19">
        <v>15492</v>
      </c>
      <c r="AK29" s="19">
        <v>62489</v>
      </c>
      <c r="AL29" s="19">
        <v>45929</v>
      </c>
      <c r="AM29" s="19">
        <v>14966</v>
      </c>
      <c r="AN29" s="19">
        <v>0</v>
      </c>
      <c r="AO29" s="19">
        <v>8041</v>
      </c>
      <c r="AP29" s="19">
        <v>6802</v>
      </c>
      <c r="AQ29" s="19">
        <v>123</v>
      </c>
      <c r="AR29" s="19">
        <v>1594</v>
      </c>
      <c r="AS29" s="19">
        <v>71537</v>
      </c>
      <c r="AT29" s="19">
        <v>0</v>
      </c>
      <c r="AU29" s="19">
        <v>14025</v>
      </c>
      <c r="AV29">
        <v>9866</v>
      </c>
    </row>
    <row r="30" spans="1:48">
      <c r="A30">
        <v>30</v>
      </c>
      <c r="C30">
        <v>28205</v>
      </c>
      <c r="D30">
        <v>2</v>
      </c>
      <c r="E30" t="s">
        <v>190</v>
      </c>
      <c r="F30" s="19">
        <v>44258</v>
      </c>
      <c r="G30" s="19">
        <v>17194</v>
      </c>
      <c r="H30" s="19">
        <v>4234</v>
      </c>
      <c r="I30" s="19">
        <v>15802</v>
      </c>
      <c r="J30" s="19">
        <v>5567</v>
      </c>
      <c r="K30" s="19">
        <v>0</v>
      </c>
      <c r="L30" s="19">
        <v>5141</v>
      </c>
      <c r="M30" s="19">
        <v>387</v>
      </c>
      <c r="N30" s="19">
        <v>39</v>
      </c>
      <c r="O30" s="19">
        <v>1461</v>
      </c>
      <c r="P30" s="19">
        <v>45415</v>
      </c>
      <c r="Q30" s="19">
        <v>0</v>
      </c>
      <c r="R30" s="19">
        <v>6417</v>
      </c>
      <c r="S30" s="19">
        <v>268</v>
      </c>
      <c r="T30" s="274">
        <f t="shared" si="0"/>
        <v>6685</v>
      </c>
      <c r="U30" s="19">
        <v>5528</v>
      </c>
      <c r="V30" s="19">
        <v>6685</v>
      </c>
      <c r="W30" s="19">
        <v>102.6142166388</v>
      </c>
      <c r="X30" s="19">
        <v>21092</v>
      </c>
      <c r="Y30" s="19">
        <v>4234</v>
      </c>
      <c r="Z30" s="19">
        <v>11758</v>
      </c>
      <c r="AA30" s="19">
        <v>4915</v>
      </c>
      <c r="AB30" s="19">
        <v>0</v>
      </c>
      <c r="AC30" s="19">
        <v>4638</v>
      </c>
      <c r="AD30" s="19">
        <v>241</v>
      </c>
      <c r="AE30" s="19">
        <v>36</v>
      </c>
      <c r="AF30" s="19">
        <v>185</v>
      </c>
      <c r="AG30" s="19">
        <v>22271</v>
      </c>
      <c r="AH30" s="19">
        <v>0</v>
      </c>
      <c r="AI30" s="19">
        <v>5796</v>
      </c>
      <c r="AJ30" s="19">
        <v>262</v>
      </c>
      <c r="AK30" s="19">
        <v>4837</v>
      </c>
      <c r="AL30" s="19">
        <v>4044</v>
      </c>
      <c r="AM30" s="19">
        <v>652</v>
      </c>
      <c r="AN30" s="19">
        <v>0</v>
      </c>
      <c r="AO30" s="19">
        <v>503</v>
      </c>
      <c r="AP30" s="19">
        <v>146</v>
      </c>
      <c r="AQ30" s="19">
        <v>3</v>
      </c>
      <c r="AR30" s="19">
        <v>141</v>
      </c>
      <c r="AS30" s="19">
        <v>4815</v>
      </c>
      <c r="AT30" s="19">
        <v>0</v>
      </c>
      <c r="AU30" s="19">
        <v>621</v>
      </c>
      <c r="AV30">
        <v>6</v>
      </c>
    </row>
    <row r="31" spans="1:48">
      <c r="A31">
        <v>31</v>
      </c>
      <c r="C31">
        <v>28206</v>
      </c>
      <c r="D31">
        <v>2</v>
      </c>
      <c r="E31" t="s">
        <v>38</v>
      </c>
      <c r="F31" s="19">
        <v>95350</v>
      </c>
      <c r="G31" s="19">
        <v>35892</v>
      </c>
      <c r="H31" s="19">
        <v>2942</v>
      </c>
      <c r="I31" s="19">
        <v>12739</v>
      </c>
      <c r="J31" s="19">
        <v>33000</v>
      </c>
      <c r="K31" s="19">
        <v>0</v>
      </c>
      <c r="L31" s="19">
        <v>17875</v>
      </c>
      <c r="M31" s="19">
        <v>14824</v>
      </c>
      <c r="N31" s="19">
        <v>301</v>
      </c>
      <c r="O31" s="19">
        <v>10777</v>
      </c>
      <c r="P31" s="19">
        <v>79245</v>
      </c>
      <c r="Q31" s="19">
        <v>0</v>
      </c>
      <c r="R31" s="19">
        <v>14195</v>
      </c>
      <c r="S31" s="19">
        <v>2399</v>
      </c>
      <c r="T31" s="274">
        <f t="shared" si="0"/>
        <v>16594</v>
      </c>
      <c r="U31" s="19">
        <v>32699</v>
      </c>
      <c r="V31" s="19">
        <v>16594</v>
      </c>
      <c r="W31" s="19">
        <v>83.109596224399994</v>
      </c>
      <c r="X31" s="19">
        <v>39218</v>
      </c>
      <c r="Y31" s="19">
        <v>2942</v>
      </c>
      <c r="Z31" s="19">
        <v>6788</v>
      </c>
      <c r="AA31" s="19">
        <v>28244</v>
      </c>
      <c r="AB31" s="19">
        <v>0</v>
      </c>
      <c r="AC31" s="19">
        <v>14531</v>
      </c>
      <c r="AD31" s="19">
        <v>13456</v>
      </c>
      <c r="AE31" s="19">
        <v>257</v>
      </c>
      <c r="AF31" s="19">
        <v>1244</v>
      </c>
      <c r="AG31" s="19">
        <v>23873</v>
      </c>
      <c r="AH31" s="19">
        <v>0</v>
      </c>
      <c r="AI31" s="19">
        <v>10657</v>
      </c>
      <c r="AJ31" s="19">
        <v>1985</v>
      </c>
      <c r="AK31" s="19">
        <v>12002</v>
      </c>
      <c r="AL31" s="19">
        <v>5951</v>
      </c>
      <c r="AM31" s="19">
        <v>4756</v>
      </c>
      <c r="AN31" s="19">
        <v>0</v>
      </c>
      <c r="AO31" s="19">
        <v>3344</v>
      </c>
      <c r="AP31" s="19">
        <v>1368</v>
      </c>
      <c r="AQ31" s="19">
        <v>44</v>
      </c>
      <c r="AR31" s="19">
        <v>1295</v>
      </c>
      <c r="AS31" s="19">
        <v>11242</v>
      </c>
      <c r="AT31" s="19">
        <v>0</v>
      </c>
      <c r="AU31" s="19">
        <v>3538</v>
      </c>
      <c r="AV31">
        <v>414</v>
      </c>
    </row>
    <row r="32" spans="1:48">
      <c r="A32">
        <v>32</v>
      </c>
      <c r="C32">
        <v>28207</v>
      </c>
      <c r="D32">
        <v>2</v>
      </c>
      <c r="E32" t="s">
        <v>39</v>
      </c>
      <c r="F32" s="19">
        <v>196883</v>
      </c>
      <c r="G32" s="19">
        <v>70327</v>
      </c>
      <c r="H32" s="19">
        <v>4801</v>
      </c>
      <c r="I32" s="19">
        <v>49138</v>
      </c>
      <c r="J32" s="19">
        <v>53243</v>
      </c>
      <c r="K32" s="19">
        <v>0</v>
      </c>
      <c r="L32" s="19">
        <v>27362</v>
      </c>
      <c r="M32" s="19">
        <v>25209</v>
      </c>
      <c r="N32" s="19">
        <v>672</v>
      </c>
      <c r="O32" s="19">
        <v>19374</v>
      </c>
      <c r="P32" s="19">
        <v>178195</v>
      </c>
      <c r="Q32" s="19">
        <v>0</v>
      </c>
      <c r="R32" s="19">
        <v>24696</v>
      </c>
      <c r="S32" s="19">
        <v>9187</v>
      </c>
      <c r="T32" s="274">
        <f t="shared" si="0"/>
        <v>33883</v>
      </c>
      <c r="U32" s="19">
        <v>52571</v>
      </c>
      <c r="V32" s="19">
        <v>33883</v>
      </c>
      <c r="W32" s="19">
        <v>90.508068243599993</v>
      </c>
      <c r="X32" s="19">
        <v>86507</v>
      </c>
      <c r="Y32" s="19">
        <v>4801</v>
      </c>
      <c r="Z32" s="19">
        <v>32616</v>
      </c>
      <c r="AA32" s="19">
        <v>46690</v>
      </c>
      <c r="AB32" s="19">
        <v>0</v>
      </c>
      <c r="AC32" s="19">
        <v>23922</v>
      </c>
      <c r="AD32" s="19">
        <v>22150</v>
      </c>
      <c r="AE32" s="19">
        <v>618</v>
      </c>
      <c r="AF32" s="19">
        <v>2400</v>
      </c>
      <c r="AG32" s="19">
        <v>72346</v>
      </c>
      <c r="AH32" s="19">
        <v>0</v>
      </c>
      <c r="AI32" s="19">
        <v>23058</v>
      </c>
      <c r="AJ32" s="19">
        <v>8853</v>
      </c>
      <c r="AK32" s="19">
        <v>25208</v>
      </c>
      <c r="AL32" s="19">
        <v>16522</v>
      </c>
      <c r="AM32" s="19">
        <v>6553</v>
      </c>
      <c r="AN32" s="19">
        <v>0</v>
      </c>
      <c r="AO32" s="19">
        <v>3440</v>
      </c>
      <c r="AP32" s="19">
        <v>3059</v>
      </c>
      <c r="AQ32" s="19">
        <v>54</v>
      </c>
      <c r="AR32" s="19">
        <v>2133</v>
      </c>
      <c r="AS32" s="19">
        <v>20681</v>
      </c>
      <c r="AT32" s="19">
        <v>0</v>
      </c>
      <c r="AU32" s="19">
        <v>1638</v>
      </c>
      <c r="AV32">
        <v>334</v>
      </c>
    </row>
    <row r="33" spans="1:48">
      <c r="A33">
        <v>33</v>
      </c>
      <c r="C33">
        <v>28208</v>
      </c>
      <c r="D33">
        <v>2</v>
      </c>
      <c r="E33" t="s">
        <v>59</v>
      </c>
      <c r="F33" s="19">
        <v>30129</v>
      </c>
      <c r="G33" s="19">
        <v>13760</v>
      </c>
      <c r="H33" s="19">
        <v>975</v>
      </c>
      <c r="I33" s="19">
        <v>7999</v>
      </c>
      <c r="J33" s="19">
        <v>6904</v>
      </c>
      <c r="K33" s="19">
        <v>0</v>
      </c>
      <c r="L33" s="19">
        <v>6440</v>
      </c>
      <c r="M33" s="19">
        <v>433</v>
      </c>
      <c r="N33" s="19">
        <v>31</v>
      </c>
      <c r="O33" s="19">
        <v>491</v>
      </c>
      <c r="P33" s="19">
        <v>29824</v>
      </c>
      <c r="Q33" s="19">
        <v>0</v>
      </c>
      <c r="R33" s="19">
        <v>6343</v>
      </c>
      <c r="S33" s="19">
        <v>225</v>
      </c>
      <c r="T33" s="274">
        <f t="shared" si="0"/>
        <v>6568</v>
      </c>
      <c r="U33" s="19">
        <v>6873</v>
      </c>
      <c r="V33" s="19">
        <v>6568</v>
      </c>
      <c r="W33" s="19">
        <v>98.987686282300004</v>
      </c>
      <c r="X33" s="19">
        <v>12904</v>
      </c>
      <c r="Y33" s="19">
        <v>975</v>
      </c>
      <c r="Z33" s="19">
        <v>5739</v>
      </c>
      <c r="AA33" s="19">
        <v>6061</v>
      </c>
      <c r="AB33" s="19">
        <v>0</v>
      </c>
      <c r="AC33" s="19">
        <v>5738</v>
      </c>
      <c r="AD33" s="19">
        <v>294</v>
      </c>
      <c r="AE33" s="19">
        <v>29</v>
      </c>
      <c r="AF33" s="19">
        <v>129</v>
      </c>
      <c r="AG33" s="19">
        <v>12447</v>
      </c>
      <c r="AH33" s="19">
        <v>0</v>
      </c>
      <c r="AI33" s="19">
        <v>5352</v>
      </c>
      <c r="AJ33" s="19">
        <v>223</v>
      </c>
      <c r="AK33" s="19">
        <v>3129</v>
      </c>
      <c r="AL33" s="19">
        <v>2260</v>
      </c>
      <c r="AM33" s="19">
        <v>843</v>
      </c>
      <c r="AN33" s="19">
        <v>0</v>
      </c>
      <c r="AO33" s="19">
        <v>702</v>
      </c>
      <c r="AP33" s="19">
        <v>139</v>
      </c>
      <c r="AQ33" s="19">
        <v>2</v>
      </c>
      <c r="AR33" s="19">
        <v>26</v>
      </c>
      <c r="AS33" s="19">
        <v>3281</v>
      </c>
      <c r="AT33" s="19">
        <v>0</v>
      </c>
      <c r="AU33" s="19">
        <v>991</v>
      </c>
      <c r="AV33">
        <v>2</v>
      </c>
    </row>
    <row r="34" spans="1:48">
      <c r="A34">
        <v>34</v>
      </c>
      <c r="C34">
        <v>28209</v>
      </c>
      <c r="D34">
        <v>2</v>
      </c>
      <c r="E34" t="s">
        <v>186</v>
      </c>
      <c r="F34" s="19">
        <v>82250</v>
      </c>
      <c r="G34" s="19">
        <v>30651</v>
      </c>
      <c r="H34" s="19">
        <v>6283</v>
      </c>
      <c r="I34" s="19">
        <v>39177</v>
      </c>
      <c r="J34" s="19">
        <v>4255</v>
      </c>
      <c r="K34" s="19">
        <v>0</v>
      </c>
      <c r="L34" s="19">
        <v>3057</v>
      </c>
      <c r="M34" s="19">
        <v>1104</v>
      </c>
      <c r="N34" s="19">
        <v>94</v>
      </c>
      <c r="O34" s="19">
        <v>1884</v>
      </c>
      <c r="P34" s="19">
        <v>83834</v>
      </c>
      <c r="Q34" s="19">
        <v>0</v>
      </c>
      <c r="R34" s="19">
        <v>4060</v>
      </c>
      <c r="S34" s="19">
        <v>1685</v>
      </c>
      <c r="T34" s="274">
        <f t="shared" si="0"/>
        <v>5745</v>
      </c>
      <c r="U34" s="19">
        <v>4161</v>
      </c>
      <c r="V34" s="19">
        <v>5745</v>
      </c>
      <c r="W34" s="19">
        <v>101.92583586630001</v>
      </c>
      <c r="X34" s="19">
        <v>40709</v>
      </c>
      <c r="Y34" s="19">
        <v>6283</v>
      </c>
      <c r="Z34" s="19">
        <v>30305</v>
      </c>
      <c r="AA34" s="19">
        <v>3759</v>
      </c>
      <c r="AB34" s="19">
        <v>0</v>
      </c>
      <c r="AC34" s="19">
        <v>2795</v>
      </c>
      <c r="AD34" s="19">
        <v>878</v>
      </c>
      <c r="AE34" s="19">
        <v>86</v>
      </c>
      <c r="AF34" s="19">
        <v>362</v>
      </c>
      <c r="AG34" s="19">
        <v>42285</v>
      </c>
      <c r="AH34" s="19">
        <v>0</v>
      </c>
      <c r="AI34" s="19">
        <v>3648</v>
      </c>
      <c r="AJ34" s="19">
        <v>1601</v>
      </c>
      <c r="AK34" s="19">
        <v>9463</v>
      </c>
      <c r="AL34" s="19">
        <v>8872</v>
      </c>
      <c r="AM34" s="19">
        <v>496</v>
      </c>
      <c r="AN34" s="19">
        <v>0</v>
      </c>
      <c r="AO34" s="19">
        <v>262</v>
      </c>
      <c r="AP34" s="19">
        <v>226</v>
      </c>
      <c r="AQ34" s="19">
        <v>8</v>
      </c>
      <c r="AR34" s="19">
        <v>95</v>
      </c>
      <c r="AS34" s="19">
        <v>9471</v>
      </c>
      <c r="AT34" s="19">
        <v>0</v>
      </c>
      <c r="AU34" s="19">
        <v>412</v>
      </c>
      <c r="AV34">
        <v>84</v>
      </c>
    </row>
    <row r="35" spans="1:48">
      <c r="A35">
        <v>35</v>
      </c>
      <c r="C35">
        <v>28210</v>
      </c>
      <c r="D35">
        <v>2</v>
      </c>
      <c r="E35" t="s">
        <v>45</v>
      </c>
      <c r="F35" s="19">
        <v>267435</v>
      </c>
      <c r="G35" s="19">
        <v>103344</v>
      </c>
      <c r="H35" s="19">
        <v>6666</v>
      </c>
      <c r="I35" s="19">
        <v>77398</v>
      </c>
      <c r="J35" s="19">
        <v>66824</v>
      </c>
      <c r="K35" s="19">
        <v>0</v>
      </c>
      <c r="L35" s="19">
        <v>60425</v>
      </c>
      <c r="M35" s="19">
        <v>5814</v>
      </c>
      <c r="N35" s="19">
        <v>585</v>
      </c>
      <c r="O35" s="19">
        <v>13203</v>
      </c>
      <c r="P35" s="19">
        <v>236758</v>
      </c>
      <c r="Q35" s="19">
        <v>0</v>
      </c>
      <c r="R35" s="19">
        <v>34709</v>
      </c>
      <c r="S35" s="19">
        <v>853</v>
      </c>
      <c r="T35" s="274">
        <f t="shared" si="0"/>
        <v>35562</v>
      </c>
      <c r="U35" s="19">
        <v>66239</v>
      </c>
      <c r="V35" s="19">
        <v>35562</v>
      </c>
      <c r="W35" s="19">
        <v>88.529175313600007</v>
      </c>
      <c r="X35" s="19">
        <v>119992</v>
      </c>
      <c r="Y35" s="19">
        <v>6666</v>
      </c>
      <c r="Z35" s="19">
        <v>52525</v>
      </c>
      <c r="AA35" s="19">
        <v>58588</v>
      </c>
      <c r="AB35" s="19">
        <v>0</v>
      </c>
      <c r="AC35" s="19">
        <v>53563</v>
      </c>
      <c r="AD35" s="19">
        <v>4495</v>
      </c>
      <c r="AE35" s="19">
        <v>530</v>
      </c>
      <c r="AF35" s="19">
        <v>2213</v>
      </c>
      <c r="AG35" s="19">
        <v>94659</v>
      </c>
      <c r="AH35" s="19">
        <v>0</v>
      </c>
      <c r="AI35" s="19">
        <v>31925</v>
      </c>
      <c r="AJ35" s="19">
        <v>800</v>
      </c>
      <c r="AK35" s="19">
        <v>34450</v>
      </c>
      <c r="AL35" s="19">
        <v>24873</v>
      </c>
      <c r="AM35" s="19">
        <v>8236</v>
      </c>
      <c r="AN35" s="19">
        <v>0</v>
      </c>
      <c r="AO35" s="19">
        <v>6862</v>
      </c>
      <c r="AP35" s="19">
        <v>1319</v>
      </c>
      <c r="AQ35" s="19">
        <v>55</v>
      </c>
      <c r="AR35" s="19">
        <v>1341</v>
      </c>
      <c r="AS35" s="19">
        <v>29106</v>
      </c>
      <c r="AT35" s="19">
        <v>0</v>
      </c>
      <c r="AU35" s="19">
        <v>2784</v>
      </c>
      <c r="AV35">
        <v>53</v>
      </c>
    </row>
    <row r="36" spans="1:48">
      <c r="A36">
        <v>36</v>
      </c>
      <c r="C36">
        <v>28212</v>
      </c>
      <c r="D36">
        <v>2</v>
      </c>
      <c r="E36" t="s">
        <v>60</v>
      </c>
      <c r="F36" s="19">
        <v>48567</v>
      </c>
      <c r="G36" s="19">
        <v>20333</v>
      </c>
      <c r="H36" s="19">
        <v>1640</v>
      </c>
      <c r="I36" s="19">
        <v>18353</v>
      </c>
      <c r="J36" s="19">
        <v>7168</v>
      </c>
      <c r="K36" s="19">
        <v>0</v>
      </c>
      <c r="L36" s="19">
        <v>5633</v>
      </c>
      <c r="M36" s="19">
        <v>1492</v>
      </c>
      <c r="N36" s="19">
        <v>43</v>
      </c>
      <c r="O36" s="19">
        <v>1073</v>
      </c>
      <c r="P36" s="19">
        <v>46612</v>
      </c>
      <c r="Q36" s="19">
        <v>0</v>
      </c>
      <c r="R36" s="19">
        <v>4271</v>
      </c>
      <c r="S36" s="19">
        <v>899</v>
      </c>
      <c r="T36" s="274">
        <f t="shared" si="0"/>
        <v>5170</v>
      </c>
      <c r="U36" s="19">
        <v>7125</v>
      </c>
      <c r="V36" s="19">
        <v>5170</v>
      </c>
      <c r="W36" s="19">
        <v>95.974632981200003</v>
      </c>
      <c r="X36" s="19">
        <v>21322</v>
      </c>
      <c r="Y36" s="19">
        <v>1640</v>
      </c>
      <c r="Z36" s="19">
        <v>13708</v>
      </c>
      <c r="AA36" s="19">
        <v>5790</v>
      </c>
      <c r="AB36" s="19">
        <v>0</v>
      </c>
      <c r="AC36" s="19">
        <v>4565</v>
      </c>
      <c r="AD36" s="19">
        <v>1185</v>
      </c>
      <c r="AE36" s="19">
        <v>40</v>
      </c>
      <c r="AF36" s="19">
        <v>184</v>
      </c>
      <c r="AG36" s="19">
        <v>19948</v>
      </c>
      <c r="AH36" s="19">
        <v>0</v>
      </c>
      <c r="AI36" s="19">
        <v>3583</v>
      </c>
      <c r="AJ36" s="19">
        <v>793</v>
      </c>
      <c r="AK36" s="19">
        <v>6092</v>
      </c>
      <c r="AL36" s="19">
        <v>4645</v>
      </c>
      <c r="AM36" s="19">
        <v>1378</v>
      </c>
      <c r="AN36" s="19">
        <v>0</v>
      </c>
      <c r="AO36" s="19">
        <v>1068</v>
      </c>
      <c r="AP36" s="19">
        <v>307</v>
      </c>
      <c r="AQ36" s="19">
        <v>3</v>
      </c>
      <c r="AR36" s="19">
        <v>69</v>
      </c>
      <c r="AS36" s="19">
        <v>5511</v>
      </c>
      <c r="AT36" s="19">
        <v>0</v>
      </c>
      <c r="AU36" s="19">
        <v>688</v>
      </c>
      <c r="AV36">
        <v>106</v>
      </c>
    </row>
    <row r="37" spans="1:48">
      <c r="A37">
        <v>37</v>
      </c>
      <c r="C37">
        <v>28213</v>
      </c>
      <c r="D37">
        <v>2</v>
      </c>
      <c r="E37" t="s">
        <v>179</v>
      </c>
      <c r="F37" s="19">
        <v>40866</v>
      </c>
      <c r="G37" s="19">
        <v>14940</v>
      </c>
      <c r="H37" s="19">
        <v>2557</v>
      </c>
      <c r="I37" s="19">
        <v>12922</v>
      </c>
      <c r="J37" s="19">
        <v>9083</v>
      </c>
      <c r="K37" s="19">
        <v>0</v>
      </c>
      <c r="L37" s="19">
        <v>8687</v>
      </c>
      <c r="M37" s="19">
        <v>322</v>
      </c>
      <c r="N37" s="19">
        <v>74</v>
      </c>
      <c r="O37" s="19">
        <v>1364</v>
      </c>
      <c r="P37" s="19">
        <v>38872</v>
      </c>
      <c r="Q37" s="19">
        <v>0</v>
      </c>
      <c r="R37" s="19">
        <v>6867</v>
      </c>
      <c r="S37" s="19">
        <v>148</v>
      </c>
      <c r="T37" s="274">
        <f t="shared" si="0"/>
        <v>7015</v>
      </c>
      <c r="U37" s="19">
        <v>9009</v>
      </c>
      <c r="V37" s="19">
        <v>7015</v>
      </c>
      <c r="W37" s="19">
        <v>95.120638183300002</v>
      </c>
      <c r="X37" s="19">
        <v>20179</v>
      </c>
      <c r="Y37" s="19">
        <v>2557</v>
      </c>
      <c r="Z37" s="19">
        <v>9005</v>
      </c>
      <c r="AA37" s="19">
        <v>8259</v>
      </c>
      <c r="AB37" s="19">
        <v>0</v>
      </c>
      <c r="AC37" s="19">
        <v>7987</v>
      </c>
      <c r="AD37" s="19">
        <v>201</v>
      </c>
      <c r="AE37" s="19">
        <v>71</v>
      </c>
      <c r="AF37" s="19">
        <v>358</v>
      </c>
      <c r="AG37" s="19">
        <v>18059</v>
      </c>
      <c r="AH37" s="19">
        <v>0</v>
      </c>
      <c r="AI37" s="19">
        <v>5926</v>
      </c>
      <c r="AJ37" s="19">
        <v>142</v>
      </c>
      <c r="AK37" s="19">
        <v>4850</v>
      </c>
      <c r="AL37" s="19">
        <v>3917</v>
      </c>
      <c r="AM37" s="19">
        <v>824</v>
      </c>
      <c r="AN37" s="19">
        <v>0</v>
      </c>
      <c r="AO37" s="19">
        <v>700</v>
      </c>
      <c r="AP37" s="19">
        <v>121</v>
      </c>
      <c r="AQ37" s="19">
        <v>3</v>
      </c>
      <c r="AR37" s="19">
        <v>109</v>
      </c>
      <c r="AS37" s="19">
        <v>4976</v>
      </c>
      <c r="AT37" s="19">
        <v>0</v>
      </c>
      <c r="AU37" s="19">
        <v>941</v>
      </c>
      <c r="AV37">
        <v>6</v>
      </c>
    </row>
    <row r="38" spans="1:48">
      <c r="A38">
        <v>38</v>
      </c>
      <c r="C38">
        <v>28214</v>
      </c>
      <c r="D38">
        <v>2</v>
      </c>
      <c r="E38" t="s">
        <v>446</v>
      </c>
      <c r="F38" s="19">
        <v>224903</v>
      </c>
      <c r="G38" s="19">
        <v>86846</v>
      </c>
      <c r="H38" s="19">
        <v>5706</v>
      </c>
      <c r="I38" s="19">
        <v>45177</v>
      </c>
      <c r="J38" s="19">
        <v>70172</v>
      </c>
      <c r="K38" s="19">
        <v>0</v>
      </c>
      <c r="L38" s="19">
        <v>33658</v>
      </c>
      <c r="M38" s="19">
        <v>36025</v>
      </c>
      <c r="N38" s="19">
        <v>489</v>
      </c>
      <c r="O38" s="19">
        <v>17002</v>
      </c>
      <c r="P38" s="19">
        <v>179751</v>
      </c>
      <c r="Q38" s="19">
        <v>0</v>
      </c>
      <c r="R38" s="19">
        <v>18732</v>
      </c>
      <c r="S38" s="19">
        <v>5799</v>
      </c>
      <c r="T38" s="274">
        <f t="shared" si="0"/>
        <v>24531</v>
      </c>
      <c r="U38" s="19">
        <v>69683</v>
      </c>
      <c r="V38" s="19">
        <v>24531</v>
      </c>
      <c r="W38" s="19">
        <v>79.923789366999998</v>
      </c>
      <c r="X38" s="19">
        <v>93932</v>
      </c>
      <c r="Y38" s="19">
        <v>5706</v>
      </c>
      <c r="Z38" s="19">
        <v>25832</v>
      </c>
      <c r="AA38" s="19">
        <v>61105</v>
      </c>
      <c r="AB38" s="19">
        <v>0</v>
      </c>
      <c r="AC38" s="19">
        <v>28639</v>
      </c>
      <c r="AD38" s="19">
        <v>32025</v>
      </c>
      <c r="AE38" s="19">
        <v>441</v>
      </c>
      <c r="AF38" s="19">
        <v>1289</v>
      </c>
      <c r="AG38" s="19">
        <v>53929</v>
      </c>
      <c r="AH38" s="19">
        <v>0</v>
      </c>
      <c r="AI38" s="19">
        <v>16044</v>
      </c>
      <c r="AJ38" s="19">
        <v>4617</v>
      </c>
      <c r="AK38" s="19">
        <v>29624</v>
      </c>
      <c r="AL38" s="19">
        <v>19345</v>
      </c>
      <c r="AM38" s="19">
        <v>9067</v>
      </c>
      <c r="AN38" s="19">
        <v>0</v>
      </c>
      <c r="AO38" s="19">
        <v>5019</v>
      </c>
      <c r="AP38" s="19">
        <v>4000</v>
      </c>
      <c r="AQ38" s="19">
        <v>48</v>
      </c>
      <c r="AR38" s="19">
        <v>1212</v>
      </c>
      <c r="AS38" s="19">
        <v>24475</v>
      </c>
      <c r="AT38" s="19">
        <v>0</v>
      </c>
      <c r="AU38" s="19">
        <v>2688</v>
      </c>
      <c r="AV38">
        <v>1182</v>
      </c>
    </row>
    <row r="39" spans="1:48">
      <c r="A39">
        <v>39</v>
      </c>
      <c r="C39">
        <v>28215</v>
      </c>
      <c r="D39">
        <v>2</v>
      </c>
      <c r="E39" t="s">
        <v>180</v>
      </c>
      <c r="F39" s="19">
        <v>77178</v>
      </c>
      <c r="G39" s="19">
        <v>31258</v>
      </c>
      <c r="H39" s="19">
        <v>3724</v>
      </c>
      <c r="I39" s="19">
        <v>22898</v>
      </c>
      <c r="J39" s="19">
        <v>17655</v>
      </c>
      <c r="K39" s="19">
        <v>0</v>
      </c>
      <c r="L39" s="19">
        <v>16355</v>
      </c>
      <c r="M39" s="19">
        <v>1223</v>
      </c>
      <c r="N39" s="19">
        <v>77</v>
      </c>
      <c r="O39" s="19">
        <v>1643</v>
      </c>
      <c r="P39" s="19">
        <v>76592</v>
      </c>
      <c r="Q39" s="19">
        <v>0</v>
      </c>
      <c r="R39" s="19">
        <v>16531</v>
      </c>
      <c r="S39" s="19">
        <v>461</v>
      </c>
      <c r="T39" s="274">
        <f t="shared" si="0"/>
        <v>16992</v>
      </c>
      <c r="U39" s="19">
        <v>17578</v>
      </c>
      <c r="V39" s="19">
        <v>16992</v>
      </c>
      <c r="W39" s="19">
        <v>99.240716266299998</v>
      </c>
      <c r="X39" s="19">
        <v>35333</v>
      </c>
      <c r="Y39" s="19">
        <v>3724</v>
      </c>
      <c r="Z39" s="19">
        <v>15761</v>
      </c>
      <c r="AA39" s="19">
        <v>15658</v>
      </c>
      <c r="AB39" s="19">
        <v>0</v>
      </c>
      <c r="AC39" s="19">
        <v>14649</v>
      </c>
      <c r="AD39" s="19">
        <v>938</v>
      </c>
      <c r="AE39" s="19">
        <v>71</v>
      </c>
      <c r="AF39" s="19">
        <v>190</v>
      </c>
      <c r="AG39" s="19">
        <v>35450</v>
      </c>
      <c r="AH39" s="19">
        <v>0</v>
      </c>
      <c r="AI39" s="19">
        <v>15327</v>
      </c>
      <c r="AJ39" s="19">
        <v>377</v>
      </c>
      <c r="AK39" s="19">
        <v>9345</v>
      </c>
      <c r="AL39" s="19">
        <v>7137</v>
      </c>
      <c r="AM39" s="19">
        <v>1997</v>
      </c>
      <c r="AN39" s="19">
        <v>0</v>
      </c>
      <c r="AO39" s="19">
        <v>1706</v>
      </c>
      <c r="AP39" s="19">
        <v>285</v>
      </c>
      <c r="AQ39" s="19">
        <v>6</v>
      </c>
      <c r="AR39" s="19">
        <v>211</v>
      </c>
      <c r="AS39" s="19">
        <v>8642</v>
      </c>
      <c r="AT39" s="19">
        <v>0</v>
      </c>
      <c r="AU39" s="19">
        <v>1204</v>
      </c>
      <c r="AV39">
        <v>84</v>
      </c>
    </row>
    <row r="40" spans="1:48">
      <c r="A40">
        <v>40</v>
      </c>
      <c r="C40">
        <v>28216</v>
      </c>
      <c r="D40">
        <v>2</v>
      </c>
      <c r="E40" t="s">
        <v>46</v>
      </c>
      <c r="F40" s="19">
        <v>91030</v>
      </c>
      <c r="G40" s="19">
        <v>36204</v>
      </c>
      <c r="H40" s="19">
        <v>2248</v>
      </c>
      <c r="I40" s="19">
        <v>25432</v>
      </c>
      <c r="J40" s="19">
        <v>24175</v>
      </c>
      <c r="K40" s="19">
        <v>0</v>
      </c>
      <c r="L40" s="19">
        <v>22595</v>
      </c>
      <c r="M40" s="19">
        <v>1484</v>
      </c>
      <c r="N40" s="19">
        <v>96</v>
      </c>
      <c r="O40" s="19">
        <v>2971</v>
      </c>
      <c r="P40" s="19">
        <v>91489</v>
      </c>
      <c r="Q40" s="19">
        <v>0</v>
      </c>
      <c r="R40" s="19">
        <v>24215</v>
      </c>
      <c r="S40" s="19">
        <v>323</v>
      </c>
      <c r="T40" s="274">
        <f t="shared" si="0"/>
        <v>24538</v>
      </c>
      <c r="U40" s="19">
        <v>24079</v>
      </c>
      <c r="V40" s="19">
        <v>24538</v>
      </c>
      <c r="W40" s="19">
        <v>100.50422937490001</v>
      </c>
      <c r="X40" s="19">
        <v>40860</v>
      </c>
      <c r="Y40" s="19">
        <v>2248</v>
      </c>
      <c r="Z40" s="19">
        <v>17252</v>
      </c>
      <c r="AA40" s="19">
        <v>20976</v>
      </c>
      <c r="AB40" s="19">
        <v>0</v>
      </c>
      <c r="AC40" s="19">
        <v>19802</v>
      </c>
      <c r="AD40" s="19">
        <v>1091</v>
      </c>
      <c r="AE40" s="19">
        <v>83</v>
      </c>
      <c r="AF40" s="19">
        <v>384</v>
      </c>
      <c r="AG40" s="19">
        <v>42191</v>
      </c>
      <c r="AH40" s="19">
        <v>0</v>
      </c>
      <c r="AI40" s="19">
        <v>21906</v>
      </c>
      <c r="AJ40" s="19">
        <v>318</v>
      </c>
      <c r="AK40" s="19">
        <v>11570</v>
      </c>
      <c r="AL40" s="19">
        <v>8180</v>
      </c>
      <c r="AM40" s="19">
        <v>3199</v>
      </c>
      <c r="AN40" s="19">
        <v>0</v>
      </c>
      <c r="AO40" s="19">
        <v>2793</v>
      </c>
      <c r="AP40" s="19">
        <v>393</v>
      </c>
      <c r="AQ40" s="19">
        <v>13</v>
      </c>
      <c r="AR40" s="19">
        <v>191</v>
      </c>
      <c r="AS40" s="19">
        <v>10698</v>
      </c>
      <c r="AT40" s="19">
        <v>0</v>
      </c>
      <c r="AU40" s="19">
        <v>2309</v>
      </c>
      <c r="AV40">
        <v>5</v>
      </c>
    </row>
    <row r="41" spans="1:48">
      <c r="A41">
        <v>41</v>
      </c>
      <c r="C41">
        <v>28217</v>
      </c>
      <c r="D41">
        <v>2</v>
      </c>
      <c r="E41" t="s">
        <v>41</v>
      </c>
      <c r="F41" s="19">
        <v>156375</v>
      </c>
      <c r="G41" s="19">
        <v>65974</v>
      </c>
      <c r="H41" s="19">
        <v>4004</v>
      </c>
      <c r="I41" s="19">
        <v>31108</v>
      </c>
      <c r="J41" s="19">
        <v>48185</v>
      </c>
      <c r="K41" s="19">
        <v>0</v>
      </c>
      <c r="L41" s="19">
        <v>17237</v>
      </c>
      <c r="M41" s="19">
        <v>30684</v>
      </c>
      <c r="N41" s="19">
        <v>264</v>
      </c>
      <c r="O41" s="19">
        <v>7104</v>
      </c>
      <c r="P41" s="19">
        <v>124513</v>
      </c>
      <c r="Q41" s="19">
        <v>0</v>
      </c>
      <c r="R41" s="19">
        <v>10022</v>
      </c>
      <c r="S41" s="19">
        <v>6037</v>
      </c>
      <c r="T41" s="274">
        <f t="shared" si="0"/>
        <v>16059</v>
      </c>
      <c r="U41" s="19">
        <v>47921</v>
      </c>
      <c r="V41" s="19">
        <v>16059</v>
      </c>
      <c r="W41" s="19">
        <v>79.6246203038</v>
      </c>
      <c r="X41" s="19">
        <v>64435</v>
      </c>
      <c r="Y41" s="19">
        <v>4004</v>
      </c>
      <c r="Z41" s="19">
        <v>17320</v>
      </c>
      <c r="AA41" s="19">
        <v>42254</v>
      </c>
      <c r="AB41" s="19">
        <v>0</v>
      </c>
      <c r="AC41" s="19">
        <v>14409</v>
      </c>
      <c r="AD41" s="19">
        <v>27608</v>
      </c>
      <c r="AE41" s="19">
        <v>237</v>
      </c>
      <c r="AF41" s="19">
        <v>857</v>
      </c>
      <c r="AG41" s="19">
        <v>37722</v>
      </c>
      <c r="AH41" s="19">
        <v>0</v>
      </c>
      <c r="AI41" s="19">
        <v>9346</v>
      </c>
      <c r="AJ41" s="19">
        <v>5958</v>
      </c>
      <c r="AK41" s="19">
        <v>20520</v>
      </c>
      <c r="AL41" s="19">
        <v>13788</v>
      </c>
      <c r="AM41" s="19">
        <v>5931</v>
      </c>
      <c r="AN41" s="19">
        <v>0</v>
      </c>
      <c r="AO41" s="19">
        <v>2828</v>
      </c>
      <c r="AP41" s="19">
        <v>3076</v>
      </c>
      <c r="AQ41" s="19">
        <v>27</v>
      </c>
      <c r="AR41" s="19">
        <v>801</v>
      </c>
      <c r="AS41" s="19">
        <v>15371</v>
      </c>
      <c r="AT41" s="19">
        <v>0</v>
      </c>
      <c r="AU41" s="19">
        <v>676</v>
      </c>
      <c r="AV41">
        <v>79</v>
      </c>
    </row>
    <row r="42" spans="1:48">
      <c r="A42">
        <v>42</v>
      </c>
      <c r="C42">
        <v>28218</v>
      </c>
      <c r="D42">
        <v>2</v>
      </c>
      <c r="E42" t="s">
        <v>51</v>
      </c>
      <c r="F42" s="19">
        <v>48580</v>
      </c>
      <c r="G42" s="19">
        <v>16790</v>
      </c>
      <c r="H42" s="19">
        <v>2319</v>
      </c>
      <c r="I42" s="19">
        <v>14559</v>
      </c>
      <c r="J42" s="19">
        <v>12571</v>
      </c>
      <c r="K42" s="19">
        <v>0</v>
      </c>
      <c r="L42" s="19">
        <v>11984</v>
      </c>
      <c r="M42" s="19">
        <v>489</v>
      </c>
      <c r="N42" s="19">
        <v>98</v>
      </c>
      <c r="O42" s="19">
        <v>2341</v>
      </c>
      <c r="P42" s="19">
        <v>48868</v>
      </c>
      <c r="Q42" s="19">
        <v>0</v>
      </c>
      <c r="R42" s="19">
        <v>12595</v>
      </c>
      <c r="S42" s="19">
        <v>166</v>
      </c>
      <c r="T42" s="274">
        <f t="shared" si="0"/>
        <v>12761</v>
      </c>
      <c r="U42" s="19">
        <v>12473</v>
      </c>
      <c r="V42" s="19">
        <v>12761</v>
      </c>
      <c r="W42" s="19">
        <v>100.59283655829999</v>
      </c>
      <c r="X42" s="19">
        <v>23487</v>
      </c>
      <c r="Y42" s="19">
        <v>2319</v>
      </c>
      <c r="Z42" s="19">
        <v>9953</v>
      </c>
      <c r="AA42" s="19">
        <v>10834</v>
      </c>
      <c r="AB42" s="19">
        <v>0</v>
      </c>
      <c r="AC42" s="19">
        <v>10441</v>
      </c>
      <c r="AD42" s="19">
        <v>300</v>
      </c>
      <c r="AE42" s="19">
        <v>93</v>
      </c>
      <c r="AF42" s="19">
        <v>381</v>
      </c>
      <c r="AG42" s="19">
        <v>24565</v>
      </c>
      <c r="AH42" s="19">
        <v>0</v>
      </c>
      <c r="AI42" s="19">
        <v>11653</v>
      </c>
      <c r="AJ42" s="19">
        <v>166</v>
      </c>
      <c r="AK42" s="19">
        <v>6591</v>
      </c>
      <c r="AL42" s="19">
        <v>4606</v>
      </c>
      <c r="AM42" s="19">
        <v>1737</v>
      </c>
      <c r="AN42" s="19">
        <v>0</v>
      </c>
      <c r="AO42" s="19">
        <v>1543</v>
      </c>
      <c r="AP42" s="19">
        <v>189</v>
      </c>
      <c r="AQ42" s="19">
        <v>5</v>
      </c>
      <c r="AR42" s="19">
        <v>248</v>
      </c>
      <c r="AS42" s="19">
        <v>5801</v>
      </c>
      <c r="AT42" s="19">
        <v>0</v>
      </c>
      <c r="AU42" s="19">
        <v>942</v>
      </c>
      <c r="AV42" t="s">
        <v>445</v>
      </c>
    </row>
    <row r="43" spans="1:48">
      <c r="A43">
        <v>43</v>
      </c>
      <c r="C43">
        <v>28219</v>
      </c>
      <c r="D43">
        <v>2</v>
      </c>
      <c r="E43" t="s">
        <v>42</v>
      </c>
      <c r="F43" s="19">
        <v>112691</v>
      </c>
      <c r="G43" s="19">
        <v>37223</v>
      </c>
      <c r="H43" s="19">
        <v>3505</v>
      </c>
      <c r="I43" s="19">
        <v>32563</v>
      </c>
      <c r="J43" s="19">
        <v>30391</v>
      </c>
      <c r="K43" s="19">
        <v>0</v>
      </c>
      <c r="L43" s="19">
        <v>18500</v>
      </c>
      <c r="M43" s="19">
        <v>11527</v>
      </c>
      <c r="N43" s="19">
        <v>364</v>
      </c>
      <c r="O43" s="19">
        <v>9009</v>
      </c>
      <c r="P43" s="19">
        <v>104106</v>
      </c>
      <c r="Q43" s="19">
        <v>0</v>
      </c>
      <c r="R43" s="19">
        <v>18127</v>
      </c>
      <c r="S43" s="19">
        <v>3315</v>
      </c>
      <c r="T43" s="274">
        <f t="shared" si="0"/>
        <v>21442</v>
      </c>
      <c r="U43" s="19">
        <v>30027</v>
      </c>
      <c r="V43" s="19">
        <v>21442</v>
      </c>
      <c r="W43" s="19">
        <v>92.381822860699998</v>
      </c>
      <c r="X43" s="19">
        <v>52950</v>
      </c>
      <c r="Y43" s="19">
        <v>3505</v>
      </c>
      <c r="Z43" s="19">
        <v>21175</v>
      </c>
      <c r="AA43" s="19">
        <v>27038</v>
      </c>
      <c r="AB43" s="19">
        <v>0</v>
      </c>
      <c r="AC43" s="19">
        <v>16614</v>
      </c>
      <c r="AD43" s="19">
        <v>10102</v>
      </c>
      <c r="AE43" s="19">
        <v>322</v>
      </c>
      <c r="AF43" s="19">
        <v>1232</v>
      </c>
      <c r="AG43" s="19">
        <v>42597</v>
      </c>
      <c r="AH43" s="19">
        <v>0</v>
      </c>
      <c r="AI43" s="19">
        <v>14236</v>
      </c>
      <c r="AJ43" s="19">
        <v>2127</v>
      </c>
      <c r="AK43" s="19">
        <v>15975</v>
      </c>
      <c r="AL43" s="19">
        <v>11388</v>
      </c>
      <c r="AM43" s="19">
        <v>3353</v>
      </c>
      <c r="AN43" s="19">
        <v>0</v>
      </c>
      <c r="AO43" s="19">
        <v>1886</v>
      </c>
      <c r="AP43" s="19">
        <v>1425</v>
      </c>
      <c r="AQ43" s="19">
        <v>42</v>
      </c>
      <c r="AR43" s="19">
        <v>1234</v>
      </c>
      <c r="AS43" s="19">
        <v>17743</v>
      </c>
      <c r="AT43" s="19">
        <v>0</v>
      </c>
      <c r="AU43" s="19">
        <v>3891</v>
      </c>
      <c r="AV43">
        <v>1188</v>
      </c>
    </row>
    <row r="44" spans="1:48">
      <c r="A44">
        <v>44</v>
      </c>
      <c r="C44">
        <v>28220</v>
      </c>
      <c r="D44">
        <v>2</v>
      </c>
      <c r="E44" t="s">
        <v>52</v>
      </c>
      <c r="F44" s="19">
        <v>44313</v>
      </c>
      <c r="G44" s="19">
        <v>17219</v>
      </c>
      <c r="H44" s="19">
        <v>2599</v>
      </c>
      <c r="I44" s="19">
        <v>14519</v>
      </c>
      <c r="J44" s="19">
        <v>9023</v>
      </c>
      <c r="K44" s="19">
        <v>0</v>
      </c>
      <c r="L44" s="19">
        <v>8636</v>
      </c>
      <c r="M44" s="19">
        <v>331</v>
      </c>
      <c r="N44" s="19">
        <v>56</v>
      </c>
      <c r="O44" s="19">
        <v>953</v>
      </c>
      <c r="P44" s="19">
        <v>46645</v>
      </c>
      <c r="Q44" s="19">
        <v>0</v>
      </c>
      <c r="R44" s="19">
        <v>10912</v>
      </c>
      <c r="S44" s="19">
        <v>387</v>
      </c>
      <c r="T44" s="274">
        <f t="shared" si="0"/>
        <v>11299</v>
      </c>
      <c r="U44" s="19">
        <v>8967</v>
      </c>
      <c r="V44" s="19">
        <v>11299</v>
      </c>
      <c r="W44" s="19">
        <v>105.26256403310001</v>
      </c>
      <c r="X44" s="19">
        <v>21113</v>
      </c>
      <c r="Y44" s="19">
        <v>2599</v>
      </c>
      <c r="Z44" s="19">
        <v>10586</v>
      </c>
      <c r="AA44" s="19">
        <v>7758</v>
      </c>
      <c r="AB44" s="19">
        <v>0</v>
      </c>
      <c r="AC44" s="19">
        <v>7509</v>
      </c>
      <c r="AD44" s="19">
        <v>205</v>
      </c>
      <c r="AE44" s="19">
        <v>44</v>
      </c>
      <c r="AF44" s="19">
        <v>170</v>
      </c>
      <c r="AG44" s="19">
        <v>24476</v>
      </c>
      <c r="AH44" s="19">
        <v>0</v>
      </c>
      <c r="AI44" s="19">
        <v>10694</v>
      </c>
      <c r="AJ44" s="19">
        <v>383</v>
      </c>
      <c r="AK44" s="19">
        <v>5275</v>
      </c>
      <c r="AL44" s="19">
        <v>3933</v>
      </c>
      <c r="AM44" s="19">
        <v>1265</v>
      </c>
      <c r="AN44" s="19">
        <v>0</v>
      </c>
      <c r="AO44" s="19">
        <v>1127</v>
      </c>
      <c r="AP44" s="19">
        <v>126</v>
      </c>
      <c r="AQ44" s="19">
        <v>12</v>
      </c>
      <c r="AR44" s="19">
        <v>77</v>
      </c>
      <c r="AS44" s="19">
        <v>4244</v>
      </c>
      <c r="AT44" s="19">
        <v>0</v>
      </c>
      <c r="AU44" s="19">
        <v>218</v>
      </c>
      <c r="AV44">
        <v>4</v>
      </c>
    </row>
    <row r="45" spans="1:48">
      <c r="A45">
        <v>45</v>
      </c>
      <c r="C45">
        <v>28221</v>
      </c>
      <c r="D45">
        <v>2</v>
      </c>
      <c r="E45" t="s">
        <v>447</v>
      </c>
      <c r="F45" s="19">
        <v>41490</v>
      </c>
      <c r="G45" s="19">
        <v>14378</v>
      </c>
      <c r="H45" s="19">
        <v>4053</v>
      </c>
      <c r="I45" s="19">
        <v>14466</v>
      </c>
      <c r="J45" s="19">
        <v>6871</v>
      </c>
      <c r="K45" s="19">
        <v>0</v>
      </c>
      <c r="L45" s="19">
        <v>5035</v>
      </c>
      <c r="M45" s="19">
        <v>1754</v>
      </c>
      <c r="N45" s="19">
        <v>82</v>
      </c>
      <c r="O45" s="19">
        <v>1722</v>
      </c>
      <c r="P45" s="19">
        <v>39016</v>
      </c>
      <c r="Q45" s="19">
        <v>0</v>
      </c>
      <c r="R45" s="19">
        <v>3777</v>
      </c>
      <c r="S45" s="19">
        <v>538</v>
      </c>
      <c r="T45" s="274">
        <f t="shared" si="0"/>
        <v>4315</v>
      </c>
      <c r="U45" s="19">
        <v>6789</v>
      </c>
      <c r="V45" s="19">
        <v>4315</v>
      </c>
      <c r="W45" s="19">
        <v>94.0371173777</v>
      </c>
      <c r="X45" s="19">
        <v>21329</v>
      </c>
      <c r="Y45" s="19">
        <v>4053</v>
      </c>
      <c r="Z45" s="19">
        <v>10822</v>
      </c>
      <c r="AA45" s="19">
        <v>6047</v>
      </c>
      <c r="AB45" s="19">
        <v>0</v>
      </c>
      <c r="AC45" s="19">
        <v>4524</v>
      </c>
      <c r="AD45" s="19">
        <v>1452</v>
      </c>
      <c r="AE45" s="19">
        <v>71</v>
      </c>
      <c r="AF45" s="19">
        <v>407</v>
      </c>
      <c r="AG45" s="19">
        <v>19330</v>
      </c>
      <c r="AH45" s="19">
        <v>0</v>
      </c>
      <c r="AI45" s="19">
        <v>3444</v>
      </c>
      <c r="AJ45" s="19">
        <v>533</v>
      </c>
      <c r="AK45" s="19">
        <v>4541</v>
      </c>
      <c r="AL45" s="19">
        <v>3644</v>
      </c>
      <c r="AM45" s="19">
        <v>824</v>
      </c>
      <c r="AN45" s="19">
        <v>0</v>
      </c>
      <c r="AO45" s="19">
        <v>511</v>
      </c>
      <c r="AP45" s="19">
        <v>302</v>
      </c>
      <c r="AQ45" s="19">
        <v>11</v>
      </c>
      <c r="AR45" s="19">
        <v>73</v>
      </c>
      <c r="AS45" s="19">
        <v>4066</v>
      </c>
      <c r="AT45" s="19">
        <v>0</v>
      </c>
      <c r="AU45" s="19">
        <v>333</v>
      </c>
      <c r="AV45">
        <v>5</v>
      </c>
    </row>
    <row r="46" spans="1:48">
      <c r="A46">
        <v>46</v>
      </c>
      <c r="C46">
        <v>28222</v>
      </c>
      <c r="D46">
        <v>2</v>
      </c>
      <c r="E46" t="s">
        <v>448</v>
      </c>
      <c r="F46" s="19">
        <v>24288</v>
      </c>
      <c r="G46" s="19">
        <v>10280</v>
      </c>
      <c r="H46" s="19">
        <v>1646</v>
      </c>
      <c r="I46" s="19">
        <v>8396</v>
      </c>
      <c r="J46" s="19">
        <v>3647</v>
      </c>
      <c r="K46" s="19">
        <v>0</v>
      </c>
      <c r="L46" s="19">
        <v>3415</v>
      </c>
      <c r="M46" s="19">
        <v>218</v>
      </c>
      <c r="N46" s="19">
        <v>14</v>
      </c>
      <c r="O46" s="19">
        <v>319</v>
      </c>
      <c r="P46" s="19">
        <v>24297</v>
      </c>
      <c r="Q46" s="19">
        <v>0</v>
      </c>
      <c r="R46" s="19">
        <v>3518</v>
      </c>
      <c r="S46" s="19">
        <v>124</v>
      </c>
      <c r="T46" s="274">
        <f t="shared" si="0"/>
        <v>3642</v>
      </c>
      <c r="U46" s="19">
        <v>3633</v>
      </c>
      <c r="V46" s="19">
        <v>3642</v>
      </c>
      <c r="W46" s="19">
        <v>100.03705533599999</v>
      </c>
      <c r="X46" s="19">
        <v>11164</v>
      </c>
      <c r="Y46" s="19">
        <v>1646</v>
      </c>
      <c r="Z46" s="19">
        <v>6153</v>
      </c>
      <c r="AA46" s="19">
        <v>3310</v>
      </c>
      <c r="AB46" s="19">
        <v>0</v>
      </c>
      <c r="AC46" s="19">
        <v>3157</v>
      </c>
      <c r="AD46" s="19">
        <v>139</v>
      </c>
      <c r="AE46" s="19">
        <v>14</v>
      </c>
      <c r="AF46" s="19">
        <v>55</v>
      </c>
      <c r="AG46" s="19">
        <v>11037</v>
      </c>
      <c r="AH46" s="19">
        <v>0</v>
      </c>
      <c r="AI46" s="19">
        <v>3051</v>
      </c>
      <c r="AJ46" s="19">
        <v>118</v>
      </c>
      <c r="AK46" s="19">
        <v>2629</v>
      </c>
      <c r="AL46" s="19">
        <v>2243</v>
      </c>
      <c r="AM46" s="19">
        <v>337</v>
      </c>
      <c r="AN46" s="19">
        <v>0</v>
      </c>
      <c r="AO46" s="19">
        <v>258</v>
      </c>
      <c r="AP46" s="19">
        <v>79</v>
      </c>
      <c r="AQ46" s="19">
        <v>0</v>
      </c>
      <c r="AR46" s="19">
        <v>49</v>
      </c>
      <c r="AS46" s="19">
        <v>2765</v>
      </c>
      <c r="AT46" s="19">
        <v>0</v>
      </c>
      <c r="AU46" s="19">
        <v>467</v>
      </c>
      <c r="AV46">
        <v>6</v>
      </c>
    </row>
    <row r="47" spans="1:48">
      <c r="A47">
        <v>47</v>
      </c>
      <c r="C47">
        <v>28223</v>
      </c>
      <c r="D47">
        <v>2</v>
      </c>
      <c r="E47" t="s">
        <v>449</v>
      </c>
      <c r="F47" s="19">
        <v>64660</v>
      </c>
      <c r="G47" s="19">
        <v>23978</v>
      </c>
      <c r="H47" s="19">
        <v>4930</v>
      </c>
      <c r="I47" s="19">
        <v>27846</v>
      </c>
      <c r="J47" s="19">
        <v>6831</v>
      </c>
      <c r="K47" s="19">
        <v>0</v>
      </c>
      <c r="L47" s="19">
        <v>4038</v>
      </c>
      <c r="M47" s="19">
        <v>2764</v>
      </c>
      <c r="N47" s="19">
        <v>29</v>
      </c>
      <c r="O47" s="19">
        <v>1075</v>
      </c>
      <c r="P47" s="19">
        <v>62682</v>
      </c>
      <c r="Q47" s="19">
        <v>0</v>
      </c>
      <c r="R47" s="19">
        <v>3650</v>
      </c>
      <c r="S47" s="19">
        <v>1174</v>
      </c>
      <c r="T47" s="274">
        <f t="shared" si="0"/>
        <v>4824</v>
      </c>
      <c r="U47" s="19">
        <v>6802</v>
      </c>
      <c r="V47" s="19">
        <v>4824</v>
      </c>
      <c r="W47" s="19">
        <v>96.940921744500002</v>
      </c>
      <c r="X47" s="19">
        <v>32243</v>
      </c>
      <c r="Y47" s="19">
        <v>4930</v>
      </c>
      <c r="Z47" s="19">
        <v>21334</v>
      </c>
      <c r="AA47" s="19">
        <v>5786</v>
      </c>
      <c r="AB47" s="19">
        <v>0</v>
      </c>
      <c r="AC47" s="19">
        <v>3525</v>
      </c>
      <c r="AD47" s="19">
        <v>2237</v>
      </c>
      <c r="AE47" s="19">
        <v>24</v>
      </c>
      <c r="AF47" s="19">
        <v>193</v>
      </c>
      <c r="AG47" s="19">
        <v>31212</v>
      </c>
      <c r="AH47" s="19">
        <v>0</v>
      </c>
      <c r="AI47" s="19">
        <v>3561</v>
      </c>
      <c r="AJ47" s="19">
        <v>1170</v>
      </c>
      <c r="AK47" s="19">
        <v>7668</v>
      </c>
      <c r="AL47" s="19">
        <v>6512</v>
      </c>
      <c r="AM47" s="19">
        <v>1045</v>
      </c>
      <c r="AN47" s="19">
        <v>0</v>
      </c>
      <c r="AO47" s="19">
        <v>513</v>
      </c>
      <c r="AP47" s="19">
        <v>527</v>
      </c>
      <c r="AQ47" s="19">
        <v>5</v>
      </c>
      <c r="AR47" s="19">
        <v>111</v>
      </c>
      <c r="AS47" s="19">
        <v>6721</v>
      </c>
      <c r="AT47" s="19">
        <v>0</v>
      </c>
      <c r="AU47" s="19">
        <v>89</v>
      </c>
      <c r="AV47">
        <v>4</v>
      </c>
    </row>
    <row r="48" spans="1:48">
      <c r="A48">
        <v>48</v>
      </c>
      <c r="C48">
        <v>28224</v>
      </c>
      <c r="D48">
        <v>2</v>
      </c>
      <c r="E48" t="s">
        <v>450</v>
      </c>
      <c r="F48" s="19">
        <v>46912</v>
      </c>
      <c r="G48" s="19">
        <v>15653</v>
      </c>
      <c r="H48" s="19">
        <v>7894</v>
      </c>
      <c r="I48" s="19">
        <v>17117</v>
      </c>
      <c r="J48" s="19">
        <v>5182</v>
      </c>
      <c r="K48" s="19">
        <v>0</v>
      </c>
      <c r="L48" s="19">
        <v>4689</v>
      </c>
      <c r="M48" s="19">
        <v>426</v>
      </c>
      <c r="N48" s="19">
        <v>67</v>
      </c>
      <c r="O48" s="19">
        <v>1066</v>
      </c>
      <c r="P48" s="19">
        <v>45413</v>
      </c>
      <c r="Q48" s="19">
        <v>0</v>
      </c>
      <c r="R48" s="19">
        <v>3294</v>
      </c>
      <c r="S48" s="19">
        <v>322</v>
      </c>
      <c r="T48" s="274">
        <f t="shared" si="0"/>
        <v>3616</v>
      </c>
      <c r="U48" s="19">
        <v>5115</v>
      </c>
      <c r="V48" s="19">
        <v>3616</v>
      </c>
      <c r="W48" s="19">
        <v>96.804655525200005</v>
      </c>
      <c r="X48" s="19">
        <v>25389</v>
      </c>
      <c r="Y48" s="19">
        <v>7894</v>
      </c>
      <c r="Z48" s="19">
        <v>12874</v>
      </c>
      <c r="AA48" s="19">
        <v>4396</v>
      </c>
      <c r="AB48" s="19">
        <v>0</v>
      </c>
      <c r="AC48" s="19">
        <v>4056</v>
      </c>
      <c r="AD48" s="19">
        <v>301</v>
      </c>
      <c r="AE48" s="19">
        <v>39</v>
      </c>
      <c r="AF48" s="19">
        <v>225</v>
      </c>
      <c r="AG48" s="19">
        <v>24486</v>
      </c>
      <c r="AH48" s="19">
        <v>0</v>
      </c>
      <c r="AI48" s="19">
        <v>3141</v>
      </c>
      <c r="AJ48" s="19">
        <v>313</v>
      </c>
      <c r="AK48" s="19">
        <v>5101</v>
      </c>
      <c r="AL48" s="19">
        <v>4243</v>
      </c>
      <c r="AM48" s="19">
        <v>786</v>
      </c>
      <c r="AN48" s="19">
        <v>0</v>
      </c>
      <c r="AO48" s="19">
        <v>633</v>
      </c>
      <c r="AP48" s="19">
        <v>125</v>
      </c>
      <c r="AQ48" s="19">
        <v>28</v>
      </c>
      <c r="AR48" s="19">
        <v>72</v>
      </c>
      <c r="AS48" s="19">
        <v>4505</v>
      </c>
      <c r="AT48" s="19">
        <v>0</v>
      </c>
      <c r="AU48" s="19">
        <v>153</v>
      </c>
      <c r="AV48">
        <v>9</v>
      </c>
    </row>
    <row r="49" spans="1:48">
      <c r="A49">
        <v>49</v>
      </c>
      <c r="C49">
        <v>28225</v>
      </c>
      <c r="D49">
        <v>2</v>
      </c>
      <c r="E49" t="s">
        <v>451</v>
      </c>
      <c r="F49" s="19">
        <v>30805</v>
      </c>
      <c r="G49" s="19">
        <v>12313</v>
      </c>
      <c r="H49" s="19">
        <v>1895</v>
      </c>
      <c r="I49" s="19">
        <v>12119</v>
      </c>
      <c r="J49" s="19">
        <v>3970</v>
      </c>
      <c r="K49" s="19">
        <v>0</v>
      </c>
      <c r="L49" s="19">
        <v>3212</v>
      </c>
      <c r="M49" s="19">
        <v>730</v>
      </c>
      <c r="N49" s="19">
        <v>28</v>
      </c>
      <c r="O49" s="19">
        <v>508</v>
      </c>
      <c r="P49" s="19">
        <v>30601</v>
      </c>
      <c r="Q49" s="19">
        <v>0</v>
      </c>
      <c r="R49" s="19">
        <v>3429</v>
      </c>
      <c r="S49" s="19">
        <v>309</v>
      </c>
      <c r="T49" s="274">
        <f t="shared" si="0"/>
        <v>3738</v>
      </c>
      <c r="U49" s="19">
        <v>3942</v>
      </c>
      <c r="V49" s="19">
        <v>3738</v>
      </c>
      <c r="W49" s="19">
        <v>99.337769842599997</v>
      </c>
      <c r="X49" s="19">
        <v>14697</v>
      </c>
      <c r="Y49" s="19">
        <v>1895</v>
      </c>
      <c r="Z49" s="19">
        <v>9332</v>
      </c>
      <c r="AA49" s="19">
        <v>3360</v>
      </c>
      <c r="AB49" s="19">
        <v>0</v>
      </c>
      <c r="AC49" s="19">
        <v>2778</v>
      </c>
      <c r="AD49" s="19">
        <v>560</v>
      </c>
      <c r="AE49" s="19">
        <v>22</v>
      </c>
      <c r="AF49" s="19">
        <v>110</v>
      </c>
      <c r="AG49" s="19">
        <v>14942</v>
      </c>
      <c r="AH49" s="19">
        <v>0</v>
      </c>
      <c r="AI49" s="19">
        <v>3279</v>
      </c>
      <c r="AJ49" s="19">
        <v>304</v>
      </c>
      <c r="AK49" s="19">
        <v>3442</v>
      </c>
      <c r="AL49" s="19">
        <v>2787</v>
      </c>
      <c r="AM49" s="19">
        <v>610</v>
      </c>
      <c r="AN49" s="19">
        <v>0</v>
      </c>
      <c r="AO49" s="19">
        <v>434</v>
      </c>
      <c r="AP49" s="19">
        <v>170</v>
      </c>
      <c r="AQ49" s="19">
        <v>6</v>
      </c>
      <c r="AR49" s="19">
        <v>45</v>
      </c>
      <c r="AS49" s="19">
        <v>2993</v>
      </c>
      <c r="AT49" s="19">
        <v>0</v>
      </c>
      <c r="AU49" s="19">
        <v>150</v>
      </c>
      <c r="AV49">
        <v>5</v>
      </c>
    </row>
    <row r="50" spans="1:48">
      <c r="A50">
        <v>50</v>
      </c>
      <c r="C50">
        <v>28226</v>
      </c>
      <c r="D50">
        <v>2</v>
      </c>
      <c r="E50" t="s">
        <v>452</v>
      </c>
      <c r="F50" s="19">
        <v>43977</v>
      </c>
      <c r="G50" s="19">
        <v>17338</v>
      </c>
      <c r="H50" s="19">
        <v>4425</v>
      </c>
      <c r="I50" s="19">
        <v>15566</v>
      </c>
      <c r="J50" s="19">
        <v>5080</v>
      </c>
      <c r="K50" s="19">
        <v>0</v>
      </c>
      <c r="L50" s="19">
        <v>4659</v>
      </c>
      <c r="M50" s="19">
        <v>342</v>
      </c>
      <c r="N50" s="19">
        <v>79</v>
      </c>
      <c r="O50" s="19">
        <v>1568</v>
      </c>
      <c r="P50" s="19">
        <v>43124</v>
      </c>
      <c r="Q50" s="19">
        <v>0</v>
      </c>
      <c r="R50" s="19">
        <v>3794</v>
      </c>
      <c r="S50" s="19">
        <v>354</v>
      </c>
      <c r="T50" s="274">
        <f t="shared" si="0"/>
        <v>4148</v>
      </c>
      <c r="U50" s="19">
        <v>5001</v>
      </c>
      <c r="V50" s="19">
        <v>4148</v>
      </c>
      <c r="W50" s="19">
        <v>98.060349728299997</v>
      </c>
      <c r="X50" s="19">
        <v>20979</v>
      </c>
      <c r="Y50" s="19">
        <v>4425</v>
      </c>
      <c r="Z50" s="19">
        <v>11800</v>
      </c>
      <c r="AA50" s="19">
        <v>4257</v>
      </c>
      <c r="AB50" s="19">
        <v>0</v>
      </c>
      <c r="AC50" s="19">
        <v>3958</v>
      </c>
      <c r="AD50" s="19">
        <v>229</v>
      </c>
      <c r="AE50" s="19">
        <v>70</v>
      </c>
      <c r="AF50" s="19">
        <v>497</v>
      </c>
      <c r="AG50" s="19">
        <v>20366</v>
      </c>
      <c r="AH50" s="19">
        <v>0</v>
      </c>
      <c r="AI50" s="19">
        <v>3270</v>
      </c>
      <c r="AJ50" s="19">
        <v>304</v>
      </c>
      <c r="AK50" s="19">
        <v>4775</v>
      </c>
      <c r="AL50" s="19">
        <v>3766</v>
      </c>
      <c r="AM50" s="19">
        <v>823</v>
      </c>
      <c r="AN50" s="19">
        <v>0</v>
      </c>
      <c r="AO50" s="19">
        <v>701</v>
      </c>
      <c r="AP50" s="19">
        <v>113</v>
      </c>
      <c r="AQ50" s="19">
        <v>9</v>
      </c>
      <c r="AR50" s="19">
        <v>186</v>
      </c>
      <c r="AS50" s="19">
        <v>4535</v>
      </c>
      <c r="AT50" s="19">
        <v>0</v>
      </c>
      <c r="AU50" s="19">
        <v>524</v>
      </c>
      <c r="AV50">
        <v>50</v>
      </c>
    </row>
    <row r="51" spans="1:48">
      <c r="A51">
        <v>51</v>
      </c>
      <c r="C51">
        <v>28227</v>
      </c>
      <c r="D51">
        <v>2</v>
      </c>
      <c r="E51" t="s">
        <v>453</v>
      </c>
      <c r="F51" s="19">
        <v>37773</v>
      </c>
      <c r="G51" s="19">
        <v>14341</v>
      </c>
      <c r="H51" s="19">
        <v>2893</v>
      </c>
      <c r="I51" s="19">
        <v>15169</v>
      </c>
      <c r="J51" s="19">
        <v>5057</v>
      </c>
      <c r="K51" s="19">
        <v>0</v>
      </c>
      <c r="L51" s="19">
        <v>4852</v>
      </c>
      <c r="M51" s="19">
        <v>173</v>
      </c>
      <c r="N51" s="19">
        <v>32</v>
      </c>
      <c r="O51" s="19">
        <v>313</v>
      </c>
      <c r="P51" s="19">
        <v>35386</v>
      </c>
      <c r="Q51" s="19">
        <v>0</v>
      </c>
      <c r="R51" s="19">
        <v>2556</v>
      </c>
      <c r="S51" s="19">
        <v>82</v>
      </c>
      <c r="T51" s="274">
        <f t="shared" si="0"/>
        <v>2638</v>
      </c>
      <c r="U51" s="19">
        <v>5025</v>
      </c>
      <c r="V51" s="19">
        <v>2638</v>
      </c>
      <c r="W51" s="19">
        <v>93.680671379000003</v>
      </c>
      <c r="X51" s="19">
        <v>18724</v>
      </c>
      <c r="Y51" s="19">
        <v>2893</v>
      </c>
      <c r="Z51" s="19">
        <v>11306</v>
      </c>
      <c r="AA51" s="19">
        <v>4417</v>
      </c>
      <c r="AB51" s="19">
        <v>0</v>
      </c>
      <c r="AC51" s="19">
        <v>4299</v>
      </c>
      <c r="AD51" s="19">
        <v>92</v>
      </c>
      <c r="AE51" s="19">
        <v>26</v>
      </c>
      <c r="AF51" s="19">
        <v>108</v>
      </c>
      <c r="AG51" s="19">
        <v>16759</v>
      </c>
      <c r="AH51" s="19">
        <v>0</v>
      </c>
      <c r="AI51" s="19">
        <v>2347</v>
      </c>
      <c r="AJ51" s="19">
        <v>79</v>
      </c>
      <c r="AK51" s="19">
        <v>4532</v>
      </c>
      <c r="AL51" s="19">
        <v>3863</v>
      </c>
      <c r="AM51" s="19">
        <v>640</v>
      </c>
      <c r="AN51" s="19">
        <v>0</v>
      </c>
      <c r="AO51" s="19">
        <v>553</v>
      </c>
      <c r="AP51" s="19">
        <v>81</v>
      </c>
      <c r="AQ51" s="19">
        <v>6</v>
      </c>
      <c r="AR51" s="19">
        <v>29</v>
      </c>
      <c r="AS51" s="19">
        <v>4110</v>
      </c>
      <c r="AT51" s="19">
        <v>0</v>
      </c>
      <c r="AU51" s="19">
        <v>209</v>
      </c>
      <c r="AV51">
        <v>3</v>
      </c>
    </row>
    <row r="52" spans="1:48">
      <c r="A52">
        <v>52</v>
      </c>
      <c r="C52">
        <v>28228</v>
      </c>
      <c r="D52">
        <v>2</v>
      </c>
      <c r="E52" t="s">
        <v>454</v>
      </c>
      <c r="F52" s="19">
        <v>40310</v>
      </c>
      <c r="G52" s="19">
        <v>13483</v>
      </c>
      <c r="H52" s="19">
        <v>2323</v>
      </c>
      <c r="I52" s="19">
        <v>12941</v>
      </c>
      <c r="J52" s="19">
        <v>9544</v>
      </c>
      <c r="K52" s="19">
        <v>0</v>
      </c>
      <c r="L52" s="19">
        <v>9048</v>
      </c>
      <c r="M52" s="19">
        <v>424</v>
      </c>
      <c r="N52" s="19">
        <v>72</v>
      </c>
      <c r="O52" s="19">
        <v>2019</v>
      </c>
      <c r="P52" s="19">
        <v>44591</v>
      </c>
      <c r="Q52" s="19">
        <v>0</v>
      </c>
      <c r="R52" s="19">
        <v>13309</v>
      </c>
      <c r="S52" s="19">
        <v>444</v>
      </c>
      <c r="T52" s="274">
        <f t="shared" si="0"/>
        <v>13753</v>
      </c>
      <c r="U52" s="19">
        <v>9472</v>
      </c>
      <c r="V52" s="19">
        <v>13753</v>
      </c>
      <c r="W52" s="19">
        <v>110.62019350040001</v>
      </c>
      <c r="X52" s="19">
        <v>19750</v>
      </c>
      <c r="Y52" s="19">
        <v>2323</v>
      </c>
      <c r="Z52" s="19">
        <v>8852</v>
      </c>
      <c r="AA52" s="19">
        <v>8289</v>
      </c>
      <c r="AB52" s="19">
        <v>0</v>
      </c>
      <c r="AC52" s="19">
        <v>7942</v>
      </c>
      <c r="AD52" s="19">
        <v>281</v>
      </c>
      <c r="AE52" s="19">
        <v>66</v>
      </c>
      <c r="AF52" s="19">
        <v>286</v>
      </c>
      <c r="AG52" s="19">
        <v>24155</v>
      </c>
      <c r="AH52" s="19">
        <v>0</v>
      </c>
      <c r="AI52" s="19">
        <v>12241</v>
      </c>
      <c r="AJ52" s="19">
        <v>387</v>
      </c>
      <c r="AK52" s="19">
        <v>5468</v>
      </c>
      <c r="AL52" s="19">
        <v>4089</v>
      </c>
      <c r="AM52" s="19">
        <v>1255</v>
      </c>
      <c r="AN52" s="19">
        <v>0</v>
      </c>
      <c r="AO52" s="19">
        <v>1106</v>
      </c>
      <c r="AP52" s="19">
        <v>143</v>
      </c>
      <c r="AQ52" s="19">
        <v>6</v>
      </c>
      <c r="AR52" s="19">
        <v>124</v>
      </c>
      <c r="AS52" s="19">
        <v>5344</v>
      </c>
      <c r="AT52" s="19">
        <v>0</v>
      </c>
      <c r="AU52" s="19">
        <v>1068</v>
      </c>
      <c r="AV52">
        <v>57</v>
      </c>
    </row>
    <row r="53" spans="1:48">
      <c r="A53">
        <v>53</v>
      </c>
      <c r="C53">
        <v>28229</v>
      </c>
      <c r="D53">
        <v>2</v>
      </c>
      <c r="E53" t="s">
        <v>455</v>
      </c>
      <c r="F53" s="19">
        <v>77419</v>
      </c>
      <c r="G53" s="19">
        <v>30582</v>
      </c>
      <c r="H53" s="19">
        <v>3400</v>
      </c>
      <c r="I53" s="19">
        <v>23157</v>
      </c>
      <c r="J53" s="19">
        <v>18455</v>
      </c>
      <c r="K53" s="19">
        <v>0</v>
      </c>
      <c r="L53" s="19">
        <v>17434</v>
      </c>
      <c r="M53" s="19">
        <v>863</v>
      </c>
      <c r="N53" s="19">
        <v>158</v>
      </c>
      <c r="O53" s="19">
        <v>1825</v>
      </c>
      <c r="P53" s="19">
        <v>74509</v>
      </c>
      <c r="Q53" s="19">
        <v>0</v>
      </c>
      <c r="R53" s="19">
        <v>15152</v>
      </c>
      <c r="S53" s="19">
        <v>235</v>
      </c>
      <c r="T53" s="274">
        <f t="shared" si="0"/>
        <v>15387</v>
      </c>
      <c r="U53" s="19">
        <v>18297</v>
      </c>
      <c r="V53" s="19">
        <v>15387</v>
      </c>
      <c r="W53" s="19">
        <v>96.241232772299995</v>
      </c>
      <c r="X53" s="19">
        <v>35505</v>
      </c>
      <c r="Y53" s="19">
        <v>3400</v>
      </c>
      <c r="Z53" s="19">
        <v>16056</v>
      </c>
      <c r="AA53" s="19">
        <v>15602</v>
      </c>
      <c r="AB53" s="19">
        <v>0</v>
      </c>
      <c r="AC53" s="19">
        <v>14910</v>
      </c>
      <c r="AD53" s="19">
        <v>555</v>
      </c>
      <c r="AE53" s="19">
        <v>137</v>
      </c>
      <c r="AF53" s="19">
        <v>447</v>
      </c>
      <c r="AG53" s="19">
        <v>34120</v>
      </c>
      <c r="AH53" s="19">
        <v>0</v>
      </c>
      <c r="AI53" s="19">
        <v>13882</v>
      </c>
      <c r="AJ53" s="19">
        <v>198</v>
      </c>
      <c r="AK53" s="19">
        <v>10056</v>
      </c>
      <c r="AL53" s="19">
        <v>7101</v>
      </c>
      <c r="AM53" s="19">
        <v>2853</v>
      </c>
      <c r="AN53" s="19">
        <v>0</v>
      </c>
      <c r="AO53" s="19">
        <v>2524</v>
      </c>
      <c r="AP53" s="19">
        <v>308</v>
      </c>
      <c r="AQ53" s="19">
        <v>21</v>
      </c>
      <c r="AR53" s="19">
        <v>102</v>
      </c>
      <c r="AS53" s="19">
        <v>8531</v>
      </c>
      <c r="AT53" s="19">
        <v>0</v>
      </c>
      <c r="AU53" s="19">
        <v>1270</v>
      </c>
      <c r="AV53">
        <v>37</v>
      </c>
    </row>
    <row r="54" spans="1:48">
      <c r="A54">
        <v>54</v>
      </c>
      <c r="C54">
        <v>28301</v>
      </c>
      <c r="D54">
        <v>3</v>
      </c>
      <c r="E54" t="s">
        <v>43</v>
      </c>
      <c r="F54" s="19">
        <v>30838</v>
      </c>
      <c r="G54" s="19">
        <v>12076</v>
      </c>
      <c r="H54" s="19">
        <v>1006</v>
      </c>
      <c r="I54" s="19">
        <v>6481</v>
      </c>
      <c r="J54" s="19">
        <v>10673</v>
      </c>
      <c r="K54" s="19">
        <v>0</v>
      </c>
      <c r="L54" s="19">
        <v>5159</v>
      </c>
      <c r="M54" s="19">
        <v>5473</v>
      </c>
      <c r="N54" s="19">
        <v>41</v>
      </c>
      <c r="O54" s="19">
        <v>602</v>
      </c>
      <c r="P54" s="19">
        <v>23541</v>
      </c>
      <c r="Q54" s="19">
        <v>0</v>
      </c>
      <c r="R54" s="19">
        <v>2633</v>
      </c>
      <c r="S54" s="19">
        <v>702</v>
      </c>
      <c r="T54" s="274">
        <f t="shared" si="0"/>
        <v>3335</v>
      </c>
      <c r="U54" s="19">
        <v>10632</v>
      </c>
      <c r="V54" s="19">
        <v>3335</v>
      </c>
      <c r="W54" s="19">
        <v>76.337635384899997</v>
      </c>
      <c r="X54" s="19">
        <v>13539</v>
      </c>
      <c r="Y54" s="19">
        <v>1006</v>
      </c>
      <c r="Z54" s="19">
        <v>3187</v>
      </c>
      <c r="AA54" s="19">
        <v>9267</v>
      </c>
      <c r="AB54" s="19">
        <v>0</v>
      </c>
      <c r="AC54" s="19">
        <v>4378</v>
      </c>
      <c r="AD54" s="19">
        <v>4852</v>
      </c>
      <c r="AE54" s="19">
        <v>37</v>
      </c>
      <c r="AF54" s="19">
        <v>79</v>
      </c>
      <c r="AG54" s="19">
        <v>7382</v>
      </c>
      <c r="AH54" s="19">
        <v>0</v>
      </c>
      <c r="AI54" s="19">
        <v>2375</v>
      </c>
      <c r="AJ54" s="19">
        <v>698</v>
      </c>
      <c r="AK54" s="19">
        <v>4831</v>
      </c>
      <c r="AL54" s="19">
        <v>3294</v>
      </c>
      <c r="AM54" s="19">
        <v>1406</v>
      </c>
      <c r="AN54" s="19">
        <v>0</v>
      </c>
      <c r="AO54" s="19">
        <v>781</v>
      </c>
      <c r="AP54" s="19">
        <v>621</v>
      </c>
      <c r="AQ54" s="19">
        <v>4</v>
      </c>
      <c r="AR54" s="19">
        <v>131</v>
      </c>
      <c r="AS54" s="19">
        <v>3691</v>
      </c>
      <c r="AT54" s="19">
        <v>0</v>
      </c>
      <c r="AU54" s="19">
        <v>258</v>
      </c>
      <c r="AV54">
        <v>4</v>
      </c>
    </row>
    <row r="55" spans="1:48">
      <c r="A55">
        <v>55</v>
      </c>
      <c r="C55">
        <v>28365</v>
      </c>
      <c r="D55">
        <v>3</v>
      </c>
      <c r="E55" t="s">
        <v>456</v>
      </c>
      <c r="F55" s="19">
        <v>21200</v>
      </c>
      <c r="G55" s="19">
        <v>7515</v>
      </c>
      <c r="H55" s="19">
        <v>1749</v>
      </c>
      <c r="I55" s="19">
        <v>6448</v>
      </c>
      <c r="J55" s="19">
        <v>4781</v>
      </c>
      <c r="K55" s="19">
        <v>0</v>
      </c>
      <c r="L55" s="19">
        <v>4607</v>
      </c>
      <c r="M55" s="19">
        <v>118</v>
      </c>
      <c r="N55" s="19">
        <v>56</v>
      </c>
      <c r="O55" s="19">
        <v>707</v>
      </c>
      <c r="P55" s="19">
        <v>19116</v>
      </c>
      <c r="Q55" s="19">
        <v>0</v>
      </c>
      <c r="R55" s="19">
        <v>2616</v>
      </c>
      <c r="S55" s="19">
        <v>25</v>
      </c>
      <c r="T55" s="274">
        <f t="shared" si="0"/>
        <v>2641</v>
      </c>
      <c r="U55" s="19">
        <v>4725</v>
      </c>
      <c r="V55" s="19">
        <v>2641</v>
      </c>
      <c r="W55" s="19">
        <v>90.169811320799994</v>
      </c>
      <c r="X55" s="19">
        <v>10729</v>
      </c>
      <c r="Y55" s="19">
        <v>1749</v>
      </c>
      <c r="Z55" s="19">
        <v>4516</v>
      </c>
      <c r="AA55" s="19">
        <v>4222</v>
      </c>
      <c r="AB55" s="19">
        <v>0</v>
      </c>
      <c r="AC55" s="19">
        <v>4104</v>
      </c>
      <c r="AD55" s="19">
        <v>65</v>
      </c>
      <c r="AE55" s="19">
        <v>53</v>
      </c>
      <c r="AF55" s="19">
        <v>242</v>
      </c>
      <c r="AG55" s="19">
        <v>9024</v>
      </c>
      <c r="AH55" s="19">
        <v>0</v>
      </c>
      <c r="AI55" s="19">
        <v>2447</v>
      </c>
      <c r="AJ55" s="19">
        <v>17</v>
      </c>
      <c r="AK55" s="19">
        <v>2552</v>
      </c>
      <c r="AL55" s="19">
        <v>1932</v>
      </c>
      <c r="AM55" s="19">
        <v>559</v>
      </c>
      <c r="AN55" s="19">
        <v>0</v>
      </c>
      <c r="AO55" s="19">
        <v>503</v>
      </c>
      <c r="AP55" s="19">
        <v>53</v>
      </c>
      <c r="AQ55" s="19">
        <v>3</v>
      </c>
      <c r="AR55" s="19">
        <v>61</v>
      </c>
      <c r="AS55" s="19">
        <v>2173</v>
      </c>
      <c r="AT55" s="19">
        <v>0</v>
      </c>
      <c r="AU55" s="19">
        <v>169</v>
      </c>
      <c r="AV55">
        <v>8</v>
      </c>
    </row>
    <row r="56" spans="1:48">
      <c r="A56">
        <v>56</v>
      </c>
      <c r="C56">
        <v>28381</v>
      </c>
      <c r="D56">
        <v>3</v>
      </c>
      <c r="E56" t="s">
        <v>47</v>
      </c>
      <c r="F56" s="19">
        <v>31020</v>
      </c>
      <c r="G56" s="19">
        <v>12333</v>
      </c>
      <c r="H56" s="19">
        <v>1491</v>
      </c>
      <c r="I56" s="19">
        <v>6480</v>
      </c>
      <c r="J56" s="19">
        <v>10007</v>
      </c>
      <c r="K56" s="19">
        <v>0</v>
      </c>
      <c r="L56" s="19">
        <v>9396</v>
      </c>
      <c r="M56" s="19">
        <v>538</v>
      </c>
      <c r="N56" s="19">
        <v>73</v>
      </c>
      <c r="O56" s="19">
        <v>709</v>
      </c>
      <c r="P56" s="19">
        <v>30755</v>
      </c>
      <c r="Q56" s="19">
        <v>0</v>
      </c>
      <c r="R56" s="19">
        <v>9598</v>
      </c>
      <c r="S56" s="19">
        <v>71</v>
      </c>
      <c r="T56" s="274">
        <f t="shared" si="0"/>
        <v>9669</v>
      </c>
      <c r="U56" s="19">
        <v>9934</v>
      </c>
      <c r="V56" s="19">
        <v>9669</v>
      </c>
      <c r="W56" s="19">
        <v>99.145712443600004</v>
      </c>
      <c r="X56" s="19">
        <v>14364</v>
      </c>
      <c r="Y56" s="19">
        <v>1491</v>
      </c>
      <c r="Z56" s="19">
        <v>3927</v>
      </c>
      <c r="AA56" s="19">
        <v>8758</v>
      </c>
      <c r="AB56" s="19">
        <v>0</v>
      </c>
      <c r="AC56" s="19">
        <v>8296</v>
      </c>
      <c r="AD56" s="19">
        <v>400</v>
      </c>
      <c r="AE56" s="19">
        <v>62</v>
      </c>
      <c r="AF56" s="19">
        <v>188</v>
      </c>
      <c r="AG56" s="19">
        <v>14685</v>
      </c>
      <c r="AH56" s="19">
        <v>0</v>
      </c>
      <c r="AI56" s="19">
        <v>8946</v>
      </c>
      <c r="AJ56" s="19">
        <v>71</v>
      </c>
      <c r="AK56" s="19">
        <v>3888</v>
      </c>
      <c r="AL56" s="19">
        <v>2553</v>
      </c>
      <c r="AM56" s="19">
        <v>1249</v>
      </c>
      <c r="AN56" s="19">
        <v>0</v>
      </c>
      <c r="AO56" s="19">
        <v>1100</v>
      </c>
      <c r="AP56" s="19">
        <v>138</v>
      </c>
      <c r="AQ56" s="19">
        <v>11</v>
      </c>
      <c r="AR56" s="19">
        <v>86</v>
      </c>
      <c r="AS56" s="19">
        <v>3302</v>
      </c>
      <c r="AT56" s="19">
        <v>0</v>
      </c>
      <c r="AU56" s="19">
        <v>652</v>
      </c>
      <c r="AV56" t="s">
        <v>445</v>
      </c>
    </row>
    <row r="57" spans="1:48">
      <c r="A57">
        <v>57</v>
      </c>
      <c r="C57">
        <v>28382</v>
      </c>
      <c r="D57">
        <v>3</v>
      </c>
      <c r="E57" t="s">
        <v>48</v>
      </c>
      <c r="F57" s="19">
        <v>33739</v>
      </c>
      <c r="G57" s="19">
        <v>13090</v>
      </c>
      <c r="H57" s="19">
        <v>777</v>
      </c>
      <c r="I57" s="19">
        <v>6236</v>
      </c>
      <c r="J57" s="19">
        <v>12398</v>
      </c>
      <c r="K57" s="19">
        <v>0</v>
      </c>
      <c r="L57" s="19">
        <v>11607</v>
      </c>
      <c r="M57" s="19">
        <v>738</v>
      </c>
      <c r="N57" s="19">
        <v>53</v>
      </c>
      <c r="O57" s="19">
        <v>1238</v>
      </c>
      <c r="P57" s="19">
        <v>28768</v>
      </c>
      <c r="Q57" s="19">
        <v>0</v>
      </c>
      <c r="R57" s="19">
        <v>7273</v>
      </c>
      <c r="S57" s="19">
        <v>101</v>
      </c>
      <c r="T57" s="274">
        <f t="shared" si="0"/>
        <v>7374</v>
      </c>
      <c r="U57" s="19">
        <v>12345</v>
      </c>
      <c r="V57" s="19">
        <v>7374</v>
      </c>
      <c r="W57" s="19">
        <v>85.266309019199994</v>
      </c>
      <c r="X57" s="19">
        <v>15251</v>
      </c>
      <c r="Y57" s="19">
        <v>777</v>
      </c>
      <c r="Z57" s="19">
        <v>3317</v>
      </c>
      <c r="AA57" s="19">
        <v>10980</v>
      </c>
      <c r="AB57" s="19">
        <v>0</v>
      </c>
      <c r="AC57" s="19">
        <v>10358</v>
      </c>
      <c r="AD57" s="19">
        <v>573</v>
      </c>
      <c r="AE57" s="19">
        <v>49</v>
      </c>
      <c r="AF57" s="19">
        <v>177</v>
      </c>
      <c r="AG57" s="19">
        <v>11118</v>
      </c>
      <c r="AH57" s="19">
        <v>0</v>
      </c>
      <c r="AI57" s="19">
        <v>6697</v>
      </c>
      <c r="AJ57" s="19">
        <v>101</v>
      </c>
      <c r="AK57" s="19">
        <v>4474</v>
      </c>
      <c r="AL57" s="19">
        <v>2919</v>
      </c>
      <c r="AM57" s="19">
        <v>1418</v>
      </c>
      <c r="AN57" s="19">
        <v>0</v>
      </c>
      <c r="AO57" s="19">
        <v>1249</v>
      </c>
      <c r="AP57" s="19">
        <v>165</v>
      </c>
      <c r="AQ57" s="19">
        <v>4</v>
      </c>
      <c r="AR57" s="19">
        <v>137</v>
      </c>
      <c r="AS57" s="19">
        <v>3636</v>
      </c>
      <c r="AT57" s="19">
        <v>0</v>
      </c>
      <c r="AU57" s="19">
        <v>576</v>
      </c>
      <c r="AV57" t="s">
        <v>445</v>
      </c>
    </row>
    <row r="58" spans="1:48">
      <c r="A58">
        <v>58</v>
      </c>
      <c r="C58">
        <v>28442</v>
      </c>
      <c r="D58">
        <v>3</v>
      </c>
      <c r="E58" t="s">
        <v>56</v>
      </c>
      <c r="F58" s="19">
        <v>12300</v>
      </c>
      <c r="G58" s="19">
        <v>5135</v>
      </c>
      <c r="H58" s="19">
        <v>528</v>
      </c>
      <c r="I58" s="19">
        <v>2509</v>
      </c>
      <c r="J58" s="19">
        <v>3928</v>
      </c>
      <c r="K58" s="19">
        <v>0</v>
      </c>
      <c r="L58" s="19">
        <v>3815</v>
      </c>
      <c r="M58" s="19">
        <v>106</v>
      </c>
      <c r="N58" s="19">
        <v>7</v>
      </c>
      <c r="O58" s="19">
        <v>200</v>
      </c>
      <c r="P58" s="19">
        <v>10784</v>
      </c>
      <c r="Q58" s="19">
        <v>0</v>
      </c>
      <c r="R58" s="19">
        <v>2395</v>
      </c>
      <c r="S58" s="19">
        <v>10</v>
      </c>
      <c r="T58" s="274">
        <f t="shared" si="0"/>
        <v>2405</v>
      </c>
      <c r="U58" s="19">
        <v>3921</v>
      </c>
      <c r="V58" s="19">
        <v>2405</v>
      </c>
      <c r="W58" s="19">
        <v>87.674796748000006</v>
      </c>
      <c r="X58" s="19">
        <v>5621</v>
      </c>
      <c r="Y58" s="19">
        <v>528</v>
      </c>
      <c r="Z58" s="19">
        <v>1604</v>
      </c>
      <c r="AA58" s="19">
        <v>3464</v>
      </c>
      <c r="AB58" s="19">
        <v>0</v>
      </c>
      <c r="AC58" s="19">
        <v>3402</v>
      </c>
      <c r="AD58" s="19">
        <v>55</v>
      </c>
      <c r="AE58" s="19">
        <v>7</v>
      </c>
      <c r="AF58" s="19">
        <v>25</v>
      </c>
      <c r="AG58" s="19">
        <v>4047</v>
      </c>
      <c r="AH58" s="19">
        <v>0</v>
      </c>
      <c r="AI58" s="19">
        <v>1875</v>
      </c>
      <c r="AJ58" s="19">
        <v>8</v>
      </c>
      <c r="AK58" s="19">
        <v>1397</v>
      </c>
      <c r="AL58" s="19">
        <v>905</v>
      </c>
      <c r="AM58" s="19">
        <v>464</v>
      </c>
      <c r="AN58" s="19">
        <v>0</v>
      </c>
      <c r="AO58" s="19">
        <v>413</v>
      </c>
      <c r="AP58" s="19">
        <v>51</v>
      </c>
      <c r="AQ58" s="19">
        <v>0</v>
      </c>
      <c r="AR58" s="19">
        <v>28</v>
      </c>
      <c r="AS58" s="19">
        <v>1455</v>
      </c>
      <c r="AT58" s="19">
        <v>0</v>
      </c>
      <c r="AU58" s="19">
        <v>520</v>
      </c>
      <c r="AV58">
        <v>2</v>
      </c>
    </row>
    <row r="59" spans="1:48">
      <c r="A59">
        <v>59</v>
      </c>
      <c r="C59">
        <v>28443</v>
      </c>
      <c r="D59">
        <v>3</v>
      </c>
      <c r="E59" t="s">
        <v>57</v>
      </c>
      <c r="F59" s="19">
        <v>19738</v>
      </c>
      <c r="G59" s="19">
        <v>7035</v>
      </c>
      <c r="H59" s="19">
        <v>788</v>
      </c>
      <c r="I59" s="19">
        <v>5434</v>
      </c>
      <c r="J59" s="19">
        <v>5588</v>
      </c>
      <c r="K59" s="19">
        <v>0</v>
      </c>
      <c r="L59" s="19">
        <v>5338</v>
      </c>
      <c r="M59" s="19">
        <v>190</v>
      </c>
      <c r="N59" s="19">
        <v>60</v>
      </c>
      <c r="O59" s="19">
        <v>893</v>
      </c>
      <c r="P59" s="19">
        <v>22187</v>
      </c>
      <c r="Q59" s="19">
        <v>0</v>
      </c>
      <c r="R59" s="19">
        <v>7846</v>
      </c>
      <c r="S59" s="19">
        <v>131</v>
      </c>
      <c r="T59" s="274">
        <f t="shared" si="0"/>
        <v>7977</v>
      </c>
      <c r="U59" s="19">
        <v>5528</v>
      </c>
      <c r="V59" s="19">
        <v>7977</v>
      </c>
      <c r="W59" s="19">
        <v>112.4075387577</v>
      </c>
      <c r="X59" s="19">
        <v>9434</v>
      </c>
      <c r="Y59" s="19">
        <v>788</v>
      </c>
      <c r="Z59" s="19">
        <v>3564</v>
      </c>
      <c r="AA59" s="19">
        <v>4852</v>
      </c>
      <c r="AB59" s="19">
        <v>0</v>
      </c>
      <c r="AC59" s="19">
        <v>4669</v>
      </c>
      <c r="AD59" s="19">
        <v>126</v>
      </c>
      <c r="AE59" s="19">
        <v>57</v>
      </c>
      <c r="AF59" s="19">
        <v>230</v>
      </c>
      <c r="AG59" s="19">
        <v>12089</v>
      </c>
      <c r="AH59" s="19">
        <v>0</v>
      </c>
      <c r="AI59" s="19">
        <v>7355</v>
      </c>
      <c r="AJ59" s="19">
        <v>95</v>
      </c>
      <c r="AK59" s="19">
        <v>2657</v>
      </c>
      <c r="AL59" s="19">
        <v>1870</v>
      </c>
      <c r="AM59" s="19">
        <v>736</v>
      </c>
      <c r="AN59" s="19">
        <v>0</v>
      </c>
      <c r="AO59" s="19">
        <v>669</v>
      </c>
      <c r="AP59" s="19">
        <v>64</v>
      </c>
      <c r="AQ59" s="19">
        <v>3</v>
      </c>
      <c r="AR59" s="19">
        <v>51</v>
      </c>
      <c r="AS59" s="19">
        <v>2451</v>
      </c>
      <c r="AT59" s="19">
        <v>0</v>
      </c>
      <c r="AU59" s="19">
        <v>491</v>
      </c>
      <c r="AV59">
        <v>36</v>
      </c>
    </row>
    <row r="60" spans="1:48">
      <c r="A60">
        <v>60</v>
      </c>
      <c r="C60">
        <v>28446</v>
      </c>
      <c r="D60">
        <v>3</v>
      </c>
      <c r="E60" t="s">
        <v>457</v>
      </c>
      <c r="F60" s="19">
        <v>11452</v>
      </c>
      <c r="G60" s="19">
        <v>4618</v>
      </c>
      <c r="H60" s="19">
        <v>589</v>
      </c>
      <c r="I60" s="19">
        <v>3061</v>
      </c>
      <c r="J60" s="19">
        <v>3148</v>
      </c>
      <c r="K60" s="19">
        <v>0</v>
      </c>
      <c r="L60" s="19">
        <v>3055</v>
      </c>
      <c r="M60" s="19">
        <v>81</v>
      </c>
      <c r="N60" s="19">
        <v>12</v>
      </c>
      <c r="O60" s="19">
        <v>36</v>
      </c>
      <c r="P60" s="19">
        <v>9741</v>
      </c>
      <c r="Q60" s="19">
        <v>0</v>
      </c>
      <c r="R60" s="19">
        <v>1397</v>
      </c>
      <c r="S60" s="19">
        <v>28</v>
      </c>
      <c r="T60" s="274">
        <f t="shared" si="0"/>
        <v>1425</v>
      </c>
      <c r="U60" s="19">
        <v>3136</v>
      </c>
      <c r="V60" s="19">
        <v>1425</v>
      </c>
      <c r="W60" s="19">
        <v>85.059378274500006</v>
      </c>
      <c r="X60" s="19">
        <v>5411</v>
      </c>
      <c r="Y60" s="19">
        <v>589</v>
      </c>
      <c r="Z60" s="19">
        <v>2091</v>
      </c>
      <c r="AA60" s="19">
        <v>2711</v>
      </c>
      <c r="AB60" s="19">
        <v>0</v>
      </c>
      <c r="AC60" s="19">
        <v>2654</v>
      </c>
      <c r="AD60" s="19">
        <v>45</v>
      </c>
      <c r="AE60" s="19">
        <v>12</v>
      </c>
      <c r="AF60" s="19">
        <v>20</v>
      </c>
      <c r="AG60" s="19">
        <v>3996</v>
      </c>
      <c r="AH60" s="19">
        <v>0</v>
      </c>
      <c r="AI60" s="19">
        <v>1256</v>
      </c>
      <c r="AJ60" s="19">
        <v>28</v>
      </c>
      <c r="AK60" s="19">
        <v>1412</v>
      </c>
      <c r="AL60" s="19">
        <v>970</v>
      </c>
      <c r="AM60" s="19">
        <v>437</v>
      </c>
      <c r="AN60" s="19">
        <v>0</v>
      </c>
      <c r="AO60" s="19">
        <v>401</v>
      </c>
      <c r="AP60" s="19">
        <v>36</v>
      </c>
      <c r="AQ60" s="19">
        <v>0</v>
      </c>
      <c r="AR60" s="19">
        <v>5</v>
      </c>
      <c r="AS60" s="19">
        <v>1116</v>
      </c>
      <c r="AT60" s="19">
        <v>0</v>
      </c>
      <c r="AU60" s="19">
        <v>141</v>
      </c>
      <c r="AV60" t="s">
        <v>445</v>
      </c>
    </row>
    <row r="61" spans="1:48">
      <c r="A61">
        <v>61</v>
      </c>
      <c r="C61">
        <v>28464</v>
      </c>
      <c r="D61">
        <v>3</v>
      </c>
      <c r="E61" t="s">
        <v>63</v>
      </c>
      <c r="F61" s="19">
        <v>33690</v>
      </c>
      <c r="G61" s="19">
        <v>13078</v>
      </c>
      <c r="H61" s="19">
        <v>1056</v>
      </c>
      <c r="I61" s="19">
        <v>7124</v>
      </c>
      <c r="J61" s="19">
        <v>11636</v>
      </c>
      <c r="K61" s="19">
        <v>0</v>
      </c>
      <c r="L61" s="19">
        <v>11140</v>
      </c>
      <c r="M61" s="19">
        <v>477</v>
      </c>
      <c r="N61" s="19">
        <v>19</v>
      </c>
      <c r="O61" s="19">
        <v>796</v>
      </c>
      <c r="P61" s="19">
        <v>27713</v>
      </c>
      <c r="Q61" s="19">
        <v>0</v>
      </c>
      <c r="R61" s="19">
        <v>5571</v>
      </c>
      <c r="S61" s="19">
        <v>69</v>
      </c>
      <c r="T61" s="274">
        <f t="shared" si="0"/>
        <v>5640</v>
      </c>
      <c r="U61" s="19">
        <v>11617</v>
      </c>
      <c r="V61" s="19">
        <v>5640</v>
      </c>
      <c r="W61" s="19">
        <v>82.258830513500001</v>
      </c>
      <c r="X61" s="19">
        <v>15026</v>
      </c>
      <c r="Y61" s="19">
        <v>1056</v>
      </c>
      <c r="Z61" s="19">
        <v>3581</v>
      </c>
      <c r="AA61" s="19">
        <v>10269</v>
      </c>
      <c r="AB61" s="19">
        <v>0</v>
      </c>
      <c r="AC61" s="19">
        <v>9931</v>
      </c>
      <c r="AD61" s="19">
        <v>324</v>
      </c>
      <c r="AE61" s="19">
        <v>14</v>
      </c>
      <c r="AF61" s="19">
        <v>120</v>
      </c>
      <c r="AG61" s="19">
        <v>9988</v>
      </c>
      <c r="AH61" s="19">
        <v>0</v>
      </c>
      <c r="AI61" s="19">
        <v>5150</v>
      </c>
      <c r="AJ61" s="19">
        <v>67</v>
      </c>
      <c r="AK61" s="19">
        <v>4991</v>
      </c>
      <c r="AL61" s="19">
        <v>3543</v>
      </c>
      <c r="AM61" s="19">
        <v>1367</v>
      </c>
      <c r="AN61" s="19">
        <v>0</v>
      </c>
      <c r="AO61" s="19">
        <v>1209</v>
      </c>
      <c r="AP61" s="19">
        <v>153</v>
      </c>
      <c r="AQ61" s="19">
        <v>5</v>
      </c>
      <c r="AR61" s="19">
        <v>81</v>
      </c>
      <c r="AS61" s="19">
        <v>4052</v>
      </c>
      <c r="AT61" s="19">
        <v>0</v>
      </c>
      <c r="AU61" s="19">
        <v>421</v>
      </c>
      <c r="AV61">
        <v>2</v>
      </c>
    </row>
    <row r="62" spans="1:48">
      <c r="A62">
        <v>62</v>
      </c>
      <c r="C62">
        <v>28481</v>
      </c>
      <c r="D62">
        <v>3</v>
      </c>
      <c r="E62" t="s">
        <v>64</v>
      </c>
      <c r="F62" s="19">
        <v>15224</v>
      </c>
      <c r="G62" s="19">
        <v>6633</v>
      </c>
      <c r="H62" s="19">
        <v>668</v>
      </c>
      <c r="I62" s="19">
        <v>3776</v>
      </c>
      <c r="J62" s="19">
        <v>4101</v>
      </c>
      <c r="K62" s="19">
        <v>0</v>
      </c>
      <c r="L62" s="19">
        <v>3723</v>
      </c>
      <c r="M62" s="19">
        <v>357</v>
      </c>
      <c r="N62" s="19">
        <v>21</v>
      </c>
      <c r="O62" s="19">
        <v>46</v>
      </c>
      <c r="P62" s="19">
        <v>14643</v>
      </c>
      <c r="Q62" s="19">
        <v>0</v>
      </c>
      <c r="R62" s="19">
        <v>3384</v>
      </c>
      <c r="S62" s="19">
        <v>115</v>
      </c>
      <c r="T62" s="274">
        <f t="shared" si="0"/>
        <v>3499</v>
      </c>
      <c r="U62" s="19">
        <v>4080</v>
      </c>
      <c r="V62" s="19">
        <v>3499</v>
      </c>
      <c r="W62" s="19">
        <v>96.183657383099998</v>
      </c>
      <c r="X62" s="19">
        <v>6823</v>
      </c>
      <c r="Y62" s="19">
        <v>668</v>
      </c>
      <c r="Z62" s="19">
        <v>2512</v>
      </c>
      <c r="AA62" s="19">
        <v>3626</v>
      </c>
      <c r="AB62" s="19">
        <v>0</v>
      </c>
      <c r="AC62" s="19">
        <v>3323</v>
      </c>
      <c r="AD62" s="19">
        <v>283</v>
      </c>
      <c r="AE62" s="19">
        <v>20</v>
      </c>
      <c r="AF62" s="19">
        <v>17</v>
      </c>
      <c r="AG62" s="19">
        <v>5441</v>
      </c>
      <c r="AH62" s="19">
        <v>0</v>
      </c>
      <c r="AI62" s="19">
        <v>2131</v>
      </c>
      <c r="AJ62" s="19">
        <v>93</v>
      </c>
      <c r="AK62" s="19">
        <v>1748</v>
      </c>
      <c r="AL62" s="19">
        <v>1264</v>
      </c>
      <c r="AM62" s="19">
        <v>475</v>
      </c>
      <c r="AN62" s="19">
        <v>0</v>
      </c>
      <c r="AO62" s="19">
        <v>400</v>
      </c>
      <c r="AP62" s="19">
        <v>74</v>
      </c>
      <c r="AQ62" s="19">
        <v>1</v>
      </c>
      <c r="AR62" s="19">
        <v>9</v>
      </c>
      <c r="AS62" s="19">
        <v>2549</v>
      </c>
      <c r="AT62" s="19">
        <v>0</v>
      </c>
      <c r="AU62" s="19">
        <v>1253</v>
      </c>
      <c r="AV62">
        <v>22</v>
      </c>
    </row>
    <row r="63" spans="1:48">
      <c r="A63">
        <v>63</v>
      </c>
      <c r="C63">
        <v>28501</v>
      </c>
      <c r="D63">
        <v>3</v>
      </c>
      <c r="E63" t="s">
        <v>185</v>
      </c>
      <c r="F63" s="19">
        <v>17510</v>
      </c>
      <c r="G63" s="19">
        <v>7626</v>
      </c>
      <c r="H63" s="19">
        <v>1286</v>
      </c>
      <c r="I63" s="19">
        <v>5905</v>
      </c>
      <c r="J63" s="19">
        <v>2618</v>
      </c>
      <c r="K63" s="19">
        <v>0</v>
      </c>
      <c r="L63" s="19">
        <v>2338</v>
      </c>
      <c r="M63" s="19">
        <v>264</v>
      </c>
      <c r="N63" s="19">
        <v>16</v>
      </c>
      <c r="O63" s="19">
        <v>75</v>
      </c>
      <c r="P63" s="19">
        <v>17540</v>
      </c>
      <c r="Q63" s="19">
        <v>0</v>
      </c>
      <c r="R63" s="19">
        <v>2257</v>
      </c>
      <c r="S63" s="19">
        <v>375</v>
      </c>
      <c r="T63" s="274">
        <f t="shared" si="0"/>
        <v>2632</v>
      </c>
      <c r="U63" s="19">
        <v>2602</v>
      </c>
      <c r="V63" s="19">
        <v>2632</v>
      </c>
      <c r="W63" s="19">
        <v>100.1713306682</v>
      </c>
      <c r="X63" s="19">
        <v>8092</v>
      </c>
      <c r="Y63" s="19">
        <v>1286</v>
      </c>
      <c r="Z63" s="19">
        <v>4460</v>
      </c>
      <c r="AA63" s="19">
        <v>2307</v>
      </c>
      <c r="AB63" s="19">
        <v>0</v>
      </c>
      <c r="AC63" s="19">
        <v>2082</v>
      </c>
      <c r="AD63" s="19">
        <v>211</v>
      </c>
      <c r="AE63" s="19">
        <v>14</v>
      </c>
      <c r="AF63" s="19">
        <v>39</v>
      </c>
      <c r="AG63" s="19">
        <v>8103</v>
      </c>
      <c r="AH63" s="19">
        <v>0</v>
      </c>
      <c r="AI63" s="19">
        <v>1933</v>
      </c>
      <c r="AJ63" s="19">
        <v>371</v>
      </c>
      <c r="AK63" s="19">
        <v>1765</v>
      </c>
      <c r="AL63" s="19">
        <v>1445</v>
      </c>
      <c r="AM63" s="19">
        <v>311</v>
      </c>
      <c r="AN63" s="19">
        <v>0</v>
      </c>
      <c r="AO63" s="19">
        <v>256</v>
      </c>
      <c r="AP63" s="19">
        <v>53</v>
      </c>
      <c r="AQ63" s="19">
        <v>2</v>
      </c>
      <c r="AR63" s="19">
        <v>9</v>
      </c>
      <c r="AS63" s="19">
        <v>1784</v>
      </c>
      <c r="AT63" s="19">
        <v>0</v>
      </c>
      <c r="AU63" s="19">
        <v>324</v>
      </c>
      <c r="AV63">
        <v>4</v>
      </c>
    </row>
    <row r="64" spans="1:48">
      <c r="A64">
        <v>64</v>
      </c>
      <c r="C64">
        <v>28585</v>
      </c>
      <c r="D64">
        <v>3</v>
      </c>
      <c r="E64" t="s">
        <v>458</v>
      </c>
      <c r="F64" s="19">
        <v>18070</v>
      </c>
      <c r="G64" s="19">
        <v>7219</v>
      </c>
      <c r="H64" s="19">
        <v>1822</v>
      </c>
      <c r="I64" s="19">
        <v>6677</v>
      </c>
      <c r="J64" s="19">
        <v>2308</v>
      </c>
      <c r="K64" s="19">
        <v>0</v>
      </c>
      <c r="L64" s="19">
        <v>2185</v>
      </c>
      <c r="M64" s="19">
        <v>109</v>
      </c>
      <c r="N64" s="19">
        <v>14</v>
      </c>
      <c r="O64" s="19">
        <v>44</v>
      </c>
      <c r="P64" s="19">
        <v>16956</v>
      </c>
      <c r="Q64" s="19">
        <v>0</v>
      </c>
      <c r="R64" s="19">
        <v>1103</v>
      </c>
      <c r="S64" s="19">
        <v>77</v>
      </c>
      <c r="T64" s="274">
        <f t="shared" si="0"/>
        <v>1180</v>
      </c>
      <c r="U64" s="19">
        <v>2294</v>
      </c>
      <c r="V64" s="19">
        <v>1180</v>
      </c>
      <c r="W64" s="19">
        <v>93.835085777499998</v>
      </c>
      <c r="X64" s="19">
        <v>8831</v>
      </c>
      <c r="Y64" s="19">
        <v>1822</v>
      </c>
      <c r="Z64" s="19">
        <v>4940</v>
      </c>
      <c r="AA64" s="19">
        <v>2044</v>
      </c>
      <c r="AB64" s="19">
        <v>0</v>
      </c>
      <c r="AC64" s="19">
        <v>1973</v>
      </c>
      <c r="AD64" s="19">
        <v>57</v>
      </c>
      <c r="AE64" s="19">
        <v>14</v>
      </c>
      <c r="AF64" s="19">
        <v>25</v>
      </c>
      <c r="AG64" s="19">
        <v>7877</v>
      </c>
      <c r="AH64" s="19">
        <v>0</v>
      </c>
      <c r="AI64" s="19">
        <v>999</v>
      </c>
      <c r="AJ64" s="19">
        <v>77</v>
      </c>
      <c r="AK64" s="19">
        <v>2010</v>
      </c>
      <c r="AL64" s="19">
        <v>1737</v>
      </c>
      <c r="AM64" s="19">
        <v>264</v>
      </c>
      <c r="AN64" s="19">
        <v>0</v>
      </c>
      <c r="AO64" s="19">
        <v>212</v>
      </c>
      <c r="AP64" s="19">
        <v>52</v>
      </c>
      <c r="AQ64" s="19">
        <v>0</v>
      </c>
      <c r="AR64" s="19">
        <v>9</v>
      </c>
      <c r="AS64" s="19">
        <v>1850</v>
      </c>
      <c r="AT64" s="19">
        <v>0</v>
      </c>
      <c r="AU64" s="19">
        <v>104</v>
      </c>
      <c r="AV64" t="s">
        <v>445</v>
      </c>
    </row>
    <row r="65" spans="1:48">
      <c r="A65">
        <v>65</v>
      </c>
      <c r="C65">
        <v>28586</v>
      </c>
      <c r="D65">
        <v>3</v>
      </c>
      <c r="E65" t="s">
        <v>459</v>
      </c>
      <c r="F65" s="19">
        <v>14819</v>
      </c>
      <c r="G65" s="19">
        <v>5781</v>
      </c>
      <c r="H65" s="19">
        <v>1602</v>
      </c>
      <c r="I65" s="19">
        <v>5867</v>
      </c>
      <c r="J65" s="19">
        <v>1505</v>
      </c>
      <c r="K65" s="19">
        <v>0</v>
      </c>
      <c r="L65" s="19">
        <v>811</v>
      </c>
      <c r="M65" s="19">
        <v>689</v>
      </c>
      <c r="N65" s="19">
        <v>5</v>
      </c>
      <c r="O65" s="19">
        <v>64</v>
      </c>
      <c r="P65" s="19">
        <v>14156</v>
      </c>
      <c r="Q65" s="19">
        <v>0</v>
      </c>
      <c r="R65" s="19">
        <v>543</v>
      </c>
      <c r="S65" s="19">
        <v>294</v>
      </c>
      <c r="T65" s="274">
        <f t="shared" si="0"/>
        <v>837</v>
      </c>
      <c r="U65" s="19">
        <v>1500</v>
      </c>
      <c r="V65" s="19">
        <v>837</v>
      </c>
      <c r="W65" s="19">
        <v>95.526013901100001</v>
      </c>
      <c r="X65" s="19">
        <v>7416</v>
      </c>
      <c r="Y65" s="19">
        <v>1602</v>
      </c>
      <c r="Z65" s="19">
        <v>4440</v>
      </c>
      <c r="AA65" s="19">
        <v>1329</v>
      </c>
      <c r="AB65" s="19">
        <v>0</v>
      </c>
      <c r="AC65" s="19">
        <v>751</v>
      </c>
      <c r="AD65" s="19">
        <v>573</v>
      </c>
      <c r="AE65" s="19">
        <v>5</v>
      </c>
      <c r="AF65" s="19">
        <v>45</v>
      </c>
      <c r="AG65" s="19">
        <v>6915</v>
      </c>
      <c r="AH65" s="19">
        <v>0</v>
      </c>
      <c r="AI65" s="19">
        <v>529</v>
      </c>
      <c r="AJ65" s="19">
        <v>294</v>
      </c>
      <c r="AK65" s="19">
        <v>1614</v>
      </c>
      <c r="AL65" s="19">
        <v>1427</v>
      </c>
      <c r="AM65" s="19">
        <v>176</v>
      </c>
      <c r="AN65" s="19">
        <v>0</v>
      </c>
      <c r="AO65" s="19">
        <v>60</v>
      </c>
      <c r="AP65" s="19">
        <v>116</v>
      </c>
      <c r="AQ65" s="19">
        <v>0</v>
      </c>
      <c r="AR65" s="19">
        <v>11</v>
      </c>
      <c r="AS65" s="19">
        <v>1452</v>
      </c>
      <c r="AT65" s="19">
        <v>0</v>
      </c>
      <c r="AU65" s="19">
        <v>14</v>
      </c>
      <c r="AV65" t="s">
        <v>445</v>
      </c>
    </row>
    <row r="66" spans="1:48">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row>
    <row r="67" spans="1:48">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row>
    <row r="68" spans="1:48">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row>
    <row r="69" spans="1:48">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row>
    <row r="70" spans="1:48">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row>
    <row r="71" spans="1:48">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row>
    <row r="72" spans="1:48">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row>
    <row r="73" spans="1:48">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row>
    <row r="74" spans="1:48">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row>
    <row r="75" spans="1:48">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row>
    <row r="76" spans="1:48">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row>
    <row r="77" spans="1:48">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row>
    <row r="78" spans="1:48">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row>
    <row r="79" spans="1:48">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row>
    <row r="80" spans="1:48">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row>
    <row r="81" spans="6:47">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row>
    <row r="82" spans="6:47">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row>
    <row r="83" spans="6:47">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row>
    <row r="84" spans="6:47">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row>
    <row r="85" spans="6:47">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row>
    <row r="86" spans="6:47">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row>
    <row r="87" spans="6:47">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row>
    <row r="88" spans="6:47">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row>
    <row r="89" spans="6:47">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row>
    <row r="90" spans="6:47">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row>
    <row r="91" spans="6:47">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row>
    <row r="92" spans="6:47">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row>
    <row r="93" spans="6:47">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row>
    <row r="94" spans="6:47">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row>
    <row r="95" spans="6:47">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row>
    <row r="96" spans="6:47">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row>
    <row r="97" spans="6:47">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row>
    <row r="98" spans="6:47">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row>
  </sheetData>
  <phoneticPr fontI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T115"/>
  <sheetViews>
    <sheetView workbookViewId="0">
      <pane xSplit="23" ySplit="3" topLeftCell="X19" activePane="bottomRight" state="frozen"/>
      <selection pane="topRight" activeCell="X1" sqref="X1"/>
      <selection pane="bottomLeft" activeCell="A4" sqref="A4"/>
      <selection pane="bottomRight" activeCell="AE38" sqref="AE38"/>
    </sheetView>
  </sheetViews>
  <sheetFormatPr defaultRowHeight="13"/>
  <cols>
    <col min="1" max="1" width="2.6328125" customWidth="1"/>
    <col min="2" max="2" width="18.6328125" customWidth="1"/>
    <col min="3" max="23" width="10" hidden="1" customWidth="1"/>
    <col min="24" max="33" width="11.26953125" customWidth="1"/>
    <col min="34" max="34" width="9.90625" bestFit="1" customWidth="1"/>
    <col min="35" max="35" width="10" customWidth="1"/>
    <col min="36" max="36" width="10.26953125" customWidth="1"/>
    <col min="257" max="257" width="2.6328125" customWidth="1"/>
    <col min="258" max="258" width="18.6328125" customWidth="1"/>
    <col min="259" max="279" width="0" hidden="1" customWidth="1"/>
    <col min="280" max="289" width="11.26953125" customWidth="1"/>
    <col min="290" max="290" width="9.90625" bestFit="1" customWidth="1"/>
    <col min="291" max="291" width="10" customWidth="1"/>
    <col min="292" max="292" width="10.26953125" customWidth="1"/>
    <col min="513" max="513" width="2.6328125" customWidth="1"/>
    <col min="514" max="514" width="18.6328125" customWidth="1"/>
    <col min="515" max="535" width="0" hidden="1" customWidth="1"/>
    <col min="536" max="545" width="11.26953125" customWidth="1"/>
    <col min="546" max="546" width="9.90625" bestFit="1" customWidth="1"/>
    <col min="547" max="547" width="10" customWidth="1"/>
    <col min="548" max="548" width="10.26953125" customWidth="1"/>
    <col min="769" max="769" width="2.6328125" customWidth="1"/>
    <col min="770" max="770" width="18.6328125" customWidth="1"/>
    <col min="771" max="791" width="0" hidden="1" customWidth="1"/>
    <col min="792" max="801" width="11.26953125" customWidth="1"/>
    <col min="802" max="802" width="9.90625" bestFit="1" customWidth="1"/>
    <col min="803" max="803" width="10" customWidth="1"/>
    <col min="804" max="804" width="10.26953125" customWidth="1"/>
    <col min="1025" max="1025" width="2.6328125" customWidth="1"/>
    <col min="1026" max="1026" width="18.6328125" customWidth="1"/>
    <col min="1027" max="1047" width="0" hidden="1" customWidth="1"/>
    <col min="1048" max="1057" width="11.26953125" customWidth="1"/>
    <col min="1058" max="1058" width="9.90625" bestFit="1" customWidth="1"/>
    <col min="1059" max="1059" width="10" customWidth="1"/>
    <col min="1060" max="1060" width="10.26953125" customWidth="1"/>
    <col min="1281" max="1281" width="2.6328125" customWidth="1"/>
    <col min="1282" max="1282" width="18.6328125" customWidth="1"/>
    <col min="1283" max="1303" width="0" hidden="1" customWidth="1"/>
    <col min="1304" max="1313" width="11.26953125" customWidth="1"/>
    <col min="1314" max="1314" width="9.90625" bestFit="1" customWidth="1"/>
    <col min="1315" max="1315" width="10" customWidth="1"/>
    <col min="1316" max="1316" width="10.26953125" customWidth="1"/>
    <col min="1537" max="1537" width="2.6328125" customWidth="1"/>
    <col min="1538" max="1538" width="18.6328125" customWidth="1"/>
    <col min="1539" max="1559" width="0" hidden="1" customWidth="1"/>
    <col min="1560" max="1569" width="11.26953125" customWidth="1"/>
    <col min="1570" max="1570" width="9.90625" bestFit="1" customWidth="1"/>
    <col min="1571" max="1571" width="10" customWidth="1"/>
    <col min="1572" max="1572" width="10.26953125" customWidth="1"/>
    <col min="1793" max="1793" width="2.6328125" customWidth="1"/>
    <col min="1794" max="1794" width="18.6328125" customWidth="1"/>
    <col min="1795" max="1815" width="0" hidden="1" customWidth="1"/>
    <col min="1816" max="1825" width="11.26953125" customWidth="1"/>
    <col min="1826" max="1826" width="9.90625" bestFit="1" customWidth="1"/>
    <col min="1827" max="1827" width="10" customWidth="1"/>
    <col min="1828" max="1828" width="10.26953125" customWidth="1"/>
    <col min="2049" max="2049" width="2.6328125" customWidth="1"/>
    <col min="2050" max="2050" width="18.6328125" customWidth="1"/>
    <col min="2051" max="2071" width="0" hidden="1" customWidth="1"/>
    <col min="2072" max="2081" width="11.26953125" customWidth="1"/>
    <col min="2082" max="2082" width="9.90625" bestFit="1" customWidth="1"/>
    <col min="2083" max="2083" width="10" customWidth="1"/>
    <col min="2084" max="2084" width="10.26953125" customWidth="1"/>
    <col min="2305" max="2305" width="2.6328125" customWidth="1"/>
    <col min="2306" max="2306" width="18.6328125" customWidth="1"/>
    <col min="2307" max="2327" width="0" hidden="1" customWidth="1"/>
    <col min="2328" max="2337" width="11.26953125" customWidth="1"/>
    <col min="2338" max="2338" width="9.90625" bestFit="1" customWidth="1"/>
    <col min="2339" max="2339" width="10" customWidth="1"/>
    <col min="2340" max="2340" width="10.26953125" customWidth="1"/>
    <col min="2561" max="2561" width="2.6328125" customWidth="1"/>
    <col min="2562" max="2562" width="18.6328125" customWidth="1"/>
    <col min="2563" max="2583" width="0" hidden="1" customWidth="1"/>
    <col min="2584" max="2593" width="11.26953125" customWidth="1"/>
    <col min="2594" max="2594" width="9.90625" bestFit="1" customWidth="1"/>
    <col min="2595" max="2595" width="10" customWidth="1"/>
    <col min="2596" max="2596" width="10.26953125" customWidth="1"/>
    <col min="2817" max="2817" width="2.6328125" customWidth="1"/>
    <col min="2818" max="2818" width="18.6328125" customWidth="1"/>
    <col min="2819" max="2839" width="0" hidden="1" customWidth="1"/>
    <col min="2840" max="2849" width="11.26953125" customWidth="1"/>
    <col min="2850" max="2850" width="9.90625" bestFit="1" customWidth="1"/>
    <col min="2851" max="2851" width="10" customWidth="1"/>
    <col min="2852" max="2852" width="10.26953125" customWidth="1"/>
    <col min="3073" max="3073" width="2.6328125" customWidth="1"/>
    <col min="3074" max="3074" width="18.6328125" customWidth="1"/>
    <col min="3075" max="3095" width="0" hidden="1" customWidth="1"/>
    <col min="3096" max="3105" width="11.26953125" customWidth="1"/>
    <col min="3106" max="3106" width="9.90625" bestFit="1" customWidth="1"/>
    <col min="3107" max="3107" width="10" customWidth="1"/>
    <col min="3108" max="3108" width="10.26953125" customWidth="1"/>
    <col min="3329" max="3329" width="2.6328125" customWidth="1"/>
    <col min="3330" max="3330" width="18.6328125" customWidth="1"/>
    <col min="3331" max="3351" width="0" hidden="1" customWidth="1"/>
    <col min="3352" max="3361" width="11.26953125" customWidth="1"/>
    <col min="3362" max="3362" width="9.90625" bestFit="1" customWidth="1"/>
    <col min="3363" max="3363" width="10" customWidth="1"/>
    <col min="3364" max="3364" width="10.26953125" customWidth="1"/>
    <col min="3585" max="3585" width="2.6328125" customWidth="1"/>
    <col min="3586" max="3586" width="18.6328125" customWidth="1"/>
    <col min="3587" max="3607" width="0" hidden="1" customWidth="1"/>
    <col min="3608" max="3617" width="11.26953125" customWidth="1"/>
    <col min="3618" max="3618" width="9.90625" bestFit="1" customWidth="1"/>
    <col min="3619" max="3619" width="10" customWidth="1"/>
    <col min="3620" max="3620" width="10.26953125" customWidth="1"/>
    <col min="3841" max="3841" width="2.6328125" customWidth="1"/>
    <col min="3842" max="3842" width="18.6328125" customWidth="1"/>
    <col min="3843" max="3863" width="0" hidden="1" customWidth="1"/>
    <col min="3864" max="3873" width="11.26953125" customWidth="1"/>
    <col min="3874" max="3874" width="9.90625" bestFit="1" customWidth="1"/>
    <col min="3875" max="3875" width="10" customWidth="1"/>
    <col min="3876" max="3876" width="10.26953125" customWidth="1"/>
    <col min="4097" max="4097" width="2.6328125" customWidth="1"/>
    <col min="4098" max="4098" width="18.6328125" customWidth="1"/>
    <col min="4099" max="4119" width="0" hidden="1" customWidth="1"/>
    <col min="4120" max="4129" width="11.26953125" customWidth="1"/>
    <col min="4130" max="4130" width="9.90625" bestFit="1" customWidth="1"/>
    <col min="4131" max="4131" width="10" customWidth="1"/>
    <col min="4132" max="4132" width="10.26953125" customWidth="1"/>
    <col min="4353" max="4353" width="2.6328125" customWidth="1"/>
    <col min="4354" max="4354" width="18.6328125" customWidth="1"/>
    <col min="4355" max="4375" width="0" hidden="1" customWidth="1"/>
    <col min="4376" max="4385" width="11.26953125" customWidth="1"/>
    <col min="4386" max="4386" width="9.90625" bestFit="1" customWidth="1"/>
    <col min="4387" max="4387" width="10" customWidth="1"/>
    <col min="4388" max="4388" width="10.26953125" customWidth="1"/>
    <col min="4609" max="4609" width="2.6328125" customWidth="1"/>
    <col min="4610" max="4610" width="18.6328125" customWidth="1"/>
    <col min="4611" max="4631" width="0" hidden="1" customWidth="1"/>
    <col min="4632" max="4641" width="11.26953125" customWidth="1"/>
    <col min="4642" max="4642" width="9.90625" bestFit="1" customWidth="1"/>
    <col min="4643" max="4643" width="10" customWidth="1"/>
    <col min="4644" max="4644" width="10.26953125" customWidth="1"/>
    <col min="4865" max="4865" width="2.6328125" customWidth="1"/>
    <col min="4866" max="4866" width="18.6328125" customWidth="1"/>
    <col min="4867" max="4887" width="0" hidden="1" customWidth="1"/>
    <col min="4888" max="4897" width="11.26953125" customWidth="1"/>
    <col min="4898" max="4898" width="9.90625" bestFit="1" customWidth="1"/>
    <col min="4899" max="4899" width="10" customWidth="1"/>
    <col min="4900" max="4900" width="10.26953125" customWidth="1"/>
    <col min="5121" max="5121" width="2.6328125" customWidth="1"/>
    <col min="5122" max="5122" width="18.6328125" customWidth="1"/>
    <col min="5123" max="5143" width="0" hidden="1" customWidth="1"/>
    <col min="5144" max="5153" width="11.26953125" customWidth="1"/>
    <col min="5154" max="5154" width="9.90625" bestFit="1" customWidth="1"/>
    <col min="5155" max="5155" width="10" customWidth="1"/>
    <col min="5156" max="5156" width="10.26953125" customWidth="1"/>
    <col min="5377" max="5377" width="2.6328125" customWidth="1"/>
    <col min="5378" max="5378" width="18.6328125" customWidth="1"/>
    <col min="5379" max="5399" width="0" hidden="1" customWidth="1"/>
    <col min="5400" max="5409" width="11.26953125" customWidth="1"/>
    <col min="5410" max="5410" width="9.90625" bestFit="1" customWidth="1"/>
    <col min="5411" max="5411" width="10" customWidth="1"/>
    <col min="5412" max="5412" width="10.26953125" customWidth="1"/>
    <col min="5633" max="5633" width="2.6328125" customWidth="1"/>
    <col min="5634" max="5634" width="18.6328125" customWidth="1"/>
    <col min="5635" max="5655" width="0" hidden="1" customWidth="1"/>
    <col min="5656" max="5665" width="11.26953125" customWidth="1"/>
    <col min="5666" max="5666" width="9.90625" bestFit="1" customWidth="1"/>
    <col min="5667" max="5667" width="10" customWidth="1"/>
    <col min="5668" max="5668" width="10.26953125" customWidth="1"/>
    <col min="5889" max="5889" width="2.6328125" customWidth="1"/>
    <col min="5890" max="5890" width="18.6328125" customWidth="1"/>
    <col min="5891" max="5911" width="0" hidden="1" customWidth="1"/>
    <col min="5912" max="5921" width="11.26953125" customWidth="1"/>
    <col min="5922" max="5922" width="9.90625" bestFit="1" customWidth="1"/>
    <col min="5923" max="5923" width="10" customWidth="1"/>
    <col min="5924" max="5924" width="10.26953125" customWidth="1"/>
    <col min="6145" max="6145" width="2.6328125" customWidth="1"/>
    <col min="6146" max="6146" width="18.6328125" customWidth="1"/>
    <col min="6147" max="6167" width="0" hidden="1" customWidth="1"/>
    <col min="6168" max="6177" width="11.26953125" customWidth="1"/>
    <col min="6178" max="6178" width="9.90625" bestFit="1" customWidth="1"/>
    <col min="6179" max="6179" width="10" customWidth="1"/>
    <col min="6180" max="6180" width="10.26953125" customWidth="1"/>
    <col min="6401" max="6401" width="2.6328125" customWidth="1"/>
    <col min="6402" max="6402" width="18.6328125" customWidth="1"/>
    <col min="6403" max="6423" width="0" hidden="1" customWidth="1"/>
    <col min="6424" max="6433" width="11.26953125" customWidth="1"/>
    <col min="6434" max="6434" width="9.90625" bestFit="1" customWidth="1"/>
    <col min="6435" max="6435" width="10" customWidth="1"/>
    <col min="6436" max="6436" width="10.26953125" customWidth="1"/>
    <col min="6657" max="6657" width="2.6328125" customWidth="1"/>
    <col min="6658" max="6658" width="18.6328125" customWidth="1"/>
    <col min="6659" max="6679" width="0" hidden="1" customWidth="1"/>
    <col min="6680" max="6689" width="11.26953125" customWidth="1"/>
    <col min="6690" max="6690" width="9.90625" bestFit="1" customWidth="1"/>
    <col min="6691" max="6691" width="10" customWidth="1"/>
    <col min="6692" max="6692" width="10.26953125" customWidth="1"/>
    <col min="6913" max="6913" width="2.6328125" customWidth="1"/>
    <col min="6914" max="6914" width="18.6328125" customWidth="1"/>
    <col min="6915" max="6935" width="0" hidden="1" customWidth="1"/>
    <col min="6936" max="6945" width="11.26953125" customWidth="1"/>
    <col min="6946" max="6946" width="9.90625" bestFit="1" customWidth="1"/>
    <col min="6947" max="6947" width="10" customWidth="1"/>
    <col min="6948" max="6948" width="10.26953125" customWidth="1"/>
    <col min="7169" max="7169" width="2.6328125" customWidth="1"/>
    <col min="7170" max="7170" width="18.6328125" customWidth="1"/>
    <col min="7171" max="7191" width="0" hidden="1" customWidth="1"/>
    <col min="7192" max="7201" width="11.26953125" customWidth="1"/>
    <col min="7202" max="7202" width="9.90625" bestFit="1" customWidth="1"/>
    <col min="7203" max="7203" width="10" customWidth="1"/>
    <col min="7204" max="7204" width="10.26953125" customWidth="1"/>
    <col min="7425" max="7425" width="2.6328125" customWidth="1"/>
    <col min="7426" max="7426" width="18.6328125" customWidth="1"/>
    <col min="7427" max="7447" width="0" hidden="1" customWidth="1"/>
    <col min="7448" max="7457" width="11.26953125" customWidth="1"/>
    <col min="7458" max="7458" width="9.90625" bestFit="1" customWidth="1"/>
    <col min="7459" max="7459" width="10" customWidth="1"/>
    <col min="7460" max="7460" width="10.26953125" customWidth="1"/>
    <col min="7681" max="7681" width="2.6328125" customWidth="1"/>
    <col min="7682" max="7682" width="18.6328125" customWidth="1"/>
    <col min="7683" max="7703" width="0" hidden="1" customWidth="1"/>
    <col min="7704" max="7713" width="11.26953125" customWidth="1"/>
    <col min="7714" max="7714" width="9.90625" bestFit="1" customWidth="1"/>
    <col min="7715" max="7715" width="10" customWidth="1"/>
    <col min="7716" max="7716" width="10.26953125" customWidth="1"/>
    <col min="7937" max="7937" width="2.6328125" customWidth="1"/>
    <col min="7938" max="7938" width="18.6328125" customWidth="1"/>
    <col min="7939" max="7959" width="0" hidden="1" customWidth="1"/>
    <col min="7960" max="7969" width="11.26953125" customWidth="1"/>
    <col min="7970" max="7970" width="9.90625" bestFit="1" customWidth="1"/>
    <col min="7971" max="7971" width="10" customWidth="1"/>
    <col min="7972" max="7972" width="10.26953125" customWidth="1"/>
    <col min="8193" max="8193" width="2.6328125" customWidth="1"/>
    <col min="8194" max="8194" width="18.6328125" customWidth="1"/>
    <col min="8195" max="8215" width="0" hidden="1" customWidth="1"/>
    <col min="8216" max="8225" width="11.26953125" customWidth="1"/>
    <col min="8226" max="8226" width="9.90625" bestFit="1" customWidth="1"/>
    <col min="8227" max="8227" width="10" customWidth="1"/>
    <col min="8228" max="8228" width="10.26953125" customWidth="1"/>
    <col min="8449" max="8449" width="2.6328125" customWidth="1"/>
    <col min="8450" max="8450" width="18.6328125" customWidth="1"/>
    <col min="8451" max="8471" width="0" hidden="1" customWidth="1"/>
    <col min="8472" max="8481" width="11.26953125" customWidth="1"/>
    <col min="8482" max="8482" width="9.90625" bestFit="1" customWidth="1"/>
    <col min="8483" max="8483" width="10" customWidth="1"/>
    <col min="8484" max="8484" width="10.26953125" customWidth="1"/>
    <col min="8705" max="8705" width="2.6328125" customWidth="1"/>
    <col min="8706" max="8706" width="18.6328125" customWidth="1"/>
    <col min="8707" max="8727" width="0" hidden="1" customWidth="1"/>
    <col min="8728" max="8737" width="11.26953125" customWidth="1"/>
    <col min="8738" max="8738" width="9.90625" bestFit="1" customWidth="1"/>
    <col min="8739" max="8739" width="10" customWidth="1"/>
    <col min="8740" max="8740" width="10.26953125" customWidth="1"/>
    <col min="8961" max="8961" width="2.6328125" customWidth="1"/>
    <col min="8962" max="8962" width="18.6328125" customWidth="1"/>
    <col min="8963" max="8983" width="0" hidden="1" customWidth="1"/>
    <col min="8984" max="8993" width="11.26953125" customWidth="1"/>
    <col min="8994" max="8994" width="9.90625" bestFit="1" customWidth="1"/>
    <col min="8995" max="8995" width="10" customWidth="1"/>
    <col min="8996" max="8996" width="10.26953125" customWidth="1"/>
    <col min="9217" max="9217" width="2.6328125" customWidth="1"/>
    <col min="9218" max="9218" width="18.6328125" customWidth="1"/>
    <col min="9219" max="9239" width="0" hidden="1" customWidth="1"/>
    <col min="9240" max="9249" width="11.26953125" customWidth="1"/>
    <col min="9250" max="9250" width="9.90625" bestFit="1" customWidth="1"/>
    <col min="9251" max="9251" width="10" customWidth="1"/>
    <col min="9252" max="9252" width="10.26953125" customWidth="1"/>
    <col min="9473" max="9473" width="2.6328125" customWidth="1"/>
    <col min="9474" max="9474" width="18.6328125" customWidth="1"/>
    <col min="9475" max="9495" width="0" hidden="1" customWidth="1"/>
    <col min="9496" max="9505" width="11.26953125" customWidth="1"/>
    <col min="9506" max="9506" width="9.90625" bestFit="1" customWidth="1"/>
    <col min="9507" max="9507" width="10" customWidth="1"/>
    <col min="9508" max="9508" width="10.26953125" customWidth="1"/>
    <col min="9729" max="9729" width="2.6328125" customWidth="1"/>
    <col min="9730" max="9730" width="18.6328125" customWidth="1"/>
    <col min="9731" max="9751" width="0" hidden="1" customWidth="1"/>
    <col min="9752" max="9761" width="11.26953125" customWidth="1"/>
    <col min="9762" max="9762" width="9.90625" bestFit="1" customWidth="1"/>
    <col min="9763" max="9763" width="10" customWidth="1"/>
    <col min="9764" max="9764" width="10.26953125" customWidth="1"/>
    <col min="9985" max="9985" width="2.6328125" customWidth="1"/>
    <col min="9986" max="9986" width="18.6328125" customWidth="1"/>
    <col min="9987" max="10007" width="0" hidden="1" customWidth="1"/>
    <col min="10008" max="10017" width="11.26953125" customWidth="1"/>
    <col min="10018" max="10018" width="9.90625" bestFit="1" customWidth="1"/>
    <col min="10019" max="10019" width="10" customWidth="1"/>
    <col min="10020" max="10020" width="10.26953125" customWidth="1"/>
    <col min="10241" max="10241" width="2.6328125" customWidth="1"/>
    <col min="10242" max="10242" width="18.6328125" customWidth="1"/>
    <col min="10243" max="10263" width="0" hidden="1" customWidth="1"/>
    <col min="10264" max="10273" width="11.26953125" customWidth="1"/>
    <col min="10274" max="10274" width="9.90625" bestFit="1" customWidth="1"/>
    <col min="10275" max="10275" width="10" customWidth="1"/>
    <col min="10276" max="10276" width="10.26953125" customWidth="1"/>
    <col min="10497" max="10497" width="2.6328125" customWidth="1"/>
    <col min="10498" max="10498" width="18.6328125" customWidth="1"/>
    <col min="10499" max="10519" width="0" hidden="1" customWidth="1"/>
    <col min="10520" max="10529" width="11.26953125" customWidth="1"/>
    <col min="10530" max="10530" width="9.90625" bestFit="1" customWidth="1"/>
    <col min="10531" max="10531" width="10" customWidth="1"/>
    <col min="10532" max="10532" width="10.26953125" customWidth="1"/>
    <col min="10753" max="10753" width="2.6328125" customWidth="1"/>
    <col min="10754" max="10754" width="18.6328125" customWidth="1"/>
    <col min="10755" max="10775" width="0" hidden="1" customWidth="1"/>
    <col min="10776" max="10785" width="11.26953125" customWidth="1"/>
    <col min="10786" max="10786" width="9.90625" bestFit="1" customWidth="1"/>
    <col min="10787" max="10787" width="10" customWidth="1"/>
    <col min="10788" max="10788" width="10.26953125" customWidth="1"/>
    <col min="11009" max="11009" width="2.6328125" customWidth="1"/>
    <col min="11010" max="11010" width="18.6328125" customWidth="1"/>
    <col min="11011" max="11031" width="0" hidden="1" customWidth="1"/>
    <col min="11032" max="11041" width="11.26953125" customWidth="1"/>
    <col min="11042" max="11042" width="9.90625" bestFit="1" customWidth="1"/>
    <col min="11043" max="11043" width="10" customWidth="1"/>
    <col min="11044" max="11044" width="10.26953125" customWidth="1"/>
    <col min="11265" max="11265" width="2.6328125" customWidth="1"/>
    <col min="11266" max="11266" width="18.6328125" customWidth="1"/>
    <col min="11267" max="11287" width="0" hidden="1" customWidth="1"/>
    <col min="11288" max="11297" width="11.26953125" customWidth="1"/>
    <col min="11298" max="11298" width="9.90625" bestFit="1" customWidth="1"/>
    <col min="11299" max="11299" width="10" customWidth="1"/>
    <col min="11300" max="11300" width="10.26953125" customWidth="1"/>
    <col min="11521" max="11521" width="2.6328125" customWidth="1"/>
    <col min="11522" max="11522" width="18.6328125" customWidth="1"/>
    <col min="11523" max="11543" width="0" hidden="1" customWidth="1"/>
    <col min="11544" max="11553" width="11.26953125" customWidth="1"/>
    <col min="11554" max="11554" width="9.90625" bestFit="1" customWidth="1"/>
    <col min="11555" max="11555" width="10" customWidth="1"/>
    <col min="11556" max="11556" width="10.26953125" customWidth="1"/>
    <col min="11777" max="11777" width="2.6328125" customWidth="1"/>
    <col min="11778" max="11778" width="18.6328125" customWidth="1"/>
    <col min="11779" max="11799" width="0" hidden="1" customWidth="1"/>
    <col min="11800" max="11809" width="11.26953125" customWidth="1"/>
    <col min="11810" max="11810" width="9.90625" bestFit="1" customWidth="1"/>
    <col min="11811" max="11811" width="10" customWidth="1"/>
    <col min="11812" max="11812" width="10.26953125" customWidth="1"/>
    <col min="12033" max="12033" width="2.6328125" customWidth="1"/>
    <col min="12034" max="12034" width="18.6328125" customWidth="1"/>
    <col min="12035" max="12055" width="0" hidden="1" customWidth="1"/>
    <col min="12056" max="12065" width="11.26953125" customWidth="1"/>
    <col min="12066" max="12066" width="9.90625" bestFit="1" customWidth="1"/>
    <col min="12067" max="12067" width="10" customWidth="1"/>
    <col min="12068" max="12068" width="10.26953125" customWidth="1"/>
    <col min="12289" max="12289" width="2.6328125" customWidth="1"/>
    <col min="12290" max="12290" width="18.6328125" customWidth="1"/>
    <col min="12291" max="12311" width="0" hidden="1" customWidth="1"/>
    <col min="12312" max="12321" width="11.26953125" customWidth="1"/>
    <col min="12322" max="12322" width="9.90625" bestFit="1" customWidth="1"/>
    <col min="12323" max="12323" width="10" customWidth="1"/>
    <col min="12324" max="12324" width="10.26953125" customWidth="1"/>
    <col min="12545" max="12545" width="2.6328125" customWidth="1"/>
    <col min="12546" max="12546" width="18.6328125" customWidth="1"/>
    <col min="12547" max="12567" width="0" hidden="1" customWidth="1"/>
    <col min="12568" max="12577" width="11.26953125" customWidth="1"/>
    <col min="12578" max="12578" width="9.90625" bestFit="1" customWidth="1"/>
    <col min="12579" max="12579" width="10" customWidth="1"/>
    <col min="12580" max="12580" width="10.26953125" customWidth="1"/>
    <col min="12801" max="12801" width="2.6328125" customWidth="1"/>
    <col min="12802" max="12802" width="18.6328125" customWidth="1"/>
    <col min="12803" max="12823" width="0" hidden="1" customWidth="1"/>
    <col min="12824" max="12833" width="11.26953125" customWidth="1"/>
    <col min="12834" max="12834" width="9.90625" bestFit="1" customWidth="1"/>
    <col min="12835" max="12835" width="10" customWidth="1"/>
    <col min="12836" max="12836" width="10.26953125" customWidth="1"/>
    <col min="13057" max="13057" width="2.6328125" customWidth="1"/>
    <col min="13058" max="13058" width="18.6328125" customWidth="1"/>
    <col min="13059" max="13079" width="0" hidden="1" customWidth="1"/>
    <col min="13080" max="13089" width="11.26953125" customWidth="1"/>
    <col min="13090" max="13090" width="9.90625" bestFit="1" customWidth="1"/>
    <col min="13091" max="13091" width="10" customWidth="1"/>
    <col min="13092" max="13092" width="10.26953125" customWidth="1"/>
    <col min="13313" max="13313" width="2.6328125" customWidth="1"/>
    <col min="13314" max="13314" width="18.6328125" customWidth="1"/>
    <col min="13315" max="13335" width="0" hidden="1" customWidth="1"/>
    <col min="13336" max="13345" width="11.26953125" customWidth="1"/>
    <col min="13346" max="13346" width="9.90625" bestFit="1" customWidth="1"/>
    <col min="13347" max="13347" width="10" customWidth="1"/>
    <col min="13348" max="13348" width="10.26953125" customWidth="1"/>
    <col min="13569" max="13569" width="2.6328125" customWidth="1"/>
    <col min="13570" max="13570" width="18.6328125" customWidth="1"/>
    <col min="13571" max="13591" width="0" hidden="1" customWidth="1"/>
    <col min="13592" max="13601" width="11.26953125" customWidth="1"/>
    <col min="13602" max="13602" width="9.90625" bestFit="1" customWidth="1"/>
    <col min="13603" max="13603" width="10" customWidth="1"/>
    <col min="13604" max="13604" width="10.26953125" customWidth="1"/>
    <col min="13825" max="13825" width="2.6328125" customWidth="1"/>
    <col min="13826" max="13826" width="18.6328125" customWidth="1"/>
    <col min="13827" max="13847" width="0" hidden="1" customWidth="1"/>
    <col min="13848" max="13857" width="11.26953125" customWidth="1"/>
    <col min="13858" max="13858" width="9.90625" bestFit="1" customWidth="1"/>
    <col min="13859" max="13859" width="10" customWidth="1"/>
    <col min="13860" max="13860" width="10.26953125" customWidth="1"/>
    <col min="14081" max="14081" width="2.6328125" customWidth="1"/>
    <col min="14082" max="14082" width="18.6328125" customWidth="1"/>
    <col min="14083" max="14103" width="0" hidden="1" customWidth="1"/>
    <col min="14104" max="14113" width="11.26953125" customWidth="1"/>
    <col min="14114" max="14114" width="9.90625" bestFit="1" customWidth="1"/>
    <col min="14115" max="14115" width="10" customWidth="1"/>
    <col min="14116" max="14116" width="10.26953125" customWidth="1"/>
    <col min="14337" max="14337" width="2.6328125" customWidth="1"/>
    <col min="14338" max="14338" width="18.6328125" customWidth="1"/>
    <col min="14339" max="14359" width="0" hidden="1" customWidth="1"/>
    <col min="14360" max="14369" width="11.26953125" customWidth="1"/>
    <col min="14370" max="14370" width="9.90625" bestFit="1" customWidth="1"/>
    <col min="14371" max="14371" width="10" customWidth="1"/>
    <col min="14372" max="14372" width="10.26953125" customWidth="1"/>
    <col min="14593" max="14593" width="2.6328125" customWidth="1"/>
    <col min="14594" max="14594" width="18.6328125" customWidth="1"/>
    <col min="14595" max="14615" width="0" hidden="1" customWidth="1"/>
    <col min="14616" max="14625" width="11.26953125" customWidth="1"/>
    <col min="14626" max="14626" width="9.90625" bestFit="1" customWidth="1"/>
    <col min="14627" max="14627" width="10" customWidth="1"/>
    <col min="14628" max="14628" width="10.26953125" customWidth="1"/>
    <col min="14849" max="14849" width="2.6328125" customWidth="1"/>
    <col min="14850" max="14850" width="18.6328125" customWidth="1"/>
    <col min="14851" max="14871" width="0" hidden="1" customWidth="1"/>
    <col min="14872" max="14881" width="11.26953125" customWidth="1"/>
    <col min="14882" max="14882" width="9.90625" bestFit="1" customWidth="1"/>
    <col min="14883" max="14883" width="10" customWidth="1"/>
    <col min="14884" max="14884" width="10.26953125" customWidth="1"/>
    <col min="15105" max="15105" width="2.6328125" customWidth="1"/>
    <col min="15106" max="15106" width="18.6328125" customWidth="1"/>
    <col min="15107" max="15127" width="0" hidden="1" customWidth="1"/>
    <col min="15128" max="15137" width="11.26953125" customWidth="1"/>
    <col min="15138" max="15138" width="9.90625" bestFit="1" customWidth="1"/>
    <col min="15139" max="15139" width="10" customWidth="1"/>
    <col min="15140" max="15140" width="10.26953125" customWidth="1"/>
    <col min="15361" max="15361" width="2.6328125" customWidth="1"/>
    <col min="15362" max="15362" width="18.6328125" customWidth="1"/>
    <col min="15363" max="15383" width="0" hidden="1" customWidth="1"/>
    <col min="15384" max="15393" width="11.26953125" customWidth="1"/>
    <col min="15394" max="15394" width="9.90625" bestFit="1" customWidth="1"/>
    <col min="15395" max="15395" width="10" customWidth="1"/>
    <col min="15396" max="15396" width="10.26953125" customWidth="1"/>
    <col min="15617" max="15617" width="2.6328125" customWidth="1"/>
    <col min="15618" max="15618" width="18.6328125" customWidth="1"/>
    <col min="15619" max="15639" width="0" hidden="1" customWidth="1"/>
    <col min="15640" max="15649" width="11.26953125" customWidth="1"/>
    <col min="15650" max="15650" width="9.90625" bestFit="1" customWidth="1"/>
    <col min="15651" max="15651" width="10" customWidth="1"/>
    <col min="15652" max="15652" width="10.26953125" customWidth="1"/>
    <col min="15873" max="15873" width="2.6328125" customWidth="1"/>
    <col min="15874" max="15874" width="18.6328125" customWidth="1"/>
    <col min="15875" max="15895" width="0" hidden="1" customWidth="1"/>
    <col min="15896" max="15905" width="11.26953125" customWidth="1"/>
    <col min="15906" max="15906" width="9.90625" bestFit="1" customWidth="1"/>
    <col min="15907" max="15907" width="10" customWidth="1"/>
    <col min="15908" max="15908" width="10.26953125" customWidth="1"/>
    <col min="16129" max="16129" width="2.6328125" customWidth="1"/>
    <col min="16130" max="16130" width="18.6328125" customWidth="1"/>
    <col min="16131" max="16151" width="0" hidden="1" customWidth="1"/>
    <col min="16152" max="16161" width="11.26953125" customWidth="1"/>
    <col min="16162" max="16162" width="9.90625" bestFit="1" customWidth="1"/>
    <col min="16163" max="16163" width="10" customWidth="1"/>
    <col min="16164" max="16164" width="10.26953125" customWidth="1"/>
  </cols>
  <sheetData>
    <row r="1" spans="1:37">
      <c r="A1" s="157"/>
      <c r="B1" s="158" t="s">
        <v>191</v>
      </c>
      <c r="C1" s="158"/>
      <c r="D1" s="158"/>
      <c r="E1" s="158"/>
      <c r="F1" s="158"/>
      <c r="G1" s="158"/>
      <c r="H1" s="158"/>
      <c r="I1" s="158"/>
      <c r="J1" s="158"/>
      <c r="K1" s="158"/>
      <c r="L1" s="158"/>
      <c r="T1" t="s">
        <v>192</v>
      </c>
      <c r="W1" t="s">
        <v>193</v>
      </c>
      <c r="X1" t="s">
        <v>194</v>
      </c>
      <c r="Y1" t="s">
        <v>194</v>
      </c>
      <c r="Z1" t="s">
        <v>194</v>
      </c>
      <c r="AA1" t="s">
        <v>194</v>
      </c>
      <c r="AB1" t="s">
        <v>194</v>
      </c>
      <c r="AC1" t="s">
        <v>194</v>
      </c>
      <c r="AD1" t="s">
        <v>194</v>
      </c>
      <c r="AE1" t="s">
        <v>194</v>
      </c>
      <c r="AF1" t="s">
        <v>194</v>
      </c>
      <c r="AG1" s="805" t="s">
        <v>194</v>
      </c>
      <c r="AI1" t="s">
        <v>195</v>
      </c>
      <c r="AJ1" s="157" t="s">
        <v>144</v>
      </c>
    </row>
    <row r="2" spans="1:37">
      <c r="A2" s="157"/>
      <c r="B2" s="159"/>
      <c r="C2" s="160" t="s">
        <v>196</v>
      </c>
      <c r="D2" s="160" t="s">
        <v>197</v>
      </c>
      <c r="E2" s="160" t="s">
        <v>198</v>
      </c>
      <c r="F2" s="160" t="s">
        <v>199</v>
      </c>
      <c r="G2" s="160" t="s">
        <v>200</v>
      </c>
      <c r="H2" s="160" t="s">
        <v>201</v>
      </c>
      <c r="I2" s="160" t="s">
        <v>202</v>
      </c>
      <c r="J2" s="160" t="s">
        <v>203</v>
      </c>
      <c r="K2" s="160" t="s">
        <v>204</v>
      </c>
      <c r="L2" s="160" t="s">
        <v>205</v>
      </c>
      <c r="M2" s="161" t="s">
        <v>206</v>
      </c>
      <c r="N2" s="161" t="s">
        <v>161</v>
      </c>
      <c r="O2" s="161" t="s">
        <v>162</v>
      </c>
      <c r="P2" s="161" t="s">
        <v>163</v>
      </c>
      <c r="Q2" s="161" t="s">
        <v>164</v>
      </c>
      <c r="R2" s="161" t="s">
        <v>165</v>
      </c>
      <c r="S2" s="161" t="s">
        <v>166</v>
      </c>
      <c r="T2" s="161" t="s">
        <v>167</v>
      </c>
      <c r="U2" s="161" t="s">
        <v>168</v>
      </c>
      <c r="V2" s="162" t="s">
        <v>169</v>
      </c>
      <c r="W2" s="163" t="s">
        <v>81</v>
      </c>
      <c r="X2" s="164" t="s">
        <v>207</v>
      </c>
      <c r="Y2" s="162" t="s">
        <v>208</v>
      </c>
      <c r="Z2" s="162" t="s">
        <v>209</v>
      </c>
      <c r="AA2" s="162" t="s">
        <v>210</v>
      </c>
      <c r="AB2" s="162" t="s">
        <v>211</v>
      </c>
      <c r="AC2" s="162" t="s">
        <v>212</v>
      </c>
      <c r="AD2" s="162" t="s">
        <v>213</v>
      </c>
      <c r="AE2" s="162" t="s">
        <v>214</v>
      </c>
      <c r="AF2" s="162" t="s">
        <v>866</v>
      </c>
      <c r="AG2" s="952" t="s">
        <v>1104</v>
      </c>
      <c r="AH2" s="165" t="s">
        <v>215</v>
      </c>
      <c r="AI2" s="165" t="s">
        <v>193</v>
      </c>
      <c r="AJ2" s="165" t="s">
        <v>216</v>
      </c>
      <c r="AK2" s="165" t="s">
        <v>194</v>
      </c>
    </row>
    <row r="3" spans="1:37">
      <c r="A3" s="157"/>
      <c r="B3" s="9" t="s">
        <v>217</v>
      </c>
      <c r="C3" s="166" t="s">
        <v>218</v>
      </c>
      <c r="D3" s="166" t="s">
        <v>219</v>
      </c>
      <c r="E3" s="166" t="s">
        <v>220</v>
      </c>
      <c r="F3" s="166" t="s">
        <v>221</v>
      </c>
      <c r="G3" s="166" t="s">
        <v>222</v>
      </c>
      <c r="H3" s="166" t="s">
        <v>223</v>
      </c>
      <c r="I3" s="166" t="s">
        <v>224</v>
      </c>
      <c r="J3" s="166" t="s">
        <v>225</v>
      </c>
      <c r="K3" s="166" t="s">
        <v>226</v>
      </c>
      <c r="L3" s="166" t="s">
        <v>227</v>
      </c>
      <c r="M3" s="167" t="s">
        <v>228</v>
      </c>
      <c r="N3" s="167" t="s">
        <v>229</v>
      </c>
      <c r="O3" s="167" t="s">
        <v>230</v>
      </c>
      <c r="P3" s="167" t="s">
        <v>231</v>
      </c>
      <c r="Q3" s="167" t="s">
        <v>232</v>
      </c>
      <c r="R3" s="167" t="s">
        <v>233</v>
      </c>
      <c r="S3" s="167" t="s">
        <v>234</v>
      </c>
      <c r="T3" s="167" t="s">
        <v>235</v>
      </c>
      <c r="U3" s="167" t="s">
        <v>236</v>
      </c>
      <c r="V3" s="167" t="s">
        <v>237</v>
      </c>
      <c r="W3" s="168" t="s">
        <v>238</v>
      </c>
      <c r="X3" s="169" t="s">
        <v>239</v>
      </c>
      <c r="Y3" s="170" t="s">
        <v>240</v>
      </c>
      <c r="Z3" s="170" t="s">
        <v>241</v>
      </c>
      <c r="AA3" s="167" t="s">
        <v>242</v>
      </c>
      <c r="AB3" s="167" t="s">
        <v>243</v>
      </c>
      <c r="AC3" s="167" t="s">
        <v>244</v>
      </c>
      <c r="AD3" s="167" t="s">
        <v>245</v>
      </c>
      <c r="AE3" s="167" t="s">
        <v>246</v>
      </c>
      <c r="AF3" s="167" t="s">
        <v>867</v>
      </c>
      <c r="AG3" s="167" t="s">
        <v>1105</v>
      </c>
      <c r="AI3" s="170" t="s">
        <v>868</v>
      </c>
      <c r="AJ3" s="171" t="s">
        <v>869</v>
      </c>
    </row>
    <row r="4" spans="1:37">
      <c r="A4" s="157"/>
      <c r="B4" t="s">
        <v>247</v>
      </c>
      <c r="C4" s="747">
        <f t="shared" ref="C4:W5" si="0">ROUND(C97*$AH4,0)</f>
        <v>557670</v>
      </c>
      <c r="D4" s="747">
        <f t="shared" si="0"/>
        <v>582770</v>
      </c>
      <c r="E4" s="747">
        <f t="shared" si="0"/>
        <v>652621</v>
      </c>
      <c r="F4" s="747">
        <f t="shared" si="0"/>
        <v>681528</v>
      </c>
      <c r="G4" s="747">
        <f t="shared" si="0"/>
        <v>625462</v>
      </c>
      <c r="H4" s="747">
        <f t="shared" si="0"/>
        <v>511480</v>
      </c>
      <c r="I4" s="747">
        <f t="shared" si="0"/>
        <v>648711</v>
      </c>
      <c r="J4" s="747">
        <f t="shared" si="0"/>
        <v>666200</v>
      </c>
      <c r="K4" s="747">
        <f t="shared" si="0"/>
        <v>781211</v>
      </c>
      <c r="L4" s="747">
        <f t="shared" si="0"/>
        <v>769586</v>
      </c>
      <c r="M4" s="747">
        <f t="shared" si="0"/>
        <v>754875</v>
      </c>
      <c r="N4" s="747">
        <f t="shared" si="0"/>
        <v>723499</v>
      </c>
      <c r="O4" s="747">
        <f t="shared" si="0"/>
        <v>750555</v>
      </c>
      <c r="P4" s="747">
        <f t="shared" si="0"/>
        <v>700662</v>
      </c>
      <c r="Q4" s="747">
        <f t="shared" si="0"/>
        <v>756727</v>
      </c>
      <c r="R4" s="747">
        <f t="shared" si="0"/>
        <v>764545</v>
      </c>
      <c r="S4" s="747">
        <f t="shared" si="0"/>
        <v>803534</v>
      </c>
      <c r="T4" s="747">
        <f t="shared" si="0"/>
        <v>760739</v>
      </c>
      <c r="U4" s="747">
        <f t="shared" si="0"/>
        <v>827400</v>
      </c>
      <c r="V4" s="747">
        <f t="shared" si="0"/>
        <v>815570</v>
      </c>
      <c r="W4" s="748">
        <f t="shared" si="0"/>
        <v>828251</v>
      </c>
      <c r="X4" s="749">
        <f>ROUND(V97*X18/V111,0)</f>
        <v>828251</v>
      </c>
      <c r="Y4" s="750">
        <f t="shared" ref="Y4:AD4" si="1">ROUND($W97*Y18/$W111,0)</f>
        <v>841131</v>
      </c>
      <c r="Z4" s="750">
        <f t="shared" si="1"/>
        <v>859726</v>
      </c>
      <c r="AA4" s="751">
        <f t="shared" si="1"/>
        <v>878739</v>
      </c>
      <c r="AB4" s="751">
        <f t="shared" si="1"/>
        <v>898170</v>
      </c>
      <c r="AC4" s="751">
        <f t="shared" si="1"/>
        <v>918029</v>
      </c>
      <c r="AD4" s="751">
        <f t="shared" si="1"/>
        <v>938328</v>
      </c>
      <c r="AE4" s="751">
        <f>ROUND($W97*AE18/$W111,0)</f>
        <v>959077</v>
      </c>
      <c r="AF4" s="751">
        <f>ROUND($W97*AF18/$W111,0)</f>
        <v>980288</v>
      </c>
      <c r="AG4" s="751">
        <f>ROUND($W97*AG18/$W111,0)</f>
        <v>1001960</v>
      </c>
      <c r="AH4" s="752">
        <f>X4/W97</f>
        <v>1.0287209347096793</v>
      </c>
      <c r="AI4" s="753" t="s">
        <v>248</v>
      </c>
      <c r="AJ4" s="157"/>
      <c r="AK4" s="747"/>
    </row>
    <row r="5" spans="1:37">
      <c r="A5" s="157"/>
      <c r="B5" t="s">
        <v>249</v>
      </c>
      <c r="C5" s="747">
        <f t="shared" si="0"/>
        <v>354313</v>
      </c>
      <c r="D5" s="747">
        <f t="shared" si="0"/>
        <v>379497</v>
      </c>
      <c r="E5" s="747">
        <f t="shared" si="0"/>
        <v>375348</v>
      </c>
      <c r="F5" s="747">
        <f t="shared" si="0"/>
        <v>394549</v>
      </c>
      <c r="G5" s="747">
        <f t="shared" si="0"/>
        <v>388567</v>
      </c>
      <c r="H5" s="747">
        <f t="shared" si="0"/>
        <v>277120</v>
      </c>
      <c r="I5" s="747">
        <f t="shared" si="0"/>
        <v>318708</v>
      </c>
      <c r="J5" s="747">
        <f t="shared" si="0"/>
        <v>316971</v>
      </c>
      <c r="K5" s="747">
        <f t="shared" si="0"/>
        <v>348234</v>
      </c>
      <c r="L5" s="747">
        <f t="shared" si="0"/>
        <v>324111</v>
      </c>
      <c r="M5" s="747">
        <f t="shared" si="0"/>
        <v>316488</v>
      </c>
      <c r="N5" s="747">
        <f t="shared" si="0"/>
        <v>336366</v>
      </c>
      <c r="O5" s="747">
        <f t="shared" si="0"/>
        <v>276638</v>
      </c>
      <c r="P5" s="747">
        <f t="shared" si="0"/>
        <v>293427</v>
      </c>
      <c r="Q5" s="747">
        <f t="shared" si="0"/>
        <v>289954</v>
      </c>
      <c r="R5" s="747">
        <f t="shared" si="0"/>
        <v>326427</v>
      </c>
      <c r="S5" s="747">
        <f t="shared" si="0"/>
        <v>349006</v>
      </c>
      <c r="T5" s="747">
        <f t="shared" si="0"/>
        <v>406321</v>
      </c>
      <c r="U5" s="747">
        <f t="shared" si="0"/>
        <v>359330</v>
      </c>
      <c r="V5" s="747">
        <f t="shared" si="0"/>
        <v>354409</v>
      </c>
      <c r="W5" s="748">
        <f t="shared" si="0"/>
        <v>383723</v>
      </c>
      <c r="X5" s="754">
        <f>ROUND(V98*X21/V114,0)</f>
        <v>383723</v>
      </c>
      <c r="Y5" s="755">
        <f t="shared" ref="Y5:AD5" si="2">ROUND($W98*Y21/$W114,0)</f>
        <v>415463</v>
      </c>
      <c r="Z5" s="755">
        <f t="shared" si="2"/>
        <v>424650</v>
      </c>
      <c r="AA5" s="755">
        <f t="shared" si="2"/>
        <v>434037</v>
      </c>
      <c r="AB5" s="755">
        <f t="shared" si="2"/>
        <v>443635</v>
      </c>
      <c r="AC5" s="755">
        <f t="shared" si="2"/>
        <v>453445</v>
      </c>
      <c r="AD5" s="755">
        <f t="shared" si="2"/>
        <v>463472</v>
      </c>
      <c r="AE5" s="755">
        <f>ROUND($W98*AE21/$W114,0)</f>
        <v>473722</v>
      </c>
      <c r="AF5" s="755">
        <f>ROUND($W98*AF21/$W114,0)</f>
        <v>484196</v>
      </c>
      <c r="AG5" s="755">
        <f>ROUND($W98*AG21/$W114,0)</f>
        <v>494900</v>
      </c>
      <c r="AH5" s="752">
        <f>X5/W98</f>
        <v>0.96490394286863812</v>
      </c>
      <c r="AI5" s="753" t="s">
        <v>248</v>
      </c>
      <c r="AJ5" s="756" t="s">
        <v>144</v>
      </c>
      <c r="AK5" s="747" t="s">
        <v>144</v>
      </c>
    </row>
    <row r="6" spans="1:37">
      <c r="A6" s="157"/>
      <c r="B6" s="172" t="s">
        <v>250</v>
      </c>
      <c r="C6" s="757">
        <f t="shared" ref="C6:AG6" si="3">C4+C5</f>
        <v>911983</v>
      </c>
      <c r="D6" s="757">
        <f t="shared" si="3"/>
        <v>962267</v>
      </c>
      <c r="E6" s="757">
        <f t="shared" si="3"/>
        <v>1027969</v>
      </c>
      <c r="F6" s="757">
        <f t="shared" si="3"/>
        <v>1076077</v>
      </c>
      <c r="G6" s="757">
        <f t="shared" si="3"/>
        <v>1014029</v>
      </c>
      <c r="H6" s="757">
        <f t="shared" si="3"/>
        <v>788600</v>
      </c>
      <c r="I6" s="757">
        <f t="shared" si="3"/>
        <v>967419</v>
      </c>
      <c r="J6" s="757">
        <f t="shared" si="3"/>
        <v>983171</v>
      </c>
      <c r="K6" s="757">
        <f t="shared" si="3"/>
        <v>1129445</v>
      </c>
      <c r="L6" s="757">
        <f t="shared" si="3"/>
        <v>1093697</v>
      </c>
      <c r="M6" s="757">
        <f t="shared" si="3"/>
        <v>1071363</v>
      </c>
      <c r="N6" s="757">
        <f t="shared" si="3"/>
        <v>1059865</v>
      </c>
      <c r="O6" s="757">
        <f t="shared" si="3"/>
        <v>1027193</v>
      </c>
      <c r="P6" s="757">
        <f t="shared" si="3"/>
        <v>994089</v>
      </c>
      <c r="Q6" s="757">
        <f t="shared" si="3"/>
        <v>1046681</v>
      </c>
      <c r="R6" s="757">
        <f t="shared" si="3"/>
        <v>1090972</v>
      </c>
      <c r="S6" s="757">
        <f t="shared" si="3"/>
        <v>1152540</v>
      </c>
      <c r="T6" s="757">
        <f t="shared" si="3"/>
        <v>1167060</v>
      </c>
      <c r="U6" s="757">
        <f t="shared" si="3"/>
        <v>1186730</v>
      </c>
      <c r="V6" s="757">
        <f t="shared" si="3"/>
        <v>1169979</v>
      </c>
      <c r="W6" s="758">
        <f t="shared" si="3"/>
        <v>1211974</v>
      </c>
      <c r="X6" s="759">
        <f t="shared" si="3"/>
        <v>1211974</v>
      </c>
      <c r="Y6" s="759">
        <f t="shared" si="3"/>
        <v>1256594</v>
      </c>
      <c r="Z6" s="759">
        <f t="shared" si="3"/>
        <v>1284376</v>
      </c>
      <c r="AA6" s="759">
        <f t="shared" si="3"/>
        <v>1312776</v>
      </c>
      <c r="AB6" s="759">
        <f t="shared" si="3"/>
        <v>1341805</v>
      </c>
      <c r="AC6" s="759">
        <f t="shared" si="3"/>
        <v>1371474</v>
      </c>
      <c r="AD6" s="759">
        <f t="shared" si="3"/>
        <v>1401800</v>
      </c>
      <c r="AE6" s="759">
        <f t="shared" si="3"/>
        <v>1432799</v>
      </c>
      <c r="AF6" s="759">
        <f t="shared" si="3"/>
        <v>1464484</v>
      </c>
      <c r="AG6" s="759">
        <f t="shared" si="3"/>
        <v>1496860</v>
      </c>
      <c r="AH6" s="752">
        <f>X6/W99</f>
        <v>1.0076213390843252</v>
      </c>
      <c r="AI6" s="760">
        <v>136087</v>
      </c>
      <c r="AJ6" s="760">
        <v>139096</v>
      </c>
      <c r="AK6" s="747">
        <v>12966</v>
      </c>
    </row>
    <row r="7" spans="1:37">
      <c r="A7" s="157"/>
      <c r="B7" s="157"/>
      <c r="C7" s="157"/>
      <c r="D7" s="157"/>
      <c r="E7" s="157"/>
      <c r="F7" s="157"/>
      <c r="G7" s="157"/>
      <c r="H7" s="157"/>
      <c r="I7" s="157"/>
      <c r="J7" s="157"/>
      <c r="K7" s="157"/>
      <c r="L7" s="157"/>
      <c r="M7" s="157"/>
      <c r="N7" s="761"/>
      <c r="O7" s="761"/>
      <c r="P7" s="761"/>
      <c r="Q7" s="761"/>
      <c r="R7" s="761"/>
      <c r="S7" s="761"/>
      <c r="T7" s="761"/>
      <c r="U7" s="761"/>
      <c r="V7" s="761"/>
      <c r="W7" s="762"/>
      <c r="X7" s="763"/>
      <c r="Y7" s="761"/>
      <c r="Z7" s="761"/>
      <c r="AA7" s="761"/>
      <c r="AB7" s="761"/>
      <c r="AC7" s="761"/>
      <c r="AD7" s="761"/>
      <c r="AE7" s="761"/>
      <c r="AF7" s="761"/>
      <c r="AG7" s="761"/>
      <c r="AH7" s="752"/>
      <c r="AI7" s="761"/>
      <c r="AJ7" s="157"/>
      <c r="AK7" s="747"/>
    </row>
    <row r="8" spans="1:37">
      <c r="A8" s="157"/>
      <c r="B8" s="177" t="s">
        <v>251</v>
      </c>
      <c r="C8" s="764">
        <f t="shared" ref="C8:W9" si="4">ROUND(C101*$AH8,0)</f>
        <v>78948</v>
      </c>
      <c r="D8" s="764">
        <f t="shared" si="4"/>
        <v>82508</v>
      </c>
      <c r="E8" s="764">
        <f t="shared" si="4"/>
        <v>87642</v>
      </c>
      <c r="F8" s="764">
        <f t="shared" si="4"/>
        <v>89840</v>
      </c>
      <c r="G8" s="764">
        <f t="shared" si="4"/>
        <v>86452</v>
      </c>
      <c r="H8" s="764">
        <f t="shared" si="4"/>
        <v>71467</v>
      </c>
      <c r="I8" s="764">
        <f t="shared" si="4"/>
        <v>84270</v>
      </c>
      <c r="J8" s="764">
        <f t="shared" si="4"/>
        <v>86215</v>
      </c>
      <c r="K8" s="764">
        <f t="shared" si="4"/>
        <v>104016</v>
      </c>
      <c r="L8" s="764">
        <f t="shared" si="4"/>
        <v>101195</v>
      </c>
      <c r="M8" s="764">
        <f t="shared" si="4"/>
        <v>102643</v>
      </c>
      <c r="N8" s="764">
        <f t="shared" si="4"/>
        <v>98020</v>
      </c>
      <c r="O8" s="764">
        <f t="shared" si="4"/>
        <v>104238</v>
      </c>
      <c r="P8" s="764">
        <f t="shared" si="4"/>
        <v>102068</v>
      </c>
      <c r="Q8" s="764">
        <f t="shared" si="4"/>
        <v>104329</v>
      </c>
      <c r="R8" s="764">
        <f t="shared" si="4"/>
        <v>105489</v>
      </c>
      <c r="S8" s="764">
        <f t="shared" si="4"/>
        <v>110219</v>
      </c>
      <c r="T8" s="764">
        <f t="shared" si="4"/>
        <v>107190</v>
      </c>
      <c r="U8" s="764">
        <f t="shared" si="4"/>
        <v>109942</v>
      </c>
      <c r="V8" s="764">
        <f t="shared" si="4"/>
        <v>112687</v>
      </c>
      <c r="W8" s="765">
        <f t="shared" si="4"/>
        <v>114439</v>
      </c>
      <c r="X8" s="766">
        <f t="shared" ref="X8:AF9" si="5">X75</f>
        <v>114438.9</v>
      </c>
      <c r="Y8" s="767">
        <f t="shared" si="5"/>
        <v>111801.93</v>
      </c>
      <c r="Z8" s="767">
        <f t="shared" si="5"/>
        <v>116657.16</v>
      </c>
      <c r="AA8" s="767">
        <f t="shared" si="5"/>
        <v>120163</v>
      </c>
      <c r="AB8" s="767">
        <f t="shared" si="5"/>
        <v>121119</v>
      </c>
      <c r="AC8" s="767">
        <f t="shared" si="5"/>
        <v>125379</v>
      </c>
      <c r="AD8" s="767">
        <f t="shared" si="5"/>
        <v>121505</v>
      </c>
      <c r="AE8" s="767">
        <f t="shared" si="5"/>
        <v>126245</v>
      </c>
      <c r="AF8" s="767">
        <f t="shared" si="5"/>
        <v>124774</v>
      </c>
      <c r="AG8" s="767">
        <f>AG75</f>
        <v>124668</v>
      </c>
      <c r="AH8" s="752">
        <f>X8/W101</f>
        <v>0.91541599673633933</v>
      </c>
      <c r="AI8" s="761"/>
      <c r="AJ8" s="157"/>
      <c r="AK8" s="747"/>
    </row>
    <row r="9" spans="1:37">
      <c r="A9" s="157"/>
      <c r="B9" s="179" t="s">
        <v>252</v>
      </c>
      <c r="C9" s="761">
        <f t="shared" si="4"/>
        <v>11396</v>
      </c>
      <c r="D9" s="761">
        <f t="shared" si="4"/>
        <v>11590</v>
      </c>
      <c r="E9" s="761">
        <f t="shared" si="4"/>
        <v>11492</v>
      </c>
      <c r="F9" s="761">
        <f t="shared" si="4"/>
        <v>11550</v>
      </c>
      <c r="G9" s="761">
        <f t="shared" si="4"/>
        <v>11330</v>
      </c>
      <c r="H9" s="761">
        <f t="shared" si="4"/>
        <v>8476</v>
      </c>
      <c r="I9" s="761">
        <f t="shared" si="4"/>
        <v>9795</v>
      </c>
      <c r="J9" s="761">
        <f t="shared" si="4"/>
        <v>9600</v>
      </c>
      <c r="K9" s="761">
        <f t="shared" si="4"/>
        <v>10632</v>
      </c>
      <c r="L9" s="761">
        <f t="shared" si="4"/>
        <v>9810</v>
      </c>
      <c r="M9" s="761">
        <f t="shared" si="4"/>
        <v>9516</v>
      </c>
      <c r="N9" s="761">
        <f t="shared" si="4"/>
        <v>9589</v>
      </c>
      <c r="O9" s="761">
        <f t="shared" si="4"/>
        <v>8666</v>
      </c>
      <c r="P9" s="761">
        <f t="shared" si="4"/>
        <v>8700</v>
      </c>
      <c r="Q9" s="761">
        <f t="shared" si="4"/>
        <v>8856</v>
      </c>
      <c r="R9" s="761">
        <f t="shared" si="4"/>
        <v>9133</v>
      </c>
      <c r="S9" s="761">
        <f t="shared" si="4"/>
        <v>9910</v>
      </c>
      <c r="T9" s="761">
        <f t="shared" si="4"/>
        <v>10365</v>
      </c>
      <c r="U9" s="761">
        <f t="shared" si="4"/>
        <v>10550</v>
      </c>
      <c r="V9" s="761">
        <f t="shared" si="4"/>
        <v>10198</v>
      </c>
      <c r="W9" s="768">
        <f t="shared" si="4"/>
        <v>11042</v>
      </c>
      <c r="X9" s="769">
        <f t="shared" si="5"/>
        <v>11042</v>
      </c>
      <c r="Y9" s="770">
        <f t="shared" si="5"/>
        <v>11242</v>
      </c>
      <c r="Z9" s="770">
        <f t="shared" si="5"/>
        <v>11153</v>
      </c>
      <c r="AA9" s="770">
        <f t="shared" si="5"/>
        <v>11697.98</v>
      </c>
      <c r="AB9" s="770">
        <f>AB76</f>
        <v>12137</v>
      </c>
      <c r="AC9" s="770">
        <f>AC76</f>
        <v>13586</v>
      </c>
      <c r="AD9" s="770">
        <f>AD76</f>
        <v>12662</v>
      </c>
      <c r="AE9" s="770">
        <f>AE76</f>
        <v>12802</v>
      </c>
      <c r="AF9" s="770">
        <f>AF76</f>
        <v>12190</v>
      </c>
      <c r="AG9" s="770">
        <f>AG76</f>
        <v>11840</v>
      </c>
      <c r="AH9" s="752">
        <f>X9/W102</f>
        <v>0.78395456159034438</v>
      </c>
      <c r="AI9" s="761"/>
      <c r="AJ9" s="157"/>
      <c r="AK9" s="747"/>
    </row>
    <row r="10" spans="1:37">
      <c r="A10" s="157"/>
      <c r="B10" s="180" t="s">
        <v>253</v>
      </c>
      <c r="C10" s="757">
        <f>C8+C9</f>
        <v>90344</v>
      </c>
      <c r="D10" s="757">
        <f t="shared" ref="D10:W10" si="6">D8+D9</f>
        <v>94098</v>
      </c>
      <c r="E10" s="757">
        <f t="shared" si="6"/>
        <v>99134</v>
      </c>
      <c r="F10" s="757">
        <f t="shared" si="6"/>
        <v>101390</v>
      </c>
      <c r="G10" s="757">
        <f t="shared" si="6"/>
        <v>97782</v>
      </c>
      <c r="H10" s="757">
        <f t="shared" si="6"/>
        <v>79943</v>
      </c>
      <c r="I10" s="757">
        <f t="shared" si="6"/>
        <v>94065</v>
      </c>
      <c r="J10" s="757">
        <f t="shared" si="6"/>
        <v>95815</v>
      </c>
      <c r="K10" s="757">
        <f t="shared" si="6"/>
        <v>114648</v>
      </c>
      <c r="L10" s="757">
        <f t="shared" si="6"/>
        <v>111005</v>
      </c>
      <c r="M10" s="757">
        <f t="shared" si="6"/>
        <v>112159</v>
      </c>
      <c r="N10" s="757">
        <f t="shared" si="6"/>
        <v>107609</v>
      </c>
      <c r="O10" s="757">
        <f t="shared" si="6"/>
        <v>112904</v>
      </c>
      <c r="P10" s="757">
        <f t="shared" si="6"/>
        <v>110768</v>
      </c>
      <c r="Q10" s="757">
        <f t="shared" si="6"/>
        <v>113185</v>
      </c>
      <c r="R10" s="757">
        <f t="shared" si="6"/>
        <v>114622</v>
      </c>
      <c r="S10" s="757">
        <f t="shared" si="6"/>
        <v>120129</v>
      </c>
      <c r="T10" s="757">
        <f t="shared" si="6"/>
        <v>117555</v>
      </c>
      <c r="U10" s="757">
        <f t="shared" si="6"/>
        <v>120492</v>
      </c>
      <c r="V10" s="757">
        <f t="shared" si="6"/>
        <v>122885</v>
      </c>
      <c r="W10" s="758">
        <f t="shared" si="6"/>
        <v>125481</v>
      </c>
      <c r="X10" s="769">
        <f t="shared" ref="X10:AC10" si="7">X74</f>
        <v>125480.9</v>
      </c>
      <c r="Y10" s="770">
        <f t="shared" si="7"/>
        <v>123043.93</v>
      </c>
      <c r="Z10" s="770">
        <f t="shared" si="7"/>
        <v>127810.16</v>
      </c>
      <c r="AA10" s="770">
        <f t="shared" si="7"/>
        <v>131860.98000000001</v>
      </c>
      <c r="AB10" s="770">
        <f t="shared" si="7"/>
        <v>133256</v>
      </c>
      <c r="AC10" s="770">
        <f t="shared" si="7"/>
        <v>138965</v>
      </c>
      <c r="AD10" s="770">
        <f>AD74</f>
        <v>134167</v>
      </c>
      <c r="AE10" s="770">
        <f>AE74</f>
        <v>139047</v>
      </c>
      <c r="AF10" s="770">
        <f>AF74</f>
        <v>136964</v>
      </c>
      <c r="AG10" s="770">
        <f>AG74</f>
        <v>136508</v>
      </c>
      <c r="AH10" s="752">
        <f>X10/W103</f>
        <v>0.87997489410642649</v>
      </c>
      <c r="AI10" s="761"/>
      <c r="AJ10" s="157"/>
      <c r="AK10" s="747"/>
    </row>
    <row r="11" spans="1:37">
      <c r="A11" s="157"/>
      <c r="B11" s="157"/>
      <c r="C11" s="761"/>
      <c r="D11" s="761"/>
      <c r="E11" s="761"/>
      <c r="F11" s="761"/>
      <c r="G11" s="761"/>
      <c r="H11" s="761"/>
      <c r="I11" s="761"/>
      <c r="J11" s="761"/>
      <c r="K11" s="761"/>
      <c r="L11" s="761"/>
      <c r="M11" s="761"/>
      <c r="N11" s="761"/>
      <c r="O11" s="761"/>
      <c r="P11" s="761"/>
      <c r="Q11" s="761"/>
      <c r="R11" s="761"/>
      <c r="S11" s="761"/>
      <c r="T11" s="761"/>
      <c r="U11" s="761"/>
      <c r="V11" s="761"/>
      <c r="W11" s="761"/>
      <c r="X11" s="763"/>
      <c r="Y11" s="761"/>
      <c r="Z11" s="761"/>
      <c r="AA11" s="761"/>
      <c r="AB11" s="761"/>
      <c r="AC11" s="761"/>
      <c r="AD11" s="761"/>
      <c r="AE11" s="761"/>
      <c r="AF11" s="761"/>
      <c r="AG11" s="761"/>
      <c r="AH11" s="752" t="s">
        <v>144</v>
      </c>
      <c r="AI11" s="761"/>
      <c r="AJ11" s="157"/>
      <c r="AK11" s="747"/>
    </row>
    <row r="12" spans="1:37">
      <c r="A12" s="157"/>
      <c r="B12" s="181" t="s">
        <v>254</v>
      </c>
      <c r="C12" s="757">
        <f>C13+C14</f>
        <v>58480</v>
      </c>
      <c r="D12" s="757">
        <f t="shared" ref="D12:W12" si="8">D13+D14</f>
        <v>61116</v>
      </c>
      <c r="E12" s="757">
        <f t="shared" si="8"/>
        <v>64920</v>
      </c>
      <c r="F12" s="757">
        <f t="shared" si="8"/>
        <v>66548</v>
      </c>
      <c r="G12" s="757">
        <f t="shared" si="8"/>
        <v>64038</v>
      </c>
      <c r="H12" s="757">
        <f t="shared" si="8"/>
        <v>52939</v>
      </c>
      <c r="I12" s="757">
        <f t="shared" si="8"/>
        <v>62422</v>
      </c>
      <c r="J12" s="757">
        <f t="shared" si="8"/>
        <v>63863</v>
      </c>
      <c r="K12" s="757">
        <f t="shared" si="8"/>
        <v>77048</v>
      </c>
      <c r="L12" s="757">
        <f t="shared" si="8"/>
        <v>74959</v>
      </c>
      <c r="M12" s="757">
        <f t="shared" si="8"/>
        <v>76031</v>
      </c>
      <c r="N12" s="757">
        <f t="shared" si="8"/>
        <v>72607</v>
      </c>
      <c r="O12" s="757">
        <f t="shared" si="8"/>
        <v>77213</v>
      </c>
      <c r="P12" s="757">
        <f t="shared" si="8"/>
        <v>75606</v>
      </c>
      <c r="Q12" s="757">
        <f t="shared" si="8"/>
        <v>77280</v>
      </c>
      <c r="R12" s="757">
        <f t="shared" si="8"/>
        <v>78140</v>
      </c>
      <c r="S12" s="757">
        <f t="shared" si="8"/>
        <v>81643</v>
      </c>
      <c r="T12" s="757">
        <f t="shared" si="8"/>
        <v>79399</v>
      </c>
      <c r="U12" s="757">
        <f t="shared" si="8"/>
        <v>81438</v>
      </c>
      <c r="V12" s="757">
        <f t="shared" si="8"/>
        <v>77182</v>
      </c>
      <c r="W12" s="758">
        <f t="shared" si="8"/>
        <v>75787</v>
      </c>
      <c r="X12" s="771">
        <f t="shared" ref="X12:AC12" si="9">ROUND(X8/X25,0)</f>
        <v>75787</v>
      </c>
      <c r="Y12" s="757">
        <f t="shared" si="9"/>
        <v>74041</v>
      </c>
      <c r="Z12" s="757">
        <f t="shared" si="9"/>
        <v>76496</v>
      </c>
      <c r="AA12" s="757">
        <f t="shared" si="9"/>
        <v>76877</v>
      </c>
      <c r="AB12" s="757">
        <f t="shared" si="9"/>
        <v>74505</v>
      </c>
      <c r="AC12" s="757">
        <f t="shared" si="9"/>
        <v>80277</v>
      </c>
      <c r="AD12" s="757">
        <f>ROUND(AD8/AD25,0)</f>
        <v>80815</v>
      </c>
      <c r="AE12" s="757">
        <f>ROUND(AE8/AE25,0)</f>
        <v>82903</v>
      </c>
      <c r="AF12" s="757">
        <f>ROUND(AF8/AF25,0)</f>
        <v>76182</v>
      </c>
      <c r="AG12" s="757">
        <f>ROUND(AG8/AG25,0)</f>
        <v>76569</v>
      </c>
      <c r="AH12" s="752">
        <f>X12/W105</f>
        <v>0.91541248943109066</v>
      </c>
      <c r="AI12" s="761"/>
      <c r="AJ12" s="157"/>
      <c r="AK12" s="747"/>
    </row>
    <row r="13" spans="1:37">
      <c r="A13" s="157"/>
      <c r="B13" s="165" t="s">
        <v>255</v>
      </c>
      <c r="C13" s="747">
        <f t="shared" ref="C13:W15" si="10">ROUND(C106*$AH13,0)</f>
        <v>24705</v>
      </c>
      <c r="D13" s="747">
        <f t="shared" si="10"/>
        <v>25163</v>
      </c>
      <c r="E13" s="747">
        <f t="shared" si="10"/>
        <v>27280</v>
      </c>
      <c r="F13" s="747">
        <f t="shared" si="10"/>
        <v>30124</v>
      </c>
      <c r="G13" s="747">
        <f t="shared" si="10"/>
        <v>29459</v>
      </c>
      <c r="H13" s="747">
        <f t="shared" si="10"/>
        <v>23353</v>
      </c>
      <c r="I13" s="747">
        <f t="shared" si="10"/>
        <v>27033</v>
      </c>
      <c r="J13" s="747">
        <f t="shared" si="10"/>
        <v>27802</v>
      </c>
      <c r="K13" s="747">
        <f t="shared" si="10"/>
        <v>32405</v>
      </c>
      <c r="L13" s="747">
        <f t="shared" si="10"/>
        <v>32331</v>
      </c>
      <c r="M13" s="747">
        <f t="shared" si="10"/>
        <v>32438</v>
      </c>
      <c r="N13" s="747">
        <f t="shared" si="10"/>
        <v>30488</v>
      </c>
      <c r="O13" s="747">
        <f t="shared" si="10"/>
        <v>32721</v>
      </c>
      <c r="P13" s="747">
        <f t="shared" si="10"/>
        <v>33088</v>
      </c>
      <c r="Q13" s="747">
        <f t="shared" si="10"/>
        <v>33538</v>
      </c>
      <c r="R13" s="747">
        <f t="shared" si="10"/>
        <v>33966</v>
      </c>
      <c r="S13" s="747">
        <f t="shared" si="10"/>
        <v>36128</v>
      </c>
      <c r="T13" s="747">
        <f t="shared" si="10"/>
        <v>34183</v>
      </c>
      <c r="U13" s="747">
        <f t="shared" si="10"/>
        <v>34770</v>
      </c>
      <c r="V13" s="747">
        <f t="shared" si="10"/>
        <v>33686</v>
      </c>
      <c r="W13" s="748">
        <f t="shared" si="10"/>
        <v>33077</v>
      </c>
      <c r="X13" s="763">
        <f t="shared" ref="X13:AC13" si="11">ROUND(X12*X19/X18,0)</f>
        <v>33077</v>
      </c>
      <c r="Y13" s="761">
        <f t="shared" si="11"/>
        <v>32315</v>
      </c>
      <c r="Z13" s="761">
        <f t="shared" si="11"/>
        <v>33387</v>
      </c>
      <c r="AA13" s="761">
        <f t="shared" si="11"/>
        <v>33554</v>
      </c>
      <c r="AB13" s="761">
        <f t="shared" si="11"/>
        <v>32519</v>
      </c>
      <c r="AC13" s="761">
        <f t="shared" si="11"/>
        <v>35038</v>
      </c>
      <c r="AD13" s="761">
        <f>ROUND(AD12*AD19/AD18,0)</f>
        <v>35273</v>
      </c>
      <c r="AE13" s="761">
        <f>ROUND(AE12*AE19/AE18,0)</f>
        <v>36184</v>
      </c>
      <c r="AF13" s="761">
        <f>ROUND(AF12*AF19/AF18,0)</f>
        <v>33250</v>
      </c>
      <c r="AG13" s="761">
        <f>ROUND(AG12*AG19/AG18,0)</f>
        <v>33420</v>
      </c>
      <c r="AH13" s="752">
        <f>X13/W106</f>
        <v>0.91539823988487301</v>
      </c>
      <c r="AI13" s="761"/>
      <c r="AJ13" s="157"/>
      <c r="AK13" s="747"/>
    </row>
    <row r="14" spans="1:37">
      <c r="A14" s="157"/>
      <c r="B14" s="165" t="s">
        <v>256</v>
      </c>
      <c r="C14" s="747">
        <f t="shared" si="10"/>
        <v>33775</v>
      </c>
      <c r="D14" s="747">
        <f t="shared" si="10"/>
        <v>35953</v>
      </c>
      <c r="E14" s="747">
        <f t="shared" si="10"/>
        <v>37640</v>
      </c>
      <c r="F14" s="747">
        <f t="shared" si="10"/>
        <v>36424</v>
      </c>
      <c r="G14" s="747">
        <f t="shared" si="10"/>
        <v>34579</v>
      </c>
      <c r="H14" s="747">
        <f t="shared" si="10"/>
        <v>29586</v>
      </c>
      <c r="I14" s="747">
        <f t="shared" si="10"/>
        <v>35389</v>
      </c>
      <c r="J14" s="747">
        <f t="shared" si="10"/>
        <v>36061</v>
      </c>
      <c r="K14" s="747">
        <f t="shared" si="10"/>
        <v>44643</v>
      </c>
      <c r="L14" s="747">
        <f t="shared" si="10"/>
        <v>42628</v>
      </c>
      <c r="M14" s="747">
        <f t="shared" si="10"/>
        <v>43593</v>
      </c>
      <c r="N14" s="747">
        <f t="shared" si="10"/>
        <v>42119</v>
      </c>
      <c r="O14" s="747">
        <f t="shared" si="10"/>
        <v>44492</v>
      </c>
      <c r="P14" s="747">
        <f t="shared" si="10"/>
        <v>42518</v>
      </c>
      <c r="Q14" s="747">
        <f t="shared" si="10"/>
        <v>43742</v>
      </c>
      <c r="R14" s="747">
        <f t="shared" si="10"/>
        <v>44174</v>
      </c>
      <c r="S14" s="747">
        <f t="shared" si="10"/>
        <v>45515</v>
      </c>
      <c r="T14" s="747">
        <f t="shared" si="10"/>
        <v>45216</v>
      </c>
      <c r="U14" s="747">
        <f t="shared" si="10"/>
        <v>46668</v>
      </c>
      <c r="V14" s="747">
        <f t="shared" si="10"/>
        <v>43496</v>
      </c>
      <c r="W14" s="748">
        <f t="shared" si="10"/>
        <v>42710</v>
      </c>
      <c r="X14" s="763">
        <f t="shared" ref="X14:AC14" si="12">ROUND(X12*X20/X18,0)</f>
        <v>42710</v>
      </c>
      <c r="Y14" s="761">
        <f t="shared" si="12"/>
        <v>41726</v>
      </c>
      <c r="Z14" s="761">
        <f t="shared" si="12"/>
        <v>43109</v>
      </c>
      <c r="AA14" s="761">
        <f t="shared" si="12"/>
        <v>43324</v>
      </c>
      <c r="AB14" s="761">
        <f t="shared" si="12"/>
        <v>41987</v>
      </c>
      <c r="AC14" s="761">
        <f t="shared" si="12"/>
        <v>45240</v>
      </c>
      <c r="AD14" s="761">
        <f>ROUND(AD12*AD20/AD18,0)</f>
        <v>45543</v>
      </c>
      <c r="AE14" s="761">
        <f>ROUND(AE12*AE20/AE18,0)</f>
        <v>46720</v>
      </c>
      <c r="AF14" s="761">
        <f>ROUND(AF12*AF20/AF18,0)</f>
        <v>42932</v>
      </c>
      <c r="AG14" s="761">
        <f>ROUND(AG12*AG20/AG18,0)</f>
        <v>43149</v>
      </c>
      <c r="AH14" s="752">
        <f>X14/W107</f>
        <v>0.91542352537722904</v>
      </c>
      <c r="AI14" s="761"/>
      <c r="AJ14" s="157"/>
      <c r="AK14" s="747"/>
    </row>
    <row r="15" spans="1:37">
      <c r="A15" s="157"/>
      <c r="B15" s="181" t="s">
        <v>257</v>
      </c>
      <c r="C15" s="757">
        <f t="shared" si="10"/>
        <v>6438</v>
      </c>
      <c r="D15" s="757">
        <f t="shared" si="10"/>
        <v>6585</v>
      </c>
      <c r="E15" s="757">
        <f t="shared" si="10"/>
        <v>6605</v>
      </c>
      <c r="F15" s="757">
        <f t="shared" si="10"/>
        <v>6875</v>
      </c>
      <c r="G15" s="757">
        <f t="shared" si="10"/>
        <v>7036</v>
      </c>
      <c r="H15" s="757">
        <f t="shared" si="10"/>
        <v>5298</v>
      </c>
      <c r="I15" s="757">
        <f t="shared" si="10"/>
        <v>6160</v>
      </c>
      <c r="J15" s="757">
        <f t="shared" si="10"/>
        <v>6037</v>
      </c>
      <c r="K15" s="757">
        <f t="shared" si="10"/>
        <v>6729</v>
      </c>
      <c r="L15" s="757">
        <f t="shared" si="10"/>
        <v>6289</v>
      </c>
      <c r="M15" s="757">
        <f t="shared" si="10"/>
        <v>6220</v>
      </c>
      <c r="N15" s="757">
        <f t="shared" si="10"/>
        <v>6147</v>
      </c>
      <c r="O15" s="757">
        <f t="shared" si="10"/>
        <v>5450</v>
      </c>
      <c r="P15" s="757">
        <f t="shared" si="10"/>
        <v>5576</v>
      </c>
      <c r="Q15" s="757">
        <f t="shared" si="10"/>
        <v>5713</v>
      </c>
      <c r="R15" s="757">
        <f t="shared" si="10"/>
        <v>5930</v>
      </c>
      <c r="S15" s="757">
        <f t="shared" si="10"/>
        <v>6194</v>
      </c>
      <c r="T15" s="757">
        <f t="shared" si="10"/>
        <v>6478</v>
      </c>
      <c r="U15" s="757">
        <f t="shared" si="10"/>
        <v>6677</v>
      </c>
      <c r="V15" s="757">
        <f t="shared" si="10"/>
        <v>6622</v>
      </c>
      <c r="W15" s="758">
        <f t="shared" si="10"/>
        <v>7078</v>
      </c>
      <c r="X15" s="771">
        <f t="shared" ref="X15:AC15" si="13">ROUND(X9/X35,0)</f>
        <v>7078</v>
      </c>
      <c r="Y15" s="757">
        <f t="shared" si="13"/>
        <v>7206</v>
      </c>
      <c r="Z15" s="757">
        <f t="shared" si="13"/>
        <v>7149</v>
      </c>
      <c r="AA15" s="757">
        <f t="shared" si="13"/>
        <v>7301</v>
      </c>
      <c r="AB15" s="757">
        <f t="shared" si="13"/>
        <v>7953</v>
      </c>
      <c r="AC15" s="757">
        <f t="shared" si="13"/>
        <v>8371</v>
      </c>
      <c r="AD15" s="757">
        <f>ROUND(AD9/AD35,0)</f>
        <v>7771</v>
      </c>
      <c r="AE15" s="757">
        <f>ROUND(AE9/AE35,0)</f>
        <v>7922</v>
      </c>
      <c r="AF15" s="757">
        <f>ROUND(AF9/AF35,0)</f>
        <v>8040</v>
      </c>
      <c r="AG15" s="757">
        <f>ROUND(AG9/AG35,0)</f>
        <v>7268</v>
      </c>
      <c r="AH15" s="752">
        <f>X15/W108</f>
        <v>0.78391848488204674</v>
      </c>
      <c r="AI15" s="761"/>
      <c r="AJ15" s="157"/>
      <c r="AK15" s="747"/>
    </row>
    <row r="16" spans="1:37">
      <c r="A16" s="157"/>
      <c r="B16" s="157"/>
      <c r="C16" s="761"/>
      <c r="D16" s="761"/>
      <c r="E16" s="761"/>
      <c r="F16" s="761"/>
      <c r="G16" s="761"/>
      <c r="H16" s="761"/>
      <c r="I16" s="761"/>
      <c r="J16" s="761"/>
      <c r="K16" s="761"/>
      <c r="L16" s="761"/>
      <c r="M16" s="761"/>
      <c r="N16" s="761"/>
      <c r="O16" s="761"/>
      <c r="P16" s="761"/>
      <c r="Q16" s="761"/>
      <c r="R16" s="761"/>
      <c r="S16" s="761"/>
      <c r="T16" s="761"/>
      <c r="U16" s="761"/>
      <c r="V16" s="761"/>
      <c r="W16" s="761"/>
      <c r="X16" s="763"/>
      <c r="Y16" s="761"/>
      <c r="Z16" s="761"/>
      <c r="AA16" s="761"/>
      <c r="AB16" s="761"/>
      <c r="AC16" s="761"/>
      <c r="AD16" s="761"/>
      <c r="AE16" s="761"/>
      <c r="AF16" s="761"/>
      <c r="AG16" s="761"/>
      <c r="AH16" s="752" t="s">
        <v>144</v>
      </c>
      <c r="AI16" s="761"/>
      <c r="AJ16" s="157"/>
      <c r="AK16" s="747"/>
    </row>
    <row r="17" spans="1:46">
      <c r="A17" s="157"/>
      <c r="B17" s="183" t="s">
        <v>258</v>
      </c>
      <c r="C17" s="184" t="s">
        <v>218</v>
      </c>
      <c r="D17" s="184" t="s">
        <v>219</v>
      </c>
      <c r="E17" s="184" t="s">
        <v>220</v>
      </c>
      <c r="F17" s="184" t="s">
        <v>221</v>
      </c>
      <c r="G17" s="184" t="s">
        <v>222</v>
      </c>
      <c r="H17" s="184" t="s">
        <v>223</v>
      </c>
      <c r="I17" s="184" t="s">
        <v>224</v>
      </c>
      <c r="J17" s="184" t="s">
        <v>225</v>
      </c>
      <c r="K17" s="184" t="s">
        <v>226</v>
      </c>
      <c r="L17" s="184" t="s">
        <v>227</v>
      </c>
      <c r="M17" s="185" t="s">
        <v>228</v>
      </c>
      <c r="N17" s="185" t="s">
        <v>229</v>
      </c>
      <c r="O17" s="186" t="s">
        <v>259</v>
      </c>
      <c r="P17" s="186" t="s">
        <v>231</v>
      </c>
      <c r="Q17" s="186" t="s">
        <v>232</v>
      </c>
      <c r="R17" s="186" t="s">
        <v>233</v>
      </c>
      <c r="S17" s="186" t="s">
        <v>234</v>
      </c>
      <c r="T17" s="186" t="s">
        <v>235</v>
      </c>
      <c r="U17" s="187" t="s">
        <v>236</v>
      </c>
      <c r="V17" s="187" t="s">
        <v>237</v>
      </c>
      <c r="W17" s="188" t="s">
        <v>238</v>
      </c>
      <c r="X17" s="189" t="s">
        <v>239</v>
      </c>
      <c r="Y17" s="189" t="s">
        <v>240</v>
      </c>
      <c r="Z17" s="186" t="s">
        <v>241</v>
      </c>
      <c r="AA17" s="187" t="s">
        <v>242</v>
      </c>
      <c r="AB17" s="187" t="s">
        <v>243</v>
      </c>
      <c r="AC17" s="186" t="s">
        <v>244</v>
      </c>
      <c r="AD17" s="186" t="s">
        <v>245</v>
      </c>
      <c r="AE17" s="186" t="s">
        <v>246</v>
      </c>
      <c r="AF17" s="186" t="s">
        <v>867</v>
      </c>
      <c r="AG17" s="186" t="s">
        <v>1105</v>
      </c>
      <c r="AH17" s="752" t="s">
        <v>144</v>
      </c>
      <c r="AI17" s="171"/>
      <c r="AJ17" s="157"/>
      <c r="AK17" s="747"/>
    </row>
    <row r="18" spans="1:46">
      <c r="A18" s="157"/>
      <c r="B18" s="190" t="s">
        <v>260</v>
      </c>
      <c r="C18" s="747">
        <f>C19+C20</f>
        <v>56218</v>
      </c>
      <c r="D18" s="747">
        <f t="shared" ref="D18:W18" si="14">D19+D20</f>
        <v>56992</v>
      </c>
      <c r="E18" s="747">
        <f t="shared" si="14"/>
        <v>60866</v>
      </c>
      <c r="F18" s="747">
        <f t="shared" si="14"/>
        <v>61449</v>
      </c>
      <c r="G18" s="747">
        <f t="shared" si="14"/>
        <v>60100</v>
      </c>
      <c r="H18" s="747">
        <f t="shared" si="14"/>
        <v>49522</v>
      </c>
      <c r="I18" s="747">
        <f t="shared" si="14"/>
        <v>56424</v>
      </c>
      <c r="J18" s="747">
        <f t="shared" si="14"/>
        <v>57226</v>
      </c>
      <c r="K18" s="747">
        <f t="shared" si="14"/>
        <v>67327</v>
      </c>
      <c r="L18" s="747">
        <f t="shared" si="14"/>
        <v>65070</v>
      </c>
      <c r="M18" s="747">
        <f t="shared" si="14"/>
        <v>66370</v>
      </c>
      <c r="N18" s="747">
        <f t="shared" si="14"/>
        <v>65396</v>
      </c>
      <c r="O18" s="747">
        <f t="shared" si="14"/>
        <v>70029</v>
      </c>
      <c r="P18" s="747">
        <f t="shared" si="14"/>
        <v>68348</v>
      </c>
      <c r="Q18" s="747">
        <f t="shared" si="14"/>
        <v>71276</v>
      </c>
      <c r="R18" s="747">
        <f t="shared" si="14"/>
        <v>72561</v>
      </c>
      <c r="S18" s="747">
        <f t="shared" si="14"/>
        <v>75157</v>
      </c>
      <c r="T18" s="747">
        <f t="shared" si="14"/>
        <v>74594</v>
      </c>
      <c r="U18" s="747">
        <f t="shared" si="14"/>
        <v>73698</v>
      </c>
      <c r="V18" s="747">
        <f t="shared" si="14"/>
        <v>73259</v>
      </c>
      <c r="W18" s="748">
        <f t="shared" si="14"/>
        <v>74879</v>
      </c>
      <c r="X18" s="766">
        <f>ROUND(W111*$AJ$22/$AI$22,0)</f>
        <v>74879</v>
      </c>
      <c r="Y18" s="767">
        <f t="shared" ref="Y18:AG21" si="15">ROUND(X18*$AJ$22/$AI$22,0)</f>
        <v>76535</v>
      </c>
      <c r="Z18" s="767">
        <f t="shared" si="15"/>
        <v>78227</v>
      </c>
      <c r="AA18" s="772">
        <f t="shared" si="15"/>
        <v>79957</v>
      </c>
      <c r="AB18" s="772">
        <f t="shared" si="15"/>
        <v>81725</v>
      </c>
      <c r="AC18" s="772">
        <f t="shared" si="15"/>
        <v>83532</v>
      </c>
      <c r="AD18" s="772">
        <f t="shared" si="15"/>
        <v>85379</v>
      </c>
      <c r="AE18" s="772">
        <f t="shared" si="15"/>
        <v>87267</v>
      </c>
      <c r="AF18" s="772">
        <f t="shared" si="15"/>
        <v>89197</v>
      </c>
      <c r="AG18" s="772">
        <f t="shared" si="15"/>
        <v>91169</v>
      </c>
      <c r="AH18" s="752">
        <f>X18/W111</f>
        <v>1.0221133239601961</v>
      </c>
      <c r="AI18" s="753" t="s">
        <v>248</v>
      </c>
      <c r="AJ18" s="761"/>
      <c r="AK18" s="747"/>
    </row>
    <row r="19" spans="1:46">
      <c r="A19" s="157"/>
      <c r="B19" s="191" t="s">
        <v>261</v>
      </c>
      <c r="C19" s="764">
        <f t="shared" ref="C19:W21" si="16">ROUND(C112*$AH19,0)</f>
        <v>23750</v>
      </c>
      <c r="D19" s="764">
        <f t="shared" si="16"/>
        <v>23466</v>
      </c>
      <c r="E19" s="764">
        <f t="shared" si="16"/>
        <v>25576</v>
      </c>
      <c r="F19" s="764">
        <f t="shared" si="16"/>
        <v>27816</v>
      </c>
      <c r="G19" s="764">
        <f t="shared" si="16"/>
        <v>27648</v>
      </c>
      <c r="H19" s="764">
        <f t="shared" si="16"/>
        <v>21846</v>
      </c>
      <c r="I19" s="764">
        <f t="shared" si="16"/>
        <v>24436</v>
      </c>
      <c r="J19" s="764">
        <f t="shared" si="16"/>
        <v>24913</v>
      </c>
      <c r="K19" s="764">
        <f t="shared" si="16"/>
        <v>28317</v>
      </c>
      <c r="L19" s="764">
        <f t="shared" si="16"/>
        <v>28066</v>
      </c>
      <c r="M19" s="764">
        <f t="shared" si="16"/>
        <v>28317</v>
      </c>
      <c r="N19" s="764">
        <f t="shared" si="16"/>
        <v>27461</v>
      </c>
      <c r="O19" s="764">
        <f t="shared" si="16"/>
        <v>29677</v>
      </c>
      <c r="P19" s="764">
        <f t="shared" si="16"/>
        <v>29912</v>
      </c>
      <c r="Q19" s="764">
        <f t="shared" si="16"/>
        <v>30933</v>
      </c>
      <c r="R19" s="764">
        <f t="shared" si="16"/>
        <v>31541</v>
      </c>
      <c r="S19" s="764">
        <f t="shared" si="16"/>
        <v>33258</v>
      </c>
      <c r="T19" s="764">
        <f t="shared" si="16"/>
        <v>32115</v>
      </c>
      <c r="U19" s="764">
        <f t="shared" si="16"/>
        <v>31466</v>
      </c>
      <c r="V19" s="764">
        <f t="shared" si="16"/>
        <v>31974</v>
      </c>
      <c r="W19" s="765">
        <f t="shared" si="16"/>
        <v>32681</v>
      </c>
      <c r="X19" s="766">
        <f>ROUND(W112*$AJ$22/$AI$22,0)</f>
        <v>32681</v>
      </c>
      <c r="Y19" s="767">
        <f t="shared" si="15"/>
        <v>33404</v>
      </c>
      <c r="Z19" s="767">
        <f t="shared" si="15"/>
        <v>34143</v>
      </c>
      <c r="AA19" s="767">
        <f t="shared" si="15"/>
        <v>34898</v>
      </c>
      <c r="AB19" s="767">
        <f t="shared" si="15"/>
        <v>35670</v>
      </c>
      <c r="AC19" s="767">
        <f t="shared" si="15"/>
        <v>36459</v>
      </c>
      <c r="AD19" s="767">
        <f t="shared" si="15"/>
        <v>37265</v>
      </c>
      <c r="AE19" s="767">
        <f t="shared" si="15"/>
        <v>38089</v>
      </c>
      <c r="AF19" s="767">
        <f t="shared" si="15"/>
        <v>38931</v>
      </c>
      <c r="AG19" s="767">
        <f t="shared" si="15"/>
        <v>39792</v>
      </c>
      <c r="AH19" s="752">
        <f>X19/W112</f>
        <v>1.0221117157690625</v>
      </c>
      <c r="AI19" s="761"/>
      <c r="AJ19" s="761"/>
      <c r="AK19" s="747"/>
    </row>
    <row r="20" spans="1:46">
      <c r="A20" s="157"/>
      <c r="B20" s="192" t="s">
        <v>262</v>
      </c>
      <c r="C20" s="759">
        <f t="shared" si="16"/>
        <v>32468</v>
      </c>
      <c r="D20" s="759">
        <f t="shared" si="16"/>
        <v>33526</v>
      </c>
      <c r="E20" s="759">
        <f t="shared" si="16"/>
        <v>35290</v>
      </c>
      <c r="F20" s="759">
        <f t="shared" si="16"/>
        <v>33633</v>
      </c>
      <c r="G20" s="759">
        <f t="shared" si="16"/>
        <v>32452</v>
      </c>
      <c r="H20" s="759">
        <f t="shared" si="16"/>
        <v>27676</v>
      </c>
      <c r="I20" s="759">
        <f t="shared" si="16"/>
        <v>31988</v>
      </c>
      <c r="J20" s="759">
        <f t="shared" si="16"/>
        <v>32313</v>
      </c>
      <c r="K20" s="759">
        <f t="shared" si="16"/>
        <v>39010</v>
      </c>
      <c r="L20" s="759">
        <f t="shared" si="16"/>
        <v>37004</v>
      </c>
      <c r="M20" s="759">
        <f t="shared" si="16"/>
        <v>38053</v>
      </c>
      <c r="N20" s="759">
        <f t="shared" si="16"/>
        <v>37935</v>
      </c>
      <c r="O20" s="759">
        <f t="shared" si="16"/>
        <v>40352</v>
      </c>
      <c r="P20" s="759">
        <f t="shared" si="16"/>
        <v>38436</v>
      </c>
      <c r="Q20" s="759">
        <f t="shared" si="16"/>
        <v>40343</v>
      </c>
      <c r="R20" s="759">
        <f t="shared" si="16"/>
        <v>41020</v>
      </c>
      <c r="S20" s="759">
        <f t="shared" si="16"/>
        <v>41899</v>
      </c>
      <c r="T20" s="759">
        <f t="shared" si="16"/>
        <v>42479</v>
      </c>
      <c r="U20" s="759">
        <f t="shared" si="16"/>
        <v>42232</v>
      </c>
      <c r="V20" s="759">
        <f t="shared" si="16"/>
        <v>41285</v>
      </c>
      <c r="W20" s="773">
        <f t="shared" si="16"/>
        <v>42198</v>
      </c>
      <c r="X20" s="769">
        <f>ROUND(W113*$AJ$22/$AI$22,0)</f>
        <v>42198</v>
      </c>
      <c r="Y20" s="770">
        <f t="shared" si="15"/>
        <v>43131</v>
      </c>
      <c r="Z20" s="770">
        <f t="shared" si="15"/>
        <v>44085</v>
      </c>
      <c r="AA20" s="770">
        <f t="shared" si="15"/>
        <v>45060</v>
      </c>
      <c r="AB20" s="770">
        <f t="shared" si="15"/>
        <v>46056</v>
      </c>
      <c r="AC20" s="770">
        <f t="shared" si="15"/>
        <v>47074</v>
      </c>
      <c r="AD20" s="770">
        <f t="shared" si="15"/>
        <v>48115</v>
      </c>
      <c r="AE20" s="770">
        <f t="shared" si="15"/>
        <v>49179</v>
      </c>
      <c r="AF20" s="770">
        <f t="shared" si="15"/>
        <v>50266</v>
      </c>
      <c r="AG20" s="770">
        <f t="shared" si="15"/>
        <v>51377</v>
      </c>
      <c r="AH20" s="752">
        <f>X20/W113</f>
        <v>1.022114569456219</v>
      </c>
      <c r="AI20" s="761"/>
      <c r="AJ20" s="761"/>
      <c r="AK20" s="747"/>
    </row>
    <row r="21" spans="1:46">
      <c r="A21" s="157"/>
      <c r="B21" s="190" t="s">
        <v>263</v>
      </c>
      <c r="C21" s="747">
        <f t="shared" si="16"/>
        <v>47800</v>
      </c>
      <c r="D21" s="747">
        <f t="shared" si="16"/>
        <v>50776</v>
      </c>
      <c r="E21" s="747">
        <f t="shared" si="16"/>
        <v>52507</v>
      </c>
      <c r="F21" s="747">
        <f t="shared" si="16"/>
        <v>54004</v>
      </c>
      <c r="G21" s="747">
        <f t="shared" si="16"/>
        <v>51175</v>
      </c>
      <c r="H21" s="747">
        <f t="shared" si="16"/>
        <v>41326</v>
      </c>
      <c r="I21" s="747">
        <f t="shared" si="16"/>
        <v>50437</v>
      </c>
      <c r="J21" s="747">
        <f t="shared" si="16"/>
        <v>51550</v>
      </c>
      <c r="K21" s="747">
        <f t="shared" si="16"/>
        <v>62614</v>
      </c>
      <c r="L21" s="747">
        <f t="shared" si="16"/>
        <v>60290</v>
      </c>
      <c r="M21" s="747">
        <f t="shared" si="16"/>
        <v>60145</v>
      </c>
      <c r="N21" s="747">
        <f t="shared" si="16"/>
        <v>56418</v>
      </c>
      <c r="O21" s="747">
        <f t="shared" si="16"/>
        <v>56056</v>
      </c>
      <c r="P21" s="747">
        <f t="shared" si="16"/>
        <v>56018</v>
      </c>
      <c r="Q21" s="747">
        <f t="shared" si="16"/>
        <v>55502</v>
      </c>
      <c r="R21" s="747">
        <f t="shared" si="16"/>
        <v>56922</v>
      </c>
      <c r="S21" s="747">
        <f t="shared" si="16"/>
        <v>61066</v>
      </c>
      <c r="T21" s="747">
        <f t="shared" si="16"/>
        <v>60459</v>
      </c>
      <c r="U21" s="747">
        <f t="shared" si="16"/>
        <v>63840</v>
      </c>
      <c r="V21" s="747">
        <f t="shared" si="16"/>
        <v>65838</v>
      </c>
      <c r="W21" s="748">
        <f t="shared" si="16"/>
        <v>67293</v>
      </c>
      <c r="X21" s="774">
        <f>ROUND(W114*$AJ$22/$AI$22,0)</f>
        <v>67293</v>
      </c>
      <c r="Y21" s="772">
        <f t="shared" si="15"/>
        <v>68781</v>
      </c>
      <c r="Z21" s="772">
        <f t="shared" si="15"/>
        <v>70302</v>
      </c>
      <c r="AA21" s="772">
        <f t="shared" si="15"/>
        <v>71856</v>
      </c>
      <c r="AB21" s="772">
        <f t="shared" si="15"/>
        <v>73445</v>
      </c>
      <c r="AC21" s="772">
        <f t="shared" si="15"/>
        <v>75069</v>
      </c>
      <c r="AD21" s="772">
        <f t="shared" si="15"/>
        <v>76729</v>
      </c>
      <c r="AE21" s="772">
        <f t="shared" si="15"/>
        <v>78426</v>
      </c>
      <c r="AF21" s="772">
        <f t="shared" si="15"/>
        <v>80160</v>
      </c>
      <c r="AG21" s="772">
        <f t="shared" si="15"/>
        <v>81932</v>
      </c>
      <c r="AH21" s="752">
        <f>X21/W114</f>
        <v>1.0221152239622098</v>
      </c>
      <c r="AI21" s="761" t="s">
        <v>144</v>
      </c>
      <c r="AJ21" s="761"/>
      <c r="AK21" s="747"/>
    </row>
    <row r="22" spans="1:46">
      <c r="A22" s="157"/>
      <c r="B22" s="193" t="s">
        <v>264</v>
      </c>
      <c r="C22" s="757">
        <f t="shared" ref="C22:W22" si="17">C18+C21</f>
        <v>104018</v>
      </c>
      <c r="D22" s="757">
        <f t="shared" si="17"/>
        <v>107768</v>
      </c>
      <c r="E22" s="757">
        <f t="shared" si="17"/>
        <v>113373</v>
      </c>
      <c r="F22" s="757">
        <f t="shared" si="17"/>
        <v>115453</v>
      </c>
      <c r="G22" s="757">
        <f t="shared" si="17"/>
        <v>111275</v>
      </c>
      <c r="H22" s="757">
        <f t="shared" si="17"/>
        <v>90848</v>
      </c>
      <c r="I22" s="757">
        <f t="shared" si="17"/>
        <v>106861</v>
      </c>
      <c r="J22" s="757">
        <f t="shared" si="17"/>
        <v>108776</v>
      </c>
      <c r="K22" s="757">
        <f t="shared" si="17"/>
        <v>129941</v>
      </c>
      <c r="L22" s="757">
        <f t="shared" si="17"/>
        <v>125360</v>
      </c>
      <c r="M22" s="757">
        <f t="shared" si="17"/>
        <v>126515</v>
      </c>
      <c r="N22" s="757">
        <f t="shared" si="17"/>
        <v>121814</v>
      </c>
      <c r="O22" s="757">
        <f t="shared" si="17"/>
        <v>126085</v>
      </c>
      <c r="P22" s="757">
        <f t="shared" si="17"/>
        <v>124366</v>
      </c>
      <c r="Q22" s="757">
        <f t="shared" si="17"/>
        <v>126778</v>
      </c>
      <c r="R22" s="757">
        <f t="shared" si="17"/>
        <v>129483</v>
      </c>
      <c r="S22" s="757">
        <f t="shared" si="17"/>
        <v>136223</v>
      </c>
      <c r="T22" s="757">
        <f t="shared" si="17"/>
        <v>135053</v>
      </c>
      <c r="U22" s="757">
        <f t="shared" si="17"/>
        <v>137538</v>
      </c>
      <c r="V22" s="757">
        <f t="shared" si="17"/>
        <v>139097</v>
      </c>
      <c r="W22" s="758">
        <f t="shared" si="17"/>
        <v>142172</v>
      </c>
      <c r="X22" s="775">
        <f t="shared" ref="X22:AC22" si="18">X21+X18</f>
        <v>142172</v>
      </c>
      <c r="Y22" s="776">
        <f t="shared" si="18"/>
        <v>145316</v>
      </c>
      <c r="Z22" s="776">
        <f t="shared" si="18"/>
        <v>148529</v>
      </c>
      <c r="AA22" s="776">
        <f t="shared" si="18"/>
        <v>151813</v>
      </c>
      <c r="AB22" s="776">
        <f t="shared" si="18"/>
        <v>155170</v>
      </c>
      <c r="AC22" s="776">
        <f t="shared" si="18"/>
        <v>158601</v>
      </c>
      <c r="AD22" s="776">
        <f>AD21+AD18</f>
        <v>162108</v>
      </c>
      <c r="AE22" s="776">
        <f>AE21+AE18</f>
        <v>165693</v>
      </c>
      <c r="AF22" s="776">
        <f>AF21+AF18</f>
        <v>169357</v>
      </c>
      <c r="AG22" s="776">
        <f>AG21+AG18</f>
        <v>173101</v>
      </c>
      <c r="AH22" s="752">
        <f>X22/W115</f>
        <v>1.0221142232702594</v>
      </c>
      <c r="AI22" s="760">
        <v>136087</v>
      </c>
      <c r="AJ22" s="760">
        <v>139096</v>
      </c>
      <c r="AK22" s="747">
        <v>12966</v>
      </c>
    </row>
    <row r="23" spans="1:46">
      <c r="A23" s="157"/>
      <c r="X23" s="194"/>
      <c r="Y23" s="157"/>
      <c r="Z23" s="157"/>
      <c r="AA23" s="157"/>
      <c r="AB23" s="157"/>
      <c r="AC23" s="157"/>
      <c r="AD23" s="157"/>
      <c r="AE23" s="157"/>
      <c r="AF23" s="157"/>
      <c r="AG23" s="157"/>
      <c r="AJ23" s="157"/>
      <c r="AK23" s="747"/>
      <c r="AL23" s="158" t="s">
        <v>265</v>
      </c>
      <c r="AO23">
        <v>2014</v>
      </c>
      <c r="AP23">
        <v>2015</v>
      </c>
      <c r="AQ23">
        <v>2016</v>
      </c>
      <c r="AR23">
        <v>2017</v>
      </c>
      <c r="AS23">
        <v>2018</v>
      </c>
      <c r="AT23">
        <v>2019</v>
      </c>
    </row>
    <row r="24" spans="1:46">
      <c r="A24" s="157"/>
      <c r="B24" s="158" t="s">
        <v>251</v>
      </c>
      <c r="C24" s="158"/>
      <c r="D24" s="158"/>
      <c r="E24" s="158"/>
      <c r="F24" s="158"/>
      <c r="G24" s="158"/>
      <c r="H24" s="158"/>
      <c r="I24" s="158"/>
      <c r="J24" s="158"/>
      <c r="K24" s="158"/>
      <c r="L24" s="158"/>
      <c r="X24" s="194"/>
      <c r="Y24" s="157"/>
      <c r="Z24" s="157"/>
      <c r="AA24" s="157"/>
      <c r="AB24" s="157"/>
      <c r="AC24" s="157"/>
      <c r="AD24" s="157"/>
      <c r="AE24" s="157"/>
      <c r="AF24" s="157"/>
      <c r="AG24" s="157"/>
      <c r="AJ24" s="157"/>
      <c r="AK24" s="747"/>
      <c r="AL24" s="161"/>
      <c r="AM24" s="161" t="s">
        <v>266</v>
      </c>
      <c r="AN24" s="161" t="s">
        <v>267</v>
      </c>
      <c r="AO24" s="172" t="s">
        <v>268</v>
      </c>
      <c r="AP24" s="181" t="s">
        <v>11</v>
      </c>
      <c r="AQ24" s="181" t="s">
        <v>870</v>
      </c>
      <c r="AR24" s="181" t="s">
        <v>871</v>
      </c>
      <c r="AS24" s="181" t="s">
        <v>872</v>
      </c>
      <c r="AT24" s="181" t="s">
        <v>1106</v>
      </c>
    </row>
    <row r="25" spans="1:46">
      <c r="A25" s="157"/>
      <c r="B25" s="777" t="s">
        <v>269</v>
      </c>
      <c r="C25" s="777">
        <v>1.35</v>
      </c>
      <c r="D25" s="777">
        <v>1.35</v>
      </c>
      <c r="E25" s="777">
        <v>1.35</v>
      </c>
      <c r="F25" s="777">
        <v>1.35</v>
      </c>
      <c r="G25" s="777">
        <v>1.35</v>
      </c>
      <c r="H25" s="777">
        <v>1.35</v>
      </c>
      <c r="I25" s="777">
        <v>1.35</v>
      </c>
      <c r="J25" s="777">
        <v>1.35</v>
      </c>
      <c r="K25" s="777">
        <v>1.35</v>
      </c>
      <c r="L25" s="777">
        <v>1.35</v>
      </c>
      <c r="M25" s="778">
        <v>1.35</v>
      </c>
      <c r="N25" s="778">
        <v>1.35</v>
      </c>
      <c r="O25" s="778">
        <v>1.35</v>
      </c>
      <c r="P25" s="778">
        <v>1.35</v>
      </c>
      <c r="Q25" s="778">
        <v>1.35</v>
      </c>
      <c r="R25" s="778">
        <v>1.35</v>
      </c>
      <c r="S25" s="778">
        <v>1.35</v>
      </c>
      <c r="T25" s="778">
        <v>1.35</v>
      </c>
      <c r="U25" s="778">
        <v>1.35</v>
      </c>
      <c r="V25" s="778">
        <v>1.46</v>
      </c>
      <c r="W25" s="778">
        <v>1.51</v>
      </c>
      <c r="X25" s="779">
        <f>W25</f>
        <v>1.51</v>
      </c>
      <c r="Y25" s="778">
        <f>X25</f>
        <v>1.51</v>
      </c>
      <c r="Z25" s="953">
        <f t="shared" ref="Z25:AG25" si="19">AM29</f>
        <v>1.5249999999999999</v>
      </c>
      <c r="AA25" s="953">
        <f t="shared" si="19"/>
        <v>1.5630617773296596</v>
      </c>
      <c r="AB25" s="953">
        <f t="shared" si="19"/>
        <v>1.6256428351004921</v>
      </c>
      <c r="AC25" s="953">
        <f t="shared" si="19"/>
        <v>1.5618336481892603</v>
      </c>
      <c r="AD25" s="953">
        <f>AQ29</f>
        <v>1.5034968230155568</v>
      </c>
      <c r="AE25" s="953">
        <f t="shared" si="19"/>
        <v>1.5227959928280215</v>
      </c>
      <c r="AF25" s="953">
        <f t="shared" si="19"/>
        <v>1.6378374938189213</v>
      </c>
      <c r="AG25" s="953">
        <f t="shared" si="19"/>
        <v>1.6281691834262917</v>
      </c>
      <c r="AH25" t="s">
        <v>144</v>
      </c>
      <c r="AI25" s="157" t="s">
        <v>270</v>
      </c>
      <c r="AJ25" t="s">
        <v>271</v>
      </c>
      <c r="AK25" s="747"/>
      <c r="AL25" s="161" t="s">
        <v>272</v>
      </c>
      <c r="AM25" s="161">
        <v>1.6</v>
      </c>
      <c r="AN25" s="781">
        <f>AM25</f>
        <v>1.6</v>
      </c>
      <c r="AO25" s="781"/>
      <c r="AP25" s="781"/>
      <c r="AQ25" s="781"/>
      <c r="AR25" s="781"/>
      <c r="AS25" s="781"/>
      <c r="AT25" s="781"/>
    </row>
    <row r="26" spans="1:46">
      <c r="A26" s="157" t="s">
        <v>873</v>
      </c>
      <c r="B26" t="s">
        <v>273</v>
      </c>
      <c r="M26" s="747"/>
      <c r="N26" s="747"/>
      <c r="O26" s="747"/>
      <c r="P26" s="747"/>
      <c r="Q26" s="747"/>
      <c r="R26" s="747"/>
      <c r="S26" s="747"/>
      <c r="T26" s="747"/>
      <c r="U26" s="747"/>
      <c r="V26" s="747"/>
      <c r="W26" s="747"/>
      <c r="X26" s="763"/>
      <c r="Y26" s="761"/>
      <c r="Z26" s="761"/>
      <c r="AA26" s="761"/>
      <c r="AB26" s="761"/>
      <c r="AC26" s="761"/>
      <c r="AD26" s="761"/>
      <c r="AE26" s="761"/>
      <c r="AF26" s="761"/>
      <c r="AG26" s="761"/>
      <c r="AI26" s="157"/>
      <c r="AK26" s="747"/>
      <c r="AL26" s="157" t="s">
        <v>274</v>
      </c>
      <c r="AM26" s="157">
        <v>1.4</v>
      </c>
      <c r="AN26" s="782">
        <f>AM26</f>
        <v>1.4</v>
      </c>
      <c r="AO26" s="782"/>
      <c r="AP26" s="782"/>
      <c r="AQ26" s="782"/>
      <c r="AR26" s="782"/>
      <c r="AS26" s="782"/>
      <c r="AT26" s="782"/>
    </row>
    <row r="27" spans="1:46">
      <c r="A27" s="157"/>
      <c r="B27" s="172" t="s">
        <v>275</v>
      </c>
      <c r="C27" s="757">
        <v>2020</v>
      </c>
      <c r="D27" s="783">
        <f>ROUND((C27+E27)/2,0)</f>
        <v>2086</v>
      </c>
      <c r="E27" s="757">
        <v>2151</v>
      </c>
      <c r="F27" s="783">
        <f>ROUND((E27+G27)/2,0)</f>
        <v>2276</v>
      </c>
      <c r="G27" s="757">
        <v>2400</v>
      </c>
      <c r="H27" s="783">
        <f>ROUND((G27+I27)/2,0)</f>
        <v>2293</v>
      </c>
      <c r="I27" s="757">
        <v>2185</v>
      </c>
      <c r="J27" s="783">
        <f>ROUND((I27+K27)/2,0)</f>
        <v>2123</v>
      </c>
      <c r="K27" s="757">
        <v>2060</v>
      </c>
      <c r="L27" s="783">
        <f>ROUND((K27+M27)/2,0)</f>
        <v>2166</v>
      </c>
      <c r="M27" s="757">
        <v>2272</v>
      </c>
      <c r="N27" s="783">
        <f>ROUND((M27+O27)/2,0)</f>
        <v>2286</v>
      </c>
      <c r="O27" s="757">
        <v>2300</v>
      </c>
      <c r="P27" s="757">
        <v>2220</v>
      </c>
      <c r="Q27" s="757">
        <v>2560</v>
      </c>
      <c r="R27" s="776">
        <v>2440</v>
      </c>
      <c r="S27" s="776">
        <f t="shared" ref="S27:X27" si="20">ROUND(R27*S28/R28,0)</f>
        <v>2255</v>
      </c>
      <c r="T27" s="776">
        <f t="shared" si="20"/>
        <v>2264</v>
      </c>
      <c r="U27" s="776">
        <f t="shared" si="20"/>
        <v>2359</v>
      </c>
      <c r="V27" s="776">
        <f t="shared" si="20"/>
        <v>1946</v>
      </c>
      <c r="W27" s="776">
        <f t="shared" si="20"/>
        <v>2352</v>
      </c>
      <c r="X27" s="775">
        <f t="shared" si="20"/>
        <v>2352</v>
      </c>
      <c r="Y27" s="776">
        <v>2440</v>
      </c>
      <c r="Z27" s="784">
        <f>ROUND(X27*Z30/X30,0)</f>
        <v>2338</v>
      </c>
      <c r="AA27" s="784">
        <f t="shared" ref="AA27:AG27" si="21">ROUND(X27*AA30/X30,0)</f>
        <v>2390</v>
      </c>
      <c r="AB27" s="784">
        <f t="shared" si="21"/>
        <v>2606</v>
      </c>
      <c r="AC27" s="784">
        <f t="shared" si="21"/>
        <v>2497</v>
      </c>
      <c r="AD27" s="784">
        <f t="shared" si="21"/>
        <v>2552</v>
      </c>
      <c r="AE27" s="784">
        <f t="shared" si="21"/>
        <v>2783</v>
      </c>
      <c r="AF27" s="784">
        <f t="shared" si="21"/>
        <v>2666</v>
      </c>
      <c r="AG27" s="784">
        <f t="shared" si="21"/>
        <v>2725</v>
      </c>
      <c r="AI27" s="157" t="s">
        <v>270</v>
      </c>
      <c r="AJ27" t="s">
        <v>276</v>
      </c>
      <c r="AK27" s="747"/>
      <c r="AL27" s="157" t="s">
        <v>277</v>
      </c>
      <c r="AM27" s="157">
        <v>1.5</v>
      </c>
      <c r="AN27" s="782">
        <f>AM27</f>
        <v>1.5</v>
      </c>
      <c r="AO27" s="782"/>
      <c r="AP27" s="782"/>
      <c r="AQ27" s="782"/>
      <c r="AR27" s="782"/>
      <c r="AS27" s="782"/>
      <c r="AT27" s="782"/>
    </row>
    <row r="28" spans="1:46">
      <c r="A28" s="157"/>
      <c r="M28" s="747"/>
      <c r="N28" s="747"/>
      <c r="O28" s="747"/>
      <c r="P28" s="747"/>
      <c r="Q28" s="747"/>
      <c r="R28" s="747">
        <v>7209</v>
      </c>
      <c r="S28" s="747">
        <v>6662</v>
      </c>
      <c r="T28" s="747">
        <v>6688</v>
      </c>
      <c r="U28" s="747">
        <v>6969</v>
      </c>
      <c r="V28" s="747">
        <v>5747.9649367570019</v>
      </c>
      <c r="W28" s="747">
        <v>6948</v>
      </c>
      <c r="X28" s="763">
        <v>6948</v>
      </c>
      <c r="Y28" s="761">
        <v>7171</v>
      </c>
      <c r="Z28" s="761">
        <v>6589</v>
      </c>
      <c r="AA28" s="761">
        <v>6851</v>
      </c>
      <c r="AB28" s="761">
        <v>6644</v>
      </c>
      <c r="AC28" s="761">
        <v>6789</v>
      </c>
      <c r="AD28" s="761">
        <v>6988</v>
      </c>
      <c r="AE28" s="761">
        <v>7005</v>
      </c>
      <c r="AF28" s="761">
        <v>6512</v>
      </c>
      <c r="AG28" s="761">
        <v>6194</v>
      </c>
      <c r="AH28" t="s">
        <v>144</v>
      </c>
      <c r="AI28" s="157" t="s">
        <v>278</v>
      </c>
      <c r="AK28" s="747"/>
      <c r="AL28" s="9" t="s">
        <v>279</v>
      </c>
      <c r="AM28" s="9">
        <v>1.6</v>
      </c>
      <c r="AN28" s="785">
        <f>AM28</f>
        <v>1.6</v>
      </c>
      <c r="AO28" s="785"/>
      <c r="AP28" s="785"/>
      <c r="AQ28" s="785"/>
      <c r="AR28" s="785"/>
      <c r="AS28" s="785"/>
      <c r="AT28" s="785"/>
    </row>
    <row r="29" spans="1:46">
      <c r="A29" s="157" t="s">
        <v>874</v>
      </c>
      <c r="B29" t="s">
        <v>280</v>
      </c>
      <c r="M29" s="747"/>
      <c r="N29" s="747"/>
      <c r="O29" s="747"/>
      <c r="P29" s="747"/>
      <c r="Q29" s="747"/>
      <c r="R29" s="747"/>
      <c r="S29" s="747"/>
      <c r="T29" s="747"/>
      <c r="U29" s="747"/>
      <c r="V29" s="747"/>
      <c r="W29" s="786">
        <v>9740</v>
      </c>
      <c r="X29" s="763"/>
      <c r="Y29" s="787">
        <v>10510</v>
      </c>
      <c r="Z29" s="787">
        <v>13180</v>
      </c>
      <c r="AA29" s="787">
        <v>13580</v>
      </c>
      <c r="AB29" s="787">
        <v>13590</v>
      </c>
      <c r="AC29" s="787">
        <v>13580</v>
      </c>
      <c r="AD29" s="787">
        <v>12817</v>
      </c>
      <c r="AE29" s="787">
        <v>12450</v>
      </c>
      <c r="AF29" s="787">
        <v>12408</v>
      </c>
      <c r="AG29" s="787">
        <v>12611</v>
      </c>
      <c r="AI29" s="165" t="s">
        <v>281</v>
      </c>
      <c r="AK29" s="747"/>
      <c r="AM29" s="195">
        <f>AM25*0.25+AM26*0.25+AM27*0.25+AM28*0.25</f>
        <v>1.5249999999999999</v>
      </c>
      <c r="AN29" s="788">
        <f>AM29*AN34</f>
        <v>1.5630617773296596</v>
      </c>
      <c r="AO29" s="788">
        <f t="shared" ref="AO29:AT29" si="22">AN29*AO34</f>
        <v>1.6256428351004921</v>
      </c>
      <c r="AP29" s="788">
        <f t="shared" si="22"/>
        <v>1.5618336481892603</v>
      </c>
      <c r="AQ29" s="788">
        <f t="shared" si="22"/>
        <v>1.5034968230155568</v>
      </c>
      <c r="AR29" s="788">
        <f t="shared" si="22"/>
        <v>1.5227959928280215</v>
      </c>
      <c r="AS29" s="788">
        <f t="shared" si="22"/>
        <v>1.6378374938189213</v>
      </c>
      <c r="AT29" s="788">
        <f t="shared" si="22"/>
        <v>1.6281691834262917</v>
      </c>
    </row>
    <row r="30" spans="1:46">
      <c r="A30" s="157"/>
      <c r="B30" s="172" t="s">
        <v>275</v>
      </c>
      <c r="C30" s="757">
        <v>5950</v>
      </c>
      <c r="D30" s="783">
        <f>ROUND((C30+E30)/2,0)</f>
        <v>6256</v>
      </c>
      <c r="E30" s="757">
        <v>6561</v>
      </c>
      <c r="F30" s="783">
        <f>ROUND((E30+G30)/2,0)</f>
        <v>6231</v>
      </c>
      <c r="G30" s="757">
        <v>5900</v>
      </c>
      <c r="H30" s="783">
        <f>ROUND((G30+I30)/2,0)</f>
        <v>6139</v>
      </c>
      <c r="I30" s="757">
        <v>6378</v>
      </c>
      <c r="J30" s="783">
        <f>ROUND((I30+K30)/2,0)</f>
        <v>6289</v>
      </c>
      <c r="K30" s="757">
        <v>6199</v>
      </c>
      <c r="L30" s="783">
        <f>ROUND((K30+M30)/2,0)</f>
        <v>5960</v>
      </c>
      <c r="M30" s="757">
        <v>5721</v>
      </c>
      <c r="N30" s="783">
        <f>ROUND((M30+O30)/2,0)</f>
        <v>5661</v>
      </c>
      <c r="O30" s="757">
        <v>5600</v>
      </c>
      <c r="P30" s="789">
        <f>ROUND((O30+R30)/2,0)</f>
        <v>5480</v>
      </c>
      <c r="Q30" s="783">
        <f>ROUND((P30+R30)/2,0)</f>
        <v>5420</v>
      </c>
      <c r="R30" s="789">
        <v>5360</v>
      </c>
      <c r="S30" s="789">
        <v>5360</v>
      </c>
      <c r="T30" s="789">
        <v>5360</v>
      </c>
      <c r="U30" s="789">
        <v>5360</v>
      </c>
      <c r="V30" s="789">
        <v>5360</v>
      </c>
      <c r="W30" s="789">
        <v>5100</v>
      </c>
      <c r="X30" s="775">
        <f>W30</f>
        <v>5100</v>
      </c>
      <c r="Y30" s="755">
        <v>4960</v>
      </c>
      <c r="Z30" s="755">
        <f t="shared" ref="Z30:AE30" si="23">ROUND(Y30*Z32/Y32,0)</f>
        <v>5070</v>
      </c>
      <c r="AA30" s="755">
        <f t="shared" si="23"/>
        <v>5182</v>
      </c>
      <c r="AB30" s="755">
        <f t="shared" si="23"/>
        <v>5297</v>
      </c>
      <c r="AC30" s="755">
        <f t="shared" si="23"/>
        <v>5414</v>
      </c>
      <c r="AD30" s="755">
        <f t="shared" si="23"/>
        <v>5534</v>
      </c>
      <c r="AE30" s="755">
        <f t="shared" si="23"/>
        <v>5656</v>
      </c>
      <c r="AF30" s="755">
        <f>ROUND(AE30*AF32/AE32,0)</f>
        <v>5781</v>
      </c>
      <c r="AG30" s="755">
        <f>ROUND(AF30*AG32/AF32,0)</f>
        <v>5909</v>
      </c>
      <c r="AH30" t="s">
        <v>144</v>
      </c>
      <c r="AI30" s="157" t="s">
        <v>270</v>
      </c>
      <c r="AJ30" t="s">
        <v>282</v>
      </c>
      <c r="AK30" s="747"/>
      <c r="AN30" t="s">
        <v>144</v>
      </c>
    </row>
    <row r="31" spans="1:46">
      <c r="A31" s="157"/>
      <c r="M31" s="747"/>
      <c r="N31" s="747"/>
      <c r="O31" s="747"/>
      <c r="P31" s="747"/>
      <c r="Q31" s="747"/>
      <c r="R31" s="747"/>
      <c r="S31" s="747"/>
      <c r="T31" s="747"/>
      <c r="U31" s="747"/>
      <c r="V31" s="747"/>
      <c r="W31" s="747"/>
      <c r="X31" s="763"/>
      <c r="Y31" s="761"/>
      <c r="Z31" s="761"/>
      <c r="AA31" s="761"/>
      <c r="AB31" s="761"/>
      <c r="AC31" s="761"/>
      <c r="AD31" s="761"/>
      <c r="AE31" s="761"/>
      <c r="AF31" s="761"/>
      <c r="AG31" s="761"/>
      <c r="AI31" s="747"/>
      <c r="AJ31" s="157"/>
      <c r="AK31" t="s">
        <v>251</v>
      </c>
      <c r="AL31" s="954" t="s">
        <v>1107</v>
      </c>
      <c r="AM31" s="764">
        <v>63959</v>
      </c>
      <c r="AN31" s="764">
        <v>65201</v>
      </c>
      <c r="AO31" s="764">
        <v>60136</v>
      </c>
      <c r="AP31" s="764">
        <v>61301</v>
      </c>
      <c r="AQ31" s="764">
        <v>60132</v>
      </c>
      <c r="AR31" s="764">
        <v>58346</v>
      </c>
      <c r="AS31" s="764">
        <v>64959</v>
      </c>
      <c r="AT31" s="764">
        <v>63579</v>
      </c>
    </row>
    <row r="32" spans="1:46">
      <c r="A32" s="157" t="s">
        <v>283</v>
      </c>
      <c r="B32" t="s">
        <v>284</v>
      </c>
      <c r="C32" s="747">
        <f t="shared" ref="C32:AG32" si="24">C4</f>
        <v>557670</v>
      </c>
      <c r="D32" s="747">
        <f t="shared" si="24"/>
        <v>582770</v>
      </c>
      <c r="E32" s="747">
        <f t="shared" si="24"/>
        <v>652621</v>
      </c>
      <c r="F32" s="747">
        <f t="shared" si="24"/>
        <v>681528</v>
      </c>
      <c r="G32" s="747">
        <f t="shared" si="24"/>
        <v>625462</v>
      </c>
      <c r="H32" s="747">
        <f t="shared" si="24"/>
        <v>511480</v>
      </c>
      <c r="I32" s="747">
        <f t="shared" si="24"/>
        <v>648711</v>
      </c>
      <c r="J32" s="747">
        <f t="shared" si="24"/>
        <v>666200</v>
      </c>
      <c r="K32" s="747">
        <f t="shared" si="24"/>
        <v>781211</v>
      </c>
      <c r="L32" s="747">
        <f t="shared" si="24"/>
        <v>769586</v>
      </c>
      <c r="M32" s="747">
        <f t="shared" si="24"/>
        <v>754875</v>
      </c>
      <c r="N32" s="747">
        <f t="shared" si="24"/>
        <v>723499</v>
      </c>
      <c r="O32" s="747">
        <f t="shared" si="24"/>
        <v>750555</v>
      </c>
      <c r="P32" s="747">
        <f t="shared" si="24"/>
        <v>700662</v>
      </c>
      <c r="Q32" s="747">
        <f t="shared" si="24"/>
        <v>756727</v>
      </c>
      <c r="R32" s="747">
        <f t="shared" si="24"/>
        <v>764545</v>
      </c>
      <c r="S32" s="747">
        <f t="shared" si="24"/>
        <v>803534</v>
      </c>
      <c r="T32" s="747">
        <f t="shared" si="24"/>
        <v>760739</v>
      </c>
      <c r="U32" s="747">
        <f t="shared" si="24"/>
        <v>827400</v>
      </c>
      <c r="V32" s="747">
        <f t="shared" si="24"/>
        <v>815570</v>
      </c>
      <c r="W32" s="748">
        <f t="shared" si="24"/>
        <v>828251</v>
      </c>
      <c r="X32" s="763">
        <f t="shared" si="24"/>
        <v>828251</v>
      </c>
      <c r="Y32" s="761">
        <f t="shared" si="24"/>
        <v>841131</v>
      </c>
      <c r="Z32" s="761">
        <f t="shared" si="24"/>
        <v>859726</v>
      </c>
      <c r="AA32" s="761">
        <f t="shared" si="24"/>
        <v>878739</v>
      </c>
      <c r="AB32" s="761">
        <f t="shared" si="24"/>
        <v>898170</v>
      </c>
      <c r="AC32" s="761">
        <f t="shared" si="24"/>
        <v>918029</v>
      </c>
      <c r="AD32" s="761">
        <f t="shared" si="24"/>
        <v>938328</v>
      </c>
      <c r="AE32" s="761">
        <f t="shared" si="24"/>
        <v>959077</v>
      </c>
      <c r="AF32" s="761">
        <f t="shared" si="24"/>
        <v>980288</v>
      </c>
      <c r="AG32" s="761">
        <f t="shared" si="24"/>
        <v>1001960</v>
      </c>
      <c r="AI32" s="747"/>
      <c r="AJ32" s="157"/>
      <c r="AK32" t="s">
        <v>251</v>
      </c>
      <c r="AL32" s="955" t="s">
        <v>1108</v>
      </c>
      <c r="AM32" s="759">
        <v>297201</v>
      </c>
      <c r="AN32" s="759">
        <v>310534</v>
      </c>
      <c r="AO32" s="759">
        <v>297878</v>
      </c>
      <c r="AP32" s="759">
        <v>291730</v>
      </c>
      <c r="AQ32" s="759">
        <v>275478</v>
      </c>
      <c r="AR32" s="759">
        <v>270727</v>
      </c>
      <c r="AS32" s="759">
        <v>324182</v>
      </c>
      <c r="AT32" s="759">
        <v>315422</v>
      </c>
    </row>
    <row r="33" spans="1:46">
      <c r="A33" s="157"/>
      <c r="M33" s="747"/>
      <c r="N33" s="747"/>
      <c r="O33" s="747"/>
      <c r="P33" s="747"/>
      <c r="Q33" s="747"/>
      <c r="R33" s="747"/>
      <c r="S33" s="747"/>
      <c r="T33" s="747"/>
      <c r="U33" s="747"/>
      <c r="V33" s="747"/>
      <c r="W33" s="747"/>
      <c r="X33" s="763"/>
      <c r="Y33" s="761"/>
      <c r="Z33" s="761"/>
      <c r="AA33" s="761"/>
      <c r="AB33" s="761"/>
      <c r="AC33" s="761"/>
      <c r="AD33" s="761"/>
      <c r="AE33" s="761"/>
      <c r="AF33" s="761"/>
      <c r="AG33" s="761"/>
      <c r="AI33" s="747"/>
      <c r="AJ33" s="157"/>
      <c r="AL33" s="218" t="s">
        <v>1109</v>
      </c>
      <c r="AM33" s="956">
        <f t="shared" ref="AM33:AT33" si="25">AM32/AM31</f>
        <v>4.6467424443784298</v>
      </c>
      <c r="AN33" s="956">
        <f t="shared" si="25"/>
        <v>4.7627183632152885</v>
      </c>
      <c r="AO33" s="956">
        <f t="shared" si="25"/>
        <v>4.9534056139417322</v>
      </c>
      <c r="AP33" s="956">
        <f t="shared" si="25"/>
        <v>4.7589761994094717</v>
      </c>
      <c r="AQ33" s="956">
        <f t="shared" si="25"/>
        <v>4.5812213131111559</v>
      </c>
      <c r="AR33" s="956">
        <f t="shared" si="25"/>
        <v>4.6400267370513832</v>
      </c>
      <c r="AS33" s="956">
        <f t="shared" si="25"/>
        <v>4.9905632783755909</v>
      </c>
      <c r="AT33" s="956">
        <f t="shared" si="25"/>
        <v>4.9611035090202744</v>
      </c>
    </row>
    <row r="34" spans="1:46">
      <c r="A34" s="157"/>
      <c r="B34" s="158" t="s">
        <v>252</v>
      </c>
      <c r="C34" s="158"/>
      <c r="D34" s="158"/>
      <c r="E34" s="158"/>
      <c r="F34" s="158"/>
      <c r="G34" s="158"/>
      <c r="H34" s="158"/>
      <c r="I34" s="158"/>
      <c r="J34" s="158"/>
      <c r="K34" s="158"/>
      <c r="L34" s="158"/>
      <c r="M34" s="747"/>
      <c r="N34" s="747"/>
      <c r="O34" s="747"/>
      <c r="P34" s="747"/>
      <c r="Q34" s="747"/>
      <c r="R34" s="747"/>
      <c r="S34" s="747"/>
      <c r="T34" s="747"/>
      <c r="U34" s="747"/>
      <c r="V34" s="747"/>
      <c r="W34" s="790"/>
      <c r="X34" s="761"/>
      <c r="Y34" s="761"/>
      <c r="Z34" s="761"/>
      <c r="AA34" s="761"/>
      <c r="AB34" s="761"/>
      <c r="AC34" s="761"/>
      <c r="AD34" s="761"/>
      <c r="AE34" s="157"/>
      <c r="AF34" s="157"/>
      <c r="AG34" s="157"/>
      <c r="AI34" s="747"/>
      <c r="AJ34" s="157"/>
      <c r="AK34" s="747"/>
      <c r="AN34" s="957">
        <f t="shared" ref="AN34:AT34" si="26">AN33/AM33</f>
        <v>1.0249585425112522</v>
      </c>
      <c r="AO34" s="957">
        <f t="shared" si="26"/>
        <v>1.0400374819975102</v>
      </c>
      <c r="AP34" s="957">
        <f t="shared" si="26"/>
        <v>0.96074833565314655</v>
      </c>
      <c r="AQ34" s="957">
        <f t="shared" si="26"/>
        <v>0.96264850277663228</v>
      </c>
      <c r="AR34" s="957">
        <f t="shared" si="26"/>
        <v>1.0128361892868896</v>
      </c>
      <c r="AS34" s="957">
        <f t="shared" si="26"/>
        <v>1.0755462330691148</v>
      </c>
      <c r="AT34" s="957">
        <f t="shared" si="26"/>
        <v>0.99409690495600622</v>
      </c>
    </row>
    <row r="35" spans="1:46">
      <c r="A35" s="157"/>
      <c r="B35" s="777" t="s">
        <v>285</v>
      </c>
      <c r="C35" s="777">
        <v>1.77</v>
      </c>
      <c r="D35" s="791">
        <f>ROUND((C35+E35)/2,2)</f>
        <v>1.76</v>
      </c>
      <c r="E35" s="777">
        <v>1.74</v>
      </c>
      <c r="F35" s="791">
        <f>ROUND((E35+G35)/2,2)</f>
        <v>1.68</v>
      </c>
      <c r="G35" s="777">
        <v>1.61</v>
      </c>
      <c r="H35" s="792">
        <f>ROUND((G35+I35)/2,2)</f>
        <v>1.6</v>
      </c>
      <c r="I35" s="777">
        <v>1.59</v>
      </c>
      <c r="J35" s="792">
        <f>ROUND((I35+K35)/2,2)</f>
        <v>1.59</v>
      </c>
      <c r="K35" s="777">
        <v>1.58</v>
      </c>
      <c r="L35" s="792">
        <f>ROUND((K35+M35)/2,2)</f>
        <v>1.56</v>
      </c>
      <c r="M35" s="778">
        <v>1.53</v>
      </c>
      <c r="N35" s="792">
        <f>ROUND((M35+O35)/2,2)</f>
        <v>1.56</v>
      </c>
      <c r="O35" s="778">
        <v>1.59</v>
      </c>
      <c r="P35" s="778">
        <v>1.56</v>
      </c>
      <c r="Q35" s="792">
        <f>ROUND((P35+R35)/2,2)</f>
        <v>1.55</v>
      </c>
      <c r="R35" s="778">
        <v>1.54</v>
      </c>
      <c r="S35" s="778">
        <v>1.6</v>
      </c>
      <c r="T35" s="778">
        <v>1.6</v>
      </c>
      <c r="U35" s="778">
        <v>1.58</v>
      </c>
      <c r="V35" s="778">
        <v>1.54</v>
      </c>
      <c r="W35" s="793">
        <v>1.56</v>
      </c>
      <c r="X35" s="794">
        <f>W35</f>
        <v>1.56</v>
      </c>
      <c r="Y35" s="778">
        <f>ROUND(X35*Y36/X36,2)</f>
        <v>1.56</v>
      </c>
      <c r="Z35" s="778">
        <f>ROUND(Y35*Z36/Y36,2)</f>
        <v>1.56</v>
      </c>
      <c r="AA35" s="780">
        <f t="shared" ref="AA35:AG35" si="27">Z35*AN40</f>
        <v>1.6021423802019317</v>
      </c>
      <c r="AB35" s="780">
        <f t="shared" si="27"/>
        <v>1.5259967491820277</v>
      </c>
      <c r="AC35" s="780">
        <f t="shared" si="27"/>
        <v>1.6229638185988613</v>
      </c>
      <c r="AD35" s="780">
        <f t="shared" si="27"/>
        <v>1.6292902441262496</v>
      </c>
      <c r="AE35" s="780">
        <f t="shared" si="27"/>
        <v>1.6159517002950898</v>
      </c>
      <c r="AF35" s="780">
        <f t="shared" si="27"/>
        <v>1.5162338761762446</v>
      </c>
      <c r="AG35" s="780">
        <f t="shared" si="27"/>
        <v>1.6291348017378064</v>
      </c>
      <c r="AH35" t="s">
        <v>195</v>
      </c>
      <c r="AI35" s="772" t="s">
        <v>270</v>
      </c>
      <c r="AJ35" s="157" t="s">
        <v>195</v>
      </c>
    </row>
    <row r="36" spans="1:46">
      <c r="A36" s="157" t="s">
        <v>286</v>
      </c>
      <c r="B36" t="s">
        <v>273</v>
      </c>
      <c r="M36" s="747"/>
      <c r="N36" s="747"/>
      <c r="O36" s="747"/>
      <c r="P36" s="747"/>
      <c r="Q36" s="747"/>
      <c r="R36" s="747" t="s">
        <v>144</v>
      </c>
      <c r="S36" s="747" t="s">
        <v>144</v>
      </c>
      <c r="T36" s="747" t="s">
        <v>144</v>
      </c>
      <c r="U36" s="747" t="s">
        <v>144</v>
      </c>
      <c r="V36" s="747"/>
      <c r="W36" s="790"/>
      <c r="X36" s="795">
        <v>1.5899999999999999</v>
      </c>
      <c r="Y36" s="795">
        <v>1.5899999999999999</v>
      </c>
      <c r="Z36" s="795">
        <v>1.5899999999999999</v>
      </c>
      <c r="AA36" s="795">
        <v>1.6</v>
      </c>
      <c r="AB36" s="795">
        <v>1.5449999999999999</v>
      </c>
      <c r="AC36" s="795">
        <v>1.62</v>
      </c>
      <c r="AD36" s="795">
        <v>1.6400000000000001</v>
      </c>
      <c r="AE36" s="795">
        <v>1.5649999999999999</v>
      </c>
      <c r="AF36" s="795">
        <v>1.595</v>
      </c>
      <c r="AG36" s="795">
        <v>1.4450000000000001</v>
      </c>
      <c r="AH36" s="157"/>
      <c r="AI36" s="796" t="s">
        <v>875</v>
      </c>
      <c r="AJ36" s="268"/>
      <c r="AK36" s="747"/>
      <c r="AM36">
        <v>2012</v>
      </c>
      <c r="AN36">
        <v>2013</v>
      </c>
      <c r="AO36">
        <v>2014</v>
      </c>
      <c r="AP36">
        <v>2015</v>
      </c>
      <c r="AQ36">
        <v>2016</v>
      </c>
      <c r="AR36">
        <v>2017</v>
      </c>
      <c r="AS36">
        <v>2018</v>
      </c>
      <c r="AT36">
        <v>2019</v>
      </c>
    </row>
    <row r="37" spans="1:46">
      <c r="A37" s="157"/>
      <c r="B37" s="172" t="s">
        <v>275</v>
      </c>
      <c r="C37" s="197">
        <f>ROUND(C27*C39/C38,0)</f>
        <v>4865</v>
      </c>
      <c r="D37" s="197">
        <f t="shared" ref="D37:U37" si="28">ROUND(D27*D39/D38,0)</f>
        <v>5024</v>
      </c>
      <c r="E37" s="197">
        <f t="shared" si="28"/>
        <v>5180</v>
      </c>
      <c r="F37" s="197">
        <f t="shared" si="28"/>
        <v>5481</v>
      </c>
      <c r="G37" s="197">
        <f t="shared" si="28"/>
        <v>5780</v>
      </c>
      <c r="H37" s="197">
        <f t="shared" si="28"/>
        <v>5522</v>
      </c>
      <c r="I37" s="197">
        <f t="shared" si="28"/>
        <v>5262</v>
      </c>
      <c r="J37" s="197">
        <f t="shared" si="28"/>
        <v>5113</v>
      </c>
      <c r="K37" s="197">
        <f t="shared" si="28"/>
        <v>4961</v>
      </c>
      <c r="L37" s="197">
        <f t="shared" si="28"/>
        <v>5216</v>
      </c>
      <c r="M37" s="197">
        <f t="shared" si="28"/>
        <v>5472</v>
      </c>
      <c r="N37" s="197">
        <f t="shared" si="28"/>
        <v>5505</v>
      </c>
      <c r="O37" s="197">
        <f t="shared" si="28"/>
        <v>5539</v>
      </c>
      <c r="P37" s="197">
        <f t="shared" si="28"/>
        <v>5346</v>
      </c>
      <c r="Q37" s="197">
        <f t="shared" si="28"/>
        <v>5721</v>
      </c>
      <c r="R37" s="197">
        <f t="shared" si="28"/>
        <v>5198</v>
      </c>
      <c r="S37" s="197">
        <f t="shared" si="28"/>
        <v>4961</v>
      </c>
      <c r="T37" s="197">
        <f t="shared" si="28"/>
        <v>5008</v>
      </c>
      <c r="U37" s="197">
        <f t="shared" si="28"/>
        <v>4835</v>
      </c>
      <c r="V37" s="197">
        <f>ROUND(V27*V39/V38,0)</f>
        <v>4602</v>
      </c>
      <c r="W37" s="198">
        <v>5360</v>
      </c>
      <c r="X37" s="199">
        <f>W37</f>
        <v>5360</v>
      </c>
      <c r="Y37" s="200">
        <f t="shared" ref="Y37:AG38" si="29">ROUND(X37*Y38/X38,0)</f>
        <v>5480</v>
      </c>
      <c r="Z37" s="200">
        <f t="shared" si="29"/>
        <v>5481</v>
      </c>
      <c r="AA37" s="200">
        <f t="shared" si="29"/>
        <v>5471</v>
      </c>
      <c r="AB37" s="200">
        <f t="shared" si="29"/>
        <v>5400</v>
      </c>
      <c r="AC37" s="200">
        <f t="shared" si="29"/>
        <v>5716</v>
      </c>
      <c r="AD37" s="200">
        <f t="shared" si="29"/>
        <v>5692</v>
      </c>
      <c r="AE37" s="200">
        <f t="shared" si="29"/>
        <v>5792</v>
      </c>
      <c r="AF37" s="200">
        <f t="shared" si="29"/>
        <v>5367</v>
      </c>
      <c r="AG37" s="200">
        <f t="shared" si="29"/>
        <v>5652</v>
      </c>
      <c r="AH37" s="157" t="s">
        <v>287</v>
      </c>
      <c r="AI37" s="201" t="s">
        <v>270</v>
      </c>
      <c r="AJ37" s="157" t="s">
        <v>144</v>
      </c>
      <c r="AK37" t="s">
        <v>1110</v>
      </c>
      <c r="AL37" s="954" t="s">
        <v>1107</v>
      </c>
      <c r="AM37" s="764">
        <v>82672</v>
      </c>
      <c r="AN37" s="764">
        <v>81739</v>
      </c>
      <c r="AO37" s="764">
        <v>79638</v>
      </c>
      <c r="AP37" s="764">
        <v>78819</v>
      </c>
      <c r="AQ37" s="764">
        <v>81692</v>
      </c>
      <c r="AR37" s="764">
        <v>81777</v>
      </c>
      <c r="AS37" s="764">
        <v>78455</v>
      </c>
      <c r="AT37" s="764">
        <v>78179</v>
      </c>
    </row>
    <row r="38" spans="1:46">
      <c r="A38" s="157"/>
      <c r="B38" s="157"/>
      <c r="C38" s="202">
        <f t="shared" ref="C38:N39" si="30">D38</f>
        <v>6089</v>
      </c>
      <c r="D38" s="202">
        <f t="shared" si="30"/>
        <v>6089</v>
      </c>
      <c r="E38" s="202">
        <f t="shared" si="30"/>
        <v>6089</v>
      </c>
      <c r="F38" s="202">
        <f t="shared" si="30"/>
        <v>6089</v>
      </c>
      <c r="G38" s="202">
        <f t="shared" si="30"/>
        <v>6089</v>
      </c>
      <c r="H38" s="202">
        <f t="shared" si="30"/>
        <v>6089</v>
      </c>
      <c r="I38" s="202">
        <f t="shared" si="30"/>
        <v>6089</v>
      </c>
      <c r="J38" s="202">
        <f t="shared" si="30"/>
        <v>6089</v>
      </c>
      <c r="K38" s="202">
        <f t="shared" si="30"/>
        <v>6089</v>
      </c>
      <c r="L38" s="202">
        <f t="shared" si="30"/>
        <v>6089</v>
      </c>
      <c r="M38" s="202">
        <f t="shared" si="30"/>
        <v>6089</v>
      </c>
      <c r="N38" s="202">
        <f t="shared" si="30"/>
        <v>6089</v>
      </c>
      <c r="O38" s="202">
        <f>P38</f>
        <v>6089</v>
      </c>
      <c r="P38" s="202">
        <v>6089</v>
      </c>
      <c r="Q38" s="202">
        <v>7063</v>
      </c>
      <c r="R38" s="202">
        <v>7209</v>
      </c>
      <c r="S38" s="202">
        <v>6662</v>
      </c>
      <c r="T38" s="202">
        <v>6688</v>
      </c>
      <c r="U38" s="202">
        <v>6969</v>
      </c>
      <c r="V38" s="202">
        <v>5747.9649367570019</v>
      </c>
      <c r="W38" s="203">
        <v>6948</v>
      </c>
      <c r="X38" s="202">
        <f>W38</f>
        <v>6948</v>
      </c>
      <c r="Y38" s="212">
        <f>ROUND(X38*Y39/X39,0)</f>
        <v>7104</v>
      </c>
      <c r="Z38" s="212">
        <f t="shared" si="29"/>
        <v>7105</v>
      </c>
      <c r="AA38" s="212">
        <f t="shared" si="29"/>
        <v>7092</v>
      </c>
      <c r="AB38" s="212">
        <f t="shared" si="29"/>
        <v>7000</v>
      </c>
      <c r="AC38" s="212">
        <f t="shared" si="29"/>
        <v>7409</v>
      </c>
      <c r="AD38" s="212">
        <f t="shared" si="29"/>
        <v>7378</v>
      </c>
      <c r="AE38" s="212">
        <f t="shared" si="29"/>
        <v>7508</v>
      </c>
      <c r="AF38" s="212">
        <f t="shared" si="29"/>
        <v>6957</v>
      </c>
      <c r="AG38" s="212">
        <f t="shared" si="29"/>
        <v>7327</v>
      </c>
      <c r="AH38" s="157"/>
      <c r="AI38" s="157" t="s">
        <v>278</v>
      </c>
      <c r="AJ38" s="761"/>
      <c r="AK38" t="s">
        <v>252</v>
      </c>
      <c r="AL38" s="955" t="s">
        <v>1108</v>
      </c>
      <c r="AM38" s="759">
        <v>315549</v>
      </c>
      <c r="AN38" s="759">
        <v>320416</v>
      </c>
      <c r="AO38" s="759">
        <v>297343</v>
      </c>
      <c r="AP38" s="759">
        <v>312985</v>
      </c>
      <c r="AQ38" s="759">
        <v>325658</v>
      </c>
      <c r="AR38" s="759">
        <v>323328</v>
      </c>
      <c r="AS38" s="759">
        <v>291052</v>
      </c>
      <c r="AT38" s="759">
        <v>311624</v>
      </c>
    </row>
    <row r="39" spans="1:46">
      <c r="A39" s="157"/>
      <c r="B39" s="157"/>
      <c r="C39" s="202">
        <f t="shared" si="30"/>
        <v>14664</v>
      </c>
      <c r="D39" s="202">
        <f t="shared" si="30"/>
        <v>14664</v>
      </c>
      <c r="E39" s="202">
        <f t="shared" si="30"/>
        <v>14664</v>
      </c>
      <c r="F39" s="202">
        <f t="shared" si="30"/>
        <v>14664</v>
      </c>
      <c r="G39" s="202">
        <f t="shared" si="30"/>
        <v>14664</v>
      </c>
      <c r="H39" s="202">
        <f t="shared" si="30"/>
        <v>14664</v>
      </c>
      <c r="I39" s="202">
        <f t="shared" si="30"/>
        <v>14664</v>
      </c>
      <c r="J39" s="202">
        <f t="shared" si="30"/>
        <v>14664</v>
      </c>
      <c r="K39" s="202">
        <f t="shared" si="30"/>
        <v>14664</v>
      </c>
      <c r="L39" s="202">
        <f t="shared" si="30"/>
        <v>14664</v>
      </c>
      <c r="M39" s="202">
        <f t="shared" si="30"/>
        <v>14664</v>
      </c>
      <c r="N39" s="202">
        <f t="shared" si="30"/>
        <v>14664</v>
      </c>
      <c r="O39" s="202">
        <f>P39</f>
        <v>14664</v>
      </c>
      <c r="P39" s="202">
        <v>14664</v>
      </c>
      <c r="Q39" s="202">
        <v>15785</v>
      </c>
      <c r="R39" s="202">
        <v>15357</v>
      </c>
      <c r="S39" s="202">
        <v>14656</v>
      </c>
      <c r="T39" s="202">
        <v>14794</v>
      </c>
      <c r="U39" s="202">
        <v>14285</v>
      </c>
      <c r="V39" s="202">
        <v>13591.990053149219</v>
      </c>
      <c r="W39" s="203">
        <v>14713</v>
      </c>
      <c r="X39" s="202">
        <v>14713</v>
      </c>
      <c r="Y39" s="202">
        <v>15044</v>
      </c>
      <c r="Z39" s="202">
        <v>15046</v>
      </c>
      <c r="AA39" s="202">
        <v>15018</v>
      </c>
      <c r="AB39" s="202">
        <v>14823</v>
      </c>
      <c r="AC39" s="202">
        <v>15689</v>
      </c>
      <c r="AD39" s="202">
        <v>15623</v>
      </c>
      <c r="AE39" s="202">
        <v>15899</v>
      </c>
      <c r="AF39" s="202">
        <v>14733</v>
      </c>
      <c r="AG39" s="202">
        <v>15517</v>
      </c>
      <c r="AH39" s="157"/>
      <c r="AI39" s="165" t="s">
        <v>288</v>
      </c>
      <c r="AJ39" s="761"/>
      <c r="AL39" s="218" t="s">
        <v>1109</v>
      </c>
      <c r="AM39" s="956">
        <f t="shared" ref="AM39:AT39" si="31">AM38/AM37</f>
        <v>3.8168787497580801</v>
      </c>
      <c r="AN39" s="956">
        <f t="shared" si="31"/>
        <v>3.9199892340253735</v>
      </c>
      <c r="AO39" s="956">
        <f t="shared" si="31"/>
        <v>3.7336824129184558</v>
      </c>
      <c r="AP39" s="956">
        <f t="shared" si="31"/>
        <v>3.9709334043821922</v>
      </c>
      <c r="AQ39" s="956">
        <f t="shared" si="31"/>
        <v>3.9864123782010479</v>
      </c>
      <c r="AR39" s="956">
        <f t="shared" si="31"/>
        <v>3.9537767342895926</v>
      </c>
      <c r="AS39" s="956">
        <f t="shared" si="31"/>
        <v>3.7097954241284814</v>
      </c>
      <c r="AT39" s="956">
        <f t="shared" si="31"/>
        <v>3.9860320546438301</v>
      </c>
    </row>
    <row r="40" spans="1:46">
      <c r="A40" s="157"/>
      <c r="M40" s="747"/>
      <c r="N40" s="747"/>
      <c r="O40" s="747"/>
      <c r="P40" s="747"/>
      <c r="Q40" s="747"/>
      <c r="R40" s="747"/>
      <c r="S40" s="747"/>
      <c r="T40" s="747"/>
      <c r="U40" s="747"/>
      <c r="V40" s="747"/>
      <c r="W40" s="790"/>
      <c r="X40" s="761"/>
      <c r="Y40" s="761"/>
      <c r="Z40" s="761"/>
      <c r="AA40" s="761"/>
      <c r="AB40" s="761"/>
      <c r="AC40" s="761"/>
      <c r="AD40" s="761"/>
      <c r="AE40" s="761"/>
      <c r="AF40" s="761"/>
      <c r="AG40" s="761"/>
      <c r="AH40" s="157"/>
      <c r="AI40" s="747"/>
      <c r="AJ40" s="157"/>
      <c r="AK40" s="761"/>
      <c r="AN40" s="957">
        <f t="shared" ref="AN40:AT40" si="32">AN39/AM39</f>
        <v>1.0270143462832895</v>
      </c>
      <c r="AO40" s="957">
        <f t="shared" si="32"/>
        <v>0.95247261918737414</v>
      </c>
      <c r="AP40" s="957">
        <f t="shared" si="32"/>
        <v>1.0635434311828058</v>
      </c>
      <c r="AQ40" s="957">
        <f t="shared" si="32"/>
        <v>1.0038980693561301</v>
      </c>
      <c r="AR40" s="957">
        <f t="shared" si="32"/>
        <v>0.99181327950667697</v>
      </c>
      <c r="AS40" s="957">
        <f t="shared" si="32"/>
        <v>0.93829158130120127</v>
      </c>
      <c r="AT40" s="957">
        <f t="shared" si="32"/>
        <v>1.0744614187398873</v>
      </c>
    </row>
    <row r="41" spans="1:46">
      <c r="A41" s="157" t="s">
        <v>876</v>
      </c>
      <c r="B41" t="s">
        <v>289</v>
      </c>
      <c r="M41" s="747"/>
      <c r="N41" s="747"/>
      <c r="O41" s="747"/>
      <c r="P41" s="747"/>
      <c r="Q41" s="747"/>
      <c r="R41" s="747"/>
      <c r="S41" s="747"/>
      <c r="T41" s="747"/>
      <c r="U41" s="747"/>
      <c r="V41" s="747"/>
      <c r="W41" s="747"/>
      <c r="X41" s="763"/>
      <c r="Y41" s="761"/>
      <c r="Z41" s="761"/>
      <c r="AA41" s="761"/>
      <c r="AB41" s="761"/>
      <c r="AC41" s="761"/>
      <c r="AD41" s="761"/>
      <c r="AE41" s="761"/>
      <c r="AF41" s="761"/>
      <c r="AG41" s="761"/>
      <c r="AI41" s="747"/>
      <c r="AJ41" s="157"/>
      <c r="AK41" s="747"/>
    </row>
    <row r="42" spans="1:46">
      <c r="A42" s="157"/>
      <c r="B42" s="158" t="s">
        <v>275</v>
      </c>
      <c r="D42" t="s">
        <v>290</v>
      </c>
      <c r="F42" t="s">
        <v>290</v>
      </c>
      <c r="H42" t="s">
        <v>290</v>
      </c>
      <c r="J42" t="s">
        <v>290</v>
      </c>
      <c r="L42" t="s">
        <v>290</v>
      </c>
      <c r="M42" s="747"/>
      <c r="N42" s="747" t="s">
        <v>290</v>
      </c>
      <c r="O42" s="747"/>
      <c r="P42" s="747"/>
      <c r="Q42" s="747"/>
      <c r="R42" s="747"/>
      <c r="S42" s="747"/>
      <c r="T42" s="747"/>
      <c r="U42" s="747"/>
      <c r="V42" s="747"/>
      <c r="W42" s="747"/>
      <c r="X42" s="763"/>
      <c r="Y42" s="761"/>
      <c r="Z42" s="761"/>
      <c r="AA42" s="761"/>
      <c r="AB42" s="761">
        <f t="shared" ref="AB42:AG42" si="33">(AB43+AB44)/2</f>
        <v>14478</v>
      </c>
      <c r="AC42" s="761">
        <f t="shared" si="33"/>
        <v>14172.5</v>
      </c>
      <c r="AD42" s="761">
        <f t="shared" si="33"/>
        <v>14301</v>
      </c>
      <c r="AE42" s="761">
        <f t="shared" si="33"/>
        <v>15062.14</v>
      </c>
      <c r="AF42" s="761">
        <f t="shared" si="33"/>
        <v>14154</v>
      </c>
      <c r="AG42" s="761">
        <f t="shared" si="33"/>
        <v>17361.035</v>
      </c>
      <c r="AH42" s="805" t="s">
        <v>1111</v>
      </c>
      <c r="AI42" s="747" t="s">
        <v>144</v>
      </c>
      <c r="AJ42" s="157" t="s">
        <v>195</v>
      </c>
      <c r="AK42" s="747"/>
    </row>
    <row r="43" spans="1:46">
      <c r="A43" s="157"/>
      <c r="B43" s="161" t="s">
        <v>877</v>
      </c>
      <c r="C43" s="764">
        <v>10725</v>
      </c>
      <c r="D43" s="797">
        <f>ROUND((C43+E43)/2,0)</f>
        <v>11453</v>
      </c>
      <c r="E43" s="764">
        <v>12180</v>
      </c>
      <c r="F43" s="797">
        <f>ROUND((E43+G43)/2,0)</f>
        <v>11652</v>
      </c>
      <c r="G43" s="764">
        <v>11123</v>
      </c>
      <c r="H43" s="797">
        <f>ROUND((G43+I43)/2,0)</f>
        <v>11897</v>
      </c>
      <c r="I43" s="764">
        <v>12670</v>
      </c>
      <c r="J43" s="797">
        <f>ROUND((I43+K43)/2,0)</f>
        <v>12543</v>
      </c>
      <c r="K43" s="764">
        <v>12416</v>
      </c>
      <c r="L43" s="797">
        <f>ROUND((K43+M43)/2,0)</f>
        <v>13297</v>
      </c>
      <c r="M43" s="764">
        <v>14178</v>
      </c>
      <c r="N43" s="797">
        <f>ROUND((M43+O43)/2,0)</f>
        <v>12438</v>
      </c>
      <c r="O43" s="798">
        <v>10698</v>
      </c>
      <c r="P43" s="798">
        <v>10060</v>
      </c>
      <c r="Q43" s="798">
        <v>10765</v>
      </c>
      <c r="R43" s="798">
        <v>10500</v>
      </c>
      <c r="S43" s="798">
        <v>10414</v>
      </c>
      <c r="T43" s="798">
        <v>10988</v>
      </c>
      <c r="U43" s="798">
        <v>10526</v>
      </c>
      <c r="V43" s="798">
        <v>11243</v>
      </c>
      <c r="W43" s="798">
        <v>10241</v>
      </c>
      <c r="X43" s="766">
        <f>W43</f>
        <v>10241</v>
      </c>
      <c r="Y43" s="798">
        <v>10122</v>
      </c>
      <c r="Z43" s="798">
        <v>11939</v>
      </c>
      <c r="AA43" s="799">
        <v>11369.04761904762</v>
      </c>
      <c r="AB43" s="799">
        <v>12147</v>
      </c>
      <c r="AC43" s="799">
        <v>12176</v>
      </c>
      <c r="AD43" s="799">
        <v>12384</v>
      </c>
      <c r="AE43" s="799">
        <v>12839.51</v>
      </c>
      <c r="AF43" s="799">
        <v>12083</v>
      </c>
      <c r="AG43" s="799">
        <v>14267.52</v>
      </c>
      <c r="AH43" s="752">
        <f>AG43/AF43</f>
        <v>1.1807928494579161</v>
      </c>
      <c r="AI43" s="772" t="s">
        <v>144</v>
      </c>
      <c r="AJ43" s="157"/>
      <c r="AK43" s="747"/>
    </row>
    <row r="44" spans="1:46">
      <c r="A44" s="157"/>
      <c r="B44" s="157" t="s">
        <v>291</v>
      </c>
      <c r="C44" s="761">
        <v>11867</v>
      </c>
      <c r="D44" s="760">
        <f t="shared" ref="D44:D49" si="34">ROUND((C44+E44)/2,0)</f>
        <v>13055</v>
      </c>
      <c r="E44" s="761">
        <v>14242</v>
      </c>
      <c r="F44" s="760">
        <f t="shared" ref="F44:F49" si="35">ROUND((E44+G44)/2,0)</f>
        <v>14454</v>
      </c>
      <c r="G44" s="761">
        <v>14666</v>
      </c>
      <c r="H44" s="760">
        <f t="shared" ref="H44:H49" si="36">ROUND((G44+I44)/2,0)</f>
        <v>14575</v>
      </c>
      <c r="I44" s="761">
        <v>14483</v>
      </c>
      <c r="J44" s="760">
        <f t="shared" ref="J44:J49" si="37">ROUND((I44+K44)/2,0)</f>
        <v>13852</v>
      </c>
      <c r="K44" s="761">
        <v>13221</v>
      </c>
      <c r="L44" s="760">
        <f t="shared" ref="L44:L49" si="38">ROUND((K44+M44)/2,0)</f>
        <v>12262</v>
      </c>
      <c r="M44" s="761">
        <v>11302</v>
      </c>
      <c r="N44" s="760">
        <f t="shared" ref="N44:N49" si="39">ROUND((M44+O44)/2,0)</f>
        <v>12118</v>
      </c>
      <c r="O44" s="800">
        <v>12933</v>
      </c>
      <c r="P44" s="800">
        <v>12993</v>
      </c>
      <c r="Q44" s="800">
        <v>13125</v>
      </c>
      <c r="R44" s="800">
        <v>12794</v>
      </c>
      <c r="S44" s="800">
        <v>12230</v>
      </c>
      <c r="T44" s="800">
        <v>13267</v>
      </c>
      <c r="U44" s="800">
        <v>12671</v>
      </c>
      <c r="V44" s="800">
        <v>13147</v>
      </c>
      <c r="W44" s="800">
        <v>12365</v>
      </c>
      <c r="X44" s="774">
        <f t="shared" ref="X44:X49" si="40">W44</f>
        <v>12365</v>
      </c>
      <c r="Y44" s="800">
        <v>12308</v>
      </c>
      <c r="Z44" s="800">
        <v>14641</v>
      </c>
      <c r="AA44" s="801">
        <v>15263.157894736842</v>
      </c>
      <c r="AB44" s="801">
        <v>16809</v>
      </c>
      <c r="AC44" s="801">
        <v>16169</v>
      </c>
      <c r="AD44" s="801">
        <v>16218</v>
      </c>
      <c r="AE44" s="801">
        <v>17284.77</v>
      </c>
      <c r="AF44" s="801">
        <v>16225</v>
      </c>
      <c r="AG44" s="801">
        <v>20454.55</v>
      </c>
      <c r="AH44" s="752">
        <f t="shared" ref="AH44:AH49" si="41">AG44/AF44</f>
        <v>1.2606810477657935</v>
      </c>
      <c r="AI44" s="772"/>
      <c r="AJ44" s="157"/>
      <c r="AK44" s="747"/>
    </row>
    <row r="45" spans="1:46">
      <c r="A45" s="157"/>
      <c r="B45" s="157" t="s">
        <v>292</v>
      </c>
      <c r="C45" s="761">
        <v>7321</v>
      </c>
      <c r="D45" s="760">
        <f t="shared" si="34"/>
        <v>7427</v>
      </c>
      <c r="E45" s="761">
        <v>7532</v>
      </c>
      <c r="F45" s="760">
        <f t="shared" si="35"/>
        <v>7068</v>
      </c>
      <c r="G45" s="761">
        <v>6603</v>
      </c>
      <c r="H45" s="760">
        <f t="shared" si="36"/>
        <v>6716</v>
      </c>
      <c r="I45" s="761">
        <v>6828</v>
      </c>
      <c r="J45" s="760">
        <f t="shared" si="37"/>
        <v>7456</v>
      </c>
      <c r="K45" s="761">
        <v>8084</v>
      </c>
      <c r="L45" s="760">
        <f t="shared" si="38"/>
        <v>7596</v>
      </c>
      <c r="M45" s="761">
        <v>7107</v>
      </c>
      <c r="N45" s="760">
        <f t="shared" si="39"/>
        <v>7300</v>
      </c>
      <c r="O45" s="800">
        <v>7493</v>
      </c>
      <c r="P45" s="800">
        <v>7973</v>
      </c>
      <c r="Q45" s="800">
        <v>7756</v>
      </c>
      <c r="R45" s="800">
        <v>7698</v>
      </c>
      <c r="S45" s="800">
        <v>7327</v>
      </c>
      <c r="T45" s="800">
        <v>8910</v>
      </c>
      <c r="U45" s="800">
        <v>6998</v>
      </c>
      <c r="V45" s="800">
        <v>9408</v>
      </c>
      <c r="W45" s="800">
        <v>9149</v>
      </c>
      <c r="X45" s="774">
        <f t="shared" si="40"/>
        <v>9149</v>
      </c>
      <c r="Y45" s="800">
        <v>8252</v>
      </c>
      <c r="Z45" s="800">
        <v>7928</v>
      </c>
      <c r="AA45" s="801">
        <v>7773</v>
      </c>
      <c r="AB45" s="801">
        <v>10872</v>
      </c>
      <c r="AC45" s="801">
        <v>7527</v>
      </c>
      <c r="AD45" s="801">
        <v>6659</v>
      </c>
      <c r="AE45" s="801">
        <v>7925</v>
      </c>
      <c r="AF45" s="801">
        <v>9275</v>
      </c>
      <c r="AG45" s="801">
        <v>11659</v>
      </c>
      <c r="AH45" s="752">
        <f t="shared" si="41"/>
        <v>1.2570350404312669</v>
      </c>
      <c r="AI45" s="772"/>
      <c r="AJ45" s="157"/>
      <c r="AK45" s="747"/>
    </row>
    <row r="46" spans="1:46">
      <c r="A46" s="157"/>
      <c r="B46" s="157" t="s">
        <v>293</v>
      </c>
      <c r="C46" s="761">
        <v>5760</v>
      </c>
      <c r="D46" s="760">
        <f t="shared" si="34"/>
        <v>7221</v>
      </c>
      <c r="E46" s="761">
        <v>8682</v>
      </c>
      <c r="F46" s="760">
        <f t="shared" si="35"/>
        <v>7665</v>
      </c>
      <c r="G46" s="761">
        <v>6647</v>
      </c>
      <c r="H46" s="760">
        <f t="shared" si="36"/>
        <v>7748</v>
      </c>
      <c r="I46" s="761">
        <v>8848</v>
      </c>
      <c r="J46" s="760">
        <f t="shared" si="37"/>
        <v>8485</v>
      </c>
      <c r="K46" s="761">
        <v>8122</v>
      </c>
      <c r="L46" s="760">
        <f t="shared" si="38"/>
        <v>8261</v>
      </c>
      <c r="M46" s="761">
        <v>8400</v>
      </c>
      <c r="N46" s="760">
        <f t="shared" si="39"/>
        <v>8249</v>
      </c>
      <c r="O46" s="800">
        <v>8098</v>
      </c>
      <c r="P46" s="800">
        <v>9080</v>
      </c>
      <c r="Q46" s="800">
        <v>5145</v>
      </c>
      <c r="R46" s="800">
        <v>7815</v>
      </c>
      <c r="S46" s="800">
        <v>8258</v>
      </c>
      <c r="T46" s="800">
        <v>10851</v>
      </c>
      <c r="U46" s="800">
        <v>8243</v>
      </c>
      <c r="V46" s="800">
        <v>10547</v>
      </c>
      <c r="W46" s="800">
        <v>10000</v>
      </c>
      <c r="X46" s="774">
        <f t="shared" si="40"/>
        <v>10000</v>
      </c>
      <c r="Y46" s="800">
        <v>9212</v>
      </c>
      <c r="Z46" s="800">
        <v>9951</v>
      </c>
      <c r="AA46" s="801">
        <v>11018.518518518518</v>
      </c>
      <c r="AB46" s="801">
        <v>11420</v>
      </c>
      <c r="AC46" s="802">
        <f>ROUND(AB46*AC42/AB42,0)</f>
        <v>11179</v>
      </c>
      <c r="AD46" s="802">
        <f>ROUND(AB46*AD42/AB42,0)</f>
        <v>11280</v>
      </c>
      <c r="AE46" s="801">
        <v>12089.55</v>
      </c>
      <c r="AF46" s="801">
        <v>11530</v>
      </c>
      <c r="AG46" s="801">
        <v>17972.03</v>
      </c>
      <c r="AH46" s="752">
        <f t="shared" si="41"/>
        <v>1.558718993928881</v>
      </c>
      <c r="AI46" s="772"/>
      <c r="AJ46" s="157"/>
      <c r="AK46" s="747"/>
    </row>
    <row r="47" spans="1:46">
      <c r="A47" s="157"/>
      <c r="B47" s="165" t="s">
        <v>878</v>
      </c>
      <c r="C47" s="761">
        <v>6385</v>
      </c>
      <c r="D47" s="760">
        <f t="shared" si="34"/>
        <v>7056</v>
      </c>
      <c r="E47" s="761">
        <v>7726</v>
      </c>
      <c r="F47" s="760">
        <f t="shared" si="35"/>
        <v>7726</v>
      </c>
      <c r="G47" s="761">
        <v>7726</v>
      </c>
      <c r="H47" s="760">
        <f t="shared" si="36"/>
        <v>6301</v>
      </c>
      <c r="I47" s="761">
        <v>4875</v>
      </c>
      <c r="J47" s="760">
        <f t="shared" si="37"/>
        <v>4842</v>
      </c>
      <c r="K47" s="800">
        <v>4809</v>
      </c>
      <c r="L47" s="760">
        <f t="shared" si="38"/>
        <v>4776</v>
      </c>
      <c r="M47" s="761">
        <v>4743</v>
      </c>
      <c r="N47" s="760">
        <f t="shared" si="39"/>
        <v>5840</v>
      </c>
      <c r="O47" s="800">
        <v>6936</v>
      </c>
      <c r="P47" s="800">
        <v>8596</v>
      </c>
      <c r="Q47" s="800">
        <v>7902</v>
      </c>
      <c r="R47" s="772">
        <f>ROUND(Q47+(W47-Q47)/6,0)</f>
        <v>8363</v>
      </c>
      <c r="S47" s="772">
        <f>ROUND(Q47+(W47-Q47)/6*2,0)</f>
        <v>8824</v>
      </c>
      <c r="T47" s="772">
        <f>ROUND(Q47+(W47-Q47)/6*3,0)</f>
        <v>9285</v>
      </c>
      <c r="U47" s="772">
        <f>ROUND(Q47+(W47-Q47)/6*4,0)</f>
        <v>9745</v>
      </c>
      <c r="V47" s="772">
        <f>ROUND(Q47+(W47-Q47)/6*5,0)</f>
        <v>10206</v>
      </c>
      <c r="W47" s="800">
        <v>10667</v>
      </c>
      <c r="X47" s="774">
        <f t="shared" si="40"/>
        <v>10667</v>
      </c>
      <c r="Y47" s="800">
        <v>4667</v>
      </c>
      <c r="Z47" s="800">
        <v>4291</v>
      </c>
      <c r="AA47" s="801">
        <v>3498.5422740524778</v>
      </c>
      <c r="AB47" s="801">
        <v>6567</v>
      </c>
      <c r="AC47" s="801">
        <v>4805</v>
      </c>
      <c r="AD47" s="801">
        <v>4441</v>
      </c>
      <c r="AE47" s="801">
        <v>6472.87</v>
      </c>
      <c r="AF47" s="801">
        <v>7277</v>
      </c>
      <c r="AG47" s="801">
        <v>11719.75</v>
      </c>
      <c r="AH47" s="752">
        <f t="shared" si="41"/>
        <v>1.6105194448261646</v>
      </c>
      <c r="AI47" s="772"/>
      <c r="AJ47" s="157" t="s">
        <v>144</v>
      </c>
      <c r="AK47" s="747"/>
    </row>
    <row r="48" spans="1:46">
      <c r="A48" s="157"/>
      <c r="B48" s="157" t="s">
        <v>294</v>
      </c>
      <c r="C48" s="761">
        <v>5529</v>
      </c>
      <c r="D48" s="760">
        <f t="shared" si="34"/>
        <v>5858</v>
      </c>
      <c r="E48" s="761">
        <v>6187</v>
      </c>
      <c r="F48" s="760">
        <f t="shared" si="35"/>
        <v>6183</v>
      </c>
      <c r="G48" s="761">
        <v>6178</v>
      </c>
      <c r="H48" s="760">
        <f t="shared" si="36"/>
        <v>6452</v>
      </c>
      <c r="I48" s="761">
        <v>6725</v>
      </c>
      <c r="J48" s="760">
        <f t="shared" si="37"/>
        <v>6133</v>
      </c>
      <c r="K48" s="761">
        <v>5540</v>
      </c>
      <c r="L48" s="760">
        <f t="shared" si="38"/>
        <v>5855</v>
      </c>
      <c r="M48" s="761">
        <v>6169</v>
      </c>
      <c r="N48" s="760">
        <f t="shared" si="39"/>
        <v>6085</v>
      </c>
      <c r="O48" s="800">
        <v>6000</v>
      </c>
      <c r="P48" s="800">
        <v>6601</v>
      </c>
      <c r="Q48" s="800">
        <v>8846</v>
      </c>
      <c r="R48" s="800">
        <v>6135</v>
      </c>
      <c r="S48" s="800">
        <v>6346</v>
      </c>
      <c r="T48" s="800">
        <v>6868</v>
      </c>
      <c r="U48" s="800">
        <v>5061</v>
      </c>
      <c r="V48" s="800">
        <v>6014</v>
      </c>
      <c r="W48" s="800">
        <v>5333</v>
      </c>
      <c r="X48" s="774">
        <f t="shared" si="40"/>
        <v>5333</v>
      </c>
      <c r="Y48" s="800">
        <v>6575</v>
      </c>
      <c r="Z48" s="800">
        <v>6854</v>
      </c>
      <c r="AA48" s="801">
        <v>5869.5652173913049</v>
      </c>
      <c r="AB48" s="801">
        <v>7879</v>
      </c>
      <c r="AC48" s="801">
        <v>6255</v>
      </c>
      <c r="AD48" s="801">
        <v>5709</v>
      </c>
      <c r="AE48" s="801">
        <v>7069.77</v>
      </c>
      <c r="AF48" s="801">
        <v>8194</v>
      </c>
      <c r="AG48" s="801">
        <v>9811.32</v>
      </c>
      <c r="AH48" s="752">
        <f t="shared" si="41"/>
        <v>1.1973785696851353</v>
      </c>
      <c r="AI48" s="772"/>
      <c r="AJ48" s="157"/>
      <c r="AK48" s="747"/>
    </row>
    <row r="49" spans="1:37">
      <c r="A49" s="157"/>
      <c r="B49" s="9" t="s">
        <v>295</v>
      </c>
      <c r="C49" s="759">
        <v>3660</v>
      </c>
      <c r="D49" s="803">
        <f t="shared" si="34"/>
        <v>4101</v>
      </c>
      <c r="E49" s="759">
        <v>4541</v>
      </c>
      <c r="F49" s="803">
        <f t="shared" si="35"/>
        <v>5466</v>
      </c>
      <c r="G49" s="759">
        <v>6391</v>
      </c>
      <c r="H49" s="803">
        <f t="shared" si="36"/>
        <v>4836</v>
      </c>
      <c r="I49" s="759">
        <v>3280</v>
      </c>
      <c r="J49" s="803">
        <f t="shared" si="37"/>
        <v>3298</v>
      </c>
      <c r="K49" s="759">
        <v>3315</v>
      </c>
      <c r="L49" s="803">
        <f t="shared" si="38"/>
        <v>3302</v>
      </c>
      <c r="M49" s="759">
        <v>3288</v>
      </c>
      <c r="N49" s="803">
        <f t="shared" si="39"/>
        <v>5649</v>
      </c>
      <c r="O49" s="787">
        <v>8009</v>
      </c>
      <c r="P49" s="787">
        <v>4195</v>
      </c>
      <c r="Q49" s="787">
        <v>4119</v>
      </c>
      <c r="R49" s="787">
        <v>3468</v>
      </c>
      <c r="S49" s="787">
        <v>2566</v>
      </c>
      <c r="T49" s="787">
        <v>2869</v>
      </c>
      <c r="U49" s="787">
        <v>3340</v>
      </c>
      <c r="V49" s="787">
        <v>3036</v>
      </c>
      <c r="W49" s="787">
        <v>3343</v>
      </c>
      <c r="X49" s="769">
        <f t="shared" si="40"/>
        <v>3343</v>
      </c>
      <c r="Y49" s="787">
        <v>3083</v>
      </c>
      <c r="Z49" s="787">
        <v>3113</v>
      </c>
      <c r="AA49" s="801">
        <v>2689</v>
      </c>
      <c r="AB49" s="804">
        <v>3653</v>
      </c>
      <c r="AC49" s="804">
        <v>2824</v>
      </c>
      <c r="AD49" s="804">
        <v>2578</v>
      </c>
      <c r="AE49" s="804">
        <v>3078.5</v>
      </c>
      <c r="AF49" s="804">
        <v>3926.2</v>
      </c>
      <c r="AG49" s="804">
        <v>6893</v>
      </c>
      <c r="AH49" s="752">
        <f t="shared" si="41"/>
        <v>1.7556415872854161</v>
      </c>
      <c r="AI49" s="772"/>
      <c r="AJ49" s="157"/>
      <c r="AK49" s="747"/>
    </row>
    <row r="50" spans="1:37">
      <c r="A50" s="157"/>
      <c r="B50" s="205" t="s">
        <v>296</v>
      </c>
      <c r="C50" s="157"/>
      <c r="D50" s="157"/>
      <c r="E50" s="157"/>
      <c r="F50" s="157"/>
      <c r="G50" s="157"/>
      <c r="H50" s="157"/>
      <c r="I50" s="157"/>
      <c r="J50" s="157"/>
      <c r="K50" s="157"/>
      <c r="L50" s="157"/>
      <c r="M50" s="761"/>
      <c r="N50" s="761"/>
      <c r="O50" s="761"/>
      <c r="P50" s="761"/>
      <c r="Q50" s="761"/>
      <c r="R50" s="761"/>
      <c r="S50" s="761"/>
      <c r="T50" s="761"/>
      <c r="U50" s="761"/>
      <c r="V50" s="761"/>
      <c r="W50" s="761"/>
      <c r="X50" s="763"/>
      <c r="Y50" s="761"/>
      <c r="Z50" s="761"/>
      <c r="AA50" s="764"/>
      <c r="AB50" s="761"/>
      <c r="AC50" s="761"/>
      <c r="AD50" s="761"/>
      <c r="AE50" s="761"/>
      <c r="AF50" s="761"/>
      <c r="AG50" s="761"/>
      <c r="AH50" s="805" t="s">
        <v>1111</v>
      </c>
      <c r="AI50" s="761"/>
      <c r="AJ50" s="157"/>
      <c r="AK50" s="747"/>
    </row>
    <row r="51" spans="1:37">
      <c r="A51" s="157"/>
      <c r="B51" s="177" t="s">
        <v>877</v>
      </c>
      <c r="C51" s="206">
        <f t="shared" ref="C51:W58" si="42">ROUND(C78*$AH51,0)</f>
        <v>3179</v>
      </c>
      <c r="D51" s="206">
        <f t="shared" si="42"/>
        <v>3322</v>
      </c>
      <c r="E51" s="206">
        <f t="shared" si="42"/>
        <v>3555</v>
      </c>
      <c r="F51" s="206">
        <f t="shared" si="42"/>
        <v>3775</v>
      </c>
      <c r="G51" s="206">
        <f t="shared" si="42"/>
        <v>3547</v>
      </c>
      <c r="H51" s="206">
        <f t="shared" si="42"/>
        <v>2666</v>
      </c>
      <c r="I51" s="206">
        <f t="shared" si="42"/>
        <v>3447</v>
      </c>
      <c r="J51" s="206">
        <f t="shared" si="42"/>
        <v>3503</v>
      </c>
      <c r="K51" s="206">
        <f t="shared" si="42"/>
        <v>3807</v>
      </c>
      <c r="L51" s="206">
        <f t="shared" si="42"/>
        <v>3673</v>
      </c>
      <c r="M51" s="206">
        <f t="shared" si="42"/>
        <v>3809</v>
      </c>
      <c r="N51" s="206">
        <f t="shared" si="42"/>
        <v>4000</v>
      </c>
      <c r="O51" s="206">
        <f t="shared" si="42"/>
        <v>3281</v>
      </c>
      <c r="P51" s="206">
        <f t="shared" si="42"/>
        <v>3692</v>
      </c>
      <c r="Q51" s="206">
        <f t="shared" si="42"/>
        <v>4141</v>
      </c>
      <c r="R51" s="206">
        <f t="shared" si="42"/>
        <v>4693</v>
      </c>
      <c r="S51" s="206">
        <f t="shared" si="42"/>
        <v>5034</v>
      </c>
      <c r="T51" s="206">
        <f t="shared" si="42"/>
        <v>5327</v>
      </c>
      <c r="U51" s="206">
        <f t="shared" si="42"/>
        <v>5288</v>
      </c>
      <c r="V51" s="206">
        <f t="shared" si="42"/>
        <v>5998</v>
      </c>
      <c r="W51" s="207">
        <f t="shared" si="42"/>
        <v>6086</v>
      </c>
      <c r="X51" s="206">
        <f t="shared" ref="X51:Y57" si="43">X78</f>
        <v>5969</v>
      </c>
      <c r="Y51" s="206">
        <f t="shared" si="43"/>
        <v>6724</v>
      </c>
      <c r="Z51" s="206">
        <v>6712</v>
      </c>
      <c r="AA51" s="208">
        <v>6765.701</v>
      </c>
      <c r="AB51" s="208">
        <v>6134</v>
      </c>
      <c r="AC51" s="208">
        <v>7422</v>
      </c>
      <c r="AD51" s="209">
        <v>6726</v>
      </c>
      <c r="AE51" s="209">
        <v>6784</v>
      </c>
      <c r="AF51" s="209">
        <v>6572</v>
      </c>
      <c r="AG51" s="208">
        <v>6250.8720000000003</v>
      </c>
      <c r="AH51" s="752">
        <f>AG51/AF51</f>
        <v>0.95113694461351195</v>
      </c>
      <c r="AI51" s="201" t="s">
        <v>144</v>
      </c>
      <c r="AJ51" s="761">
        <v>3470.8719999999998</v>
      </c>
      <c r="AK51" s="747">
        <f>AK58-SUM(AK52:AK57)</f>
        <v>2214</v>
      </c>
    </row>
    <row r="52" spans="1:37">
      <c r="A52" s="157"/>
      <c r="B52" s="210" t="s">
        <v>291</v>
      </c>
      <c r="C52" s="201">
        <f t="shared" si="42"/>
        <v>5734</v>
      </c>
      <c r="D52" s="201">
        <f t="shared" si="42"/>
        <v>5515</v>
      </c>
      <c r="E52" s="201">
        <f t="shared" si="42"/>
        <v>5137</v>
      </c>
      <c r="F52" s="201">
        <f t="shared" si="42"/>
        <v>4749</v>
      </c>
      <c r="G52" s="201">
        <f t="shared" si="42"/>
        <v>4697</v>
      </c>
      <c r="H52" s="201">
        <f t="shared" si="42"/>
        <v>3334</v>
      </c>
      <c r="I52" s="201">
        <f t="shared" si="42"/>
        <v>3810</v>
      </c>
      <c r="J52" s="201">
        <f t="shared" si="42"/>
        <v>3586</v>
      </c>
      <c r="K52" s="201">
        <f t="shared" si="42"/>
        <v>4391</v>
      </c>
      <c r="L52" s="201">
        <f t="shared" si="42"/>
        <v>4061</v>
      </c>
      <c r="M52" s="201">
        <f t="shared" si="42"/>
        <v>3620</v>
      </c>
      <c r="N52" s="201">
        <f t="shared" si="42"/>
        <v>3376</v>
      </c>
      <c r="O52" s="201">
        <f t="shared" si="42"/>
        <v>3184</v>
      </c>
      <c r="P52" s="201">
        <f t="shared" si="42"/>
        <v>3543</v>
      </c>
      <c r="Q52" s="201">
        <f t="shared" si="42"/>
        <v>3298</v>
      </c>
      <c r="R52" s="201">
        <f t="shared" si="42"/>
        <v>3144</v>
      </c>
      <c r="S52" s="201">
        <f t="shared" si="42"/>
        <v>3444</v>
      </c>
      <c r="T52" s="201">
        <f t="shared" si="42"/>
        <v>3828</v>
      </c>
      <c r="U52" s="201">
        <f t="shared" si="42"/>
        <v>3999</v>
      </c>
      <c r="V52" s="201">
        <f t="shared" si="42"/>
        <v>3500</v>
      </c>
      <c r="W52" s="211">
        <f t="shared" si="42"/>
        <v>3718</v>
      </c>
      <c r="X52" s="201">
        <f t="shared" si="43"/>
        <v>3451</v>
      </c>
      <c r="Y52" s="201">
        <f t="shared" si="43"/>
        <v>3339</v>
      </c>
      <c r="Z52" s="201">
        <v>2892</v>
      </c>
      <c r="AA52" s="204">
        <v>3309.6969999999997</v>
      </c>
      <c r="AB52" s="204">
        <v>3355</v>
      </c>
      <c r="AC52" s="204">
        <v>3579</v>
      </c>
      <c r="AD52" s="212">
        <v>3503</v>
      </c>
      <c r="AE52" s="212">
        <v>3434</v>
      </c>
      <c r="AF52" s="212">
        <v>3418</v>
      </c>
      <c r="AG52" s="204">
        <v>3395.8609999999999</v>
      </c>
      <c r="AH52" s="752">
        <f t="shared" ref="AH52:AH58" si="44">AG52/AF52</f>
        <v>0.99352282036278516</v>
      </c>
      <c r="AI52" s="201" t="s">
        <v>144</v>
      </c>
      <c r="AJ52" s="761">
        <v>1925.8610000000001</v>
      </c>
      <c r="AK52" s="747">
        <f t="shared" ref="AK52:AK57" si="45">ROUND($AK$58*AJ52/$AJ$58,0)</f>
        <v>1229</v>
      </c>
    </row>
    <row r="53" spans="1:37">
      <c r="A53" s="157"/>
      <c r="B53" s="210" t="s">
        <v>292</v>
      </c>
      <c r="C53" s="201">
        <f t="shared" si="42"/>
        <v>1626</v>
      </c>
      <c r="D53" s="201">
        <f t="shared" si="42"/>
        <v>1647</v>
      </c>
      <c r="E53" s="201">
        <f t="shared" si="42"/>
        <v>1569</v>
      </c>
      <c r="F53" s="201">
        <f t="shared" si="42"/>
        <v>1538</v>
      </c>
      <c r="G53" s="201">
        <f t="shared" si="42"/>
        <v>1903</v>
      </c>
      <c r="H53" s="201">
        <f t="shared" si="42"/>
        <v>1357</v>
      </c>
      <c r="I53" s="201">
        <f t="shared" si="42"/>
        <v>1240</v>
      </c>
      <c r="J53" s="201">
        <f t="shared" si="42"/>
        <v>1132</v>
      </c>
      <c r="K53" s="201">
        <f t="shared" si="42"/>
        <v>1253</v>
      </c>
      <c r="L53" s="201">
        <f t="shared" si="42"/>
        <v>1052</v>
      </c>
      <c r="M53" s="201">
        <f t="shared" si="42"/>
        <v>992</v>
      </c>
      <c r="N53" s="201">
        <f t="shared" si="42"/>
        <v>914</v>
      </c>
      <c r="O53" s="201">
        <f t="shared" si="42"/>
        <v>887</v>
      </c>
      <c r="P53" s="201">
        <f t="shared" si="42"/>
        <v>820</v>
      </c>
      <c r="Q53" s="201">
        <f t="shared" si="42"/>
        <v>837</v>
      </c>
      <c r="R53" s="201">
        <f t="shared" si="42"/>
        <v>867</v>
      </c>
      <c r="S53" s="201">
        <f t="shared" si="42"/>
        <v>842</v>
      </c>
      <c r="T53" s="201">
        <f t="shared" si="42"/>
        <v>868</v>
      </c>
      <c r="U53" s="201">
        <f t="shared" si="42"/>
        <v>779</v>
      </c>
      <c r="V53" s="201">
        <f t="shared" si="42"/>
        <v>747</v>
      </c>
      <c r="W53" s="211">
        <f t="shared" si="42"/>
        <v>784</v>
      </c>
      <c r="X53" s="201">
        <f t="shared" si="43"/>
        <v>764</v>
      </c>
      <c r="Y53" s="201">
        <f t="shared" si="43"/>
        <v>648</v>
      </c>
      <c r="Z53" s="201">
        <v>654</v>
      </c>
      <c r="AA53" s="204">
        <v>708.13400000000001</v>
      </c>
      <c r="AB53" s="204">
        <v>727</v>
      </c>
      <c r="AC53" s="204">
        <v>731</v>
      </c>
      <c r="AD53" s="212">
        <v>669</v>
      </c>
      <c r="AE53" s="212">
        <v>687</v>
      </c>
      <c r="AF53" s="225">
        <v>660</v>
      </c>
      <c r="AG53" s="204">
        <v>613.96699999999998</v>
      </c>
      <c r="AH53" s="752">
        <f t="shared" si="44"/>
        <v>0.9302530303030303</v>
      </c>
      <c r="AI53" s="201" t="s">
        <v>144</v>
      </c>
      <c r="AJ53" s="761">
        <v>613.96699999999998</v>
      </c>
      <c r="AK53" s="747">
        <f t="shared" si="45"/>
        <v>392</v>
      </c>
    </row>
    <row r="54" spans="1:37">
      <c r="A54" s="157"/>
      <c r="B54" s="210" t="s">
        <v>293</v>
      </c>
      <c r="C54" s="201">
        <f t="shared" si="42"/>
        <v>1222</v>
      </c>
      <c r="D54" s="201">
        <f t="shared" si="42"/>
        <v>1402</v>
      </c>
      <c r="E54" s="201">
        <f t="shared" si="42"/>
        <v>1396</v>
      </c>
      <c r="F54" s="201">
        <f t="shared" si="42"/>
        <v>1471</v>
      </c>
      <c r="G54" s="201">
        <f t="shared" si="42"/>
        <v>1399</v>
      </c>
      <c r="H54" s="201">
        <f t="shared" si="42"/>
        <v>1416</v>
      </c>
      <c r="I54" s="201">
        <f t="shared" si="42"/>
        <v>1462</v>
      </c>
      <c r="J54" s="201">
        <f t="shared" si="42"/>
        <v>1446</v>
      </c>
      <c r="K54" s="201">
        <f t="shared" si="42"/>
        <v>1579</v>
      </c>
      <c r="L54" s="201">
        <f t="shared" si="42"/>
        <v>1548</v>
      </c>
      <c r="M54" s="201">
        <f t="shared" si="42"/>
        <v>1577</v>
      </c>
      <c r="N54" s="201">
        <f t="shared" si="42"/>
        <v>1849</v>
      </c>
      <c r="O54" s="201">
        <f t="shared" si="42"/>
        <v>1824</v>
      </c>
      <c r="P54" s="201">
        <f t="shared" si="42"/>
        <v>1488</v>
      </c>
      <c r="Q54" s="201">
        <f t="shared" si="42"/>
        <v>1313</v>
      </c>
      <c r="R54" s="201">
        <f t="shared" si="42"/>
        <v>1297</v>
      </c>
      <c r="S54" s="201">
        <f t="shared" si="42"/>
        <v>1401</v>
      </c>
      <c r="T54" s="201">
        <f t="shared" si="42"/>
        <v>1370</v>
      </c>
      <c r="U54" s="201">
        <f t="shared" si="42"/>
        <v>1423</v>
      </c>
      <c r="V54" s="201">
        <f t="shared" si="42"/>
        <v>1270</v>
      </c>
      <c r="W54" s="211">
        <f t="shared" si="42"/>
        <v>1537</v>
      </c>
      <c r="X54" s="201">
        <f t="shared" si="43"/>
        <v>1335</v>
      </c>
      <c r="Y54" s="201">
        <f t="shared" si="43"/>
        <v>1305</v>
      </c>
      <c r="Z54" s="201">
        <v>1372</v>
      </c>
      <c r="AA54" s="204">
        <v>1311.27</v>
      </c>
      <c r="AB54" s="204">
        <v>939</v>
      </c>
      <c r="AC54" s="204">
        <v>797</v>
      </c>
      <c r="AD54" s="212">
        <v>813</v>
      </c>
      <c r="AE54" s="212">
        <v>876</v>
      </c>
      <c r="AF54" s="212">
        <v>764</v>
      </c>
      <c r="AG54" s="204">
        <v>761.19500000000005</v>
      </c>
      <c r="AH54" s="752">
        <f t="shared" si="44"/>
        <v>0.99632853403141364</v>
      </c>
      <c r="AI54" s="201" t="s">
        <v>144</v>
      </c>
      <c r="AJ54" s="761">
        <v>641.19499999999994</v>
      </c>
      <c r="AK54" s="747">
        <f t="shared" si="45"/>
        <v>409</v>
      </c>
    </row>
    <row r="55" spans="1:37">
      <c r="A55" s="157"/>
      <c r="B55" s="210" t="s">
        <v>878</v>
      </c>
      <c r="C55" s="201">
        <f t="shared" si="42"/>
        <v>45</v>
      </c>
      <c r="D55" s="201">
        <f t="shared" si="42"/>
        <v>43</v>
      </c>
      <c r="E55" s="201">
        <f t="shared" si="42"/>
        <v>38</v>
      </c>
      <c r="F55" s="201">
        <f t="shared" si="42"/>
        <v>29</v>
      </c>
      <c r="G55" s="201">
        <f t="shared" si="42"/>
        <v>22</v>
      </c>
      <c r="H55" s="201">
        <f t="shared" si="42"/>
        <v>17</v>
      </c>
      <c r="I55" s="201">
        <f t="shared" si="42"/>
        <v>28</v>
      </c>
      <c r="J55" s="201">
        <f t="shared" si="42"/>
        <v>23</v>
      </c>
      <c r="K55" s="201">
        <f t="shared" si="42"/>
        <v>15</v>
      </c>
      <c r="L55" s="201">
        <f t="shared" si="42"/>
        <v>10</v>
      </c>
      <c r="M55" s="201">
        <f t="shared" si="42"/>
        <v>8</v>
      </c>
      <c r="N55" s="201">
        <f t="shared" si="42"/>
        <v>4</v>
      </c>
      <c r="O55" s="201">
        <f t="shared" si="42"/>
        <v>4</v>
      </c>
      <c r="P55" s="201">
        <f t="shared" si="42"/>
        <v>4</v>
      </c>
      <c r="Q55" s="201">
        <f t="shared" si="42"/>
        <v>4</v>
      </c>
      <c r="R55" s="201">
        <f t="shared" si="42"/>
        <v>4</v>
      </c>
      <c r="S55" s="201">
        <f t="shared" si="42"/>
        <v>4</v>
      </c>
      <c r="T55" s="201">
        <f t="shared" si="42"/>
        <v>4</v>
      </c>
      <c r="U55" s="201">
        <f t="shared" si="42"/>
        <v>3</v>
      </c>
      <c r="V55" s="201">
        <f t="shared" si="42"/>
        <v>0</v>
      </c>
      <c r="W55" s="211">
        <f t="shared" si="42"/>
        <v>0</v>
      </c>
      <c r="X55" s="201">
        <f t="shared" si="43"/>
        <v>0</v>
      </c>
      <c r="Y55" s="201">
        <f t="shared" si="43"/>
        <v>17</v>
      </c>
      <c r="Z55" s="201">
        <v>0</v>
      </c>
      <c r="AA55" s="204">
        <v>0</v>
      </c>
      <c r="AB55" s="204">
        <v>0</v>
      </c>
      <c r="AC55" s="204">
        <v>0</v>
      </c>
      <c r="AD55" s="212">
        <v>0</v>
      </c>
      <c r="AE55" s="212">
        <v>0</v>
      </c>
      <c r="AF55" s="212">
        <v>5</v>
      </c>
      <c r="AG55" s="204">
        <v>4.9939999999999998</v>
      </c>
      <c r="AH55" s="752">
        <f t="shared" si="44"/>
        <v>0.99879999999999991</v>
      </c>
      <c r="AI55" s="201" t="s">
        <v>144</v>
      </c>
      <c r="AJ55" s="761">
        <v>4.9939999999999998</v>
      </c>
      <c r="AK55" s="747">
        <f t="shared" si="45"/>
        <v>3</v>
      </c>
    </row>
    <row r="56" spans="1:37">
      <c r="A56" s="157"/>
      <c r="B56" s="210" t="s">
        <v>294</v>
      </c>
      <c r="C56" s="201">
        <f t="shared" si="42"/>
        <v>606</v>
      </c>
      <c r="D56" s="201">
        <f t="shared" si="42"/>
        <v>592</v>
      </c>
      <c r="E56" s="201">
        <f t="shared" si="42"/>
        <v>582</v>
      </c>
      <c r="F56" s="201">
        <f t="shared" si="42"/>
        <v>639</v>
      </c>
      <c r="G56" s="201">
        <f t="shared" si="42"/>
        <v>537</v>
      </c>
      <c r="H56" s="201">
        <f t="shared" si="42"/>
        <v>304</v>
      </c>
      <c r="I56" s="201">
        <f t="shared" si="42"/>
        <v>433</v>
      </c>
      <c r="J56" s="201">
        <f t="shared" si="42"/>
        <v>469</v>
      </c>
      <c r="K56" s="201">
        <f t="shared" si="42"/>
        <v>351</v>
      </c>
      <c r="L56" s="201">
        <f t="shared" si="42"/>
        <v>279</v>
      </c>
      <c r="M56" s="201">
        <f t="shared" si="42"/>
        <v>283</v>
      </c>
      <c r="N56" s="201">
        <f t="shared" si="42"/>
        <v>212</v>
      </c>
      <c r="O56" s="201">
        <f t="shared" si="42"/>
        <v>187</v>
      </c>
      <c r="P56" s="201">
        <f t="shared" si="42"/>
        <v>169</v>
      </c>
      <c r="Q56" s="201">
        <f t="shared" si="42"/>
        <v>233</v>
      </c>
      <c r="R56" s="201">
        <f t="shared" si="42"/>
        <v>141</v>
      </c>
      <c r="S56" s="201">
        <f t="shared" si="42"/>
        <v>262</v>
      </c>
      <c r="T56" s="201">
        <f t="shared" si="42"/>
        <v>210</v>
      </c>
      <c r="U56" s="201">
        <f t="shared" si="42"/>
        <v>209</v>
      </c>
      <c r="V56" s="201">
        <f t="shared" si="42"/>
        <v>128</v>
      </c>
      <c r="W56" s="211">
        <f t="shared" si="42"/>
        <v>136</v>
      </c>
      <c r="X56" s="201">
        <f t="shared" si="43"/>
        <v>263</v>
      </c>
      <c r="Y56" s="201">
        <f t="shared" si="43"/>
        <v>254</v>
      </c>
      <c r="Z56" s="201">
        <v>194</v>
      </c>
      <c r="AA56" s="204">
        <v>231.61299999999997</v>
      </c>
      <c r="AB56" s="204">
        <v>182</v>
      </c>
      <c r="AC56" s="204">
        <v>112</v>
      </c>
      <c r="AD56" s="212">
        <v>186</v>
      </c>
      <c r="AE56" s="212">
        <v>221</v>
      </c>
      <c r="AF56" s="212">
        <v>145</v>
      </c>
      <c r="AG56" s="204">
        <v>65.385000000000005</v>
      </c>
      <c r="AH56" s="752">
        <f t="shared" si="44"/>
        <v>0.45093103448275867</v>
      </c>
      <c r="AI56" s="201" t="s">
        <v>144</v>
      </c>
      <c r="AJ56" s="761">
        <v>55.384999999999998</v>
      </c>
      <c r="AK56" s="747">
        <f t="shared" si="45"/>
        <v>35</v>
      </c>
    </row>
    <row r="57" spans="1:37">
      <c r="A57" s="157"/>
      <c r="B57" s="179" t="s">
        <v>295</v>
      </c>
      <c r="C57" s="201">
        <f t="shared" si="42"/>
        <v>1256</v>
      </c>
      <c r="D57" s="201">
        <f t="shared" si="42"/>
        <v>1429</v>
      </c>
      <c r="E57" s="201">
        <f t="shared" si="42"/>
        <v>1582</v>
      </c>
      <c r="F57" s="201">
        <f t="shared" si="42"/>
        <v>1670</v>
      </c>
      <c r="G57" s="201">
        <f t="shared" si="42"/>
        <v>1579</v>
      </c>
      <c r="H57" s="201">
        <f t="shared" si="42"/>
        <v>1281</v>
      </c>
      <c r="I57" s="201">
        <f t="shared" si="42"/>
        <v>1478</v>
      </c>
      <c r="J57" s="201">
        <f t="shared" si="42"/>
        <v>1447</v>
      </c>
      <c r="K57" s="201">
        <f t="shared" si="42"/>
        <v>1676</v>
      </c>
      <c r="L57" s="201">
        <f t="shared" si="42"/>
        <v>1484</v>
      </c>
      <c r="M57" s="201">
        <f t="shared" si="42"/>
        <v>1429</v>
      </c>
      <c r="N57" s="201">
        <f t="shared" si="42"/>
        <v>1561</v>
      </c>
      <c r="O57" s="201">
        <f t="shared" si="42"/>
        <v>1416</v>
      </c>
      <c r="P57" s="201">
        <f t="shared" si="42"/>
        <v>1062</v>
      </c>
      <c r="Q57" s="201">
        <f t="shared" si="42"/>
        <v>1046</v>
      </c>
      <c r="R57" s="201">
        <f t="shared" si="42"/>
        <v>1186</v>
      </c>
      <c r="S57" s="201">
        <f t="shared" si="42"/>
        <v>1170</v>
      </c>
      <c r="T57" s="201">
        <f t="shared" si="42"/>
        <v>1173</v>
      </c>
      <c r="U57" s="201">
        <f t="shared" si="42"/>
        <v>1351</v>
      </c>
      <c r="V57" s="201">
        <f t="shared" si="42"/>
        <v>971</v>
      </c>
      <c r="W57" s="211">
        <f t="shared" si="42"/>
        <v>1489</v>
      </c>
      <c r="X57" s="201">
        <f t="shared" si="43"/>
        <v>1184</v>
      </c>
      <c r="Y57" s="201">
        <f t="shared" si="43"/>
        <v>1111</v>
      </c>
      <c r="Z57" s="213">
        <v>1053</v>
      </c>
      <c r="AA57" s="214">
        <v>1156.5650000000001</v>
      </c>
      <c r="AB57" s="214">
        <v>800</v>
      </c>
      <c r="AC57" s="204">
        <v>945</v>
      </c>
      <c r="AD57" s="215">
        <v>765</v>
      </c>
      <c r="AE57" s="215">
        <v>800</v>
      </c>
      <c r="AF57" s="215">
        <v>630</v>
      </c>
      <c r="AG57" s="214">
        <v>746.62099999999998</v>
      </c>
      <c r="AH57" s="752">
        <f t="shared" si="44"/>
        <v>1.1851126984126983</v>
      </c>
      <c r="AI57" s="201" t="s">
        <v>144</v>
      </c>
      <c r="AJ57" s="761">
        <v>356.62099999999992</v>
      </c>
      <c r="AK57" s="747">
        <f t="shared" si="45"/>
        <v>228</v>
      </c>
    </row>
    <row r="58" spans="1:37">
      <c r="A58" s="157"/>
      <c r="B58" s="180" t="s">
        <v>297</v>
      </c>
      <c r="C58" s="199">
        <f t="shared" si="42"/>
        <v>14113</v>
      </c>
      <c r="D58" s="199">
        <f t="shared" si="42"/>
        <v>14353</v>
      </c>
      <c r="E58" s="199">
        <f t="shared" si="42"/>
        <v>14232</v>
      </c>
      <c r="F58" s="199">
        <f t="shared" si="42"/>
        <v>14304</v>
      </c>
      <c r="G58" s="199">
        <f t="shared" si="42"/>
        <v>14031</v>
      </c>
      <c r="H58" s="199">
        <f t="shared" si="42"/>
        <v>10497</v>
      </c>
      <c r="I58" s="199">
        <f t="shared" si="42"/>
        <v>12130</v>
      </c>
      <c r="J58" s="199">
        <f t="shared" si="42"/>
        <v>11888</v>
      </c>
      <c r="K58" s="199">
        <f t="shared" si="42"/>
        <v>13167</v>
      </c>
      <c r="L58" s="199">
        <f t="shared" si="42"/>
        <v>12150</v>
      </c>
      <c r="M58" s="199">
        <f t="shared" si="42"/>
        <v>11785</v>
      </c>
      <c r="N58" s="199">
        <f t="shared" si="42"/>
        <v>11876</v>
      </c>
      <c r="O58" s="199">
        <f t="shared" si="42"/>
        <v>10732</v>
      </c>
      <c r="P58" s="199">
        <f t="shared" si="42"/>
        <v>10774</v>
      </c>
      <c r="Q58" s="199">
        <f t="shared" si="42"/>
        <v>10967</v>
      </c>
      <c r="R58" s="199">
        <f t="shared" si="42"/>
        <v>11311</v>
      </c>
      <c r="S58" s="199">
        <f t="shared" si="42"/>
        <v>12273</v>
      </c>
      <c r="T58" s="199">
        <f t="shared" si="42"/>
        <v>12837</v>
      </c>
      <c r="U58" s="199">
        <f t="shared" si="42"/>
        <v>13065</v>
      </c>
      <c r="V58" s="199">
        <f t="shared" si="42"/>
        <v>12630</v>
      </c>
      <c r="W58" s="216">
        <f t="shared" si="42"/>
        <v>13675</v>
      </c>
      <c r="X58" s="199">
        <f t="shared" ref="X58:AG58" si="46">SUM(X51:X57)</f>
        <v>12966</v>
      </c>
      <c r="Y58" s="199">
        <f t="shared" si="46"/>
        <v>13398</v>
      </c>
      <c r="Z58" s="199">
        <f t="shared" si="46"/>
        <v>12877</v>
      </c>
      <c r="AA58" s="214">
        <f t="shared" si="46"/>
        <v>13482.98</v>
      </c>
      <c r="AB58" s="214">
        <f t="shared" si="46"/>
        <v>12137</v>
      </c>
      <c r="AC58" s="217">
        <f t="shared" si="46"/>
        <v>13586</v>
      </c>
      <c r="AD58" s="217">
        <f t="shared" si="46"/>
        <v>12662</v>
      </c>
      <c r="AE58" s="217">
        <f t="shared" si="46"/>
        <v>12802</v>
      </c>
      <c r="AF58" s="217">
        <f t="shared" si="46"/>
        <v>12194</v>
      </c>
      <c r="AG58" s="214">
        <f t="shared" si="46"/>
        <v>11838.895</v>
      </c>
      <c r="AH58" s="752">
        <f t="shared" si="44"/>
        <v>0.97087871084139743</v>
      </c>
      <c r="AI58" s="201" t="s">
        <v>144</v>
      </c>
      <c r="AJ58" s="761">
        <v>7068.8950000000004</v>
      </c>
      <c r="AK58" s="747">
        <f>11579-7069</f>
        <v>4510</v>
      </c>
    </row>
    <row r="59" spans="1:37">
      <c r="A59" s="157"/>
      <c r="M59" s="747"/>
      <c r="N59" s="747"/>
      <c r="O59" s="747"/>
      <c r="P59" s="747"/>
      <c r="Q59" s="747"/>
      <c r="R59" s="747"/>
      <c r="S59" s="747"/>
      <c r="T59" s="747"/>
      <c r="U59" s="747"/>
      <c r="V59" s="747"/>
      <c r="W59" s="747" t="s">
        <v>144</v>
      </c>
      <c r="X59" s="763"/>
      <c r="Y59" s="761"/>
      <c r="Z59" s="761"/>
      <c r="AA59" s="761"/>
      <c r="AB59" s="761"/>
      <c r="AC59" s="761"/>
      <c r="AD59" s="761"/>
      <c r="AE59" s="761"/>
      <c r="AF59" s="761"/>
      <c r="AG59" s="761"/>
      <c r="AI59" s="806" t="s">
        <v>144</v>
      </c>
      <c r="AJ59" s="806" t="s">
        <v>144</v>
      </c>
      <c r="AK59" s="747"/>
    </row>
    <row r="60" spans="1:37">
      <c r="A60" s="157" t="s">
        <v>879</v>
      </c>
      <c r="B60" t="s">
        <v>298</v>
      </c>
      <c r="M60" s="747"/>
      <c r="N60" s="747"/>
      <c r="O60" s="747"/>
      <c r="P60" s="747"/>
      <c r="Q60" s="747"/>
      <c r="R60" s="747"/>
      <c r="S60" s="747"/>
      <c r="T60" s="747"/>
      <c r="U60" s="747"/>
      <c r="V60" s="747"/>
      <c r="W60" s="790"/>
      <c r="X60" s="761"/>
      <c r="Y60" s="761"/>
      <c r="Z60" s="761"/>
      <c r="AA60" s="761"/>
      <c r="AB60" s="761"/>
      <c r="AC60" s="761"/>
      <c r="AD60" s="761"/>
      <c r="AE60" s="761"/>
      <c r="AF60" s="761"/>
      <c r="AG60" s="761"/>
      <c r="AI60" s="747"/>
      <c r="AJ60" s="157"/>
      <c r="AK60" s="747"/>
    </row>
    <row r="61" spans="1:37">
      <c r="A61" s="157"/>
      <c r="B61" s="172" t="s">
        <v>275</v>
      </c>
      <c r="C61" s="807">
        <f>7593*2</f>
        <v>15186</v>
      </c>
      <c r="D61" s="807">
        <f>7593*2</f>
        <v>15186</v>
      </c>
      <c r="E61" s="789">
        <v>15879</v>
      </c>
      <c r="F61" s="789">
        <v>16050</v>
      </c>
      <c r="G61" s="789">
        <v>17100</v>
      </c>
      <c r="H61" s="783">
        <f>ROUND((G61+I61)/2,0)</f>
        <v>16150</v>
      </c>
      <c r="I61" s="789">
        <v>15200</v>
      </c>
      <c r="J61" s="783">
        <f>ROUND((I61+K61)/2,0)</f>
        <v>15525</v>
      </c>
      <c r="K61" s="789">
        <v>15850</v>
      </c>
      <c r="L61" s="783">
        <f>ROUND((K61+M61)/2,0)</f>
        <v>15620</v>
      </c>
      <c r="M61" s="789">
        <v>15390</v>
      </c>
      <c r="N61" s="783">
        <f>ROUND((M61+O61)/2,0)</f>
        <v>15190</v>
      </c>
      <c r="O61" s="789">
        <v>14990</v>
      </c>
      <c r="P61" s="789">
        <v>11980</v>
      </c>
      <c r="Q61" s="789">
        <v>13580</v>
      </c>
      <c r="R61" s="789">
        <v>13180</v>
      </c>
      <c r="S61" s="789">
        <v>12740</v>
      </c>
      <c r="T61" s="789">
        <v>12940</v>
      </c>
      <c r="U61" s="789">
        <v>12910</v>
      </c>
      <c r="V61" s="789">
        <v>13510</v>
      </c>
      <c r="W61" s="808">
        <f>5100+8090</f>
        <v>13190</v>
      </c>
      <c r="X61" s="783">
        <f>W61</f>
        <v>13190</v>
      </c>
      <c r="Y61" s="789">
        <f>4960+7780</f>
        <v>12740</v>
      </c>
      <c r="Z61" s="789">
        <f>4610+9400</f>
        <v>14010</v>
      </c>
      <c r="AA61" s="784">
        <f>4560+9720</f>
        <v>14280</v>
      </c>
      <c r="AB61" s="809">
        <v>13890</v>
      </c>
      <c r="AC61" s="784">
        <v>14700</v>
      </c>
      <c r="AD61" s="784">
        <v>14670</v>
      </c>
      <c r="AE61" s="784">
        <v>14520</v>
      </c>
      <c r="AF61" s="784">
        <v>14270</v>
      </c>
      <c r="AG61" s="784">
        <v>16340</v>
      </c>
      <c r="AI61" s="772" t="s">
        <v>270</v>
      </c>
      <c r="AJ61" s="157" t="s">
        <v>144</v>
      </c>
      <c r="AK61" s="747"/>
    </row>
    <row r="62" spans="1:37">
      <c r="A62" s="157"/>
      <c r="M62" s="747"/>
      <c r="N62" s="747"/>
      <c r="O62" s="747"/>
      <c r="P62" s="747"/>
      <c r="Q62" s="747"/>
      <c r="R62" s="747"/>
      <c r="S62" s="747"/>
      <c r="T62" s="747"/>
      <c r="U62" s="747"/>
      <c r="V62" s="747"/>
      <c r="W62" s="790"/>
      <c r="X62" s="761"/>
      <c r="Y62" s="761"/>
      <c r="Z62" s="761"/>
      <c r="AA62" s="761"/>
      <c r="AB62" s="761"/>
      <c r="AC62" s="761"/>
      <c r="AD62" s="761"/>
      <c r="AE62" s="761"/>
      <c r="AF62" s="761"/>
      <c r="AG62" s="761"/>
      <c r="AI62" s="747"/>
      <c r="AJ62" s="157"/>
      <c r="AK62" s="747"/>
    </row>
    <row r="63" spans="1:37">
      <c r="A63" s="157" t="s">
        <v>880</v>
      </c>
      <c r="B63" s="172" t="s">
        <v>299</v>
      </c>
      <c r="C63" s="757">
        <f t="shared" ref="C63:AG63" si="47">C5</f>
        <v>354313</v>
      </c>
      <c r="D63" s="757">
        <f t="shared" si="47"/>
        <v>379497</v>
      </c>
      <c r="E63" s="757">
        <f t="shared" si="47"/>
        <v>375348</v>
      </c>
      <c r="F63" s="757">
        <f t="shared" si="47"/>
        <v>394549</v>
      </c>
      <c r="G63" s="757">
        <f t="shared" si="47"/>
        <v>388567</v>
      </c>
      <c r="H63" s="757">
        <f t="shared" si="47"/>
        <v>277120</v>
      </c>
      <c r="I63" s="757">
        <f t="shared" si="47"/>
        <v>318708</v>
      </c>
      <c r="J63" s="757">
        <f t="shared" si="47"/>
        <v>316971</v>
      </c>
      <c r="K63" s="757">
        <f t="shared" si="47"/>
        <v>348234</v>
      </c>
      <c r="L63" s="757">
        <f t="shared" si="47"/>
        <v>324111</v>
      </c>
      <c r="M63" s="757">
        <f t="shared" si="47"/>
        <v>316488</v>
      </c>
      <c r="N63" s="757">
        <f t="shared" si="47"/>
        <v>336366</v>
      </c>
      <c r="O63" s="757">
        <f t="shared" si="47"/>
        <v>276638</v>
      </c>
      <c r="P63" s="757">
        <f t="shared" si="47"/>
        <v>293427</v>
      </c>
      <c r="Q63" s="757">
        <f t="shared" si="47"/>
        <v>289954</v>
      </c>
      <c r="R63" s="757">
        <f t="shared" si="47"/>
        <v>326427</v>
      </c>
      <c r="S63" s="757">
        <f t="shared" si="47"/>
        <v>349006</v>
      </c>
      <c r="T63" s="757">
        <f t="shared" si="47"/>
        <v>406321</v>
      </c>
      <c r="U63" s="757">
        <f t="shared" si="47"/>
        <v>359330</v>
      </c>
      <c r="V63" s="757">
        <f t="shared" si="47"/>
        <v>354409</v>
      </c>
      <c r="W63" s="758">
        <f t="shared" si="47"/>
        <v>383723</v>
      </c>
      <c r="X63" s="757">
        <f t="shared" si="47"/>
        <v>383723</v>
      </c>
      <c r="Y63" s="757">
        <f t="shared" si="47"/>
        <v>415463</v>
      </c>
      <c r="Z63" s="757">
        <f t="shared" si="47"/>
        <v>424650</v>
      </c>
      <c r="AA63" s="784">
        <f t="shared" si="47"/>
        <v>434037</v>
      </c>
      <c r="AB63" s="784">
        <f t="shared" si="47"/>
        <v>443635</v>
      </c>
      <c r="AC63" s="784">
        <f t="shared" si="47"/>
        <v>453445</v>
      </c>
      <c r="AD63" s="784">
        <f t="shared" si="47"/>
        <v>463472</v>
      </c>
      <c r="AE63" s="784">
        <f t="shared" si="47"/>
        <v>473722</v>
      </c>
      <c r="AF63" s="784">
        <f t="shared" si="47"/>
        <v>484196</v>
      </c>
      <c r="AG63" s="784">
        <f t="shared" si="47"/>
        <v>494900</v>
      </c>
      <c r="AI63" s="761"/>
      <c r="AJ63" s="157"/>
      <c r="AK63" s="747"/>
    </row>
    <row r="64" spans="1:37">
      <c r="A64" s="157"/>
      <c r="M64" s="747"/>
      <c r="N64" s="747"/>
      <c r="O64" s="747"/>
      <c r="P64" s="747"/>
      <c r="Q64" s="747"/>
      <c r="R64" s="747"/>
      <c r="S64" s="747"/>
      <c r="T64" s="747"/>
      <c r="U64" s="747"/>
      <c r="V64" s="747"/>
      <c r="W64" s="790"/>
      <c r="X64" s="761"/>
      <c r="Y64" s="761"/>
      <c r="Z64" s="761"/>
      <c r="AA64" s="761"/>
      <c r="AB64" s="761"/>
      <c r="AC64" s="761"/>
      <c r="AD64" s="761"/>
      <c r="AE64" s="761"/>
      <c r="AF64" s="761"/>
      <c r="AG64" s="761"/>
      <c r="AI64" s="747"/>
      <c r="AJ64" s="157"/>
      <c r="AK64" s="747"/>
    </row>
    <row r="65" spans="1:37">
      <c r="A65" s="157" t="s">
        <v>881</v>
      </c>
      <c r="B65" s="172" t="s">
        <v>300</v>
      </c>
      <c r="C65" s="757">
        <v>308700</v>
      </c>
      <c r="D65" s="757">
        <v>337200</v>
      </c>
      <c r="E65" s="757">
        <v>337200</v>
      </c>
      <c r="F65" s="757">
        <v>363400</v>
      </c>
      <c r="G65" s="757">
        <v>294500</v>
      </c>
      <c r="H65" s="757">
        <v>167400</v>
      </c>
      <c r="I65" s="757">
        <v>288200</v>
      </c>
      <c r="J65" s="757">
        <v>309900</v>
      </c>
      <c r="K65" s="757">
        <v>340800</v>
      </c>
      <c r="L65" s="757">
        <v>352300</v>
      </c>
      <c r="M65" s="757">
        <v>337000</v>
      </c>
      <c r="N65" s="757">
        <v>373500</v>
      </c>
      <c r="O65" s="757">
        <v>340900</v>
      </c>
      <c r="P65" s="757">
        <v>383500</v>
      </c>
      <c r="Q65" s="757">
        <v>399300</v>
      </c>
      <c r="R65" s="757">
        <v>402700</v>
      </c>
      <c r="S65" s="757">
        <v>437100</v>
      </c>
      <c r="T65" s="757">
        <v>454600</v>
      </c>
      <c r="U65" s="757">
        <v>459000</v>
      </c>
      <c r="V65" s="789">
        <v>465600</v>
      </c>
      <c r="W65" s="810" t="s">
        <v>882</v>
      </c>
      <c r="X65" s="811" t="s">
        <v>882</v>
      </c>
      <c r="Y65" s="811" t="s">
        <v>882</v>
      </c>
      <c r="Z65" s="811" t="s">
        <v>882</v>
      </c>
      <c r="AA65" s="811" t="s">
        <v>882</v>
      </c>
      <c r="AB65" s="811" t="s">
        <v>882</v>
      </c>
      <c r="AC65" s="811" t="s">
        <v>882</v>
      </c>
      <c r="AD65" s="811" t="s">
        <v>882</v>
      </c>
      <c r="AE65" s="811" t="s">
        <v>882</v>
      </c>
      <c r="AF65" s="811" t="s">
        <v>882</v>
      </c>
      <c r="AG65" s="811" t="s">
        <v>882</v>
      </c>
      <c r="AI65" s="772"/>
      <c r="AJ65" s="157"/>
      <c r="AK65" s="747"/>
    </row>
    <row r="66" spans="1:37">
      <c r="A66" s="157"/>
      <c r="M66" s="747"/>
      <c r="N66" s="747"/>
      <c r="O66" s="747"/>
      <c r="P66" s="747"/>
      <c r="Q66" s="747"/>
      <c r="R66" s="747"/>
      <c r="S66" s="747"/>
      <c r="T66" s="747"/>
      <c r="U66" s="747"/>
      <c r="V66" s="747"/>
      <c r="W66" s="812"/>
      <c r="X66" s="761"/>
      <c r="Y66" s="761"/>
      <c r="Z66" s="761"/>
      <c r="AA66" s="761"/>
      <c r="AB66" s="761"/>
      <c r="AC66" s="761"/>
      <c r="AD66" s="761"/>
      <c r="AE66" s="761"/>
      <c r="AF66" s="761"/>
      <c r="AG66" s="761"/>
      <c r="AI66" s="747"/>
      <c r="AJ66" s="157"/>
      <c r="AK66" s="747"/>
    </row>
    <row r="67" spans="1:37">
      <c r="A67" s="157" t="s">
        <v>883</v>
      </c>
      <c r="B67" s="172" t="s">
        <v>301</v>
      </c>
      <c r="C67" s="757">
        <f t="shared" ref="C67:AG67" si="48">C6</f>
        <v>911983</v>
      </c>
      <c r="D67" s="757">
        <f t="shared" si="48"/>
        <v>962267</v>
      </c>
      <c r="E67" s="757">
        <f t="shared" si="48"/>
        <v>1027969</v>
      </c>
      <c r="F67" s="757">
        <f t="shared" si="48"/>
        <v>1076077</v>
      </c>
      <c r="G67" s="757">
        <f t="shared" si="48"/>
        <v>1014029</v>
      </c>
      <c r="H67" s="757">
        <f t="shared" si="48"/>
        <v>788600</v>
      </c>
      <c r="I67" s="757">
        <f t="shared" si="48"/>
        <v>967419</v>
      </c>
      <c r="J67" s="757">
        <f t="shared" si="48"/>
        <v>983171</v>
      </c>
      <c r="K67" s="757">
        <f t="shared" si="48"/>
        <v>1129445</v>
      </c>
      <c r="L67" s="757">
        <f t="shared" si="48"/>
        <v>1093697</v>
      </c>
      <c r="M67" s="757">
        <f t="shared" si="48"/>
        <v>1071363</v>
      </c>
      <c r="N67" s="757">
        <f t="shared" si="48"/>
        <v>1059865</v>
      </c>
      <c r="O67" s="757">
        <f t="shared" si="48"/>
        <v>1027193</v>
      </c>
      <c r="P67" s="757">
        <f t="shared" si="48"/>
        <v>994089</v>
      </c>
      <c r="Q67" s="757">
        <f t="shared" si="48"/>
        <v>1046681</v>
      </c>
      <c r="R67" s="757">
        <f t="shared" si="48"/>
        <v>1090972</v>
      </c>
      <c r="S67" s="757">
        <f t="shared" si="48"/>
        <v>1152540</v>
      </c>
      <c r="T67" s="757">
        <f t="shared" si="48"/>
        <v>1167060</v>
      </c>
      <c r="U67" s="757">
        <f t="shared" si="48"/>
        <v>1186730</v>
      </c>
      <c r="V67" s="757">
        <f t="shared" si="48"/>
        <v>1169979</v>
      </c>
      <c r="W67" s="758">
        <f t="shared" si="48"/>
        <v>1211974</v>
      </c>
      <c r="X67" s="757">
        <f t="shared" si="48"/>
        <v>1211974</v>
      </c>
      <c r="Y67" s="757">
        <f t="shared" si="48"/>
        <v>1256594</v>
      </c>
      <c r="Z67" s="757">
        <f t="shared" si="48"/>
        <v>1284376</v>
      </c>
      <c r="AA67" s="757">
        <f t="shared" si="48"/>
        <v>1312776</v>
      </c>
      <c r="AB67" s="757">
        <f t="shared" si="48"/>
        <v>1341805</v>
      </c>
      <c r="AC67" s="757">
        <f t="shared" si="48"/>
        <v>1371474</v>
      </c>
      <c r="AD67" s="757">
        <f t="shared" si="48"/>
        <v>1401800</v>
      </c>
      <c r="AE67" s="757">
        <f t="shared" si="48"/>
        <v>1432799</v>
      </c>
      <c r="AF67" s="757">
        <f t="shared" si="48"/>
        <v>1464484</v>
      </c>
      <c r="AG67" s="757">
        <f t="shared" si="48"/>
        <v>1496860</v>
      </c>
      <c r="AI67" s="761"/>
      <c r="AJ67" s="157"/>
      <c r="AK67" s="747"/>
    </row>
    <row r="68" spans="1:37">
      <c r="A68" s="157"/>
      <c r="B68" s="218" t="s">
        <v>302</v>
      </c>
      <c r="AJ68" s="157"/>
      <c r="AK68" s="747"/>
    </row>
    <row r="69" spans="1:37">
      <c r="A69" s="157"/>
      <c r="AK69" s="747"/>
    </row>
    <row r="70" spans="1:37">
      <c r="A70" s="157"/>
      <c r="B70" t="s">
        <v>303</v>
      </c>
      <c r="AK70" s="747"/>
    </row>
    <row r="71" spans="1:37">
      <c r="A71" s="157"/>
      <c r="X71" t="s">
        <v>194</v>
      </c>
      <c r="AA71" s="219" t="s">
        <v>144</v>
      </c>
      <c r="AB71" s="219"/>
      <c r="AC71" s="219"/>
      <c r="AD71" s="219"/>
      <c r="AE71" s="219"/>
      <c r="AF71" s="219"/>
      <c r="AG71" s="219"/>
      <c r="AK71" s="747"/>
    </row>
    <row r="72" spans="1:37">
      <c r="A72" s="157"/>
      <c r="B72" s="163" t="s">
        <v>304</v>
      </c>
      <c r="C72" s="160" t="s">
        <v>196</v>
      </c>
      <c r="D72" s="160" t="s">
        <v>197</v>
      </c>
      <c r="E72" s="160" t="s">
        <v>198</v>
      </c>
      <c r="F72" s="160" t="s">
        <v>199</v>
      </c>
      <c r="G72" s="160" t="s">
        <v>200</v>
      </c>
      <c r="H72" s="160" t="s">
        <v>201</v>
      </c>
      <c r="I72" s="160" t="s">
        <v>202</v>
      </c>
      <c r="J72" s="160" t="s">
        <v>203</v>
      </c>
      <c r="K72" s="160" t="s">
        <v>204</v>
      </c>
      <c r="L72" s="160" t="s">
        <v>205</v>
      </c>
      <c r="M72" s="161" t="s">
        <v>206</v>
      </c>
      <c r="N72" s="161" t="s">
        <v>161</v>
      </c>
      <c r="O72" s="161" t="s">
        <v>162</v>
      </c>
      <c r="P72" s="161" t="s">
        <v>163</v>
      </c>
      <c r="Q72" s="161" t="s">
        <v>164</v>
      </c>
      <c r="R72" s="161" t="s">
        <v>165</v>
      </c>
      <c r="S72" s="161" t="s">
        <v>166</v>
      </c>
      <c r="T72" s="161" t="s">
        <v>167</v>
      </c>
      <c r="U72" s="161" t="s">
        <v>168</v>
      </c>
      <c r="V72" s="162" t="s">
        <v>169</v>
      </c>
      <c r="W72" s="161" t="s">
        <v>81</v>
      </c>
      <c r="X72" s="164" t="s">
        <v>207</v>
      </c>
      <c r="Y72" s="162" t="s">
        <v>208</v>
      </c>
      <c r="Z72" s="162" t="s">
        <v>209</v>
      </c>
      <c r="AA72" s="162" t="s">
        <v>210</v>
      </c>
      <c r="AB72" s="162" t="s">
        <v>85</v>
      </c>
      <c r="AC72" s="162" t="s">
        <v>212</v>
      </c>
      <c r="AD72" s="162" t="s">
        <v>213</v>
      </c>
      <c r="AE72" s="162" t="s">
        <v>214</v>
      </c>
      <c r="AF72" s="162" t="s">
        <v>866</v>
      </c>
      <c r="AG72" s="952" t="s">
        <v>1104</v>
      </c>
      <c r="AK72" s="747"/>
    </row>
    <row r="73" spans="1:37">
      <c r="B73" s="205" t="s">
        <v>195</v>
      </c>
      <c r="C73" s="220" t="s">
        <v>218</v>
      </c>
      <c r="D73" s="220" t="s">
        <v>219</v>
      </c>
      <c r="E73" s="220" t="s">
        <v>220</v>
      </c>
      <c r="F73" s="220" t="s">
        <v>221</v>
      </c>
      <c r="G73" s="220" t="s">
        <v>222</v>
      </c>
      <c r="H73" s="220" t="s">
        <v>223</v>
      </c>
      <c r="I73" s="220" t="s">
        <v>224</v>
      </c>
      <c r="J73" s="220" t="s">
        <v>225</v>
      </c>
      <c r="K73" s="220" t="s">
        <v>226</v>
      </c>
      <c r="L73" s="220" t="s">
        <v>227</v>
      </c>
      <c r="M73" s="170" t="s">
        <v>228</v>
      </c>
      <c r="N73" s="170" t="s">
        <v>229</v>
      </c>
      <c r="O73" s="170" t="s">
        <v>230</v>
      </c>
      <c r="P73" s="170" t="s">
        <v>231</v>
      </c>
      <c r="Q73" s="170" t="s">
        <v>232</v>
      </c>
      <c r="R73" s="170" t="s">
        <v>233</v>
      </c>
      <c r="S73" s="170" t="s">
        <v>234</v>
      </c>
      <c r="T73" s="170" t="s">
        <v>235</v>
      </c>
      <c r="U73" s="170" t="s">
        <v>236</v>
      </c>
      <c r="V73" s="170" t="s">
        <v>237</v>
      </c>
      <c r="W73" s="170" t="s">
        <v>238</v>
      </c>
      <c r="X73" s="169" t="s">
        <v>239</v>
      </c>
      <c r="Y73" s="170" t="s">
        <v>240</v>
      </c>
      <c r="Z73" s="170" t="s">
        <v>241</v>
      </c>
      <c r="AA73" s="167" t="s">
        <v>242</v>
      </c>
      <c r="AB73" s="167" t="s">
        <v>243</v>
      </c>
      <c r="AC73" s="167" t="s">
        <v>244</v>
      </c>
      <c r="AD73" s="167" t="s">
        <v>245</v>
      </c>
      <c r="AE73" s="167" t="s">
        <v>246</v>
      </c>
      <c r="AF73" s="167" t="s">
        <v>867</v>
      </c>
      <c r="AG73" s="167" t="s">
        <v>1105</v>
      </c>
      <c r="AK73" s="747"/>
    </row>
    <row r="74" spans="1:37">
      <c r="B74" s="161" t="s">
        <v>253</v>
      </c>
      <c r="C74" s="221">
        <v>103233</v>
      </c>
      <c r="D74" s="221">
        <v>107556</v>
      </c>
      <c r="E74" s="221">
        <v>113046</v>
      </c>
      <c r="F74" s="221">
        <v>116012</v>
      </c>
      <c r="G74" s="221">
        <v>111441</v>
      </c>
      <c r="H74" s="221">
        <v>90296</v>
      </c>
      <c r="I74" s="221">
        <v>106983</v>
      </c>
      <c r="J74" s="221">
        <v>109039</v>
      </c>
      <c r="K74" s="221">
        <v>130122</v>
      </c>
      <c r="L74" s="221">
        <v>126217</v>
      </c>
      <c r="M74" s="221">
        <v>127317</v>
      </c>
      <c r="N74" s="221">
        <v>122585</v>
      </c>
      <c r="O74" s="221">
        <v>128444</v>
      </c>
      <c r="P74" s="221">
        <v>126104</v>
      </c>
      <c r="Q74" s="221">
        <v>128984</v>
      </c>
      <c r="R74" s="221">
        <v>130320</v>
      </c>
      <c r="S74" s="221">
        <v>136567</v>
      </c>
      <c r="T74" s="221">
        <v>133431</v>
      </c>
      <c r="U74" s="221">
        <v>136943</v>
      </c>
      <c r="V74" s="221">
        <v>139844</v>
      </c>
      <c r="W74" s="221">
        <v>142596</v>
      </c>
      <c r="X74" s="222">
        <f t="shared" ref="X74:AE74" si="49">X75+X76</f>
        <v>125480.9</v>
      </c>
      <c r="Y74" s="206">
        <f t="shared" si="49"/>
        <v>123043.93</v>
      </c>
      <c r="Z74" s="206">
        <f t="shared" si="49"/>
        <v>127810.16</v>
      </c>
      <c r="AA74" s="813">
        <f t="shared" si="49"/>
        <v>131860.98000000001</v>
      </c>
      <c r="AB74" s="813">
        <f t="shared" si="49"/>
        <v>133256</v>
      </c>
      <c r="AC74" s="813">
        <f t="shared" si="49"/>
        <v>138965</v>
      </c>
      <c r="AD74" s="813">
        <f t="shared" si="49"/>
        <v>134167</v>
      </c>
      <c r="AE74" s="813">
        <f t="shared" si="49"/>
        <v>139047</v>
      </c>
      <c r="AF74" s="813">
        <f>AF75+AF76</f>
        <v>136964</v>
      </c>
      <c r="AG74" s="813">
        <f>AG75+AG76</f>
        <v>136508</v>
      </c>
      <c r="AH74" s="958">
        <f>AG74/AF74*100</f>
        <v>99.667065798311967</v>
      </c>
      <c r="AK74" s="747"/>
    </row>
    <row r="75" spans="1:37">
      <c r="B75" s="157" t="s">
        <v>251</v>
      </c>
      <c r="C75" s="223">
        <v>86243</v>
      </c>
      <c r="D75" s="223">
        <v>90132</v>
      </c>
      <c r="E75" s="223">
        <v>95740</v>
      </c>
      <c r="F75" s="223">
        <v>98141</v>
      </c>
      <c r="G75" s="223">
        <v>94440</v>
      </c>
      <c r="H75" s="223">
        <v>78071</v>
      </c>
      <c r="I75" s="223">
        <v>92057</v>
      </c>
      <c r="J75" s="223">
        <v>94181</v>
      </c>
      <c r="K75" s="223">
        <v>113627</v>
      </c>
      <c r="L75" s="223">
        <v>110545</v>
      </c>
      <c r="M75" s="223">
        <v>112127</v>
      </c>
      <c r="N75" s="223">
        <v>107077</v>
      </c>
      <c r="O75" s="223">
        <v>113870</v>
      </c>
      <c r="P75" s="223">
        <v>111499</v>
      </c>
      <c r="Q75" s="223">
        <v>113969</v>
      </c>
      <c r="R75" s="223">
        <v>115236</v>
      </c>
      <c r="S75" s="223">
        <v>120403</v>
      </c>
      <c r="T75" s="223">
        <v>117094</v>
      </c>
      <c r="U75" s="223">
        <v>120101</v>
      </c>
      <c r="V75" s="223">
        <v>123099</v>
      </c>
      <c r="W75" s="223">
        <v>125013</v>
      </c>
      <c r="X75" s="224">
        <f>110717+X91</f>
        <v>114438.9</v>
      </c>
      <c r="Y75" s="225">
        <f>107906+Y91</f>
        <v>111801.93</v>
      </c>
      <c r="Z75" s="225">
        <f>113234+Z91</f>
        <v>116657.16</v>
      </c>
      <c r="AA75" s="225">
        <f>116789+AA91</f>
        <v>120163</v>
      </c>
      <c r="AB75" s="225">
        <f>121119</f>
        <v>121119</v>
      </c>
      <c r="AC75" s="225">
        <v>125379</v>
      </c>
      <c r="AD75" s="225">
        <v>121505</v>
      </c>
      <c r="AE75" s="225">
        <v>126245</v>
      </c>
      <c r="AF75" s="225">
        <v>124774</v>
      </c>
      <c r="AG75" s="225">
        <v>124668</v>
      </c>
      <c r="AH75" s="958">
        <f>AG75/AF75*100</f>
        <v>99.915046403898245</v>
      </c>
      <c r="AK75" s="747"/>
    </row>
    <row r="76" spans="1:37">
      <c r="B76" s="9" t="s">
        <v>252</v>
      </c>
      <c r="C76" s="226">
        <v>14536</v>
      </c>
      <c r="D76" s="226">
        <v>14784</v>
      </c>
      <c r="E76" s="226">
        <v>14659</v>
      </c>
      <c r="F76" s="226">
        <v>14733</v>
      </c>
      <c r="G76" s="226">
        <v>14452</v>
      </c>
      <c r="H76" s="226">
        <v>10812</v>
      </c>
      <c r="I76" s="226">
        <v>12494</v>
      </c>
      <c r="J76" s="226">
        <v>12245</v>
      </c>
      <c r="K76" s="226">
        <v>13562</v>
      </c>
      <c r="L76" s="226">
        <v>12514</v>
      </c>
      <c r="M76" s="226">
        <v>12139</v>
      </c>
      <c r="N76" s="226">
        <v>12232</v>
      </c>
      <c r="O76" s="226">
        <v>11054</v>
      </c>
      <c r="P76" s="226">
        <v>11097</v>
      </c>
      <c r="Q76" s="226">
        <v>11296</v>
      </c>
      <c r="R76" s="226">
        <v>11650</v>
      </c>
      <c r="S76" s="226">
        <v>12641</v>
      </c>
      <c r="T76" s="226">
        <v>13222</v>
      </c>
      <c r="U76" s="226">
        <v>13457</v>
      </c>
      <c r="V76" s="226">
        <v>13009</v>
      </c>
      <c r="W76" s="226">
        <v>14085</v>
      </c>
      <c r="X76" s="227">
        <f>12966+X92</f>
        <v>11042</v>
      </c>
      <c r="Y76" s="228">
        <f>13398+Y92</f>
        <v>11242</v>
      </c>
      <c r="Z76" s="228">
        <f>12877+Z92</f>
        <v>11153</v>
      </c>
      <c r="AA76" s="228">
        <f>13482.98+AA92</f>
        <v>11697.98</v>
      </c>
      <c r="AB76" s="228">
        <f>12137</f>
        <v>12137</v>
      </c>
      <c r="AC76" s="228">
        <v>13586</v>
      </c>
      <c r="AD76" s="228">
        <v>12662</v>
      </c>
      <c r="AE76" s="228">
        <v>12802</v>
      </c>
      <c r="AF76" s="228">
        <v>12190</v>
      </c>
      <c r="AG76" s="228">
        <v>11840</v>
      </c>
      <c r="AH76" s="958">
        <f>AG76/AF76*100</f>
        <v>97.128794093519275</v>
      </c>
      <c r="AK76" s="747"/>
    </row>
    <row r="77" spans="1:37">
      <c r="B77" s="157"/>
      <c r="Y77" s="157"/>
      <c r="AK77" s="747"/>
    </row>
    <row r="78" spans="1:37">
      <c r="B78" s="161" t="s">
        <v>877</v>
      </c>
      <c r="C78" s="229">
        <v>3342</v>
      </c>
      <c r="D78" s="229">
        <v>3493</v>
      </c>
      <c r="E78" s="229">
        <v>3738</v>
      </c>
      <c r="F78" s="229">
        <v>3969</v>
      </c>
      <c r="G78" s="229">
        <v>3729</v>
      </c>
      <c r="H78" s="229">
        <v>2803</v>
      </c>
      <c r="I78" s="229">
        <v>3624</v>
      </c>
      <c r="J78" s="229">
        <v>3683</v>
      </c>
      <c r="K78" s="229">
        <v>4003</v>
      </c>
      <c r="L78" s="229">
        <v>3862</v>
      </c>
      <c r="M78" s="229">
        <v>4005</v>
      </c>
      <c r="N78" s="229">
        <v>4205</v>
      </c>
      <c r="O78" s="229">
        <v>3450</v>
      </c>
      <c r="P78" s="229">
        <v>3882</v>
      </c>
      <c r="Q78" s="229">
        <v>4354</v>
      </c>
      <c r="R78" s="229">
        <v>4934</v>
      </c>
      <c r="S78" s="229">
        <v>5293</v>
      </c>
      <c r="T78" s="229">
        <v>5601</v>
      </c>
      <c r="U78" s="229">
        <v>5560</v>
      </c>
      <c r="V78" s="229">
        <v>6306</v>
      </c>
      <c r="W78" s="229">
        <v>6399</v>
      </c>
      <c r="X78" s="230">
        <v>5969</v>
      </c>
      <c r="Y78" s="229">
        <v>6724</v>
      </c>
      <c r="Z78" s="229">
        <v>6712</v>
      </c>
      <c r="AA78" s="231">
        <v>6767</v>
      </c>
      <c r="AB78" s="231">
        <v>6134</v>
      </c>
      <c r="AC78" s="231">
        <v>7422</v>
      </c>
      <c r="AD78" s="231">
        <f>AD51</f>
        <v>6726</v>
      </c>
      <c r="AE78" s="231">
        <f>AE51</f>
        <v>6784</v>
      </c>
      <c r="AF78" s="231">
        <f>AF51</f>
        <v>6572</v>
      </c>
      <c r="AG78" s="231">
        <f>AG51</f>
        <v>6250.8720000000003</v>
      </c>
      <c r="AI78" s="747"/>
      <c r="AK78" s="747"/>
    </row>
    <row r="79" spans="1:37">
      <c r="B79" s="157" t="s">
        <v>291</v>
      </c>
      <c r="C79" s="223">
        <v>5771</v>
      </c>
      <c r="D79" s="223">
        <v>5551</v>
      </c>
      <c r="E79" s="223">
        <v>5170</v>
      </c>
      <c r="F79" s="223">
        <v>4780</v>
      </c>
      <c r="G79" s="223">
        <v>4728</v>
      </c>
      <c r="H79" s="223">
        <v>3356</v>
      </c>
      <c r="I79" s="223">
        <v>3835</v>
      </c>
      <c r="J79" s="223">
        <v>3609</v>
      </c>
      <c r="K79" s="223">
        <v>4420</v>
      </c>
      <c r="L79" s="223">
        <v>4087</v>
      </c>
      <c r="M79" s="223">
        <v>3644</v>
      </c>
      <c r="N79" s="223">
        <v>3398</v>
      </c>
      <c r="O79" s="223">
        <v>3205</v>
      </c>
      <c r="P79" s="223">
        <v>3566</v>
      </c>
      <c r="Q79" s="223">
        <v>3320</v>
      </c>
      <c r="R79" s="223">
        <v>3165</v>
      </c>
      <c r="S79" s="223">
        <v>3466</v>
      </c>
      <c r="T79" s="223">
        <v>3853</v>
      </c>
      <c r="U79" s="223">
        <v>4025</v>
      </c>
      <c r="V79" s="223">
        <v>3523</v>
      </c>
      <c r="W79" s="223">
        <v>3742</v>
      </c>
      <c r="X79" s="232">
        <v>3451</v>
      </c>
      <c r="Y79" s="223">
        <v>3339</v>
      </c>
      <c r="Z79" s="223">
        <v>2892</v>
      </c>
      <c r="AA79" s="233">
        <v>3309</v>
      </c>
      <c r="AB79" s="233">
        <v>3355</v>
      </c>
      <c r="AC79" s="233">
        <v>3579</v>
      </c>
      <c r="AD79" s="233">
        <f t="shared" ref="AD79:AG84" si="50">AD52</f>
        <v>3503</v>
      </c>
      <c r="AE79" s="233">
        <f t="shared" si="50"/>
        <v>3434</v>
      </c>
      <c r="AF79" s="233">
        <f t="shared" si="50"/>
        <v>3418</v>
      </c>
      <c r="AG79" s="233">
        <f t="shared" si="50"/>
        <v>3395.8609999999999</v>
      </c>
      <c r="AI79" s="747"/>
      <c r="AK79" s="747"/>
    </row>
    <row r="80" spans="1:37">
      <c r="B80" s="157" t="s">
        <v>292</v>
      </c>
      <c r="C80" s="223">
        <v>1748</v>
      </c>
      <c r="D80" s="223">
        <v>1771</v>
      </c>
      <c r="E80" s="223">
        <v>1687</v>
      </c>
      <c r="F80" s="223">
        <v>1653</v>
      </c>
      <c r="G80" s="223">
        <v>2046</v>
      </c>
      <c r="H80" s="223">
        <v>1459</v>
      </c>
      <c r="I80" s="223">
        <v>1333</v>
      </c>
      <c r="J80" s="223">
        <v>1217</v>
      </c>
      <c r="K80" s="223">
        <v>1347</v>
      </c>
      <c r="L80" s="223">
        <v>1131</v>
      </c>
      <c r="M80" s="223">
        <v>1066</v>
      </c>
      <c r="N80" s="223">
        <v>982</v>
      </c>
      <c r="O80" s="223">
        <v>954</v>
      </c>
      <c r="P80" s="223">
        <v>882</v>
      </c>
      <c r="Q80" s="223">
        <v>900</v>
      </c>
      <c r="R80" s="223">
        <v>932</v>
      </c>
      <c r="S80" s="223">
        <v>905</v>
      </c>
      <c r="T80" s="223">
        <v>933</v>
      </c>
      <c r="U80" s="223">
        <v>837</v>
      </c>
      <c r="V80" s="223">
        <v>803</v>
      </c>
      <c r="W80" s="223">
        <v>843</v>
      </c>
      <c r="X80" s="232">
        <v>764</v>
      </c>
      <c r="Y80" s="223">
        <v>648</v>
      </c>
      <c r="Z80" s="223">
        <v>654</v>
      </c>
      <c r="AA80" s="233">
        <v>708.13400000000001</v>
      </c>
      <c r="AB80" s="233">
        <v>727</v>
      </c>
      <c r="AC80" s="233">
        <v>731</v>
      </c>
      <c r="AD80" s="233">
        <f t="shared" si="50"/>
        <v>669</v>
      </c>
      <c r="AE80" s="233">
        <f t="shared" si="50"/>
        <v>687</v>
      </c>
      <c r="AF80" s="233">
        <f t="shared" si="50"/>
        <v>660</v>
      </c>
      <c r="AG80" s="233">
        <f t="shared" si="50"/>
        <v>613.96699999999998</v>
      </c>
      <c r="AI80" s="747"/>
      <c r="AK80" s="747"/>
    </row>
    <row r="81" spans="2:37">
      <c r="B81" s="157" t="s">
        <v>293</v>
      </c>
      <c r="C81" s="223">
        <v>1227</v>
      </c>
      <c r="D81" s="223">
        <v>1407</v>
      </c>
      <c r="E81" s="223">
        <v>1401</v>
      </c>
      <c r="F81" s="223">
        <v>1476</v>
      </c>
      <c r="G81" s="223">
        <v>1404</v>
      </c>
      <c r="H81" s="223">
        <v>1421</v>
      </c>
      <c r="I81" s="223">
        <v>1467</v>
      </c>
      <c r="J81" s="223">
        <v>1451</v>
      </c>
      <c r="K81" s="223">
        <v>1585</v>
      </c>
      <c r="L81" s="223">
        <v>1554</v>
      </c>
      <c r="M81" s="223">
        <v>1583</v>
      </c>
      <c r="N81" s="223">
        <v>1856</v>
      </c>
      <c r="O81" s="223">
        <v>1831</v>
      </c>
      <c r="P81" s="223">
        <v>1493</v>
      </c>
      <c r="Q81" s="223">
        <v>1318</v>
      </c>
      <c r="R81" s="223">
        <v>1302</v>
      </c>
      <c r="S81" s="223">
        <v>1406</v>
      </c>
      <c r="T81" s="223">
        <v>1375</v>
      </c>
      <c r="U81" s="223">
        <v>1428</v>
      </c>
      <c r="V81" s="223">
        <v>1275</v>
      </c>
      <c r="W81" s="223">
        <v>1543</v>
      </c>
      <c r="X81" s="232">
        <v>1335</v>
      </c>
      <c r="Y81" s="223">
        <v>1305</v>
      </c>
      <c r="Z81" s="223">
        <v>1372</v>
      </c>
      <c r="AA81" s="233">
        <v>1311.27</v>
      </c>
      <c r="AB81" s="233">
        <v>939</v>
      </c>
      <c r="AC81" s="233">
        <v>797</v>
      </c>
      <c r="AD81" s="233">
        <f t="shared" si="50"/>
        <v>813</v>
      </c>
      <c r="AE81" s="233">
        <f t="shared" si="50"/>
        <v>876</v>
      </c>
      <c r="AF81" s="233">
        <f t="shared" si="50"/>
        <v>764</v>
      </c>
      <c r="AG81" s="233">
        <f t="shared" si="50"/>
        <v>761.19500000000005</v>
      </c>
      <c r="AI81" s="747"/>
      <c r="AK81" s="747"/>
    </row>
    <row r="82" spans="2:37">
      <c r="B82" s="165" t="s">
        <v>878</v>
      </c>
      <c r="C82" s="223">
        <v>45</v>
      </c>
      <c r="D82" s="223">
        <v>43</v>
      </c>
      <c r="E82" s="223">
        <v>38</v>
      </c>
      <c r="F82" s="223">
        <v>29</v>
      </c>
      <c r="G82" s="223">
        <v>22</v>
      </c>
      <c r="H82" s="223">
        <v>17</v>
      </c>
      <c r="I82" s="223">
        <v>28</v>
      </c>
      <c r="J82" s="223">
        <v>23</v>
      </c>
      <c r="K82" s="223">
        <v>15</v>
      </c>
      <c r="L82" s="223">
        <v>10</v>
      </c>
      <c r="M82" s="223">
        <v>8</v>
      </c>
      <c r="N82" s="223">
        <v>4</v>
      </c>
      <c r="O82" s="223">
        <v>4</v>
      </c>
      <c r="P82" s="223">
        <v>4</v>
      </c>
      <c r="Q82" s="223">
        <v>4</v>
      </c>
      <c r="R82" s="223">
        <v>4</v>
      </c>
      <c r="S82" s="223">
        <v>4</v>
      </c>
      <c r="T82" s="223">
        <v>4</v>
      </c>
      <c r="U82" s="223">
        <v>3</v>
      </c>
      <c r="V82" s="223">
        <v>0</v>
      </c>
      <c r="W82" s="223">
        <v>0</v>
      </c>
      <c r="X82" s="232">
        <v>0</v>
      </c>
      <c r="Y82" s="223">
        <v>17</v>
      </c>
      <c r="Z82" s="223">
        <v>0</v>
      </c>
      <c r="AA82" s="233">
        <v>0</v>
      </c>
      <c r="AB82" s="233">
        <v>0</v>
      </c>
      <c r="AC82" s="233">
        <v>0</v>
      </c>
      <c r="AD82" s="233">
        <f t="shared" si="50"/>
        <v>0</v>
      </c>
      <c r="AE82" s="233">
        <f t="shared" si="50"/>
        <v>0</v>
      </c>
      <c r="AF82" s="233">
        <f t="shared" si="50"/>
        <v>5</v>
      </c>
      <c r="AG82" s="233">
        <f t="shared" si="50"/>
        <v>4.9939999999999998</v>
      </c>
      <c r="AI82" s="747"/>
      <c r="AK82" s="747"/>
    </row>
    <row r="83" spans="2:37">
      <c r="B83" s="157" t="s">
        <v>294</v>
      </c>
      <c r="C83" s="223">
        <v>1343</v>
      </c>
      <c r="D83" s="223">
        <v>1313</v>
      </c>
      <c r="E83" s="223">
        <v>1290</v>
      </c>
      <c r="F83" s="223">
        <v>1417</v>
      </c>
      <c r="G83" s="223">
        <v>1191</v>
      </c>
      <c r="H83" s="223">
        <v>675</v>
      </c>
      <c r="I83" s="223">
        <v>960</v>
      </c>
      <c r="J83" s="223">
        <v>1041</v>
      </c>
      <c r="K83" s="223">
        <v>778</v>
      </c>
      <c r="L83" s="223">
        <v>618</v>
      </c>
      <c r="M83" s="223">
        <v>627</v>
      </c>
      <c r="N83" s="223">
        <v>470</v>
      </c>
      <c r="O83" s="223">
        <v>415</v>
      </c>
      <c r="P83" s="223">
        <v>374</v>
      </c>
      <c r="Q83" s="223">
        <v>517</v>
      </c>
      <c r="R83" s="223">
        <v>312</v>
      </c>
      <c r="S83" s="223">
        <v>580</v>
      </c>
      <c r="T83" s="223">
        <v>466</v>
      </c>
      <c r="U83" s="223">
        <v>464</v>
      </c>
      <c r="V83" s="223">
        <v>283</v>
      </c>
      <c r="W83" s="223">
        <v>302</v>
      </c>
      <c r="X83" s="232">
        <v>263</v>
      </c>
      <c r="Y83" s="223">
        <v>254</v>
      </c>
      <c r="Z83" s="223">
        <v>194</v>
      </c>
      <c r="AA83" s="233">
        <v>231</v>
      </c>
      <c r="AB83" s="233">
        <v>182</v>
      </c>
      <c r="AC83" s="233">
        <v>112</v>
      </c>
      <c r="AD83" s="233">
        <f t="shared" si="50"/>
        <v>186</v>
      </c>
      <c r="AE83" s="233">
        <f t="shared" si="50"/>
        <v>221</v>
      </c>
      <c r="AF83" s="233">
        <f t="shared" si="50"/>
        <v>145</v>
      </c>
      <c r="AG83" s="233">
        <f t="shared" si="50"/>
        <v>65.385000000000005</v>
      </c>
      <c r="AI83" s="747"/>
      <c r="AK83" s="747"/>
    </row>
    <row r="84" spans="2:37">
      <c r="B84" s="9" t="s">
        <v>295</v>
      </c>
      <c r="C84" s="223">
        <v>1060</v>
      </c>
      <c r="D84" s="223">
        <v>1206</v>
      </c>
      <c r="E84" s="223">
        <v>1335</v>
      </c>
      <c r="F84" s="223">
        <v>1409</v>
      </c>
      <c r="G84" s="223">
        <v>1332</v>
      </c>
      <c r="H84" s="223">
        <v>1081</v>
      </c>
      <c r="I84" s="223">
        <v>1247</v>
      </c>
      <c r="J84" s="223">
        <v>1221</v>
      </c>
      <c r="K84" s="223">
        <v>1414</v>
      </c>
      <c r="L84" s="223">
        <v>1252</v>
      </c>
      <c r="M84" s="223">
        <v>1206</v>
      </c>
      <c r="N84" s="223">
        <v>1317</v>
      </c>
      <c r="O84" s="223">
        <v>1195</v>
      </c>
      <c r="P84" s="223">
        <v>896</v>
      </c>
      <c r="Q84" s="223">
        <v>883</v>
      </c>
      <c r="R84" s="223">
        <v>1001</v>
      </c>
      <c r="S84" s="223">
        <v>987</v>
      </c>
      <c r="T84" s="223">
        <v>990</v>
      </c>
      <c r="U84" s="223">
        <v>1140</v>
      </c>
      <c r="V84" s="223">
        <v>819</v>
      </c>
      <c r="W84" s="223">
        <v>1256</v>
      </c>
      <c r="X84" s="232">
        <v>1184</v>
      </c>
      <c r="Y84" s="226">
        <v>1111</v>
      </c>
      <c r="Z84" s="226">
        <v>1053</v>
      </c>
      <c r="AA84" s="234">
        <v>1157</v>
      </c>
      <c r="AB84" s="234">
        <v>800</v>
      </c>
      <c r="AC84" s="234">
        <v>945</v>
      </c>
      <c r="AD84" s="234">
        <f t="shared" si="50"/>
        <v>765</v>
      </c>
      <c r="AE84" s="234">
        <f t="shared" si="50"/>
        <v>800</v>
      </c>
      <c r="AF84" s="234">
        <f t="shared" si="50"/>
        <v>630</v>
      </c>
      <c r="AG84" s="234">
        <f t="shared" si="50"/>
        <v>746.62099999999998</v>
      </c>
      <c r="AI84" s="747"/>
      <c r="AK84" s="747"/>
    </row>
    <row r="85" spans="2:37">
      <c r="B85" s="181" t="s">
        <v>297</v>
      </c>
      <c r="C85" s="235">
        <f t="shared" ref="C85:AF85" si="51">SUM(C78:C84)</f>
        <v>14536</v>
      </c>
      <c r="D85" s="199">
        <f t="shared" si="51"/>
        <v>14784</v>
      </c>
      <c r="E85" s="199">
        <f t="shared" si="51"/>
        <v>14659</v>
      </c>
      <c r="F85" s="199">
        <f t="shared" si="51"/>
        <v>14733</v>
      </c>
      <c r="G85" s="199">
        <f t="shared" si="51"/>
        <v>14452</v>
      </c>
      <c r="H85" s="199">
        <f t="shared" si="51"/>
        <v>10812</v>
      </c>
      <c r="I85" s="199">
        <f t="shared" si="51"/>
        <v>12494</v>
      </c>
      <c r="J85" s="199">
        <f t="shared" si="51"/>
        <v>12245</v>
      </c>
      <c r="K85" s="199">
        <f t="shared" si="51"/>
        <v>13562</v>
      </c>
      <c r="L85" s="199">
        <f t="shared" si="51"/>
        <v>12514</v>
      </c>
      <c r="M85" s="199">
        <f t="shared" si="51"/>
        <v>12139</v>
      </c>
      <c r="N85" s="199">
        <f t="shared" si="51"/>
        <v>12232</v>
      </c>
      <c r="O85" s="199">
        <f t="shared" si="51"/>
        <v>11054</v>
      </c>
      <c r="P85" s="199">
        <f t="shared" si="51"/>
        <v>11097</v>
      </c>
      <c r="Q85" s="199">
        <f t="shared" si="51"/>
        <v>11296</v>
      </c>
      <c r="R85" s="199">
        <f t="shared" si="51"/>
        <v>11650</v>
      </c>
      <c r="S85" s="199">
        <f t="shared" si="51"/>
        <v>12641</v>
      </c>
      <c r="T85" s="199">
        <f t="shared" si="51"/>
        <v>13222</v>
      </c>
      <c r="U85" s="199">
        <f t="shared" si="51"/>
        <v>13457</v>
      </c>
      <c r="V85" s="199">
        <f t="shared" si="51"/>
        <v>13009</v>
      </c>
      <c r="W85" s="198">
        <f t="shared" si="51"/>
        <v>14085</v>
      </c>
      <c r="X85" s="199">
        <f t="shared" si="51"/>
        <v>12966</v>
      </c>
      <c r="Y85" s="199">
        <f t="shared" si="51"/>
        <v>13398</v>
      </c>
      <c r="Z85" s="199">
        <f t="shared" si="51"/>
        <v>12877</v>
      </c>
      <c r="AA85" s="213">
        <f t="shared" si="51"/>
        <v>13483.404</v>
      </c>
      <c r="AB85" s="213">
        <f t="shared" si="51"/>
        <v>12137</v>
      </c>
      <c r="AC85" s="213">
        <f t="shared" si="51"/>
        <v>13586</v>
      </c>
      <c r="AD85" s="213">
        <f t="shared" si="51"/>
        <v>12662</v>
      </c>
      <c r="AE85" s="213">
        <f t="shared" si="51"/>
        <v>12802</v>
      </c>
      <c r="AF85" s="213">
        <f t="shared" si="51"/>
        <v>12194</v>
      </c>
      <c r="AG85" s="213">
        <f>SUM(AG78:AG84)</f>
        <v>11838.895</v>
      </c>
      <c r="AK85" s="747"/>
    </row>
    <row r="86" spans="2:37">
      <c r="B86" s="165"/>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K86" s="747"/>
    </row>
    <row r="87" spans="2:37" hidden="1">
      <c r="B87" s="165"/>
      <c r="C87" s="202"/>
      <c r="D87" s="202"/>
      <c r="E87" s="202"/>
      <c r="F87" s="202"/>
      <c r="G87" s="202"/>
      <c r="H87" s="202"/>
      <c r="I87" s="202"/>
      <c r="J87" s="202"/>
      <c r="K87" s="202"/>
      <c r="L87" s="202"/>
      <c r="M87" s="202"/>
      <c r="N87" s="202"/>
      <c r="O87" s="202"/>
      <c r="P87" s="202"/>
      <c r="Q87" s="202"/>
      <c r="R87" s="202"/>
      <c r="S87" s="202"/>
      <c r="T87" s="202"/>
      <c r="U87" s="202"/>
      <c r="V87" s="202"/>
      <c r="W87" s="202"/>
      <c r="X87" s="201"/>
      <c r="Y87" s="201"/>
      <c r="Z87" s="201"/>
      <c r="AA87" s="201"/>
      <c r="AB87" s="201" t="s">
        <v>305</v>
      </c>
      <c r="AC87" s="201"/>
      <c r="AD87" s="201"/>
      <c r="AE87" s="201"/>
      <c r="AF87" s="201"/>
      <c r="AG87" s="201"/>
      <c r="AK87" s="747"/>
    </row>
    <row r="88" spans="2:37" hidden="1">
      <c r="B88" s="163" t="s">
        <v>306</v>
      </c>
      <c r="C88" s="160" t="s">
        <v>196</v>
      </c>
      <c r="D88" s="160" t="s">
        <v>197</v>
      </c>
      <c r="E88" s="160" t="s">
        <v>198</v>
      </c>
      <c r="F88" s="160" t="s">
        <v>199</v>
      </c>
      <c r="G88" s="160" t="s">
        <v>200</v>
      </c>
      <c r="H88" s="160" t="s">
        <v>201</v>
      </c>
      <c r="I88" s="160" t="s">
        <v>202</v>
      </c>
      <c r="J88" s="160" t="s">
        <v>203</v>
      </c>
      <c r="K88" s="160" t="s">
        <v>204</v>
      </c>
      <c r="L88" s="160" t="s">
        <v>205</v>
      </c>
      <c r="M88" s="161" t="s">
        <v>206</v>
      </c>
      <c r="N88" s="161" t="s">
        <v>161</v>
      </c>
      <c r="O88" s="161" t="s">
        <v>162</v>
      </c>
      <c r="P88" s="161" t="s">
        <v>163</v>
      </c>
      <c r="Q88" s="161" t="s">
        <v>164</v>
      </c>
      <c r="R88" s="161" t="s">
        <v>165</v>
      </c>
      <c r="S88" s="161" t="s">
        <v>166</v>
      </c>
      <c r="T88" s="161" t="s">
        <v>167</v>
      </c>
      <c r="U88" s="161" t="s">
        <v>168</v>
      </c>
      <c r="V88" s="162" t="s">
        <v>169</v>
      </c>
      <c r="W88" s="191" t="s">
        <v>81</v>
      </c>
      <c r="X88" s="162" t="s">
        <v>207</v>
      </c>
      <c r="Y88" s="162" t="s">
        <v>208</v>
      </c>
      <c r="Z88" s="162" t="s">
        <v>209</v>
      </c>
      <c r="AA88" s="162" t="s">
        <v>210</v>
      </c>
      <c r="AB88" s="162" t="s">
        <v>85</v>
      </c>
      <c r="AC88" s="162" t="s">
        <v>212</v>
      </c>
      <c r="AD88" s="162" t="s">
        <v>213</v>
      </c>
      <c r="AE88" s="162" t="s">
        <v>214</v>
      </c>
      <c r="AF88" s="165"/>
      <c r="AG88" s="165"/>
      <c r="AK88" s="747"/>
    </row>
    <row r="89" spans="2:37" hidden="1">
      <c r="B89" s="236" t="s">
        <v>307</v>
      </c>
      <c r="C89" s="220" t="s">
        <v>218</v>
      </c>
      <c r="D89" s="220" t="s">
        <v>219</v>
      </c>
      <c r="E89" s="220" t="s">
        <v>220</v>
      </c>
      <c r="F89" s="220" t="s">
        <v>221</v>
      </c>
      <c r="G89" s="220" t="s">
        <v>222</v>
      </c>
      <c r="H89" s="220" t="s">
        <v>223</v>
      </c>
      <c r="I89" s="220" t="s">
        <v>224</v>
      </c>
      <c r="J89" s="220" t="s">
        <v>225</v>
      </c>
      <c r="K89" s="220" t="s">
        <v>226</v>
      </c>
      <c r="L89" s="220" t="s">
        <v>227</v>
      </c>
      <c r="M89" s="170" t="s">
        <v>228</v>
      </c>
      <c r="N89" s="170" t="s">
        <v>229</v>
      </c>
      <c r="O89" s="170" t="s">
        <v>230</v>
      </c>
      <c r="P89" s="170" t="s">
        <v>231</v>
      </c>
      <c r="Q89" s="170" t="s">
        <v>232</v>
      </c>
      <c r="R89" s="170" t="s">
        <v>233</v>
      </c>
      <c r="S89" s="170" t="s">
        <v>234</v>
      </c>
      <c r="T89" s="170" t="s">
        <v>235</v>
      </c>
      <c r="U89" s="170" t="s">
        <v>236</v>
      </c>
      <c r="V89" s="170" t="s">
        <v>237</v>
      </c>
      <c r="W89" s="237" t="s">
        <v>238</v>
      </c>
      <c r="X89" s="170" t="s">
        <v>239</v>
      </c>
      <c r="Y89" s="170" t="s">
        <v>240</v>
      </c>
      <c r="Z89" s="170" t="s">
        <v>241</v>
      </c>
      <c r="AA89" s="167" t="s">
        <v>242</v>
      </c>
      <c r="AB89" s="167" t="s">
        <v>243</v>
      </c>
      <c r="AC89" s="167" t="s">
        <v>244</v>
      </c>
      <c r="AD89" s="167" t="s">
        <v>245</v>
      </c>
      <c r="AE89" s="167" t="s">
        <v>246</v>
      </c>
      <c r="AF89" s="170"/>
      <c r="AG89" s="170"/>
      <c r="AK89" s="747"/>
    </row>
    <row r="90" spans="2:37" hidden="1">
      <c r="B90" s="161" t="s">
        <v>253</v>
      </c>
      <c r="C90" s="221"/>
      <c r="D90" s="221"/>
      <c r="E90" s="221"/>
      <c r="F90" s="221"/>
      <c r="G90" s="221"/>
      <c r="H90" s="221"/>
      <c r="I90" s="221"/>
      <c r="J90" s="221"/>
      <c r="K90" s="221"/>
      <c r="L90" s="221"/>
      <c r="M90" s="221"/>
      <c r="N90" s="221"/>
      <c r="O90" s="221"/>
      <c r="P90" s="221"/>
      <c r="Q90" s="221"/>
      <c r="R90" s="221"/>
      <c r="S90" s="221"/>
      <c r="T90" s="221"/>
      <c r="U90" s="221"/>
      <c r="V90" s="221"/>
      <c r="W90" s="238"/>
      <c r="X90" s="814">
        <f>X91+X92</f>
        <v>1797.9</v>
      </c>
      <c r="Y90" s="814">
        <f>Y91+Y92</f>
        <v>1739.9300000000003</v>
      </c>
      <c r="Z90" s="814">
        <f>Z91+Z92</f>
        <v>1699.1599999999999</v>
      </c>
      <c r="AA90" s="814">
        <f>AA91+AA92</f>
        <v>1589</v>
      </c>
      <c r="AB90" s="799"/>
      <c r="AC90" s="799"/>
      <c r="AD90" s="809"/>
      <c r="AE90" s="801"/>
      <c r="AF90" s="801"/>
      <c r="AG90" s="801"/>
      <c r="AK90" s="747"/>
    </row>
    <row r="91" spans="2:37" hidden="1">
      <c r="B91" s="161" t="s">
        <v>251</v>
      </c>
      <c r="C91" s="229"/>
      <c r="D91" s="229"/>
      <c r="E91" s="229"/>
      <c r="F91" s="229"/>
      <c r="G91" s="229"/>
      <c r="H91" s="229"/>
      <c r="I91" s="229"/>
      <c r="J91" s="229"/>
      <c r="K91" s="229"/>
      <c r="L91" s="229"/>
      <c r="M91" s="229"/>
      <c r="N91" s="229"/>
      <c r="O91" s="229"/>
      <c r="P91" s="229"/>
      <c r="Q91" s="229"/>
      <c r="R91" s="229"/>
      <c r="S91" s="229"/>
      <c r="T91" s="229"/>
      <c r="U91" s="229"/>
      <c r="V91" s="229"/>
      <c r="W91" s="239"/>
      <c r="X91" s="240">
        <v>3721.9</v>
      </c>
      <c r="Y91" s="240">
        <v>3895.9300000000003</v>
      </c>
      <c r="Z91" s="240">
        <v>3423.16</v>
      </c>
      <c r="AA91" s="240">
        <v>3374</v>
      </c>
      <c r="AB91" s="208"/>
      <c r="AC91" s="208"/>
      <c r="AD91" s="208"/>
      <c r="AE91" s="208"/>
      <c r="AF91" s="204"/>
      <c r="AG91" s="204"/>
      <c r="AK91" s="747"/>
    </row>
    <row r="92" spans="2:37" hidden="1">
      <c r="B92" s="9" t="s">
        <v>252</v>
      </c>
      <c r="C92" s="226"/>
      <c r="D92" s="226"/>
      <c r="E92" s="226"/>
      <c r="F92" s="226"/>
      <c r="G92" s="226"/>
      <c r="H92" s="226"/>
      <c r="I92" s="226"/>
      <c r="J92" s="226"/>
      <c r="K92" s="226"/>
      <c r="L92" s="226"/>
      <c r="M92" s="226"/>
      <c r="N92" s="226"/>
      <c r="O92" s="226"/>
      <c r="P92" s="226"/>
      <c r="Q92" s="226"/>
      <c r="R92" s="226"/>
      <c r="S92" s="226"/>
      <c r="T92" s="226"/>
      <c r="U92" s="226"/>
      <c r="V92" s="226"/>
      <c r="W92" s="241"/>
      <c r="X92" s="242">
        <v>-1924</v>
      </c>
      <c r="Y92" s="242">
        <v>-2156</v>
      </c>
      <c r="Z92" s="242">
        <v>-1724</v>
      </c>
      <c r="AA92" s="242">
        <v>-1785</v>
      </c>
      <c r="AB92" s="214"/>
      <c r="AC92" s="214"/>
      <c r="AD92" s="214"/>
      <c r="AE92" s="214"/>
      <c r="AF92" s="204"/>
      <c r="AG92" s="204"/>
    </row>
    <row r="93" spans="2:37" hidden="1">
      <c r="X93" t="s">
        <v>308</v>
      </c>
      <c r="Y93" t="s">
        <v>308</v>
      </c>
      <c r="Z93" t="s">
        <v>308</v>
      </c>
      <c r="AA93" t="s">
        <v>308</v>
      </c>
    </row>
    <row r="94" spans="2:37" hidden="1">
      <c r="B94" s="158" t="s">
        <v>191</v>
      </c>
      <c r="C94" s="158"/>
      <c r="D94" s="158"/>
      <c r="E94" s="158"/>
      <c r="F94" s="158"/>
      <c r="G94" s="158"/>
      <c r="H94" s="158"/>
      <c r="I94" s="158"/>
      <c r="J94" s="158"/>
      <c r="K94" s="158"/>
      <c r="L94" s="158"/>
      <c r="T94" t="s">
        <v>192</v>
      </c>
      <c r="W94" t="s">
        <v>144</v>
      </c>
    </row>
    <row r="95" spans="2:37" hidden="1">
      <c r="B95" s="243" t="s">
        <v>193</v>
      </c>
      <c r="C95" s="160" t="s">
        <v>196</v>
      </c>
      <c r="D95" s="160" t="s">
        <v>197</v>
      </c>
      <c r="E95" s="160" t="s">
        <v>198</v>
      </c>
      <c r="F95" s="160" t="s">
        <v>199</v>
      </c>
      <c r="G95" s="160" t="s">
        <v>200</v>
      </c>
      <c r="H95" s="160" t="s">
        <v>201</v>
      </c>
      <c r="I95" s="160" t="s">
        <v>202</v>
      </c>
      <c r="J95" s="160" t="s">
        <v>203</v>
      </c>
      <c r="K95" s="160" t="s">
        <v>204</v>
      </c>
      <c r="L95" s="160" t="s">
        <v>205</v>
      </c>
      <c r="M95" s="161" t="s">
        <v>206</v>
      </c>
      <c r="N95" s="161" t="s">
        <v>161</v>
      </c>
      <c r="O95" s="161" t="s">
        <v>162</v>
      </c>
      <c r="P95" s="161" t="s">
        <v>163</v>
      </c>
      <c r="Q95" s="161" t="s">
        <v>164</v>
      </c>
      <c r="R95" s="161" t="s">
        <v>165</v>
      </c>
      <c r="S95" s="161" t="s">
        <v>166</v>
      </c>
      <c r="T95" s="161" t="s">
        <v>167</v>
      </c>
      <c r="U95" s="161" t="s">
        <v>168</v>
      </c>
      <c r="V95" s="162" t="s">
        <v>169</v>
      </c>
      <c r="W95" s="161" t="s">
        <v>81</v>
      </c>
    </row>
    <row r="96" spans="2:37" hidden="1">
      <c r="B96" s="9" t="s">
        <v>217</v>
      </c>
      <c r="C96" s="166" t="s">
        <v>218</v>
      </c>
      <c r="D96" s="166" t="s">
        <v>219</v>
      </c>
      <c r="E96" s="166" t="s">
        <v>220</v>
      </c>
      <c r="F96" s="166" t="s">
        <v>221</v>
      </c>
      <c r="G96" s="166" t="s">
        <v>222</v>
      </c>
      <c r="H96" s="166" t="s">
        <v>223</v>
      </c>
      <c r="I96" s="166" t="s">
        <v>224</v>
      </c>
      <c r="J96" s="166" t="s">
        <v>225</v>
      </c>
      <c r="K96" s="166" t="s">
        <v>226</v>
      </c>
      <c r="L96" s="166" t="s">
        <v>227</v>
      </c>
      <c r="M96" s="167" t="s">
        <v>228</v>
      </c>
      <c r="N96" s="167" t="s">
        <v>229</v>
      </c>
      <c r="O96" s="167" t="s">
        <v>230</v>
      </c>
      <c r="P96" s="167" t="s">
        <v>231</v>
      </c>
      <c r="Q96" s="167" t="s">
        <v>232</v>
      </c>
      <c r="R96" s="167" t="s">
        <v>233</v>
      </c>
      <c r="S96" s="167" t="s">
        <v>234</v>
      </c>
      <c r="T96" s="167" t="s">
        <v>235</v>
      </c>
      <c r="U96" s="167" t="s">
        <v>236</v>
      </c>
      <c r="V96" s="167" t="s">
        <v>237</v>
      </c>
      <c r="W96" s="167" t="s">
        <v>238</v>
      </c>
    </row>
    <row r="97" spans="2:23" hidden="1">
      <c r="B97" t="s">
        <v>309</v>
      </c>
      <c r="C97" s="747">
        <v>542100</v>
      </c>
      <c r="D97" s="747">
        <v>566500</v>
      </c>
      <c r="E97" s="747">
        <v>634400</v>
      </c>
      <c r="F97" s="747">
        <v>662500</v>
      </c>
      <c r="G97" s="747">
        <v>608000</v>
      </c>
      <c r="H97" s="747">
        <v>497200</v>
      </c>
      <c r="I97" s="747">
        <v>630600</v>
      </c>
      <c r="J97" s="747">
        <v>647600</v>
      </c>
      <c r="K97" s="747">
        <v>759400</v>
      </c>
      <c r="L97" s="747">
        <v>748100</v>
      </c>
      <c r="M97" s="747">
        <v>733800</v>
      </c>
      <c r="N97" s="747">
        <v>703300</v>
      </c>
      <c r="O97" s="747">
        <v>729600</v>
      </c>
      <c r="P97" s="747">
        <v>681100</v>
      </c>
      <c r="Q97" s="747">
        <v>735600</v>
      </c>
      <c r="R97" s="747">
        <v>743200</v>
      </c>
      <c r="S97" s="747">
        <v>781100</v>
      </c>
      <c r="T97" s="747">
        <v>739500</v>
      </c>
      <c r="U97" s="747">
        <v>804300</v>
      </c>
      <c r="V97" s="747">
        <v>792800</v>
      </c>
      <c r="W97" s="761">
        <f>ROUND(V97*W101/V101,0)</f>
        <v>805127</v>
      </c>
    </row>
    <row r="98" spans="2:23" hidden="1">
      <c r="B98" t="s">
        <v>310</v>
      </c>
      <c r="C98" s="747">
        <v>367200</v>
      </c>
      <c r="D98" s="747">
        <v>393300</v>
      </c>
      <c r="E98" s="747">
        <v>389000</v>
      </c>
      <c r="F98" s="747">
        <v>408900</v>
      </c>
      <c r="G98" s="747">
        <v>402700</v>
      </c>
      <c r="H98" s="747">
        <v>287200</v>
      </c>
      <c r="I98" s="747">
        <v>330300</v>
      </c>
      <c r="J98" s="747">
        <v>328500</v>
      </c>
      <c r="K98" s="747">
        <v>360900</v>
      </c>
      <c r="L98" s="747">
        <v>335900</v>
      </c>
      <c r="M98" s="747">
        <v>328000</v>
      </c>
      <c r="N98" s="747">
        <v>348600</v>
      </c>
      <c r="O98" s="747">
        <v>286700</v>
      </c>
      <c r="P98" s="747">
        <v>304100</v>
      </c>
      <c r="Q98" s="747">
        <v>300500</v>
      </c>
      <c r="R98" s="747">
        <v>338300</v>
      </c>
      <c r="S98" s="747">
        <v>361700</v>
      </c>
      <c r="T98" s="747">
        <v>421100</v>
      </c>
      <c r="U98" s="747">
        <v>372400</v>
      </c>
      <c r="V98" s="747">
        <v>367300</v>
      </c>
      <c r="W98" s="761">
        <f>ROUND(V98*W102/V102,0)</f>
        <v>397680</v>
      </c>
    </row>
    <row r="99" spans="2:23" hidden="1">
      <c r="B99" s="172" t="s">
        <v>311</v>
      </c>
      <c r="C99" s="757">
        <f t="shared" ref="C99:W99" si="52">C97+C98</f>
        <v>909300</v>
      </c>
      <c r="D99" s="757">
        <f t="shared" si="52"/>
        <v>959800</v>
      </c>
      <c r="E99" s="757">
        <f t="shared" si="52"/>
        <v>1023400</v>
      </c>
      <c r="F99" s="757">
        <f t="shared" si="52"/>
        <v>1071400</v>
      </c>
      <c r="G99" s="757">
        <f t="shared" si="52"/>
        <v>1010700</v>
      </c>
      <c r="H99" s="757">
        <f t="shared" si="52"/>
        <v>784400</v>
      </c>
      <c r="I99" s="757">
        <f t="shared" si="52"/>
        <v>960900</v>
      </c>
      <c r="J99" s="757">
        <f t="shared" si="52"/>
        <v>976100</v>
      </c>
      <c r="K99" s="757">
        <f t="shared" si="52"/>
        <v>1120300</v>
      </c>
      <c r="L99" s="757">
        <f t="shared" si="52"/>
        <v>1084000</v>
      </c>
      <c r="M99" s="757">
        <f t="shared" si="52"/>
        <v>1061800</v>
      </c>
      <c r="N99" s="757">
        <f t="shared" si="52"/>
        <v>1051900</v>
      </c>
      <c r="O99" s="757">
        <f t="shared" si="52"/>
        <v>1016300</v>
      </c>
      <c r="P99" s="757">
        <f t="shared" si="52"/>
        <v>985200</v>
      </c>
      <c r="Q99" s="757">
        <f t="shared" si="52"/>
        <v>1036100</v>
      </c>
      <c r="R99" s="757">
        <f t="shared" si="52"/>
        <v>1081500</v>
      </c>
      <c r="S99" s="757">
        <f t="shared" si="52"/>
        <v>1142800</v>
      </c>
      <c r="T99" s="757">
        <f t="shared" si="52"/>
        <v>1160600</v>
      </c>
      <c r="U99" s="757">
        <f t="shared" si="52"/>
        <v>1176700</v>
      </c>
      <c r="V99" s="757">
        <f t="shared" si="52"/>
        <v>1160100</v>
      </c>
      <c r="W99" s="757">
        <f t="shared" si="52"/>
        <v>1202807</v>
      </c>
    </row>
    <row r="100" spans="2:23" hidden="1">
      <c r="B100" s="165" t="s">
        <v>193</v>
      </c>
      <c r="C100" s="157"/>
      <c r="D100" s="157"/>
      <c r="E100" s="157"/>
      <c r="F100" s="157"/>
      <c r="G100" s="157"/>
      <c r="H100" s="157"/>
      <c r="I100" s="157"/>
      <c r="J100" s="157"/>
      <c r="K100" s="157"/>
      <c r="L100" s="157"/>
      <c r="M100" s="157"/>
      <c r="N100" s="761"/>
      <c r="O100" s="761"/>
      <c r="P100" s="761"/>
      <c r="Q100" s="761"/>
      <c r="R100" s="761"/>
      <c r="S100" s="761"/>
      <c r="T100" s="761"/>
      <c r="U100" s="761"/>
      <c r="V100" s="761"/>
      <c r="W100" s="757"/>
    </row>
    <row r="101" spans="2:23" hidden="1">
      <c r="B101" s="244" t="s">
        <v>251</v>
      </c>
      <c r="C101" s="767">
        <f t="shared" ref="C101:W102" si="53">C75</f>
        <v>86243</v>
      </c>
      <c r="D101" s="767">
        <f t="shared" si="53"/>
        <v>90132</v>
      </c>
      <c r="E101" s="767">
        <f t="shared" si="53"/>
        <v>95740</v>
      </c>
      <c r="F101" s="767">
        <f t="shared" si="53"/>
        <v>98141</v>
      </c>
      <c r="G101" s="767">
        <f t="shared" si="53"/>
        <v>94440</v>
      </c>
      <c r="H101" s="767">
        <f t="shared" si="53"/>
        <v>78071</v>
      </c>
      <c r="I101" s="767">
        <f t="shared" si="53"/>
        <v>92057</v>
      </c>
      <c r="J101" s="767">
        <f t="shared" si="53"/>
        <v>94181</v>
      </c>
      <c r="K101" s="767">
        <f t="shared" si="53"/>
        <v>113627</v>
      </c>
      <c r="L101" s="767">
        <f t="shared" si="53"/>
        <v>110545</v>
      </c>
      <c r="M101" s="767">
        <f t="shared" si="53"/>
        <v>112127</v>
      </c>
      <c r="N101" s="767">
        <f t="shared" si="53"/>
        <v>107077</v>
      </c>
      <c r="O101" s="767">
        <f t="shared" si="53"/>
        <v>113870</v>
      </c>
      <c r="P101" s="767">
        <f t="shared" si="53"/>
        <v>111499</v>
      </c>
      <c r="Q101" s="767">
        <f t="shared" si="53"/>
        <v>113969</v>
      </c>
      <c r="R101" s="767">
        <f t="shared" si="53"/>
        <v>115236</v>
      </c>
      <c r="S101" s="767">
        <f t="shared" si="53"/>
        <v>120403</v>
      </c>
      <c r="T101" s="767">
        <f t="shared" si="53"/>
        <v>117094</v>
      </c>
      <c r="U101" s="767">
        <f t="shared" si="53"/>
        <v>120101</v>
      </c>
      <c r="V101" s="767">
        <f t="shared" si="53"/>
        <v>123099</v>
      </c>
      <c r="W101" s="767">
        <f t="shared" si="53"/>
        <v>125013</v>
      </c>
    </row>
    <row r="102" spans="2:23" hidden="1">
      <c r="B102" s="245" t="s">
        <v>252</v>
      </c>
      <c r="C102" s="770">
        <f t="shared" si="53"/>
        <v>14536</v>
      </c>
      <c r="D102" s="770">
        <f t="shared" si="53"/>
        <v>14784</v>
      </c>
      <c r="E102" s="770">
        <f t="shared" si="53"/>
        <v>14659</v>
      </c>
      <c r="F102" s="770">
        <f t="shared" si="53"/>
        <v>14733</v>
      </c>
      <c r="G102" s="770">
        <f t="shared" si="53"/>
        <v>14452</v>
      </c>
      <c r="H102" s="770">
        <f t="shared" si="53"/>
        <v>10812</v>
      </c>
      <c r="I102" s="770">
        <f t="shared" si="53"/>
        <v>12494</v>
      </c>
      <c r="J102" s="770">
        <f t="shared" si="53"/>
        <v>12245</v>
      </c>
      <c r="K102" s="770">
        <f t="shared" si="53"/>
        <v>13562</v>
      </c>
      <c r="L102" s="770">
        <f t="shared" si="53"/>
        <v>12514</v>
      </c>
      <c r="M102" s="770">
        <f t="shared" si="53"/>
        <v>12139</v>
      </c>
      <c r="N102" s="770">
        <f t="shared" si="53"/>
        <v>12232</v>
      </c>
      <c r="O102" s="770">
        <f t="shared" si="53"/>
        <v>11054</v>
      </c>
      <c r="P102" s="770">
        <f t="shared" si="53"/>
        <v>11097</v>
      </c>
      <c r="Q102" s="770">
        <f t="shared" si="53"/>
        <v>11296</v>
      </c>
      <c r="R102" s="770">
        <f t="shared" si="53"/>
        <v>11650</v>
      </c>
      <c r="S102" s="770">
        <f t="shared" si="53"/>
        <v>12641</v>
      </c>
      <c r="T102" s="770">
        <f t="shared" si="53"/>
        <v>13222</v>
      </c>
      <c r="U102" s="770">
        <f t="shared" si="53"/>
        <v>13457</v>
      </c>
      <c r="V102" s="770">
        <f t="shared" si="53"/>
        <v>13009</v>
      </c>
      <c r="W102" s="770">
        <f t="shared" si="53"/>
        <v>14085</v>
      </c>
    </row>
    <row r="103" spans="2:23" hidden="1">
      <c r="B103" s="246" t="s">
        <v>253</v>
      </c>
      <c r="C103" s="776">
        <f t="shared" ref="C103:W103" si="54">C74</f>
        <v>103233</v>
      </c>
      <c r="D103" s="776">
        <f t="shared" si="54"/>
        <v>107556</v>
      </c>
      <c r="E103" s="776">
        <f t="shared" si="54"/>
        <v>113046</v>
      </c>
      <c r="F103" s="776">
        <f t="shared" si="54"/>
        <v>116012</v>
      </c>
      <c r="G103" s="776">
        <f t="shared" si="54"/>
        <v>111441</v>
      </c>
      <c r="H103" s="776">
        <f t="shared" si="54"/>
        <v>90296</v>
      </c>
      <c r="I103" s="776">
        <f t="shared" si="54"/>
        <v>106983</v>
      </c>
      <c r="J103" s="776">
        <f t="shared" si="54"/>
        <v>109039</v>
      </c>
      <c r="K103" s="776">
        <f t="shared" si="54"/>
        <v>130122</v>
      </c>
      <c r="L103" s="776">
        <f t="shared" si="54"/>
        <v>126217</v>
      </c>
      <c r="M103" s="776">
        <f t="shared" si="54"/>
        <v>127317</v>
      </c>
      <c r="N103" s="776">
        <f t="shared" si="54"/>
        <v>122585</v>
      </c>
      <c r="O103" s="776">
        <f t="shared" si="54"/>
        <v>128444</v>
      </c>
      <c r="P103" s="776">
        <f t="shared" si="54"/>
        <v>126104</v>
      </c>
      <c r="Q103" s="776">
        <f t="shared" si="54"/>
        <v>128984</v>
      </c>
      <c r="R103" s="776">
        <f t="shared" si="54"/>
        <v>130320</v>
      </c>
      <c r="S103" s="776">
        <f t="shared" si="54"/>
        <v>136567</v>
      </c>
      <c r="T103" s="776">
        <f t="shared" si="54"/>
        <v>133431</v>
      </c>
      <c r="U103" s="776">
        <f t="shared" si="54"/>
        <v>136943</v>
      </c>
      <c r="V103" s="776">
        <f t="shared" si="54"/>
        <v>139844</v>
      </c>
      <c r="W103" s="776">
        <f t="shared" si="54"/>
        <v>142596</v>
      </c>
    </row>
    <row r="104" spans="2:23" hidden="1">
      <c r="B104" s="247" t="s">
        <v>193</v>
      </c>
      <c r="C104" s="761"/>
      <c r="D104" s="761"/>
      <c r="E104" s="761"/>
      <c r="F104" s="761"/>
      <c r="G104" s="761"/>
      <c r="H104" s="761"/>
      <c r="I104" s="761"/>
      <c r="J104" s="761"/>
      <c r="K104" s="761"/>
      <c r="L104" s="761"/>
      <c r="M104" s="761"/>
      <c r="N104" s="761"/>
      <c r="O104" s="761"/>
      <c r="P104" s="761"/>
      <c r="Q104" s="761"/>
      <c r="R104" s="761"/>
      <c r="S104" s="761"/>
      <c r="T104" s="761"/>
      <c r="U104" s="761"/>
      <c r="V104" s="761"/>
      <c r="W104" s="761"/>
    </row>
    <row r="105" spans="2:23" hidden="1">
      <c r="B105" s="162" t="s">
        <v>254</v>
      </c>
      <c r="C105" s="764">
        <f t="shared" ref="C105:W105" si="55">ROUND(C101/C25,0)</f>
        <v>63884</v>
      </c>
      <c r="D105" s="764">
        <f t="shared" si="55"/>
        <v>66764</v>
      </c>
      <c r="E105" s="764">
        <f t="shared" si="55"/>
        <v>70919</v>
      </c>
      <c r="F105" s="764">
        <f t="shared" si="55"/>
        <v>72697</v>
      </c>
      <c r="G105" s="764">
        <f t="shared" si="55"/>
        <v>69956</v>
      </c>
      <c r="H105" s="764">
        <f t="shared" si="55"/>
        <v>57830</v>
      </c>
      <c r="I105" s="764">
        <f t="shared" si="55"/>
        <v>68190</v>
      </c>
      <c r="J105" s="764">
        <f t="shared" si="55"/>
        <v>69764</v>
      </c>
      <c r="K105" s="764">
        <f t="shared" si="55"/>
        <v>84168</v>
      </c>
      <c r="L105" s="764">
        <f t="shared" si="55"/>
        <v>81885</v>
      </c>
      <c r="M105" s="764">
        <f t="shared" si="55"/>
        <v>83057</v>
      </c>
      <c r="N105" s="764">
        <f t="shared" si="55"/>
        <v>79316</v>
      </c>
      <c r="O105" s="764">
        <f t="shared" si="55"/>
        <v>84348</v>
      </c>
      <c r="P105" s="764">
        <f t="shared" si="55"/>
        <v>82592</v>
      </c>
      <c r="Q105" s="764">
        <f t="shared" si="55"/>
        <v>84421</v>
      </c>
      <c r="R105" s="764">
        <f t="shared" si="55"/>
        <v>85360</v>
      </c>
      <c r="S105" s="764">
        <f t="shared" si="55"/>
        <v>89187</v>
      </c>
      <c r="T105" s="764">
        <f t="shared" si="55"/>
        <v>86736</v>
      </c>
      <c r="U105" s="764">
        <f t="shared" si="55"/>
        <v>88964</v>
      </c>
      <c r="V105" s="764">
        <f t="shared" si="55"/>
        <v>84314</v>
      </c>
      <c r="W105" s="764">
        <f t="shared" si="55"/>
        <v>82790</v>
      </c>
    </row>
    <row r="106" spans="2:23" hidden="1">
      <c r="B106" s="162" t="s">
        <v>255</v>
      </c>
      <c r="C106" s="764">
        <f t="shared" ref="C106:W106" si="56">ROUND(C105*C112/C111,0)</f>
        <v>26988</v>
      </c>
      <c r="D106" s="764">
        <f t="shared" si="56"/>
        <v>27489</v>
      </c>
      <c r="E106" s="764">
        <f t="shared" si="56"/>
        <v>29801</v>
      </c>
      <c r="F106" s="764">
        <f t="shared" si="56"/>
        <v>32908</v>
      </c>
      <c r="G106" s="764">
        <f t="shared" si="56"/>
        <v>32182</v>
      </c>
      <c r="H106" s="764">
        <f t="shared" si="56"/>
        <v>25511</v>
      </c>
      <c r="I106" s="764">
        <f t="shared" si="56"/>
        <v>29531</v>
      </c>
      <c r="J106" s="764">
        <f t="shared" si="56"/>
        <v>30371</v>
      </c>
      <c r="K106" s="764">
        <f t="shared" si="56"/>
        <v>35400</v>
      </c>
      <c r="L106" s="764">
        <f t="shared" si="56"/>
        <v>35319</v>
      </c>
      <c r="M106" s="764">
        <f t="shared" si="56"/>
        <v>35436</v>
      </c>
      <c r="N106" s="764">
        <f t="shared" si="56"/>
        <v>33306</v>
      </c>
      <c r="O106" s="764">
        <f t="shared" si="56"/>
        <v>35745</v>
      </c>
      <c r="P106" s="764">
        <f t="shared" si="56"/>
        <v>36146</v>
      </c>
      <c r="Q106" s="764">
        <f t="shared" si="56"/>
        <v>36638</v>
      </c>
      <c r="R106" s="764">
        <f t="shared" si="56"/>
        <v>37105</v>
      </c>
      <c r="S106" s="764">
        <f t="shared" si="56"/>
        <v>39467</v>
      </c>
      <c r="T106" s="764">
        <f t="shared" si="56"/>
        <v>37342</v>
      </c>
      <c r="U106" s="764">
        <f t="shared" si="56"/>
        <v>37984</v>
      </c>
      <c r="V106" s="764">
        <f t="shared" si="56"/>
        <v>36799</v>
      </c>
      <c r="W106" s="764">
        <f t="shared" si="56"/>
        <v>36134</v>
      </c>
    </row>
    <row r="107" spans="2:23" hidden="1">
      <c r="B107" s="248" t="s">
        <v>256</v>
      </c>
      <c r="C107" s="759">
        <f t="shared" ref="C107:W107" si="57">ROUND(C105*C113/C111,0)</f>
        <v>36896</v>
      </c>
      <c r="D107" s="759">
        <f t="shared" si="57"/>
        <v>39275</v>
      </c>
      <c r="E107" s="759">
        <f t="shared" si="57"/>
        <v>41118</v>
      </c>
      <c r="F107" s="759">
        <f t="shared" si="57"/>
        <v>39789</v>
      </c>
      <c r="G107" s="759">
        <f t="shared" si="57"/>
        <v>37774</v>
      </c>
      <c r="H107" s="759">
        <f t="shared" si="57"/>
        <v>32319</v>
      </c>
      <c r="I107" s="759">
        <f t="shared" si="57"/>
        <v>38659</v>
      </c>
      <c r="J107" s="759">
        <f t="shared" si="57"/>
        <v>39393</v>
      </c>
      <c r="K107" s="759">
        <f t="shared" si="57"/>
        <v>48768</v>
      </c>
      <c r="L107" s="759">
        <f t="shared" si="57"/>
        <v>46566</v>
      </c>
      <c r="M107" s="759">
        <f t="shared" si="57"/>
        <v>47621</v>
      </c>
      <c r="N107" s="759">
        <f t="shared" si="57"/>
        <v>46010</v>
      </c>
      <c r="O107" s="759">
        <f t="shared" si="57"/>
        <v>48603</v>
      </c>
      <c r="P107" s="759">
        <f t="shared" si="57"/>
        <v>46446</v>
      </c>
      <c r="Q107" s="759">
        <f t="shared" si="57"/>
        <v>47783</v>
      </c>
      <c r="R107" s="759">
        <f t="shared" si="57"/>
        <v>48255</v>
      </c>
      <c r="S107" s="759">
        <f t="shared" si="57"/>
        <v>49720</v>
      </c>
      <c r="T107" s="759">
        <f t="shared" si="57"/>
        <v>49394</v>
      </c>
      <c r="U107" s="759">
        <f t="shared" si="57"/>
        <v>50980</v>
      </c>
      <c r="V107" s="759">
        <f t="shared" si="57"/>
        <v>47515</v>
      </c>
      <c r="W107" s="759">
        <f t="shared" si="57"/>
        <v>46656</v>
      </c>
    </row>
    <row r="108" spans="2:23" hidden="1">
      <c r="B108" s="248" t="s">
        <v>257</v>
      </c>
      <c r="C108" s="759">
        <f t="shared" ref="C108:W108" si="58">ROUND(C102/C35,0)</f>
        <v>8212</v>
      </c>
      <c r="D108" s="759">
        <f t="shared" si="58"/>
        <v>8400</v>
      </c>
      <c r="E108" s="759">
        <f t="shared" si="58"/>
        <v>8425</v>
      </c>
      <c r="F108" s="759">
        <f t="shared" si="58"/>
        <v>8770</v>
      </c>
      <c r="G108" s="759">
        <f t="shared" si="58"/>
        <v>8976</v>
      </c>
      <c r="H108" s="759">
        <f t="shared" si="58"/>
        <v>6758</v>
      </c>
      <c r="I108" s="759">
        <f t="shared" si="58"/>
        <v>7858</v>
      </c>
      <c r="J108" s="759">
        <f t="shared" si="58"/>
        <v>7701</v>
      </c>
      <c r="K108" s="759">
        <f t="shared" si="58"/>
        <v>8584</v>
      </c>
      <c r="L108" s="759">
        <f t="shared" si="58"/>
        <v>8022</v>
      </c>
      <c r="M108" s="759">
        <f t="shared" si="58"/>
        <v>7934</v>
      </c>
      <c r="N108" s="759">
        <f t="shared" si="58"/>
        <v>7841</v>
      </c>
      <c r="O108" s="759">
        <f t="shared" si="58"/>
        <v>6952</v>
      </c>
      <c r="P108" s="759">
        <f t="shared" si="58"/>
        <v>7113</v>
      </c>
      <c r="Q108" s="759">
        <f t="shared" si="58"/>
        <v>7288</v>
      </c>
      <c r="R108" s="759">
        <f t="shared" si="58"/>
        <v>7565</v>
      </c>
      <c r="S108" s="759">
        <f t="shared" si="58"/>
        <v>7901</v>
      </c>
      <c r="T108" s="759">
        <f t="shared" si="58"/>
        <v>8264</v>
      </c>
      <c r="U108" s="759">
        <f t="shared" si="58"/>
        <v>8517</v>
      </c>
      <c r="V108" s="759">
        <f t="shared" si="58"/>
        <v>8447</v>
      </c>
      <c r="W108" s="759">
        <f t="shared" si="58"/>
        <v>9029</v>
      </c>
    </row>
    <row r="109" spans="2:23" hidden="1">
      <c r="B109" s="165" t="s">
        <v>193</v>
      </c>
      <c r="C109" s="761"/>
      <c r="D109" s="761"/>
      <c r="E109" s="761"/>
      <c r="F109" s="761"/>
      <c r="G109" s="761"/>
      <c r="H109" s="761"/>
      <c r="I109" s="761"/>
      <c r="J109" s="761"/>
      <c r="K109" s="761"/>
      <c r="L109" s="761"/>
      <c r="M109" s="761"/>
      <c r="N109" s="761"/>
      <c r="O109" s="761"/>
      <c r="P109" s="761"/>
      <c r="Q109" s="761"/>
      <c r="R109" s="761"/>
      <c r="S109" s="761"/>
      <c r="T109" s="761"/>
      <c r="U109" s="761"/>
      <c r="V109" s="761"/>
      <c r="W109" s="761"/>
    </row>
    <row r="110" spans="2:23" hidden="1">
      <c r="B110" s="249" t="s">
        <v>258</v>
      </c>
      <c r="C110" s="250" t="s">
        <v>218</v>
      </c>
      <c r="D110" s="184" t="s">
        <v>219</v>
      </c>
      <c r="E110" s="184" t="s">
        <v>220</v>
      </c>
      <c r="F110" s="184" t="s">
        <v>221</v>
      </c>
      <c r="G110" s="184" t="s">
        <v>222</v>
      </c>
      <c r="H110" s="184" t="s">
        <v>223</v>
      </c>
      <c r="I110" s="184" t="s">
        <v>224</v>
      </c>
      <c r="J110" s="184" t="s">
        <v>225</v>
      </c>
      <c r="K110" s="184" t="s">
        <v>226</v>
      </c>
      <c r="L110" s="251" t="s">
        <v>227</v>
      </c>
      <c r="M110" s="185" t="s">
        <v>228</v>
      </c>
      <c r="N110" s="185" t="s">
        <v>229</v>
      </c>
      <c r="O110" s="186" t="s">
        <v>259</v>
      </c>
      <c r="P110" s="186" t="s">
        <v>231</v>
      </c>
      <c r="Q110" s="186" t="s">
        <v>232</v>
      </c>
      <c r="R110" s="186" t="s">
        <v>233</v>
      </c>
      <c r="S110" s="186" t="s">
        <v>234</v>
      </c>
      <c r="T110" s="186" t="s">
        <v>235</v>
      </c>
      <c r="U110" s="187" t="s">
        <v>236</v>
      </c>
      <c r="V110" s="187" t="s">
        <v>237</v>
      </c>
      <c r="W110" s="187" t="s">
        <v>238</v>
      </c>
    </row>
    <row r="111" spans="2:23" hidden="1">
      <c r="B111" s="190" t="s">
        <v>260</v>
      </c>
      <c r="C111" s="815">
        <v>55002</v>
      </c>
      <c r="D111" s="800">
        <v>55759</v>
      </c>
      <c r="E111" s="800">
        <v>59549</v>
      </c>
      <c r="F111" s="800">
        <v>60119</v>
      </c>
      <c r="G111" s="800">
        <v>58800</v>
      </c>
      <c r="H111" s="800">
        <v>48450</v>
      </c>
      <c r="I111" s="800">
        <v>55203</v>
      </c>
      <c r="J111" s="800">
        <v>55988</v>
      </c>
      <c r="K111" s="800">
        <v>65870</v>
      </c>
      <c r="L111" s="816">
        <v>63662</v>
      </c>
      <c r="M111" s="817">
        <v>64934</v>
      </c>
      <c r="N111" s="800">
        <v>63981</v>
      </c>
      <c r="O111" s="800">
        <v>68514</v>
      </c>
      <c r="P111" s="800">
        <v>66869</v>
      </c>
      <c r="Q111" s="800">
        <v>69734</v>
      </c>
      <c r="R111" s="800">
        <v>70991</v>
      </c>
      <c r="S111" s="800">
        <v>73531</v>
      </c>
      <c r="T111" s="800">
        <v>72980</v>
      </c>
      <c r="U111" s="800">
        <v>72103</v>
      </c>
      <c r="V111" s="800">
        <v>71674</v>
      </c>
      <c r="W111" s="798">
        <f>ROUND(V111*$AJ$22/$AI$22,0)</f>
        <v>73259</v>
      </c>
    </row>
    <row r="112" spans="2:23" hidden="1">
      <c r="B112" s="191" t="s">
        <v>261</v>
      </c>
      <c r="C112" s="818">
        <v>23236</v>
      </c>
      <c r="D112" s="798">
        <v>22958</v>
      </c>
      <c r="E112" s="798">
        <v>25023</v>
      </c>
      <c r="F112" s="798">
        <v>27214</v>
      </c>
      <c r="G112" s="798">
        <v>27050</v>
      </c>
      <c r="H112" s="798">
        <v>21373</v>
      </c>
      <c r="I112" s="798">
        <v>23907</v>
      </c>
      <c r="J112" s="798">
        <v>24374</v>
      </c>
      <c r="K112" s="798">
        <v>27704</v>
      </c>
      <c r="L112" s="819">
        <v>27459</v>
      </c>
      <c r="M112" s="820">
        <v>27704</v>
      </c>
      <c r="N112" s="798">
        <v>26867</v>
      </c>
      <c r="O112" s="798">
        <v>29035</v>
      </c>
      <c r="P112" s="798">
        <v>29265</v>
      </c>
      <c r="Q112" s="798">
        <v>30264</v>
      </c>
      <c r="R112" s="798">
        <v>30859</v>
      </c>
      <c r="S112" s="798">
        <v>32539</v>
      </c>
      <c r="T112" s="798">
        <v>31420</v>
      </c>
      <c r="U112" s="798">
        <v>30785</v>
      </c>
      <c r="V112" s="798">
        <v>31282</v>
      </c>
      <c r="W112" s="798">
        <f>ROUND(V112*$AJ$22/$AI$22,0)</f>
        <v>31974</v>
      </c>
    </row>
    <row r="113" spans="2:23" hidden="1">
      <c r="B113" s="192" t="s">
        <v>262</v>
      </c>
      <c r="C113" s="821">
        <f>C111-C112</f>
        <v>31766</v>
      </c>
      <c r="D113" s="759">
        <f t="shared" ref="D113:V113" si="59">D111-D112</f>
        <v>32801</v>
      </c>
      <c r="E113" s="759">
        <f t="shared" si="59"/>
        <v>34526</v>
      </c>
      <c r="F113" s="759">
        <f t="shared" si="59"/>
        <v>32905</v>
      </c>
      <c r="G113" s="759">
        <f t="shared" si="59"/>
        <v>31750</v>
      </c>
      <c r="H113" s="759">
        <f t="shared" si="59"/>
        <v>27077</v>
      </c>
      <c r="I113" s="759">
        <f t="shared" si="59"/>
        <v>31296</v>
      </c>
      <c r="J113" s="759">
        <f t="shared" si="59"/>
        <v>31614</v>
      </c>
      <c r="K113" s="759">
        <f t="shared" si="59"/>
        <v>38166</v>
      </c>
      <c r="L113" s="812">
        <f t="shared" si="59"/>
        <v>36203</v>
      </c>
      <c r="M113" s="759">
        <f t="shared" si="59"/>
        <v>37230</v>
      </c>
      <c r="N113" s="759">
        <f t="shared" si="59"/>
        <v>37114</v>
      </c>
      <c r="O113" s="759">
        <f t="shared" si="59"/>
        <v>39479</v>
      </c>
      <c r="P113" s="759">
        <f t="shared" si="59"/>
        <v>37604</v>
      </c>
      <c r="Q113" s="759">
        <f t="shared" si="59"/>
        <v>39470</v>
      </c>
      <c r="R113" s="759">
        <f t="shared" si="59"/>
        <v>40132</v>
      </c>
      <c r="S113" s="759">
        <f t="shared" si="59"/>
        <v>40992</v>
      </c>
      <c r="T113" s="759">
        <f t="shared" si="59"/>
        <v>41560</v>
      </c>
      <c r="U113" s="759">
        <f t="shared" si="59"/>
        <v>41318</v>
      </c>
      <c r="V113" s="759">
        <f t="shared" si="59"/>
        <v>40392</v>
      </c>
      <c r="W113" s="770">
        <f>ROUND(V113*$AJ$22/$AI$22,0)</f>
        <v>41285</v>
      </c>
    </row>
    <row r="114" spans="2:23" hidden="1">
      <c r="B114" s="193" t="s">
        <v>263</v>
      </c>
      <c r="C114" s="763">
        <v>46766</v>
      </c>
      <c r="D114" s="761">
        <v>49677</v>
      </c>
      <c r="E114" s="761">
        <v>51371</v>
      </c>
      <c r="F114" s="761">
        <v>52836</v>
      </c>
      <c r="G114" s="761">
        <v>50068</v>
      </c>
      <c r="H114" s="761">
        <v>40432</v>
      </c>
      <c r="I114" s="761">
        <v>49346</v>
      </c>
      <c r="J114" s="761">
        <v>50435</v>
      </c>
      <c r="K114" s="761">
        <v>61259</v>
      </c>
      <c r="L114" s="790">
        <v>58986</v>
      </c>
      <c r="M114" s="822">
        <v>58844</v>
      </c>
      <c r="N114" s="757">
        <v>55197</v>
      </c>
      <c r="O114" s="757">
        <v>54843</v>
      </c>
      <c r="P114" s="757">
        <v>54806</v>
      </c>
      <c r="Q114" s="757">
        <v>54301</v>
      </c>
      <c r="R114" s="757">
        <v>55690</v>
      </c>
      <c r="S114" s="757">
        <v>59745</v>
      </c>
      <c r="T114" s="757">
        <v>59151</v>
      </c>
      <c r="U114" s="757">
        <v>62459</v>
      </c>
      <c r="V114" s="757">
        <v>64413</v>
      </c>
      <c r="W114" s="770">
        <f>ROUND(V114*$AJ$22/$AI$22,0)</f>
        <v>65837</v>
      </c>
    </row>
    <row r="115" spans="2:23" hidden="1">
      <c r="B115" s="192" t="s">
        <v>264</v>
      </c>
      <c r="C115" s="771">
        <f t="shared" ref="C115:W115" si="60">C114+C111</f>
        <v>101768</v>
      </c>
      <c r="D115" s="757">
        <f t="shared" si="60"/>
        <v>105436</v>
      </c>
      <c r="E115" s="757">
        <f t="shared" si="60"/>
        <v>110920</v>
      </c>
      <c r="F115" s="757">
        <f t="shared" si="60"/>
        <v>112955</v>
      </c>
      <c r="G115" s="757">
        <f t="shared" si="60"/>
        <v>108868</v>
      </c>
      <c r="H115" s="757">
        <f t="shared" si="60"/>
        <v>88882</v>
      </c>
      <c r="I115" s="757">
        <f t="shared" si="60"/>
        <v>104549</v>
      </c>
      <c r="J115" s="757">
        <f t="shared" si="60"/>
        <v>106423</v>
      </c>
      <c r="K115" s="757">
        <f t="shared" si="60"/>
        <v>127129</v>
      </c>
      <c r="L115" s="823">
        <f t="shared" si="60"/>
        <v>122648</v>
      </c>
      <c r="M115" s="759">
        <f t="shared" si="60"/>
        <v>123778</v>
      </c>
      <c r="N115" s="759">
        <f t="shared" si="60"/>
        <v>119178</v>
      </c>
      <c r="O115" s="759">
        <f t="shared" si="60"/>
        <v>123357</v>
      </c>
      <c r="P115" s="759">
        <f t="shared" si="60"/>
        <v>121675</v>
      </c>
      <c r="Q115" s="759">
        <f t="shared" si="60"/>
        <v>124035</v>
      </c>
      <c r="R115" s="759">
        <f t="shared" si="60"/>
        <v>126681</v>
      </c>
      <c r="S115" s="759">
        <f t="shared" si="60"/>
        <v>133276</v>
      </c>
      <c r="T115" s="759">
        <f t="shared" si="60"/>
        <v>132131</v>
      </c>
      <c r="U115" s="759">
        <f t="shared" si="60"/>
        <v>134562</v>
      </c>
      <c r="V115" s="759">
        <f t="shared" si="60"/>
        <v>136087</v>
      </c>
      <c r="W115" s="770">
        <f t="shared" si="60"/>
        <v>139096</v>
      </c>
    </row>
  </sheetData>
  <phoneticPr fontId="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A74"/>
  <sheetViews>
    <sheetView workbookViewId="0">
      <pane xSplit="2" ySplit="5" topLeftCell="AG53" activePane="bottomRight" state="frozen"/>
      <selection pane="topRight" activeCell="C1" sqref="C1"/>
      <selection pane="bottomLeft" activeCell="A6" sqref="A6"/>
      <selection pane="bottomRight" activeCell="AP58" sqref="AP58"/>
    </sheetView>
  </sheetViews>
  <sheetFormatPr defaultRowHeight="12.5"/>
  <cols>
    <col min="1" max="1" width="4.6328125" style="285" customWidth="1"/>
    <col min="2" max="2" width="10.453125" style="285" customWidth="1"/>
    <col min="3" max="6" width="9.6328125" style="285" customWidth="1"/>
    <col min="7" max="7" width="3.36328125" style="285" customWidth="1"/>
    <col min="8" max="8" width="8.26953125" style="285" customWidth="1"/>
    <col min="9" max="9" width="3.36328125" style="285" customWidth="1"/>
    <col min="10" max="10" width="8.6328125" style="285" customWidth="1"/>
    <col min="11" max="11" width="3.36328125" style="285" customWidth="1"/>
    <col min="12" max="12" width="8.453125" style="285" customWidth="1"/>
    <col min="13" max="13" width="3.36328125" style="285" customWidth="1"/>
    <col min="14" max="14" width="9.08984375" style="285" customWidth="1"/>
    <col min="15" max="15" width="3.36328125" style="285" customWidth="1"/>
    <col min="16" max="16" width="8.90625" style="285" customWidth="1"/>
    <col min="17" max="17" width="3.36328125" style="285" customWidth="1"/>
    <col min="18" max="18" width="9" style="285" customWidth="1"/>
    <col min="19" max="19" width="3.36328125" style="285" customWidth="1"/>
    <col min="20" max="20" width="9.90625" style="285" customWidth="1"/>
    <col min="21" max="21" width="3.36328125" style="285" customWidth="1"/>
    <col min="22" max="22" width="8.7265625" style="285" customWidth="1"/>
    <col min="23" max="28" width="9.6328125" style="285" customWidth="1"/>
    <col min="29" max="40" width="9" style="285"/>
    <col min="41" max="46" width="8.453125" style="285" customWidth="1"/>
    <col min="47" max="47" width="8.453125" style="285" hidden="1" customWidth="1"/>
    <col min="48" max="48" width="8.453125" style="285" customWidth="1"/>
    <col min="49" max="49" width="3.36328125" style="922" customWidth="1"/>
    <col min="50" max="50" width="9.453125" style="285" customWidth="1"/>
    <col min="51" max="260" width="9" style="285"/>
    <col min="261" max="261" width="3.36328125" style="285" customWidth="1"/>
    <col min="262" max="266" width="9.6328125" style="285" customWidth="1"/>
    <col min="267" max="267" width="3.36328125" style="285" customWidth="1"/>
    <col min="268" max="268" width="8.26953125" style="285" customWidth="1"/>
    <col min="269" max="269" width="3.36328125" style="285" customWidth="1"/>
    <col min="270" max="270" width="8.6328125" style="285" customWidth="1"/>
    <col min="271" max="271" width="3.36328125" style="285" customWidth="1"/>
    <col min="272" max="272" width="8.453125" style="285" customWidth="1"/>
    <col min="273" max="273" width="3.36328125" style="285" customWidth="1"/>
    <col min="274" max="274" width="9.08984375" style="285" customWidth="1"/>
    <col min="275" max="275" width="3.36328125" style="285" customWidth="1"/>
    <col min="276" max="276" width="8.90625" style="285" customWidth="1"/>
    <col min="277" max="277" width="3.36328125" style="285" customWidth="1"/>
    <col min="278" max="278" width="9" style="285"/>
    <col min="279" max="279" width="3.36328125" style="285" customWidth="1"/>
    <col min="280" max="280" width="9.90625" style="285" customWidth="1"/>
    <col min="281" max="281" width="3.36328125" style="285" customWidth="1"/>
    <col min="282" max="282" width="8.7265625" style="285" customWidth="1"/>
    <col min="283" max="288" width="9.6328125" style="285" customWidth="1"/>
    <col min="289" max="294" width="9" style="285"/>
    <col min="295" max="296" width="8.6328125" style="285" customWidth="1"/>
    <col min="297" max="297" width="3.453125" style="285" customWidth="1"/>
    <col min="298" max="298" width="7.453125" style="285" customWidth="1"/>
    <col min="299" max="299" width="7.7265625" style="285" customWidth="1"/>
    <col min="300" max="300" width="9" style="285"/>
    <col min="301" max="301" width="3.36328125" style="285" customWidth="1"/>
    <col min="302" max="302" width="9.453125" style="285" customWidth="1"/>
    <col min="303" max="516" width="9" style="285"/>
    <col min="517" max="517" width="3.36328125" style="285" customWidth="1"/>
    <col min="518" max="522" width="9.6328125" style="285" customWidth="1"/>
    <col min="523" max="523" width="3.36328125" style="285" customWidth="1"/>
    <col min="524" max="524" width="8.26953125" style="285" customWidth="1"/>
    <col min="525" max="525" width="3.36328125" style="285" customWidth="1"/>
    <col min="526" max="526" width="8.6328125" style="285" customWidth="1"/>
    <col min="527" max="527" width="3.36328125" style="285" customWidth="1"/>
    <col min="528" max="528" width="8.453125" style="285" customWidth="1"/>
    <col min="529" max="529" width="3.36328125" style="285" customWidth="1"/>
    <col min="530" max="530" width="9.08984375" style="285" customWidth="1"/>
    <col min="531" max="531" width="3.36328125" style="285" customWidth="1"/>
    <col min="532" max="532" width="8.90625" style="285" customWidth="1"/>
    <col min="533" max="533" width="3.36328125" style="285" customWidth="1"/>
    <col min="534" max="534" width="9" style="285"/>
    <col min="535" max="535" width="3.36328125" style="285" customWidth="1"/>
    <col min="536" max="536" width="9.90625" style="285" customWidth="1"/>
    <col min="537" max="537" width="3.36328125" style="285" customWidth="1"/>
    <col min="538" max="538" width="8.7265625" style="285" customWidth="1"/>
    <col min="539" max="544" width="9.6328125" style="285" customWidth="1"/>
    <col min="545" max="550" width="9" style="285"/>
    <col min="551" max="552" width="8.6328125" style="285" customWidth="1"/>
    <col min="553" max="553" width="3.453125" style="285" customWidth="1"/>
    <col min="554" max="554" width="7.453125" style="285" customWidth="1"/>
    <col min="555" max="555" width="7.7265625" style="285" customWidth="1"/>
    <col min="556" max="556" width="9" style="285"/>
    <col min="557" max="557" width="3.36328125" style="285" customWidth="1"/>
    <col min="558" max="558" width="9.453125" style="285" customWidth="1"/>
    <col min="559" max="772" width="9" style="285"/>
    <col min="773" max="773" width="3.36328125" style="285" customWidth="1"/>
    <col min="774" max="778" width="9.6328125" style="285" customWidth="1"/>
    <col min="779" max="779" width="3.36328125" style="285" customWidth="1"/>
    <col min="780" max="780" width="8.26953125" style="285" customWidth="1"/>
    <col min="781" max="781" width="3.36328125" style="285" customWidth="1"/>
    <col min="782" max="782" width="8.6328125" style="285" customWidth="1"/>
    <col min="783" max="783" width="3.36328125" style="285" customWidth="1"/>
    <col min="784" max="784" width="8.453125" style="285" customWidth="1"/>
    <col min="785" max="785" width="3.36328125" style="285" customWidth="1"/>
    <col min="786" max="786" width="9.08984375" style="285" customWidth="1"/>
    <col min="787" max="787" width="3.36328125" style="285" customWidth="1"/>
    <col min="788" max="788" width="8.90625" style="285" customWidth="1"/>
    <col min="789" max="789" width="3.36328125" style="285" customWidth="1"/>
    <col min="790" max="790" width="9" style="285"/>
    <col min="791" max="791" width="3.36328125" style="285" customWidth="1"/>
    <col min="792" max="792" width="9.90625" style="285" customWidth="1"/>
    <col min="793" max="793" width="3.36328125" style="285" customWidth="1"/>
    <col min="794" max="794" width="8.7265625" style="285" customWidth="1"/>
    <col min="795" max="800" width="9.6328125" style="285" customWidth="1"/>
    <col min="801" max="806" width="9" style="285"/>
    <col min="807" max="808" width="8.6328125" style="285" customWidth="1"/>
    <col min="809" max="809" width="3.453125" style="285" customWidth="1"/>
    <col min="810" max="810" width="7.453125" style="285" customWidth="1"/>
    <col min="811" max="811" width="7.7265625" style="285" customWidth="1"/>
    <col min="812" max="812" width="9" style="285"/>
    <col min="813" max="813" width="3.36328125" style="285" customWidth="1"/>
    <col min="814" max="814" width="9.453125" style="285" customWidth="1"/>
    <col min="815" max="1028" width="9" style="285"/>
    <col min="1029" max="1029" width="3.36328125" style="285" customWidth="1"/>
    <col min="1030" max="1034" width="9.6328125" style="285" customWidth="1"/>
    <col min="1035" max="1035" width="3.36328125" style="285" customWidth="1"/>
    <col min="1036" max="1036" width="8.26953125" style="285" customWidth="1"/>
    <col min="1037" max="1037" width="3.36328125" style="285" customWidth="1"/>
    <col min="1038" max="1038" width="8.6328125" style="285" customWidth="1"/>
    <col min="1039" max="1039" width="3.36328125" style="285" customWidth="1"/>
    <col min="1040" max="1040" width="8.453125" style="285" customWidth="1"/>
    <col min="1041" max="1041" width="3.36328125" style="285" customWidth="1"/>
    <col min="1042" max="1042" width="9.08984375" style="285" customWidth="1"/>
    <col min="1043" max="1043" width="3.36328125" style="285" customWidth="1"/>
    <col min="1044" max="1044" width="8.90625" style="285" customWidth="1"/>
    <col min="1045" max="1045" width="3.36328125" style="285" customWidth="1"/>
    <col min="1046" max="1046" width="9" style="285"/>
    <col min="1047" max="1047" width="3.36328125" style="285" customWidth="1"/>
    <col min="1048" max="1048" width="9.90625" style="285" customWidth="1"/>
    <col min="1049" max="1049" width="3.36328125" style="285" customWidth="1"/>
    <col min="1050" max="1050" width="8.7265625" style="285" customWidth="1"/>
    <col min="1051" max="1056" width="9.6328125" style="285" customWidth="1"/>
    <col min="1057" max="1062" width="9" style="285"/>
    <col min="1063" max="1064" width="8.6328125" style="285" customWidth="1"/>
    <col min="1065" max="1065" width="3.453125" style="285" customWidth="1"/>
    <col min="1066" max="1066" width="7.453125" style="285" customWidth="1"/>
    <col min="1067" max="1067" width="7.7265625" style="285" customWidth="1"/>
    <col min="1068" max="1068" width="9" style="285"/>
    <col min="1069" max="1069" width="3.36328125" style="285" customWidth="1"/>
    <col min="1070" max="1070" width="9.453125" style="285" customWidth="1"/>
    <col min="1071" max="1284" width="9" style="285"/>
    <col min="1285" max="1285" width="3.36328125" style="285" customWidth="1"/>
    <col min="1286" max="1290" width="9.6328125" style="285" customWidth="1"/>
    <col min="1291" max="1291" width="3.36328125" style="285" customWidth="1"/>
    <col min="1292" max="1292" width="8.26953125" style="285" customWidth="1"/>
    <col min="1293" max="1293" width="3.36328125" style="285" customWidth="1"/>
    <col min="1294" max="1294" width="8.6328125" style="285" customWidth="1"/>
    <col min="1295" max="1295" width="3.36328125" style="285" customWidth="1"/>
    <col min="1296" max="1296" width="8.453125" style="285" customWidth="1"/>
    <col min="1297" max="1297" width="3.36328125" style="285" customWidth="1"/>
    <col min="1298" max="1298" width="9.08984375" style="285" customWidth="1"/>
    <col min="1299" max="1299" width="3.36328125" style="285" customWidth="1"/>
    <col min="1300" max="1300" width="8.90625" style="285" customWidth="1"/>
    <col min="1301" max="1301" width="3.36328125" style="285" customWidth="1"/>
    <col min="1302" max="1302" width="9" style="285"/>
    <col min="1303" max="1303" width="3.36328125" style="285" customWidth="1"/>
    <col min="1304" max="1304" width="9.90625" style="285" customWidth="1"/>
    <col min="1305" max="1305" width="3.36328125" style="285" customWidth="1"/>
    <col min="1306" max="1306" width="8.7265625" style="285" customWidth="1"/>
    <col min="1307" max="1312" width="9.6328125" style="285" customWidth="1"/>
    <col min="1313" max="1318" width="9" style="285"/>
    <col min="1319" max="1320" width="8.6328125" style="285" customWidth="1"/>
    <col min="1321" max="1321" width="3.453125" style="285" customWidth="1"/>
    <col min="1322" max="1322" width="7.453125" style="285" customWidth="1"/>
    <col min="1323" max="1323" width="7.7265625" style="285" customWidth="1"/>
    <col min="1324" max="1324" width="9" style="285"/>
    <col min="1325" max="1325" width="3.36328125" style="285" customWidth="1"/>
    <col min="1326" max="1326" width="9.453125" style="285" customWidth="1"/>
    <col min="1327" max="1540" width="9" style="285"/>
    <col min="1541" max="1541" width="3.36328125" style="285" customWidth="1"/>
    <col min="1542" max="1546" width="9.6328125" style="285" customWidth="1"/>
    <col min="1547" max="1547" width="3.36328125" style="285" customWidth="1"/>
    <col min="1548" max="1548" width="8.26953125" style="285" customWidth="1"/>
    <col min="1549" max="1549" width="3.36328125" style="285" customWidth="1"/>
    <col min="1550" max="1550" width="8.6328125" style="285" customWidth="1"/>
    <col min="1551" max="1551" width="3.36328125" style="285" customWidth="1"/>
    <col min="1552" max="1552" width="8.453125" style="285" customWidth="1"/>
    <col min="1553" max="1553" width="3.36328125" style="285" customWidth="1"/>
    <col min="1554" max="1554" width="9.08984375" style="285" customWidth="1"/>
    <col min="1555" max="1555" width="3.36328125" style="285" customWidth="1"/>
    <col min="1556" max="1556" width="8.90625" style="285" customWidth="1"/>
    <col min="1557" max="1557" width="3.36328125" style="285" customWidth="1"/>
    <col min="1558" max="1558" width="9" style="285"/>
    <col min="1559" max="1559" width="3.36328125" style="285" customWidth="1"/>
    <col min="1560" max="1560" width="9.90625" style="285" customWidth="1"/>
    <col min="1561" max="1561" width="3.36328125" style="285" customWidth="1"/>
    <col min="1562" max="1562" width="8.7265625" style="285" customWidth="1"/>
    <col min="1563" max="1568" width="9.6328125" style="285" customWidth="1"/>
    <col min="1569" max="1574" width="9" style="285"/>
    <col min="1575" max="1576" width="8.6328125" style="285" customWidth="1"/>
    <col min="1577" max="1577" width="3.453125" style="285" customWidth="1"/>
    <col min="1578" max="1578" width="7.453125" style="285" customWidth="1"/>
    <col min="1579" max="1579" width="7.7265625" style="285" customWidth="1"/>
    <col min="1580" max="1580" width="9" style="285"/>
    <col min="1581" max="1581" width="3.36328125" style="285" customWidth="1"/>
    <col min="1582" max="1582" width="9.453125" style="285" customWidth="1"/>
    <col min="1583" max="1796" width="9" style="285"/>
    <col min="1797" max="1797" width="3.36328125" style="285" customWidth="1"/>
    <col min="1798" max="1802" width="9.6328125" style="285" customWidth="1"/>
    <col min="1803" max="1803" width="3.36328125" style="285" customWidth="1"/>
    <col min="1804" max="1804" width="8.26953125" style="285" customWidth="1"/>
    <col min="1805" max="1805" width="3.36328125" style="285" customWidth="1"/>
    <col min="1806" max="1806" width="8.6328125" style="285" customWidth="1"/>
    <col min="1807" max="1807" width="3.36328125" style="285" customWidth="1"/>
    <col min="1808" max="1808" width="8.453125" style="285" customWidth="1"/>
    <col min="1809" max="1809" width="3.36328125" style="285" customWidth="1"/>
    <col min="1810" max="1810" width="9.08984375" style="285" customWidth="1"/>
    <col min="1811" max="1811" width="3.36328125" style="285" customWidth="1"/>
    <col min="1812" max="1812" width="8.90625" style="285" customWidth="1"/>
    <col min="1813" max="1813" width="3.36328125" style="285" customWidth="1"/>
    <col min="1814" max="1814" width="9" style="285"/>
    <col min="1815" max="1815" width="3.36328125" style="285" customWidth="1"/>
    <col min="1816" max="1816" width="9.90625" style="285" customWidth="1"/>
    <col min="1817" max="1817" width="3.36328125" style="285" customWidth="1"/>
    <col min="1818" max="1818" width="8.7265625" style="285" customWidth="1"/>
    <col min="1819" max="1824" width="9.6328125" style="285" customWidth="1"/>
    <col min="1825" max="1830" width="9" style="285"/>
    <col min="1831" max="1832" width="8.6328125" style="285" customWidth="1"/>
    <col min="1833" max="1833" width="3.453125" style="285" customWidth="1"/>
    <col min="1834" max="1834" width="7.453125" style="285" customWidth="1"/>
    <col min="1835" max="1835" width="7.7265625" style="285" customWidth="1"/>
    <col min="1836" max="1836" width="9" style="285"/>
    <col min="1837" max="1837" width="3.36328125" style="285" customWidth="1"/>
    <col min="1838" max="1838" width="9.453125" style="285" customWidth="1"/>
    <col min="1839" max="2052" width="9" style="285"/>
    <col min="2053" max="2053" width="3.36328125" style="285" customWidth="1"/>
    <col min="2054" max="2058" width="9.6328125" style="285" customWidth="1"/>
    <col min="2059" max="2059" width="3.36328125" style="285" customWidth="1"/>
    <col min="2060" max="2060" width="8.26953125" style="285" customWidth="1"/>
    <col min="2061" max="2061" width="3.36328125" style="285" customWidth="1"/>
    <col min="2062" max="2062" width="8.6328125" style="285" customWidth="1"/>
    <col min="2063" max="2063" width="3.36328125" style="285" customWidth="1"/>
    <col min="2064" max="2064" width="8.453125" style="285" customWidth="1"/>
    <col min="2065" max="2065" width="3.36328125" style="285" customWidth="1"/>
    <col min="2066" max="2066" width="9.08984375" style="285" customWidth="1"/>
    <col min="2067" max="2067" width="3.36328125" style="285" customWidth="1"/>
    <col min="2068" max="2068" width="8.90625" style="285" customWidth="1"/>
    <col min="2069" max="2069" width="3.36328125" style="285" customWidth="1"/>
    <col min="2070" max="2070" width="9" style="285"/>
    <col min="2071" max="2071" width="3.36328125" style="285" customWidth="1"/>
    <col min="2072" max="2072" width="9.90625" style="285" customWidth="1"/>
    <col min="2073" max="2073" width="3.36328125" style="285" customWidth="1"/>
    <col min="2074" max="2074" width="8.7265625" style="285" customWidth="1"/>
    <col min="2075" max="2080" width="9.6328125" style="285" customWidth="1"/>
    <col min="2081" max="2086" width="9" style="285"/>
    <col min="2087" max="2088" width="8.6328125" style="285" customWidth="1"/>
    <col min="2089" max="2089" width="3.453125" style="285" customWidth="1"/>
    <col min="2090" max="2090" width="7.453125" style="285" customWidth="1"/>
    <col min="2091" max="2091" width="7.7265625" style="285" customWidth="1"/>
    <col min="2092" max="2092" width="9" style="285"/>
    <col min="2093" max="2093" width="3.36328125" style="285" customWidth="1"/>
    <col min="2094" max="2094" width="9.453125" style="285" customWidth="1"/>
    <col min="2095" max="2308" width="9" style="285"/>
    <col min="2309" max="2309" width="3.36328125" style="285" customWidth="1"/>
    <col min="2310" max="2314" width="9.6328125" style="285" customWidth="1"/>
    <col min="2315" max="2315" width="3.36328125" style="285" customWidth="1"/>
    <col min="2316" max="2316" width="8.26953125" style="285" customWidth="1"/>
    <col min="2317" max="2317" width="3.36328125" style="285" customWidth="1"/>
    <col min="2318" max="2318" width="8.6328125" style="285" customWidth="1"/>
    <col min="2319" max="2319" width="3.36328125" style="285" customWidth="1"/>
    <col min="2320" max="2320" width="8.453125" style="285" customWidth="1"/>
    <col min="2321" max="2321" width="3.36328125" style="285" customWidth="1"/>
    <col min="2322" max="2322" width="9.08984375" style="285" customWidth="1"/>
    <col min="2323" max="2323" width="3.36328125" style="285" customWidth="1"/>
    <col min="2324" max="2324" width="8.90625" style="285" customWidth="1"/>
    <col min="2325" max="2325" width="3.36328125" style="285" customWidth="1"/>
    <col min="2326" max="2326" width="9" style="285"/>
    <col min="2327" max="2327" width="3.36328125" style="285" customWidth="1"/>
    <col min="2328" max="2328" width="9.90625" style="285" customWidth="1"/>
    <col min="2329" max="2329" width="3.36328125" style="285" customWidth="1"/>
    <col min="2330" max="2330" width="8.7265625" style="285" customWidth="1"/>
    <col min="2331" max="2336" width="9.6328125" style="285" customWidth="1"/>
    <col min="2337" max="2342" width="9" style="285"/>
    <col min="2343" max="2344" width="8.6328125" style="285" customWidth="1"/>
    <col min="2345" max="2345" width="3.453125" style="285" customWidth="1"/>
    <col min="2346" max="2346" width="7.453125" style="285" customWidth="1"/>
    <col min="2347" max="2347" width="7.7265625" style="285" customWidth="1"/>
    <col min="2348" max="2348" width="9" style="285"/>
    <col min="2349" max="2349" width="3.36328125" style="285" customWidth="1"/>
    <col min="2350" max="2350" width="9.453125" style="285" customWidth="1"/>
    <col min="2351" max="2564" width="9" style="285"/>
    <col min="2565" max="2565" width="3.36328125" style="285" customWidth="1"/>
    <col min="2566" max="2570" width="9.6328125" style="285" customWidth="1"/>
    <col min="2571" max="2571" width="3.36328125" style="285" customWidth="1"/>
    <col min="2572" max="2572" width="8.26953125" style="285" customWidth="1"/>
    <col min="2573" max="2573" width="3.36328125" style="285" customWidth="1"/>
    <col min="2574" max="2574" width="8.6328125" style="285" customWidth="1"/>
    <col min="2575" max="2575" width="3.36328125" style="285" customWidth="1"/>
    <col min="2576" max="2576" width="8.453125" style="285" customWidth="1"/>
    <col min="2577" max="2577" width="3.36328125" style="285" customWidth="1"/>
    <col min="2578" max="2578" width="9.08984375" style="285" customWidth="1"/>
    <col min="2579" max="2579" width="3.36328125" style="285" customWidth="1"/>
    <col min="2580" max="2580" width="8.90625" style="285" customWidth="1"/>
    <col min="2581" max="2581" width="3.36328125" style="285" customWidth="1"/>
    <col min="2582" max="2582" width="9" style="285"/>
    <col min="2583" max="2583" width="3.36328125" style="285" customWidth="1"/>
    <col min="2584" max="2584" width="9.90625" style="285" customWidth="1"/>
    <col min="2585" max="2585" width="3.36328125" style="285" customWidth="1"/>
    <col min="2586" max="2586" width="8.7265625" style="285" customWidth="1"/>
    <col min="2587" max="2592" width="9.6328125" style="285" customWidth="1"/>
    <col min="2593" max="2598" width="9" style="285"/>
    <col min="2599" max="2600" width="8.6328125" style="285" customWidth="1"/>
    <col min="2601" max="2601" width="3.453125" style="285" customWidth="1"/>
    <col min="2602" max="2602" width="7.453125" style="285" customWidth="1"/>
    <col min="2603" max="2603" width="7.7265625" style="285" customWidth="1"/>
    <col min="2604" max="2604" width="9" style="285"/>
    <col min="2605" max="2605" width="3.36328125" style="285" customWidth="1"/>
    <col min="2606" max="2606" width="9.453125" style="285" customWidth="1"/>
    <col min="2607" max="2820" width="9" style="285"/>
    <col min="2821" max="2821" width="3.36328125" style="285" customWidth="1"/>
    <col min="2822" max="2826" width="9.6328125" style="285" customWidth="1"/>
    <col min="2827" max="2827" width="3.36328125" style="285" customWidth="1"/>
    <col min="2828" max="2828" width="8.26953125" style="285" customWidth="1"/>
    <col min="2829" max="2829" width="3.36328125" style="285" customWidth="1"/>
    <col min="2830" max="2830" width="8.6328125" style="285" customWidth="1"/>
    <col min="2831" max="2831" width="3.36328125" style="285" customWidth="1"/>
    <col min="2832" max="2832" width="8.453125" style="285" customWidth="1"/>
    <col min="2833" max="2833" width="3.36328125" style="285" customWidth="1"/>
    <col min="2834" max="2834" width="9.08984375" style="285" customWidth="1"/>
    <col min="2835" max="2835" width="3.36328125" style="285" customWidth="1"/>
    <col min="2836" max="2836" width="8.90625" style="285" customWidth="1"/>
    <col min="2837" max="2837" width="3.36328125" style="285" customWidth="1"/>
    <col min="2838" max="2838" width="9" style="285"/>
    <col min="2839" max="2839" width="3.36328125" style="285" customWidth="1"/>
    <col min="2840" max="2840" width="9.90625" style="285" customWidth="1"/>
    <col min="2841" max="2841" width="3.36328125" style="285" customWidth="1"/>
    <col min="2842" max="2842" width="8.7265625" style="285" customWidth="1"/>
    <col min="2843" max="2848" width="9.6328125" style="285" customWidth="1"/>
    <col min="2849" max="2854" width="9" style="285"/>
    <col min="2855" max="2856" width="8.6328125" style="285" customWidth="1"/>
    <col min="2857" max="2857" width="3.453125" style="285" customWidth="1"/>
    <col min="2858" max="2858" width="7.453125" style="285" customWidth="1"/>
    <col min="2859" max="2859" width="7.7265625" style="285" customWidth="1"/>
    <col min="2860" max="2860" width="9" style="285"/>
    <col min="2861" max="2861" width="3.36328125" style="285" customWidth="1"/>
    <col min="2862" max="2862" width="9.453125" style="285" customWidth="1"/>
    <col min="2863" max="3076" width="9" style="285"/>
    <col min="3077" max="3077" width="3.36328125" style="285" customWidth="1"/>
    <col min="3078" max="3082" width="9.6328125" style="285" customWidth="1"/>
    <col min="3083" max="3083" width="3.36328125" style="285" customWidth="1"/>
    <col min="3084" max="3084" width="8.26953125" style="285" customWidth="1"/>
    <col min="3085" max="3085" width="3.36328125" style="285" customWidth="1"/>
    <col min="3086" max="3086" width="8.6328125" style="285" customWidth="1"/>
    <col min="3087" max="3087" width="3.36328125" style="285" customWidth="1"/>
    <col min="3088" max="3088" width="8.453125" style="285" customWidth="1"/>
    <col min="3089" max="3089" width="3.36328125" style="285" customWidth="1"/>
    <col min="3090" max="3090" width="9.08984375" style="285" customWidth="1"/>
    <col min="3091" max="3091" width="3.36328125" style="285" customWidth="1"/>
    <col min="3092" max="3092" width="8.90625" style="285" customWidth="1"/>
    <col min="3093" max="3093" width="3.36328125" style="285" customWidth="1"/>
    <col min="3094" max="3094" width="9" style="285"/>
    <col min="3095" max="3095" width="3.36328125" style="285" customWidth="1"/>
    <col min="3096" max="3096" width="9.90625" style="285" customWidth="1"/>
    <col min="3097" max="3097" width="3.36328125" style="285" customWidth="1"/>
    <col min="3098" max="3098" width="8.7265625" style="285" customWidth="1"/>
    <col min="3099" max="3104" width="9.6328125" style="285" customWidth="1"/>
    <col min="3105" max="3110" width="9" style="285"/>
    <col min="3111" max="3112" width="8.6328125" style="285" customWidth="1"/>
    <col min="3113" max="3113" width="3.453125" style="285" customWidth="1"/>
    <col min="3114" max="3114" width="7.453125" style="285" customWidth="1"/>
    <col min="3115" max="3115" width="7.7265625" style="285" customWidth="1"/>
    <col min="3116" max="3116" width="9" style="285"/>
    <col min="3117" max="3117" width="3.36328125" style="285" customWidth="1"/>
    <col min="3118" max="3118" width="9.453125" style="285" customWidth="1"/>
    <col min="3119" max="3332" width="9" style="285"/>
    <col min="3333" max="3333" width="3.36328125" style="285" customWidth="1"/>
    <col min="3334" max="3338" width="9.6328125" style="285" customWidth="1"/>
    <col min="3339" max="3339" width="3.36328125" style="285" customWidth="1"/>
    <col min="3340" max="3340" width="8.26953125" style="285" customWidth="1"/>
    <col min="3341" max="3341" width="3.36328125" style="285" customWidth="1"/>
    <col min="3342" max="3342" width="8.6328125" style="285" customWidth="1"/>
    <col min="3343" max="3343" width="3.36328125" style="285" customWidth="1"/>
    <col min="3344" max="3344" width="8.453125" style="285" customWidth="1"/>
    <col min="3345" max="3345" width="3.36328125" style="285" customWidth="1"/>
    <col min="3346" max="3346" width="9.08984375" style="285" customWidth="1"/>
    <col min="3347" max="3347" width="3.36328125" style="285" customWidth="1"/>
    <col min="3348" max="3348" width="8.90625" style="285" customWidth="1"/>
    <col min="3349" max="3349" width="3.36328125" style="285" customWidth="1"/>
    <col min="3350" max="3350" width="9" style="285"/>
    <col min="3351" max="3351" width="3.36328125" style="285" customWidth="1"/>
    <col min="3352" max="3352" width="9.90625" style="285" customWidth="1"/>
    <col min="3353" max="3353" width="3.36328125" style="285" customWidth="1"/>
    <col min="3354" max="3354" width="8.7265625" style="285" customWidth="1"/>
    <col min="3355" max="3360" width="9.6328125" style="285" customWidth="1"/>
    <col min="3361" max="3366" width="9" style="285"/>
    <col min="3367" max="3368" width="8.6328125" style="285" customWidth="1"/>
    <col min="3369" max="3369" width="3.453125" style="285" customWidth="1"/>
    <col min="3370" max="3370" width="7.453125" style="285" customWidth="1"/>
    <col min="3371" max="3371" width="7.7265625" style="285" customWidth="1"/>
    <col min="3372" max="3372" width="9" style="285"/>
    <col min="3373" max="3373" width="3.36328125" style="285" customWidth="1"/>
    <col min="3374" max="3374" width="9.453125" style="285" customWidth="1"/>
    <col min="3375" max="3588" width="9" style="285"/>
    <col min="3589" max="3589" width="3.36328125" style="285" customWidth="1"/>
    <col min="3590" max="3594" width="9.6328125" style="285" customWidth="1"/>
    <col min="3595" max="3595" width="3.36328125" style="285" customWidth="1"/>
    <col min="3596" max="3596" width="8.26953125" style="285" customWidth="1"/>
    <col min="3597" max="3597" width="3.36328125" style="285" customWidth="1"/>
    <col min="3598" max="3598" width="8.6328125" style="285" customWidth="1"/>
    <col min="3599" max="3599" width="3.36328125" style="285" customWidth="1"/>
    <col min="3600" max="3600" width="8.453125" style="285" customWidth="1"/>
    <col min="3601" max="3601" width="3.36328125" style="285" customWidth="1"/>
    <col min="3602" max="3602" width="9.08984375" style="285" customWidth="1"/>
    <col min="3603" max="3603" width="3.36328125" style="285" customWidth="1"/>
    <col min="3604" max="3604" width="8.90625" style="285" customWidth="1"/>
    <col min="3605" max="3605" width="3.36328125" style="285" customWidth="1"/>
    <col min="3606" max="3606" width="9" style="285"/>
    <col min="3607" max="3607" width="3.36328125" style="285" customWidth="1"/>
    <col min="3608" max="3608" width="9.90625" style="285" customWidth="1"/>
    <col min="3609" max="3609" width="3.36328125" style="285" customWidth="1"/>
    <col min="3610" max="3610" width="8.7265625" style="285" customWidth="1"/>
    <col min="3611" max="3616" width="9.6328125" style="285" customWidth="1"/>
    <col min="3617" max="3622" width="9" style="285"/>
    <col min="3623" max="3624" width="8.6328125" style="285" customWidth="1"/>
    <col min="3625" max="3625" width="3.453125" style="285" customWidth="1"/>
    <col min="3626" max="3626" width="7.453125" style="285" customWidth="1"/>
    <col min="3627" max="3627" width="7.7265625" style="285" customWidth="1"/>
    <col min="3628" max="3628" width="9" style="285"/>
    <col min="3629" max="3629" width="3.36328125" style="285" customWidth="1"/>
    <col min="3630" max="3630" width="9.453125" style="285" customWidth="1"/>
    <col min="3631" max="3844" width="9" style="285"/>
    <col min="3845" max="3845" width="3.36328125" style="285" customWidth="1"/>
    <col min="3846" max="3850" width="9.6328125" style="285" customWidth="1"/>
    <col min="3851" max="3851" width="3.36328125" style="285" customWidth="1"/>
    <col min="3852" max="3852" width="8.26953125" style="285" customWidth="1"/>
    <col min="3853" max="3853" width="3.36328125" style="285" customWidth="1"/>
    <col min="3854" max="3854" width="8.6328125" style="285" customWidth="1"/>
    <col min="3855" max="3855" width="3.36328125" style="285" customWidth="1"/>
    <col min="3856" max="3856" width="8.453125" style="285" customWidth="1"/>
    <col min="3857" max="3857" width="3.36328125" style="285" customWidth="1"/>
    <col min="3858" max="3858" width="9.08984375" style="285" customWidth="1"/>
    <col min="3859" max="3859" width="3.36328125" style="285" customWidth="1"/>
    <col min="3860" max="3860" width="8.90625" style="285" customWidth="1"/>
    <col min="3861" max="3861" width="3.36328125" style="285" customWidth="1"/>
    <col min="3862" max="3862" width="9" style="285"/>
    <col min="3863" max="3863" width="3.36328125" style="285" customWidth="1"/>
    <col min="3864" max="3864" width="9.90625" style="285" customWidth="1"/>
    <col min="3865" max="3865" width="3.36328125" style="285" customWidth="1"/>
    <col min="3866" max="3866" width="8.7265625" style="285" customWidth="1"/>
    <col min="3867" max="3872" width="9.6328125" style="285" customWidth="1"/>
    <col min="3873" max="3878" width="9" style="285"/>
    <col min="3879" max="3880" width="8.6328125" style="285" customWidth="1"/>
    <col min="3881" max="3881" width="3.453125" style="285" customWidth="1"/>
    <col min="3882" max="3882" width="7.453125" style="285" customWidth="1"/>
    <col min="3883" max="3883" width="7.7265625" style="285" customWidth="1"/>
    <col min="3884" max="3884" width="9" style="285"/>
    <col min="3885" max="3885" width="3.36328125" style="285" customWidth="1"/>
    <col min="3886" max="3886" width="9.453125" style="285" customWidth="1"/>
    <col min="3887" max="4100" width="9" style="285"/>
    <col min="4101" max="4101" width="3.36328125" style="285" customWidth="1"/>
    <col min="4102" max="4106" width="9.6328125" style="285" customWidth="1"/>
    <col min="4107" max="4107" width="3.36328125" style="285" customWidth="1"/>
    <col min="4108" max="4108" width="8.26953125" style="285" customWidth="1"/>
    <col min="4109" max="4109" width="3.36328125" style="285" customWidth="1"/>
    <col min="4110" max="4110" width="8.6328125" style="285" customWidth="1"/>
    <col min="4111" max="4111" width="3.36328125" style="285" customWidth="1"/>
    <col min="4112" max="4112" width="8.453125" style="285" customWidth="1"/>
    <col min="4113" max="4113" width="3.36328125" style="285" customWidth="1"/>
    <col min="4114" max="4114" width="9.08984375" style="285" customWidth="1"/>
    <col min="4115" max="4115" width="3.36328125" style="285" customWidth="1"/>
    <col min="4116" max="4116" width="8.90625" style="285" customWidth="1"/>
    <col min="4117" max="4117" width="3.36328125" style="285" customWidth="1"/>
    <col min="4118" max="4118" width="9" style="285"/>
    <col min="4119" max="4119" width="3.36328125" style="285" customWidth="1"/>
    <col min="4120" max="4120" width="9.90625" style="285" customWidth="1"/>
    <col min="4121" max="4121" width="3.36328125" style="285" customWidth="1"/>
    <col min="4122" max="4122" width="8.7265625" style="285" customWidth="1"/>
    <col min="4123" max="4128" width="9.6328125" style="285" customWidth="1"/>
    <col min="4129" max="4134" width="9" style="285"/>
    <col min="4135" max="4136" width="8.6328125" style="285" customWidth="1"/>
    <col min="4137" max="4137" width="3.453125" style="285" customWidth="1"/>
    <col min="4138" max="4138" width="7.453125" style="285" customWidth="1"/>
    <col min="4139" max="4139" width="7.7265625" style="285" customWidth="1"/>
    <col min="4140" max="4140" width="9" style="285"/>
    <col min="4141" max="4141" width="3.36328125" style="285" customWidth="1"/>
    <col min="4142" max="4142" width="9.453125" style="285" customWidth="1"/>
    <col min="4143" max="4356" width="9" style="285"/>
    <col min="4357" max="4357" width="3.36328125" style="285" customWidth="1"/>
    <col min="4358" max="4362" width="9.6328125" style="285" customWidth="1"/>
    <col min="4363" max="4363" width="3.36328125" style="285" customWidth="1"/>
    <col min="4364" max="4364" width="8.26953125" style="285" customWidth="1"/>
    <col min="4365" max="4365" width="3.36328125" style="285" customWidth="1"/>
    <col min="4366" max="4366" width="8.6328125" style="285" customWidth="1"/>
    <col min="4367" max="4367" width="3.36328125" style="285" customWidth="1"/>
    <col min="4368" max="4368" width="8.453125" style="285" customWidth="1"/>
    <col min="4369" max="4369" width="3.36328125" style="285" customWidth="1"/>
    <col min="4370" max="4370" width="9.08984375" style="285" customWidth="1"/>
    <col min="4371" max="4371" width="3.36328125" style="285" customWidth="1"/>
    <col min="4372" max="4372" width="8.90625" style="285" customWidth="1"/>
    <col min="4373" max="4373" width="3.36328125" style="285" customWidth="1"/>
    <col min="4374" max="4374" width="9" style="285"/>
    <col min="4375" max="4375" width="3.36328125" style="285" customWidth="1"/>
    <col min="4376" max="4376" width="9.90625" style="285" customWidth="1"/>
    <col min="4377" max="4377" width="3.36328125" style="285" customWidth="1"/>
    <col min="4378" max="4378" width="8.7265625" style="285" customWidth="1"/>
    <col min="4379" max="4384" width="9.6328125" style="285" customWidth="1"/>
    <col min="4385" max="4390" width="9" style="285"/>
    <col min="4391" max="4392" width="8.6328125" style="285" customWidth="1"/>
    <col min="4393" max="4393" width="3.453125" style="285" customWidth="1"/>
    <col min="4394" max="4394" width="7.453125" style="285" customWidth="1"/>
    <col min="4395" max="4395" width="7.7265625" style="285" customWidth="1"/>
    <col min="4396" max="4396" width="9" style="285"/>
    <col min="4397" max="4397" width="3.36328125" style="285" customWidth="1"/>
    <col min="4398" max="4398" width="9.453125" style="285" customWidth="1"/>
    <col min="4399" max="4612" width="9" style="285"/>
    <col min="4613" max="4613" width="3.36328125" style="285" customWidth="1"/>
    <col min="4614" max="4618" width="9.6328125" style="285" customWidth="1"/>
    <col min="4619" max="4619" width="3.36328125" style="285" customWidth="1"/>
    <col min="4620" max="4620" width="8.26953125" style="285" customWidth="1"/>
    <col min="4621" max="4621" width="3.36328125" style="285" customWidth="1"/>
    <col min="4622" max="4622" width="8.6328125" style="285" customWidth="1"/>
    <col min="4623" max="4623" width="3.36328125" style="285" customWidth="1"/>
    <col min="4624" max="4624" width="8.453125" style="285" customWidth="1"/>
    <col min="4625" max="4625" width="3.36328125" style="285" customWidth="1"/>
    <col min="4626" max="4626" width="9.08984375" style="285" customWidth="1"/>
    <col min="4627" max="4627" width="3.36328125" style="285" customWidth="1"/>
    <col min="4628" max="4628" width="8.90625" style="285" customWidth="1"/>
    <col min="4629" max="4629" width="3.36328125" style="285" customWidth="1"/>
    <col min="4630" max="4630" width="9" style="285"/>
    <col min="4631" max="4631" width="3.36328125" style="285" customWidth="1"/>
    <col min="4632" max="4632" width="9.90625" style="285" customWidth="1"/>
    <col min="4633" max="4633" width="3.36328125" style="285" customWidth="1"/>
    <col min="4634" max="4634" width="8.7265625" style="285" customWidth="1"/>
    <col min="4635" max="4640" width="9.6328125" style="285" customWidth="1"/>
    <col min="4641" max="4646" width="9" style="285"/>
    <col min="4647" max="4648" width="8.6328125" style="285" customWidth="1"/>
    <col min="4649" max="4649" width="3.453125" style="285" customWidth="1"/>
    <col min="4650" max="4650" width="7.453125" style="285" customWidth="1"/>
    <col min="4651" max="4651" width="7.7265625" style="285" customWidth="1"/>
    <col min="4652" max="4652" width="9" style="285"/>
    <col min="4653" max="4653" width="3.36328125" style="285" customWidth="1"/>
    <col min="4654" max="4654" width="9.453125" style="285" customWidth="1"/>
    <col min="4655" max="4868" width="9" style="285"/>
    <col min="4869" max="4869" width="3.36328125" style="285" customWidth="1"/>
    <col min="4870" max="4874" width="9.6328125" style="285" customWidth="1"/>
    <col min="4875" max="4875" width="3.36328125" style="285" customWidth="1"/>
    <col min="4876" max="4876" width="8.26953125" style="285" customWidth="1"/>
    <col min="4877" max="4877" width="3.36328125" style="285" customWidth="1"/>
    <col min="4878" max="4878" width="8.6328125" style="285" customWidth="1"/>
    <col min="4879" max="4879" width="3.36328125" style="285" customWidth="1"/>
    <col min="4880" max="4880" width="8.453125" style="285" customWidth="1"/>
    <col min="4881" max="4881" width="3.36328125" style="285" customWidth="1"/>
    <col min="4882" max="4882" width="9.08984375" style="285" customWidth="1"/>
    <col min="4883" max="4883" width="3.36328125" style="285" customWidth="1"/>
    <col min="4884" max="4884" width="8.90625" style="285" customWidth="1"/>
    <col min="4885" max="4885" width="3.36328125" style="285" customWidth="1"/>
    <col min="4886" max="4886" width="9" style="285"/>
    <col min="4887" max="4887" width="3.36328125" style="285" customWidth="1"/>
    <col min="4888" max="4888" width="9.90625" style="285" customWidth="1"/>
    <col min="4889" max="4889" width="3.36328125" style="285" customWidth="1"/>
    <col min="4890" max="4890" width="8.7265625" style="285" customWidth="1"/>
    <col min="4891" max="4896" width="9.6328125" style="285" customWidth="1"/>
    <col min="4897" max="4902" width="9" style="285"/>
    <col min="4903" max="4904" width="8.6328125" style="285" customWidth="1"/>
    <col min="4905" max="4905" width="3.453125" style="285" customWidth="1"/>
    <col min="4906" max="4906" width="7.453125" style="285" customWidth="1"/>
    <col min="4907" max="4907" width="7.7265625" style="285" customWidth="1"/>
    <col min="4908" max="4908" width="9" style="285"/>
    <col min="4909" max="4909" width="3.36328125" style="285" customWidth="1"/>
    <col min="4910" max="4910" width="9.453125" style="285" customWidth="1"/>
    <col min="4911" max="5124" width="9" style="285"/>
    <col min="5125" max="5125" width="3.36328125" style="285" customWidth="1"/>
    <col min="5126" max="5130" width="9.6328125" style="285" customWidth="1"/>
    <col min="5131" max="5131" width="3.36328125" style="285" customWidth="1"/>
    <col min="5132" max="5132" width="8.26953125" style="285" customWidth="1"/>
    <col min="5133" max="5133" width="3.36328125" style="285" customWidth="1"/>
    <col min="5134" max="5134" width="8.6328125" style="285" customWidth="1"/>
    <col min="5135" max="5135" width="3.36328125" style="285" customWidth="1"/>
    <col min="5136" max="5136" width="8.453125" style="285" customWidth="1"/>
    <col min="5137" max="5137" width="3.36328125" style="285" customWidth="1"/>
    <col min="5138" max="5138" width="9.08984375" style="285" customWidth="1"/>
    <col min="5139" max="5139" width="3.36328125" style="285" customWidth="1"/>
    <col min="5140" max="5140" width="8.90625" style="285" customWidth="1"/>
    <col min="5141" max="5141" width="3.36328125" style="285" customWidth="1"/>
    <col min="5142" max="5142" width="9" style="285"/>
    <col min="5143" max="5143" width="3.36328125" style="285" customWidth="1"/>
    <col min="5144" max="5144" width="9.90625" style="285" customWidth="1"/>
    <col min="5145" max="5145" width="3.36328125" style="285" customWidth="1"/>
    <col min="5146" max="5146" width="8.7265625" style="285" customWidth="1"/>
    <col min="5147" max="5152" width="9.6328125" style="285" customWidth="1"/>
    <col min="5153" max="5158" width="9" style="285"/>
    <col min="5159" max="5160" width="8.6328125" style="285" customWidth="1"/>
    <col min="5161" max="5161" width="3.453125" style="285" customWidth="1"/>
    <col min="5162" max="5162" width="7.453125" style="285" customWidth="1"/>
    <col min="5163" max="5163" width="7.7265625" style="285" customWidth="1"/>
    <col min="5164" max="5164" width="9" style="285"/>
    <col min="5165" max="5165" width="3.36328125" style="285" customWidth="1"/>
    <col min="5166" max="5166" width="9.453125" style="285" customWidth="1"/>
    <col min="5167" max="5380" width="9" style="285"/>
    <col min="5381" max="5381" width="3.36328125" style="285" customWidth="1"/>
    <col min="5382" max="5386" width="9.6328125" style="285" customWidth="1"/>
    <col min="5387" max="5387" width="3.36328125" style="285" customWidth="1"/>
    <col min="5388" max="5388" width="8.26953125" style="285" customWidth="1"/>
    <col min="5389" max="5389" width="3.36328125" style="285" customWidth="1"/>
    <col min="5390" max="5390" width="8.6328125" style="285" customWidth="1"/>
    <col min="5391" max="5391" width="3.36328125" style="285" customWidth="1"/>
    <col min="5392" max="5392" width="8.453125" style="285" customWidth="1"/>
    <col min="5393" max="5393" width="3.36328125" style="285" customWidth="1"/>
    <col min="5394" max="5394" width="9.08984375" style="285" customWidth="1"/>
    <col min="5395" max="5395" width="3.36328125" style="285" customWidth="1"/>
    <col min="5396" max="5396" width="8.90625" style="285" customWidth="1"/>
    <col min="5397" max="5397" width="3.36328125" style="285" customWidth="1"/>
    <col min="5398" max="5398" width="9" style="285"/>
    <col min="5399" max="5399" width="3.36328125" style="285" customWidth="1"/>
    <col min="5400" max="5400" width="9.90625" style="285" customWidth="1"/>
    <col min="5401" max="5401" width="3.36328125" style="285" customWidth="1"/>
    <col min="5402" max="5402" width="8.7265625" style="285" customWidth="1"/>
    <col min="5403" max="5408" width="9.6328125" style="285" customWidth="1"/>
    <col min="5409" max="5414" width="9" style="285"/>
    <col min="5415" max="5416" width="8.6328125" style="285" customWidth="1"/>
    <col min="5417" max="5417" width="3.453125" style="285" customWidth="1"/>
    <col min="5418" max="5418" width="7.453125" style="285" customWidth="1"/>
    <col min="5419" max="5419" width="7.7265625" style="285" customWidth="1"/>
    <col min="5420" max="5420" width="9" style="285"/>
    <col min="5421" max="5421" width="3.36328125" style="285" customWidth="1"/>
    <col min="5422" max="5422" width="9.453125" style="285" customWidth="1"/>
    <col min="5423" max="5636" width="9" style="285"/>
    <col min="5637" max="5637" width="3.36328125" style="285" customWidth="1"/>
    <col min="5638" max="5642" width="9.6328125" style="285" customWidth="1"/>
    <col min="5643" max="5643" width="3.36328125" style="285" customWidth="1"/>
    <col min="5644" max="5644" width="8.26953125" style="285" customWidth="1"/>
    <col min="5645" max="5645" width="3.36328125" style="285" customWidth="1"/>
    <col min="5646" max="5646" width="8.6328125" style="285" customWidth="1"/>
    <col min="5647" max="5647" width="3.36328125" style="285" customWidth="1"/>
    <col min="5648" max="5648" width="8.453125" style="285" customWidth="1"/>
    <col min="5649" max="5649" width="3.36328125" style="285" customWidth="1"/>
    <col min="5650" max="5650" width="9.08984375" style="285" customWidth="1"/>
    <col min="5651" max="5651" width="3.36328125" style="285" customWidth="1"/>
    <col min="5652" max="5652" width="8.90625" style="285" customWidth="1"/>
    <col min="5653" max="5653" width="3.36328125" style="285" customWidth="1"/>
    <col min="5654" max="5654" width="9" style="285"/>
    <col min="5655" max="5655" width="3.36328125" style="285" customWidth="1"/>
    <col min="5656" max="5656" width="9.90625" style="285" customWidth="1"/>
    <col min="5657" max="5657" width="3.36328125" style="285" customWidth="1"/>
    <col min="5658" max="5658" width="8.7265625" style="285" customWidth="1"/>
    <col min="5659" max="5664" width="9.6328125" style="285" customWidth="1"/>
    <col min="5665" max="5670" width="9" style="285"/>
    <col min="5671" max="5672" width="8.6328125" style="285" customWidth="1"/>
    <col min="5673" max="5673" width="3.453125" style="285" customWidth="1"/>
    <col min="5674" max="5674" width="7.453125" style="285" customWidth="1"/>
    <col min="5675" max="5675" width="7.7265625" style="285" customWidth="1"/>
    <col min="5676" max="5676" width="9" style="285"/>
    <col min="5677" max="5677" width="3.36328125" style="285" customWidth="1"/>
    <col min="5678" max="5678" width="9.453125" style="285" customWidth="1"/>
    <col min="5679" max="5892" width="9" style="285"/>
    <col min="5893" max="5893" width="3.36328125" style="285" customWidth="1"/>
    <col min="5894" max="5898" width="9.6328125" style="285" customWidth="1"/>
    <col min="5899" max="5899" width="3.36328125" style="285" customWidth="1"/>
    <col min="5900" max="5900" width="8.26953125" style="285" customWidth="1"/>
    <col min="5901" max="5901" width="3.36328125" style="285" customWidth="1"/>
    <col min="5902" max="5902" width="8.6328125" style="285" customWidth="1"/>
    <col min="5903" max="5903" width="3.36328125" style="285" customWidth="1"/>
    <col min="5904" max="5904" width="8.453125" style="285" customWidth="1"/>
    <col min="5905" max="5905" width="3.36328125" style="285" customWidth="1"/>
    <col min="5906" max="5906" width="9.08984375" style="285" customWidth="1"/>
    <col min="5907" max="5907" width="3.36328125" style="285" customWidth="1"/>
    <col min="5908" max="5908" width="8.90625" style="285" customWidth="1"/>
    <col min="5909" max="5909" width="3.36328125" style="285" customWidth="1"/>
    <col min="5910" max="5910" width="9" style="285"/>
    <col min="5911" max="5911" width="3.36328125" style="285" customWidth="1"/>
    <col min="5912" max="5912" width="9.90625" style="285" customWidth="1"/>
    <col min="5913" max="5913" width="3.36328125" style="285" customWidth="1"/>
    <col min="5914" max="5914" width="8.7265625" style="285" customWidth="1"/>
    <col min="5915" max="5920" width="9.6328125" style="285" customWidth="1"/>
    <col min="5921" max="5926" width="9" style="285"/>
    <col min="5927" max="5928" width="8.6328125" style="285" customWidth="1"/>
    <col min="5929" max="5929" width="3.453125" style="285" customWidth="1"/>
    <col min="5930" max="5930" width="7.453125" style="285" customWidth="1"/>
    <col min="5931" max="5931" width="7.7265625" style="285" customWidth="1"/>
    <col min="5932" max="5932" width="9" style="285"/>
    <col min="5933" max="5933" width="3.36328125" style="285" customWidth="1"/>
    <col min="5934" max="5934" width="9.453125" style="285" customWidth="1"/>
    <col min="5935" max="6148" width="9" style="285"/>
    <col min="6149" max="6149" width="3.36328125" style="285" customWidth="1"/>
    <col min="6150" max="6154" width="9.6328125" style="285" customWidth="1"/>
    <col min="6155" max="6155" width="3.36328125" style="285" customWidth="1"/>
    <col min="6156" max="6156" width="8.26953125" style="285" customWidth="1"/>
    <col min="6157" max="6157" width="3.36328125" style="285" customWidth="1"/>
    <col min="6158" max="6158" width="8.6328125" style="285" customWidth="1"/>
    <col min="6159" max="6159" width="3.36328125" style="285" customWidth="1"/>
    <col min="6160" max="6160" width="8.453125" style="285" customWidth="1"/>
    <col min="6161" max="6161" width="3.36328125" style="285" customWidth="1"/>
    <col min="6162" max="6162" width="9.08984375" style="285" customWidth="1"/>
    <col min="6163" max="6163" width="3.36328125" style="285" customWidth="1"/>
    <col min="6164" max="6164" width="8.90625" style="285" customWidth="1"/>
    <col min="6165" max="6165" width="3.36328125" style="285" customWidth="1"/>
    <col min="6166" max="6166" width="9" style="285"/>
    <col min="6167" max="6167" width="3.36328125" style="285" customWidth="1"/>
    <col min="6168" max="6168" width="9.90625" style="285" customWidth="1"/>
    <col min="6169" max="6169" width="3.36328125" style="285" customWidth="1"/>
    <col min="6170" max="6170" width="8.7265625" style="285" customWidth="1"/>
    <col min="6171" max="6176" width="9.6328125" style="285" customWidth="1"/>
    <col min="6177" max="6182" width="9" style="285"/>
    <col min="6183" max="6184" width="8.6328125" style="285" customWidth="1"/>
    <col min="6185" max="6185" width="3.453125" style="285" customWidth="1"/>
    <col min="6186" max="6186" width="7.453125" style="285" customWidth="1"/>
    <col min="6187" max="6187" width="7.7265625" style="285" customWidth="1"/>
    <col min="6188" max="6188" width="9" style="285"/>
    <col min="6189" max="6189" width="3.36328125" style="285" customWidth="1"/>
    <col min="6190" max="6190" width="9.453125" style="285" customWidth="1"/>
    <col min="6191" max="6404" width="9" style="285"/>
    <col min="6405" max="6405" width="3.36328125" style="285" customWidth="1"/>
    <col min="6406" max="6410" width="9.6328125" style="285" customWidth="1"/>
    <col min="6411" max="6411" width="3.36328125" style="285" customWidth="1"/>
    <col min="6412" max="6412" width="8.26953125" style="285" customWidth="1"/>
    <col min="6413" max="6413" width="3.36328125" style="285" customWidth="1"/>
    <col min="6414" max="6414" width="8.6328125" style="285" customWidth="1"/>
    <col min="6415" max="6415" width="3.36328125" style="285" customWidth="1"/>
    <col min="6416" max="6416" width="8.453125" style="285" customWidth="1"/>
    <col min="6417" max="6417" width="3.36328125" style="285" customWidth="1"/>
    <col min="6418" max="6418" width="9.08984375" style="285" customWidth="1"/>
    <col min="6419" max="6419" width="3.36328125" style="285" customWidth="1"/>
    <col min="6420" max="6420" width="8.90625" style="285" customWidth="1"/>
    <col min="6421" max="6421" width="3.36328125" style="285" customWidth="1"/>
    <col min="6422" max="6422" width="9" style="285"/>
    <col min="6423" max="6423" width="3.36328125" style="285" customWidth="1"/>
    <col min="6424" max="6424" width="9.90625" style="285" customWidth="1"/>
    <col min="6425" max="6425" width="3.36328125" style="285" customWidth="1"/>
    <col min="6426" max="6426" width="8.7265625" style="285" customWidth="1"/>
    <col min="6427" max="6432" width="9.6328125" style="285" customWidth="1"/>
    <col min="6433" max="6438" width="9" style="285"/>
    <col min="6439" max="6440" width="8.6328125" style="285" customWidth="1"/>
    <col min="6441" max="6441" width="3.453125" style="285" customWidth="1"/>
    <col min="6442" max="6442" width="7.453125" style="285" customWidth="1"/>
    <col min="6443" max="6443" width="7.7265625" style="285" customWidth="1"/>
    <col min="6444" max="6444" width="9" style="285"/>
    <col min="6445" max="6445" width="3.36328125" style="285" customWidth="1"/>
    <col min="6446" max="6446" width="9.453125" style="285" customWidth="1"/>
    <col min="6447" max="6660" width="9" style="285"/>
    <col min="6661" max="6661" width="3.36328125" style="285" customWidth="1"/>
    <col min="6662" max="6666" width="9.6328125" style="285" customWidth="1"/>
    <col min="6667" max="6667" width="3.36328125" style="285" customWidth="1"/>
    <col min="6668" max="6668" width="8.26953125" style="285" customWidth="1"/>
    <col min="6669" max="6669" width="3.36328125" style="285" customWidth="1"/>
    <col min="6670" max="6670" width="8.6328125" style="285" customWidth="1"/>
    <col min="6671" max="6671" width="3.36328125" style="285" customWidth="1"/>
    <col min="6672" max="6672" width="8.453125" style="285" customWidth="1"/>
    <col min="6673" max="6673" width="3.36328125" style="285" customWidth="1"/>
    <col min="6674" max="6674" width="9.08984375" style="285" customWidth="1"/>
    <col min="6675" max="6675" width="3.36328125" style="285" customWidth="1"/>
    <col min="6676" max="6676" width="8.90625" style="285" customWidth="1"/>
    <col min="6677" max="6677" width="3.36328125" style="285" customWidth="1"/>
    <col min="6678" max="6678" width="9" style="285"/>
    <col min="6679" max="6679" width="3.36328125" style="285" customWidth="1"/>
    <col min="6680" max="6680" width="9.90625" style="285" customWidth="1"/>
    <col min="6681" max="6681" width="3.36328125" style="285" customWidth="1"/>
    <col min="6682" max="6682" width="8.7265625" style="285" customWidth="1"/>
    <col min="6683" max="6688" width="9.6328125" style="285" customWidth="1"/>
    <col min="6689" max="6694" width="9" style="285"/>
    <col min="6695" max="6696" width="8.6328125" style="285" customWidth="1"/>
    <col min="6697" max="6697" width="3.453125" style="285" customWidth="1"/>
    <col min="6698" max="6698" width="7.453125" style="285" customWidth="1"/>
    <col min="6699" max="6699" width="7.7265625" style="285" customWidth="1"/>
    <col min="6700" max="6700" width="9" style="285"/>
    <col min="6701" max="6701" width="3.36328125" style="285" customWidth="1"/>
    <col min="6702" max="6702" width="9.453125" style="285" customWidth="1"/>
    <col min="6703" max="6916" width="9" style="285"/>
    <col min="6917" max="6917" width="3.36328125" style="285" customWidth="1"/>
    <col min="6918" max="6922" width="9.6328125" style="285" customWidth="1"/>
    <col min="6923" max="6923" width="3.36328125" style="285" customWidth="1"/>
    <col min="6924" max="6924" width="8.26953125" style="285" customWidth="1"/>
    <col min="6925" max="6925" width="3.36328125" style="285" customWidth="1"/>
    <col min="6926" max="6926" width="8.6328125" style="285" customWidth="1"/>
    <col min="6927" max="6927" width="3.36328125" style="285" customWidth="1"/>
    <col min="6928" max="6928" width="8.453125" style="285" customWidth="1"/>
    <col min="6929" max="6929" width="3.36328125" style="285" customWidth="1"/>
    <col min="6930" max="6930" width="9.08984375" style="285" customWidth="1"/>
    <col min="6931" max="6931" width="3.36328125" style="285" customWidth="1"/>
    <col min="6932" max="6932" width="8.90625" style="285" customWidth="1"/>
    <col min="6933" max="6933" width="3.36328125" style="285" customWidth="1"/>
    <col min="6934" max="6934" width="9" style="285"/>
    <col min="6935" max="6935" width="3.36328125" style="285" customWidth="1"/>
    <col min="6936" max="6936" width="9.90625" style="285" customWidth="1"/>
    <col min="6937" max="6937" width="3.36328125" style="285" customWidth="1"/>
    <col min="6938" max="6938" width="8.7265625" style="285" customWidth="1"/>
    <col min="6939" max="6944" width="9.6328125" style="285" customWidth="1"/>
    <col min="6945" max="6950" width="9" style="285"/>
    <col min="6951" max="6952" width="8.6328125" style="285" customWidth="1"/>
    <col min="6953" max="6953" width="3.453125" style="285" customWidth="1"/>
    <col min="6954" max="6954" width="7.453125" style="285" customWidth="1"/>
    <col min="6955" max="6955" width="7.7265625" style="285" customWidth="1"/>
    <col min="6956" max="6956" width="9" style="285"/>
    <col min="6957" max="6957" width="3.36328125" style="285" customWidth="1"/>
    <col min="6958" max="6958" width="9.453125" style="285" customWidth="1"/>
    <col min="6959" max="7172" width="9" style="285"/>
    <col min="7173" max="7173" width="3.36328125" style="285" customWidth="1"/>
    <col min="7174" max="7178" width="9.6328125" style="285" customWidth="1"/>
    <col min="7179" max="7179" width="3.36328125" style="285" customWidth="1"/>
    <col min="7180" max="7180" width="8.26953125" style="285" customWidth="1"/>
    <col min="7181" max="7181" width="3.36328125" style="285" customWidth="1"/>
    <col min="7182" max="7182" width="8.6328125" style="285" customWidth="1"/>
    <col min="7183" max="7183" width="3.36328125" style="285" customWidth="1"/>
    <col min="7184" max="7184" width="8.453125" style="285" customWidth="1"/>
    <col min="7185" max="7185" width="3.36328125" style="285" customWidth="1"/>
    <col min="7186" max="7186" width="9.08984375" style="285" customWidth="1"/>
    <col min="7187" max="7187" width="3.36328125" style="285" customWidth="1"/>
    <col min="7188" max="7188" width="8.90625" style="285" customWidth="1"/>
    <col min="7189" max="7189" width="3.36328125" style="285" customWidth="1"/>
    <col min="7190" max="7190" width="9" style="285"/>
    <col min="7191" max="7191" width="3.36328125" style="285" customWidth="1"/>
    <col min="7192" max="7192" width="9.90625" style="285" customWidth="1"/>
    <col min="7193" max="7193" width="3.36328125" style="285" customWidth="1"/>
    <col min="7194" max="7194" width="8.7265625" style="285" customWidth="1"/>
    <col min="7195" max="7200" width="9.6328125" style="285" customWidth="1"/>
    <col min="7201" max="7206" width="9" style="285"/>
    <col min="7207" max="7208" width="8.6328125" style="285" customWidth="1"/>
    <col min="7209" max="7209" width="3.453125" style="285" customWidth="1"/>
    <col min="7210" max="7210" width="7.453125" style="285" customWidth="1"/>
    <col min="7211" max="7211" width="7.7265625" style="285" customWidth="1"/>
    <col min="7212" max="7212" width="9" style="285"/>
    <col min="7213" max="7213" width="3.36328125" style="285" customWidth="1"/>
    <col min="7214" max="7214" width="9.453125" style="285" customWidth="1"/>
    <col min="7215" max="7428" width="9" style="285"/>
    <col min="7429" max="7429" width="3.36328125" style="285" customWidth="1"/>
    <col min="7430" max="7434" width="9.6328125" style="285" customWidth="1"/>
    <col min="7435" max="7435" width="3.36328125" style="285" customWidth="1"/>
    <col min="7436" max="7436" width="8.26953125" style="285" customWidth="1"/>
    <col min="7437" max="7437" width="3.36328125" style="285" customWidth="1"/>
    <col min="7438" max="7438" width="8.6328125" style="285" customWidth="1"/>
    <col min="7439" max="7439" width="3.36328125" style="285" customWidth="1"/>
    <col min="7440" max="7440" width="8.453125" style="285" customWidth="1"/>
    <col min="7441" max="7441" width="3.36328125" style="285" customWidth="1"/>
    <col min="7442" max="7442" width="9.08984375" style="285" customWidth="1"/>
    <col min="7443" max="7443" width="3.36328125" style="285" customWidth="1"/>
    <col min="7444" max="7444" width="8.90625" style="285" customWidth="1"/>
    <col min="7445" max="7445" width="3.36328125" style="285" customWidth="1"/>
    <col min="7446" max="7446" width="9" style="285"/>
    <col min="7447" max="7447" width="3.36328125" style="285" customWidth="1"/>
    <col min="7448" max="7448" width="9.90625" style="285" customWidth="1"/>
    <col min="7449" max="7449" width="3.36328125" style="285" customWidth="1"/>
    <col min="7450" max="7450" width="8.7265625" style="285" customWidth="1"/>
    <col min="7451" max="7456" width="9.6328125" style="285" customWidth="1"/>
    <col min="7457" max="7462" width="9" style="285"/>
    <col min="7463" max="7464" width="8.6328125" style="285" customWidth="1"/>
    <col min="7465" max="7465" width="3.453125" style="285" customWidth="1"/>
    <col min="7466" max="7466" width="7.453125" style="285" customWidth="1"/>
    <col min="7467" max="7467" width="7.7265625" style="285" customWidth="1"/>
    <col min="7468" max="7468" width="9" style="285"/>
    <col min="7469" max="7469" width="3.36328125" style="285" customWidth="1"/>
    <col min="7470" max="7470" width="9.453125" style="285" customWidth="1"/>
    <col min="7471" max="7684" width="9" style="285"/>
    <col min="7685" max="7685" width="3.36328125" style="285" customWidth="1"/>
    <col min="7686" max="7690" width="9.6328125" style="285" customWidth="1"/>
    <col min="7691" max="7691" width="3.36328125" style="285" customWidth="1"/>
    <col min="7692" max="7692" width="8.26953125" style="285" customWidth="1"/>
    <col min="7693" max="7693" width="3.36328125" style="285" customWidth="1"/>
    <col min="7694" max="7694" width="8.6328125" style="285" customWidth="1"/>
    <col min="7695" max="7695" width="3.36328125" style="285" customWidth="1"/>
    <col min="7696" max="7696" width="8.453125" style="285" customWidth="1"/>
    <col min="7697" max="7697" width="3.36328125" style="285" customWidth="1"/>
    <col min="7698" max="7698" width="9.08984375" style="285" customWidth="1"/>
    <col min="7699" max="7699" width="3.36328125" style="285" customWidth="1"/>
    <col min="7700" max="7700" width="8.90625" style="285" customWidth="1"/>
    <col min="7701" max="7701" width="3.36328125" style="285" customWidth="1"/>
    <col min="7702" max="7702" width="9" style="285"/>
    <col min="7703" max="7703" width="3.36328125" style="285" customWidth="1"/>
    <col min="7704" max="7704" width="9.90625" style="285" customWidth="1"/>
    <col min="7705" max="7705" width="3.36328125" style="285" customWidth="1"/>
    <col min="7706" max="7706" width="8.7265625" style="285" customWidth="1"/>
    <col min="7707" max="7712" width="9.6328125" style="285" customWidth="1"/>
    <col min="7713" max="7718" width="9" style="285"/>
    <col min="7719" max="7720" width="8.6328125" style="285" customWidth="1"/>
    <col min="7721" max="7721" width="3.453125" style="285" customWidth="1"/>
    <col min="7722" max="7722" width="7.453125" style="285" customWidth="1"/>
    <col min="7723" max="7723" width="7.7265625" style="285" customWidth="1"/>
    <col min="7724" max="7724" width="9" style="285"/>
    <col min="7725" max="7725" width="3.36328125" style="285" customWidth="1"/>
    <col min="7726" max="7726" width="9.453125" style="285" customWidth="1"/>
    <col min="7727" max="7940" width="9" style="285"/>
    <col min="7941" max="7941" width="3.36328125" style="285" customWidth="1"/>
    <col min="7942" max="7946" width="9.6328125" style="285" customWidth="1"/>
    <col min="7947" max="7947" width="3.36328125" style="285" customWidth="1"/>
    <col min="7948" max="7948" width="8.26953125" style="285" customWidth="1"/>
    <col min="7949" max="7949" width="3.36328125" style="285" customWidth="1"/>
    <col min="7950" max="7950" width="8.6328125" style="285" customWidth="1"/>
    <col min="7951" max="7951" width="3.36328125" style="285" customWidth="1"/>
    <col min="7952" max="7952" width="8.453125" style="285" customWidth="1"/>
    <col min="7953" max="7953" width="3.36328125" style="285" customWidth="1"/>
    <col min="7954" max="7954" width="9.08984375" style="285" customWidth="1"/>
    <col min="7955" max="7955" width="3.36328125" style="285" customWidth="1"/>
    <col min="7956" max="7956" width="8.90625" style="285" customWidth="1"/>
    <col min="7957" max="7957" width="3.36328125" style="285" customWidth="1"/>
    <col min="7958" max="7958" width="9" style="285"/>
    <col min="7959" max="7959" width="3.36328125" style="285" customWidth="1"/>
    <col min="7960" max="7960" width="9.90625" style="285" customWidth="1"/>
    <col min="7961" max="7961" width="3.36328125" style="285" customWidth="1"/>
    <col min="7962" max="7962" width="8.7265625" style="285" customWidth="1"/>
    <col min="7963" max="7968" width="9.6328125" style="285" customWidth="1"/>
    <col min="7969" max="7974" width="9" style="285"/>
    <col min="7975" max="7976" width="8.6328125" style="285" customWidth="1"/>
    <col min="7977" max="7977" width="3.453125" style="285" customWidth="1"/>
    <col min="7978" max="7978" width="7.453125" style="285" customWidth="1"/>
    <col min="7979" max="7979" width="7.7265625" style="285" customWidth="1"/>
    <col min="7980" max="7980" width="9" style="285"/>
    <col min="7981" max="7981" width="3.36328125" style="285" customWidth="1"/>
    <col min="7982" max="7982" width="9.453125" style="285" customWidth="1"/>
    <col min="7983" max="8196" width="9" style="285"/>
    <col min="8197" max="8197" width="3.36328125" style="285" customWidth="1"/>
    <col min="8198" max="8202" width="9.6328125" style="285" customWidth="1"/>
    <col min="8203" max="8203" width="3.36328125" style="285" customWidth="1"/>
    <col min="8204" max="8204" width="8.26953125" style="285" customWidth="1"/>
    <col min="8205" max="8205" width="3.36328125" style="285" customWidth="1"/>
    <col min="8206" max="8206" width="8.6328125" style="285" customWidth="1"/>
    <col min="8207" max="8207" width="3.36328125" style="285" customWidth="1"/>
    <col min="8208" max="8208" width="8.453125" style="285" customWidth="1"/>
    <col min="8209" max="8209" width="3.36328125" style="285" customWidth="1"/>
    <col min="8210" max="8210" width="9.08984375" style="285" customWidth="1"/>
    <col min="8211" max="8211" width="3.36328125" style="285" customWidth="1"/>
    <col min="8212" max="8212" width="8.90625" style="285" customWidth="1"/>
    <col min="8213" max="8213" width="3.36328125" style="285" customWidth="1"/>
    <col min="8214" max="8214" width="9" style="285"/>
    <col min="8215" max="8215" width="3.36328125" style="285" customWidth="1"/>
    <col min="8216" max="8216" width="9.90625" style="285" customWidth="1"/>
    <col min="8217" max="8217" width="3.36328125" style="285" customWidth="1"/>
    <col min="8218" max="8218" width="8.7265625" style="285" customWidth="1"/>
    <col min="8219" max="8224" width="9.6328125" style="285" customWidth="1"/>
    <col min="8225" max="8230" width="9" style="285"/>
    <col min="8231" max="8232" width="8.6328125" style="285" customWidth="1"/>
    <col min="8233" max="8233" width="3.453125" style="285" customWidth="1"/>
    <col min="8234" max="8234" width="7.453125" style="285" customWidth="1"/>
    <col min="8235" max="8235" width="7.7265625" style="285" customWidth="1"/>
    <col min="8236" max="8236" width="9" style="285"/>
    <col min="8237" max="8237" width="3.36328125" style="285" customWidth="1"/>
    <col min="8238" max="8238" width="9.453125" style="285" customWidth="1"/>
    <col min="8239" max="8452" width="9" style="285"/>
    <col min="8453" max="8453" width="3.36328125" style="285" customWidth="1"/>
    <col min="8454" max="8458" width="9.6328125" style="285" customWidth="1"/>
    <col min="8459" max="8459" width="3.36328125" style="285" customWidth="1"/>
    <col min="8460" max="8460" width="8.26953125" style="285" customWidth="1"/>
    <col min="8461" max="8461" width="3.36328125" style="285" customWidth="1"/>
    <col min="8462" max="8462" width="8.6328125" style="285" customWidth="1"/>
    <col min="8463" max="8463" width="3.36328125" style="285" customWidth="1"/>
    <col min="8464" max="8464" width="8.453125" style="285" customWidth="1"/>
    <col min="8465" max="8465" width="3.36328125" style="285" customWidth="1"/>
    <col min="8466" max="8466" width="9.08984375" style="285" customWidth="1"/>
    <col min="8467" max="8467" width="3.36328125" style="285" customWidth="1"/>
    <col min="8468" max="8468" width="8.90625" style="285" customWidth="1"/>
    <col min="8469" max="8469" width="3.36328125" style="285" customWidth="1"/>
    <col min="8470" max="8470" width="9" style="285"/>
    <col min="8471" max="8471" width="3.36328125" style="285" customWidth="1"/>
    <col min="8472" max="8472" width="9.90625" style="285" customWidth="1"/>
    <col min="8473" max="8473" width="3.36328125" style="285" customWidth="1"/>
    <col min="8474" max="8474" width="8.7265625" style="285" customWidth="1"/>
    <col min="8475" max="8480" width="9.6328125" style="285" customWidth="1"/>
    <col min="8481" max="8486" width="9" style="285"/>
    <col min="8487" max="8488" width="8.6328125" style="285" customWidth="1"/>
    <col min="8489" max="8489" width="3.453125" style="285" customWidth="1"/>
    <col min="8490" max="8490" width="7.453125" style="285" customWidth="1"/>
    <col min="8491" max="8491" width="7.7265625" style="285" customWidth="1"/>
    <col min="8492" max="8492" width="9" style="285"/>
    <col min="8493" max="8493" width="3.36328125" style="285" customWidth="1"/>
    <col min="8494" max="8494" width="9.453125" style="285" customWidth="1"/>
    <col min="8495" max="8708" width="9" style="285"/>
    <col min="8709" max="8709" width="3.36328125" style="285" customWidth="1"/>
    <col min="8710" max="8714" width="9.6328125" style="285" customWidth="1"/>
    <col min="8715" max="8715" width="3.36328125" style="285" customWidth="1"/>
    <col min="8716" max="8716" width="8.26953125" style="285" customWidth="1"/>
    <col min="8717" max="8717" width="3.36328125" style="285" customWidth="1"/>
    <col min="8718" max="8718" width="8.6328125" style="285" customWidth="1"/>
    <col min="8719" max="8719" width="3.36328125" style="285" customWidth="1"/>
    <col min="8720" max="8720" width="8.453125" style="285" customWidth="1"/>
    <col min="8721" max="8721" width="3.36328125" style="285" customWidth="1"/>
    <col min="8722" max="8722" width="9.08984375" style="285" customWidth="1"/>
    <col min="8723" max="8723" width="3.36328125" style="285" customWidth="1"/>
    <col min="8724" max="8724" width="8.90625" style="285" customWidth="1"/>
    <col min="8725" max="8725" width="3.36328125" style="285" customWidth="1"/>
    <col min="8726" max="8726" width="9" style="285"/>
    <col min="8727" max="8727" width="3.36328125" style="285" customWidth="1"/>
    <col min="8728" max="8728" width="9.90625" style="285" customWidth="1"/>
    <col min="8729" max="8729" width="3.36328125" style="285" customWidth="1"/>
    <col min="8730" max="8730" width="8.7265625" style="285" customWidth="1"/>
    <col min="8731" max="8736" width="9.6328125" style="285" customWidth="1"/>
    <col min="8737" max="8742" width="9" style="285"/>
    <col min="8743" max="8744" width="8.6328125" style="285" customWidth="1"/>
    <col min="8745" max="8745" width="3.453125" style="285" customWidth="1"/>
    <col min="8746" max="8746" width="7.453125" style="285" customWidth="1"/>
    <col min="8747" max="8747" width="7.7265625" style="285" customWidth="1"/>
    <col min="8748" max="8748" width="9" style="285"/>
    <col min="8749" max="8749" width="3.36328125" style="285" customWidth="1"/>
    <col min="8750" max="8750" width="9.453125" style="285" customWidth="1"/>
    <col min="8751" max="8964" width="9" style="285"/>
    <col min="8965" max="8965" width="3.36328125" style="285" customWidth="1"/>
    <col min="8966" max="8970" width="9.6328125" style="285" customWidth="1"/>
    <col min="8971" max="8971" width="3.36328125" style="285" customWidth="1"/>
    <col min="8972" max="8972" width="8.26953125" style="285" customWidth="1"/>
    <col min="8973" max="8973" width="3.36328125" style="285" customWidth="1"/>
    <col min="8974" max="8974" width="8.6328125" style="285" customWidth="1"/>
    <col min="8975" max="8975" width="3.36328125" style="285" customWidth="1"/>
    <col min="8976" max="8976" width="8.453125" style="285" customWidth="1"/>
    <col min="8977" max="8977" width="3.36328125" style="285" customWidth="1"/>
    <col min="8978" max="8978" width="9.08984375" style="285" customWidth="1"/>
    <col min="8979" max="8979" width="3.36328125" style="285" customWidth="1"/>
    <col min="8980" max="8980" width="8.90625" style="285" customWidth="1"/>
    <col min="8981" max="8981" width="3.36328125" style="285" customWidth="1"/>
    <col min="8982" max="8982" width="9" style="285"/>
    <col min="8983" max="8983" width="3.36328125" style="285" customWidth="1"/>
    <col min="8984" max="8984" width="9.90625" style="285" customWidth="1"/>
    <col min="8985" max="8985" width="3.36328125" style="285" customWidth="1"/>
    <col min="8986" max="8986" width="8.7265625" style="285" customWidth="1"/>
    <col min="8987" max="8992" width="9.6328125" style="285" customWidth="1"/>
    <col min="8993" max="8998" width="9" style="285"/>
    <col min="8999" max="9000" width="8.6328125" style="285" customWidth="1"/>
    <col min="9001" max="9001" width="3.453125" style="285" customWidth="1"/>
    <col min="9002" max="9002" width="7.453125" style="285" customWidth="1"/>
    <col min="9003" max="9003" width="7.7265625" style="285" customWidth="1"/>
    <col min="9004" max="9004" width="9" style="285"/>
    <col min="9005" max="9005" width="3.36328125" style="285" customWidth="1"/>
    <col min="9006" max="9006" width="9.453125" style="285" customWidth="1"/>
    <col min="9007" max="9220" width="9" style="285"/>
    <col min="9221" max="9221" width="3.36328125" style="285" customWidth="1"/>
    <col min="9222" max="9226" width="9.6328125" style="285" customWidth="1"/>
    <col min="9227" max="9227" width="3.36328125" style="285" customWidth="1"/>
    <col min="9228" max="9228" width="8.26953125" style="285" customWidth="1"/>
    <col min="9229" max="9229" width="3.36328125" style="285" customWidth="1"/>
    <col min="9230" max="9230" width="8.6328125" style="285" customWidth="1"/>
    <col min="9231" max="9231" width="3.36328125" style="285" customWidth="1"/>
    <col min="9232" max="9232" width="8.453125" style="285" customWidth="1"/>
    <col min="9233" max="9233" width="3.36328125" style="285" customWidth="1"/>
    <col min="9234" max="9234" width="9.08984375" style="285" customWidth="1"/>
    <col min="9235" max="9235" width="3.36328125" style="285" customWidth="1"/>
    <col min="9236" max="9236" width="8.90625" style="285" customWidth="1"/>
    <col min="9237" max="9237" width="3.36328125" style="285" customWidth="1"/>
    <col min="9238" max="9238" width="9" style="285"/>
    <col min="9239" max="9239" width="3.36328125" style="285" customWidth="1"/>
    <col min="9240" max="9240" width="9.90625" style="285" customWidth="1"/>
    <col min="9241" max="9241" width="3.36328125" style="285" customWidth="1"/>
    <col min="9242" max="9242" width="8.7265625" style="285" customWidth="1"/>
    <col min="9243" max="9248" width="9.6328125" style="285" customWidth="1"/>
    <col min="9249" max="9254" width="9" style="285"/>
    <col min="9255" max="9256" width="8.6328125" style="285" customWidth="1"/>
    <col min="9257" max="9257" width="3.453125" style="285" customWidth="1"/>
    <col min="9258" max="9258" width="7.453125" style="285" customWidth="1"/>
    <col min="9259" max="9259" width="7.7265625" style="285" customWidth="1"/>
    <col min="9260" max="9260" width="9" style="285"/>
    <col min="9261" max="9261" width="3.36328125" style="285" customWidth="1"/>
    <col min="9262" max="9262" width="9.453125" style="285" customWidth="1"/>
    <col min="9263" max="9476" width="9" style="285"/>
    <col min="9477" max="9477" width="3.36328125" style="285" customWidth="1"/>
    <col min="9478" max="9482" width="9.6328125" style="285" customWidth="1"/>
    <col min="9483" max="9483" width="3.36328125" style="285" customWidth="1"/>
    <col min="9484" max="9484" width="8.26953125" style="285" customWidth="1"/>
    <col min="9485" max="9485" width="3.36328125" style="285" customWidth="1"/>
    <col min="9486" max="9486" width="8.6328125" style="285" customWidth="1"/>
    <col min="9487" max="9487" width="3.36328125" style="285" customWidth="1"/>
    <col min="9488" max="9488" width="8.453125" style="285" customWidth="1"/>
    <col min="9489" max="9489" width="3.36328125" style="285" customWidth="1"/>
    <col min="9490" max="9490" width="9.08984375" style="285" customWidth="1"/>
    <col min="9491" max="9491" width="3.36328125" style="285" customWidth="1"/>
    <col min="9492" max="9492" width="8.90625" style="285" customWidth="1"/>
    <col min="9493" max="9493" width="3.36328125" style="285" customWidth="1"/>
    <col min="9494" max="9494" width="9" style="285"/>
    <col min="9495" max="9495" width="3.36328125" style="285" customWidth="1"/>
    <col min="9496" max="9496" width="9.90625" style="285" customWidth="1"/>
    <col min="9497" max="9497" width="3.36328125" style="285" customWidth="1"/>
    <col min="9498" max="9498" width="8.7265625" style="285" customWidth="1"/>
    <col min="9499" max="9504" width="9.6328125" style="285" customWidth="1"/>
    <col min="9505" max="9510" width="9" style="285"/>
    <col min="9511" max="9512" width="8.6328125" style="285" customWidth="1"/>
    <col min="9513" max="9513" width="3.453125" style="285" customWidth="1"/>
    <col min="9514" max="9514" width="7.453125" style="285" customWidth="1"/>
    <col min="9515" max="9515" width="7.7265625" style="285" customWidth="1"/>
    <col min="9516" max="9516" width="9" style="285"/>
    <col min="9517" max="9517" width="3.36328125" style="285" customWidth="1"/>
    <col min="9518" max="9518" width="9.453125" style="285" customWidth="1"/>
    <col min="9519" max="9732" width="9" style="285"/>
    <col min="9733" max="9733" width="3.36328125" style="285" customWidth="1"/>
    <col min="9734" max="9738" width="9.6328125" style="285" customWidth="1"/>
    <col min="9739" max="9739" width="3.36328125" style="285" customWidth="1"/>
    <col min="9740" max="9740" width="8.26953125" style="285" customWidth="1"/>
    <col min="9741" max="9741" width="3.36328125" style="285" customWidth="1"/>
    <col min="9742" max="9742" width="8.6328125" style="285" customWidth="1"/>
    <col min="9743" max="9743" width="3.36328125" style="285" customWidth="1"/>
    <col min="9744" max="9744" width="8.453125" style="285" customWidth="1"/>
    <col min="9745" max="9745" width="3.36328125" style="285" customWidth="1"/>
    <col min="9746" max="9746" width="9.08984375" style="285" customWidth="1"/>
    <col min="9747" max="9747" width="3.36328125" style="285" customWidth="1"/>
    <col min="9748" max="9748" width="8.90625" style="285" customWidth="1"/>
    <col min="9749" max="9749" width="3.36328125" style="285" customWidth="1"/>
    <col min="9750" max="9750" width="9" style="285"/>
    <col min="9751" max="9751" width="3.36328125" style="285" customWidth="1"/>
    <col min="9752" max="9752" width="9.90625" style="285" customWidth="1"/>
    <col min="9753" max="9753" width="3.36328125" style="285" customWidth="1"/>
    <col min="9754" max="9754" width="8.7265625" style="285" customWidth="1"/>
    <col min="9755" max="9760" width="9.6328125" style="285" customWidth="1"/>
    <col min="9761" max="9766" width="9" style="285"/>
    <col min="9767" max="9768" width="8.6328125" style="285" customWidth="1"/>
    <col min="9769" max="9769" width="3.453125" style="285" customWidth="1"/>
    <col min="9770" max="9770" width="7.453125" style="285" customWidth="1"/>
    <col min="9771" max="9771" width="7.7265625" style="285" customWidth="1"/>
    <col min="9772" max="9772" width="9" style="285"/>
    <col min="9773" max="9773" width="3.36328125" style="285" customWidth="1"/>
    <col min="9774" max="9774" width="9.453125" style="285" customWidth="1"/>
    <col min="9775" max="9988" width="9" style="285"/>
    <col min="9989" max="9989" width="3.36328125" style="285" customWidth="1"/>
    <col min="9990" max="9994" width="9.6328125" style="285" customWidth="1"/>
    <col min="9995" max="9995" width="3.36328125" style="285" customWidth="1"/>
    <col min="9996" max="9996" width="8.26953125" style="285" customWidth="1"/>
    <col min="9997" max="9997" width="3.36328125" style="285" customWidth="1"/>
    <col min="9998" max="9998" width="8.6328125" style="285" customWidth="1"/>
    <col min="9999" max="9999" width="3.36328125" style="285" customWidth="1"/>
    <col min="10000" max="10000" width="8.453125" style="285" customWidth="1"/>
    <col min="10001" max="10001" width="3.36328125" style="285" customWidth="1"/>
    <col min="10002" max="10002" width="9.08984375" style="285" customWidth="1"/>
    <col min="10003" max="10003" width="3.36328125" style="285" customWidth="1"/>
    <col min="10004" max="10004" width="8.90625" style="285" customWidth="1"/>
    <col min="10005" max="10005" width="3.36328125" style="285" customWidth="1"/>
    <col min="10006" max="10006" width="9" style="285"/>
    <col min="10007" max="10007" width="3.36328125" style="285" customWidth="1"/>
    <col min="10008" max="10008" width="9.90625" style="285" customWidth="1"/>
    <col min="10009" max="10009" width="3.36328125" style="285" customWidth="1"/>
    <col min="10010" max="10010" width="8.7265625" style="285" customWidth="1"/>
    <col min="10011" max="10016" width="9.6328125" style="285" customWidth="1"/>
    <col min="10017" max="10022" width="9" style="285"/>
    <col min="10023" max="10024" width="8.6328125" style="285" customWidth="1"/>
    <col min="10025" max="10025" width="3.453125" style="285" customWidth="1"/>
    <col min="10026" max="10026" width="7.453125" style="285" customWidth="1"/>
    <col min="10027" max="10027" width="7.7265625" style="285" customWidth="1"/>
    <col min="10028" max="10028" width="9" style="285"/>
    <col min="10029" max="10029" width="3.36328125" style="285" customWidth="1"/>
    <col min="10030" max="10030" width="9.453125" style="285" customWidth="1"/>
    <col min="10031" max="10244" width="9" style="285"/>
    <col min="10245" max="10245" width="3.36328125" style="285" customWidth="1"/>
    <col min="10246" max="10250" width="9.6328125" style="285" customWidth="1"/>
    <col min="10251" max="10251" width="3.36328125" style="285" customWidth="1"/>
    <col min="10252" max="10252" width="8.26953125" style="285" customWidth="1"/>
    <col min="10253" max="10253" width="3.36328125" style="285" customWidth="1"/>
    <col min="10254" max="10254" width="8.6328125" style="285" customWidth="1"/>
    <col min="10255" max="10255" width="3.36328125" style="285" customWidth="1"/>
    <col min="10256" max="10256" width="8.453125" style="285" customWidth="1"/>
    <col min="10257" max="10257" width="3.36328125" style="285" customWidth="1"/>
    <col min="10258" max="10258" width="9.08984375" style="285" customWidth="1"/>
    <col min="10259" max="10259" width="3.36328125" style="285" customWidth="1"/>
    <col min="10260" max="10260" width="8.90625" style="285" customWidth="1"/>
    <col min="10261" max="10261" width="3.36328125" style="285" customWidth="1"/>
    <col min="10262" max="10262" width="9" style="285"/>
    <col min="10263" max="10263" width="3.36328125" style="285" customWidth="1"/>
    <col min="10264" max="10264" width="9.90625" style="285" customWidth="1"/>
    <col min="10265" max="10265" width="3.36328125" style="285" customWidth="1"/>
    <col min="10266" max="10266" width="8.7265625" style="285" customWidth="1"/>
    <col min="10267" max="10272" width="9.6328125" style="285" customWidth="1"/>
    <col min="10273" max="10278" width="9" style="285"/>
    <col min="10279" max="10280" width="8.6328125" style="285" customWidth="1"/>
    <col min="10281" max="10281" width="3.453125" style="285" customWidth="1"/>
    <col min="10282" max="10282" width="7.453125" style="285" customWidth="1"/>
    <col min="10283" max="10283" width="7.7265625" style="285" customWidth="1"/>
    <col min="10284" max="10284" width="9" style="285"/>
    <col min="10285" max="10285" width="3.36328125" style="285" customWidth="1"/>
    <col min="10286" max="10286" width="9.453125" style="285" customWidth="1"/>
    <col min="10287" max="10500" width="9" style="285"/>
    <col min="10501" max="10501" width="3.36328125" style="285" customWidth="1"/>
    <col min="10502" max="10506" width="9.6328125" style="285" customWidth="1"/>
    <col min="10507" max="10507" width="3.36328125" style="285" customWidth="1"/>
    <col min="10508" max="10508" width="8.26953125" style="285" customWidth="1"/>
    <col min="10509" max="10509" width="3.36328125" style="285" customWidth="1"/>
    <col min="10510" max="10510" width="8.6328125" style="285" customWidth="1"/>
    <col min="10511" max="10511" width="3.36328125" style="285" customWidth="1"/>
    <col min="10512" max="10512" width="8.453125" style="285" customWidth="1"/>
    <col min="10513" max="10513" width="3.36328125" style="285" customWidth="1"/>
    <col min="10514" max="10514" width="9.08984375" style="285" customWidth="1"/>
    <col min="10515" max="10515" width="3.36328125" style="285" customWidth="1"/>
    <col min="10516" max="10516" width="8.90625" style="285" customWidth="1"/>
    <col min="10517" max="10517" width="3.36328125" style="285" customWidth="1"/>
    <col min="10518" max="10518" width="9" style="285"/>
    <col min="10519" max="10519" width="3.36328125" style="285" customWidth="1"/>
    <col min="10520" max="10520" width="9.90625" style="285" customWidth="1"/>
    <col min="10521" max="10521" width="3.36328125" style="285" customWidth="1"/>
    <col min="10522" max="10522" width="8.7265625" style="285" customWidth="1"/>
    <col min="10523" max="10528" width="9.6328125" style="285" customWidth="1"/>
    <col min="10529" max="10534" width="9" style="285"/>
    <col min="10535" max="10536" width="8.6328125" style="285" customWidth="1"/>
    <col min="10537" max="10537" width="3.453125" style="285" customWidth="1"/>
    <col min="10538" max="10538" width="7.453125" style="285" customWidth="1"/>
    <col min="10539" max="10539" width="7.7265625" style="285" customWidth="1"/>
    <col min="10540" max="10540" width="9" style="285"/>
    <col min="10541" max="10541" width="3.36328125" style="285" customWidth="1"/>
    <col min="10542" max="10542" width="9.453125" style="285" customWidth="1"/>
    <col min="10543" max="10756" width="9" style="285"/>
    <col min="10757" max="10757" width="3.36328125" style="285" customWidth="1"/>
    <col min="10758" max="10762" width="9.6328125" style="285" customWidth="1"/>
    <col min="10763" max="10763" width="3.36328125" style="285" customWidth="1"/>
    <col min="10764" max="10764" width="8.26953125" style="285" customWidth="1"/>
    <col min="10765" max="10765" width="3.36328125" style="285" customWidth="1"/>
    <col min="10766" max="10766" width="8.6328125" style="285" customWidth="1"/>
    <col min="10767" max="10767" width="3.36328125" style="285" customWidth="1"/>
    <col min="10768" max="10768" width="8.453125" style="285" customWidth="1"/>
    <col min="10769" max="10769" width="3.36328125" style="285" customWidth="1"/>
    <col min="10770" max="10770" width="9.08984375" style="285" customWidth="1"/>
    <col min="10771" max="10771" width="3.36328125" style="285" customWidth="1"/>
    <col min="10772" max="10772" width="8.90625" style="285" customWidth="1"/>
    <col min="10773" max="10773" width="3.36328125" style="285" customWidth="1"/>
    <col min="10774" max="10774" width="9" style="285"/>
    <col min="10775" max="10775" width="3.36328125" style="285" customWidth="1"/>
    <col min="10776" max="10776" width="9.90625" style="285" customWidth="1"/>
    <col min="10777" max="10777" width="3.36328125" style="285" customWidth="1"/>
    <col min="10778" max="10778" width="8.7265625" style="285" customWidth="1"/>
    <col min="10779" max="10784" width="9.6328125" style="285" customWidth="1"/>
    <col min="10785" max="10790" width="9" style="285"/>
    <col min="10791" max="10792" width="8.6328125" style="285" customWidth="1"/>
    <col min="10793" max="10793" width="3.453125" style="285" customWidth="1"/>
    <col min="10794" max="10794" width="7.453125" style="285" customWidth="1"/>
    <col min="10795" max="10795" width="7.7265625" style="285" customWidth="1"/>
    <col min="10796" max="10796" width="9" style="285"/>
    <col min="10797" max="10797" width="3.36328125" style="285" customWidth="1"/>
    <col min="10798" max="10798" width="9.453125" style="285" customWidth="1"/>
    <col min="10799" max="11012" width="9" style="285"/>
    <col min="11013" max="11013" width="3.36328125" style="285" customWidth="1"/>
    <col min="11014" max="11018" width="9.6328125" style="285" customWidth="1"/>
    <col min="11019" max="11019" width="3.36328125" style="285" customWidth="1"/>
    <col min="11020" max="11020" width="8.26953125" style="285" customWidth="1"/>
    <col min="11021" max="11021" width="3.36328125" style="285" customWidth="1"/>
    <col min="11022" max="11022" width="8.6328125" style="285" customWidth="1"/>
    <col min="11023" max="11023" width="3.36328125" style="285" customWidth="1"/>
    <col min="11024" max="11024" width="8.453125" style="285" customWidth="1"/>
    <col min="11025" max="11025" width="3.36328125" style="285" customWidth="1"/>
    <col min="11026" max="11026" width="9.08984375" style="285" customWidth="1"/>
    <col min="11027" max="11027" width="3.36328125" style="285" customWidth="1"/>
    <col min="11028" max="11028" width="8.90625" style="285" customWidth="1"/>
    <col min="11029" max="11029" width="3.36328125" style="285" customWidth="1"/>
    <col min="11030" max="11030" width="9" style="285"/>
    <col min="11031" max="11031" width="3.36328125" style="285" customWidth="1"/>
    <col min="11032" max="11032" width="9.90625" style="285" customWidth="1"/>
    <col min="11033" max="11033" width="3.36328125" style="285" customWidth="1"/>
    <col min="11034" max="11034" width="8.7265625" style="285" customWidth="1"/>
    <col min="11035" max="11040" width="9.6328125" style="285" customWidth="1"/>
    <col min="11041" max="11046" width="9" style="285"/>
    <col min="11047" max="11048" width="8.6328125" style="285" customWidth="1"/>
    <col min="11049" max="11049" width="3.453125" style="285" customWidth="1"/>
    <col min="11050" max="11050" width="7.453125" style="285" customWidth="1"/>
    <col min="11051" max="11051" width="7.7265625" style="285" customWidth="1"/>
    <col min="11052" max="11052" width="9" style="285"/>
    <col min="11053" max="11053" width="3.36328125" style="285" customWidth="1"/>
    <col min="11054" max="11054" width="9.453125" style="285" customWidth="1"/>
    <col min="11055" max="11268" width="9" style="285"/>
    <col min="11269" max="11269" width="3.36328125" style="285" customWidth="1"/>
    <col min="11270" max="11274" width="9.6328125" style="285" customWidth="1"/>
    <col min="11275" max="11275" width="3.36328125" style="285" customWidth="1"/>
    <col min="11276" max="11276" width="8.26953125" style="285" customWidth="1"/>
    <col min="11277" max="11277" width="3.36328125" style="285" customWidth="1"/>
    <col min="11278" max="11278" width="8.6328125" style="285" customWidth="1"/>
    <col min="11279" max="11279" width="3.36328125" style="285" customWidth="1"/>
    <col min="11280" max="11280" width="8.453125" style="285" customWidth="1"/>
    <col min="11281" max="11281" width="3.36328125" style="285" customWidth="1"/>
    <col min="11282" max="11282" width="9.08984375" style="285" customWidth="1"/>
    <col min="11283" max="11283" width="3.36328125" style="285" customWidth="1"/>
    <col min="11284" max="11284" width="8.90625" style="285" customWidth="1"/>
    <col min="11285" max="11285" width="3.36328125" style="285" customWidth="1"/>
    <col min="11286" max="11286" width="9" style="285"/>
    <col min="11287" max="11287" width="3.36328125" style="285" customWidth="1"/>
    <col min="11288" max="11288" width="9.90625" style="285" customWidth="1"/>
    <col min="11289" max="11289" width="3.36328125" style="285" customWidth="1"/>
    <col min="11290" max="11290" width="8.7265625" style="285" customWidth="1"/>
    <col min="11291" max="11296" width="9.6328125" style="285" customWidth="1"/>
    <col min="11297" max="11302" width="9" style="285"/>
    <col min="11303" max="11304" width="8.6328125" style="285" customWidth="1"/>
    <col min="11305" max="11305" width="3.453125" style="285" customWidth="1"/>
    <col min="11306" max="11306" width="7.453125" style="285" customWidth="1"/>
    <col min="11307" max="11307" width="7.7265625" style="285" customWidth="1"/>
    <col min="11308" max="11308" width="9" style="285"/>
    <col min="11309" max="11309" width="3.36328125" style="285" customWidth="1"/>
    <col min="11310" max="11310" width="9.453125" style="285" customWidth="1"/>
    <col min="11311" max="11524" width="9" style="285"/>
    <col min="11525" max="11525" width="3.36328125" style="285" customWidth="1"/>
    <col min="11526" max="11530" width="9.6328125" style="285" customWidth="1"/>
    <col min="11531" max="11531" width="3.36328125" style="285" customWidth="1"/>
    <col min="11532" max="11532" width="8.26953125" style="285" customWidth="1"/>
    <col min="11533" max="11533" width="3.36328125" style="285" customWidth="1"/>
    <col min="11534" max="11534" width="8.6328125" style="285" customWidth="1"/>
    <col min="11535" max="11535" width="3.36328125" style="285" customWidth="1"/>
    <col min="11536" max="11536" width="8.453125" style="285" customWidth="1"/>
    <col min="11537" max="11537" width="3.36328125" style="285" customWidth="1"/>
    <col min="11538" max="11538" width="9.08984375" style="285" customWidth="1"/>
    <col min="11539" max="11539" width="3.36328125" style="285" customWidth="1"/>
    <col min="11540" max="11540" width="8.90625" style="285" customWidth="1"/>
    <col min="11541" max="11541" width="3.36328125" style="285" customWidth="1"/>
    <col min="11542" max="11542" width="9" style="285"/>
    <col min="11543" max="11543" width="3.36328125" style="285" customWidth="1"/>
    <col min="11544" max="11544" width="9.90625" style="285" customWidth="1"/>
    <col min="11545" max="11545" width="3.36328125" style="285" customWidth="1"/>
    <col min="11546" max="11546" width="8.7265625" style="285" customWidth="1"/>
    <col min="11547" max="11552" width="9.6328125" style="285" customWidth="1"/>
    <col min="11553" max="11558" width="9" style="285"/>
    <col min="11559" max="11560" width="8.6328125" style="285" customWidth="1"/>
    <col min="11561" max="11561" width="3.453125" style="285" customWidth="1"/>
    <col min="11562" max="11562" width="7.453125" style="285" customWidth="1"/>
    <col min="11563" max="11563" width="7.7265625" style="285" customWidth="1"/>
    <col min="11564" max="11564" width="9" style="285"/>
    <col min="11565" max="11565" width="3.36328125" style="285" customWidth="1"/>
    <col min="11566" max="11566" width="9.453125" style="285" customWidth="1"/>
    <col min="11567" max="11780" width="9" style="285"/>
    <col min="11781" max="11781" width="3.36328125" style="285" customWidth="1"/>
    <col min="11782" max="11786" width="9.6328125" style="285" customWidth="1"/>
    <col min="11787" max="11787" width="3.36328125" style="285" customWidth="1"/>
    <col min="11788" max="11788" width="8.26953125" style="285" customWidth="1"/>
    <col min="11789" max="11789" width="3.36328125" style="285" customWidth="1"/>
    <col min="11790" max="11790" width="8.6328125" style="285" customWidth="1"/>
    <col min="11791" max="11791" width="3.36328125" style="285" customWidth="1"/>
    <col min="11792" max="11792" width="8.453125" style="285" customWidth="1"/>
    <col min="11793" max="11793" width="3.36328125" style="285" customWidth="1"/>
    <col min="11794" max="11794" width="9.08984375" style="285" customWidth="1"/>
    <col min="11795" max="11795" width="3.36328125" style="285" customWidth="1"/>
    <col min="11796" max="11796" width="8.90625" style="285" customWidth="1"/>
    <col min="11797" max="11797" width="3.36328125" style="285" customWidth="1"/>
    <col min="11798" max="11798" width="9" style="285"/>
    <col min="11799" max="11799" width="3.36328125" style="285" customWidth="1"/>
    <col min="11800" max="11800" width="9.90625" style="285" customWidth="1"/>
    <col min="11801" max="11801" width="3.36328125" style="285" customWidth="1"/>
    <col min="11802" max="11802" width="8.7265625" style="285" customWidth="1"/>
    <col min="11803" max="11808" width="9.6328125" style="285" customWidth="1"/>
    <col min="11809" max="11814" width="9" style="285"/>
    <col min="11815" max="11816" width="8.6328125" style="285" customWidth="1"/>
    <col min="11817" max="11817" width="3.453125" style="285" customWidth="1"/>
    <col min="11818" max="11818" width="7.453125" style="285" customWidth="1"/>
    <col min="11819" max="11819" width="7.7265625" style="285" customWidth="1"/>
    <col min="11820" max="11820" width="9" style="285"/>
    <col min="11821" max="11821" width="3.36328125" style="285" customWidth="1"/>
    <col min="11822" max="11822" width="9.453125" style="285" customWidth="1"/>
    <col min="11823" max="12036" width="9" style="285"/>
    <col min="12037" max="12037" width="3.36328125" style="285" customWidth="1"/>
    <col min="12038" max="12042" width="9.6328125" style="285" customWidth="1"/>
    <col min="12043" max="12043" width="3.36328125" style="285" customWidth="1"/>
    <col min="12044" max="12044" width="8.26953125" style="285" customWidth="1"/>
    <col min="12045" max="12045" width="3.36328125" style="285" customWidth="1"/>
    <col min="12046" max="12046" width="8.6328125" style="285" customWidth="1"/>
    <col min="12047" max="12047" width="3.36328125" style="285" customWidth="1"/>
    <col min="12048" max="12048" width="8.453125" style="285" customWidth="1"/>
    <col min="12049" max="12049" width="3.36328125" style="285" customWidth="1"/>
    <col min="12050" max="12050" width="9.08984375" style="285" customWidth="1"/>
    <col min="12051" max="12051" width="3.36328125" style="285" customWidth="1"/>
    <col min="12052" max="12052" width="8.90625" style="285" customWidth="1"/>
    <col min="12053" max="12053" width="3.36328125" style="285" customWidth="1"/>
    <col min="12054" max="12054" width="9" style="285"/>
    <col min="12055" max="12055" width="3.36328125" style="285" customWidth="1"/>
    <col min="12056" max="12056" width="9.90625" style="285" customWidth="1"/>
    <col min="12057" max="12057" width="3.36328125" style="285" customWidth="1"/>
    <col min="12058" max="12058" width="8.7265625" style="285" customWidth="1"/>
    <col min="12059" max="12064" width="9.6328125" style="285" customWidth="1"/>
    <col min="12065" max="12070" width="9" style="285"/>
    <col min="12071" max="12072" width="8.6328125" style="285" customWidth="1"/>
    <col min="12073" max="12073" width="3.453125" style="285" customWidth="1"/>
    <col min="12074" max="12074" width="7.453125" style="285" customWidth="1"/>
    <col min="12075" max="12075" width="7.7265625" style="285" customWidth="1"/>
    <col min="12076" max="12076" width="9" style="285"/>
    <col min="12077" max="12077" width="3.36328125" style="285" customWidth="1"/>
    <col min="12078" max="12078" width="9.453125" style="285" customWidth="1"/>
    <col min="12079" max="12292" width="9" style="285"/>
    <col min="12293" max="12293" width="3.36328125" style="285" customWidth="1"/>
    <col min="12294" max="12298" width="9.6328125" style="285" customWidth="1"/>
    <col min="12299" max="12299" width="3.36328125" style="285" customWidth="1"/>
    <col min="12300" max="12300" width="8.26953125" style="285" customWidth="1"/>
    <col min="12301" max="12301" width="3.36328125" style="285" customWidth="1"/>
    <col min="12302" max="12302" width="8.6328125" style="285" customWidth="1"/>
    <col min="12303" max="12303" width="3.36328125" style="285" customWidth="1"/>
    <col min="12304" max="12304" width="8.453125" style="285" customWidth="1"/>
    <col min="12305" max="12305" width="3.36328125" style="285" customWidth="1"/>
    <col min="12306" max="12306" width="9.08984375" style="285" customWidth="1"/>
    <col min="12307" max="12307" width="3.36328125" style="285" customWidth="1"/>
    <col min="12308" max="12308" width="8.90625" style="285" customWidth="1"/>
    <col min="12309" max="12309" width="3.36328125" style="285" customWidth="1"/>
    <col min="12310" max="12310" width="9" style="285"/>
    <col min="12311" max="12311" width="3.36328125" style="285" customWidth="1"/>
    <col min="12312" max="12312" width="9.90625" style="285" customWidth="1"/>
    <col min="12313" max="12313" width="3.36328125" style="285" customWidth="1"/>
    <col min="12314" max="12314" width="8.7265625" style="285" customWidth="1"/>
    <col min="12315" max="12320" width="9.6328125" style="285" customWidth="1"/>
    <col min="12321" max="12326" width="9" style="285"/>
    <col min="12327" max="12328" width="8.6328125" style="285" customWidth="1"/>
    <col min="12329" max="12329" width="3.453125" style="285" customWidth="1"/>
    <col min="12330" max="12330" width="7.453125" style="285" customWidth="1"/>
    <col min="12331" max="12331" width="7.7265625" style="285" customWidth="1"/>
    <col min="12332" max="12332" width="9" style="285"/>
    <col min="12333" max="12333" width="3.36328125" style="285" customWidth="1"/>
    <col min="12334" max="12334" width="9.453125" style="285" customWidth="1"/>
    <col min="12335" max="12548" width="9" style="285"/>
    <col min="12549" max="12549" width="3.36328125" style="285" customWidth="1"/>
    <col min="12550" max="12554" width="9.6328125" style="285" customWidth="1"/>
    <col min="12555" max="12555" width="3.36328125" style="285" customWidth="1"/>
    <col min="12556" max="12556" width="8.26953125" style="285" customWidth="1"/>
    <col min="12557" max="12557" width="3.36328125" style="285" customWidth="1"/>
    <col min="12558" max="12558" width="8.6328125" style="285" customWidth="1"/>
    <col min="12559" max="12559" width="3.36328125" style="285" customWidth="1"/>
    <col min="12560" max="12560" width="8.453125" style="285" customWidth="1"/>
    <col min="12561" max="12561" width="3.36328125" style="285" customWidth="1"/>
    <col min="12562" max="12562" width="9.08984375" style="285" customWidth="1"/>
    <col min="12563" max="12563" width="3.36328125" style="285" customWidth="1"/>
    <col min="12564" max="12564" width="8.90625" style="285" customWidth="1"/>
    <col min="12565" max="12565" width="3.36328125" style="285" customWidth="1"/>
    <col min="12566" max="12566" width="9" style="285"/>
    <col min="12567" max="12567" width="3.36328125" style="285" customWidth="1"/>
    <col min="12568" max="12568" width="9.90625" style="285" customWidth="1"/>
    <col min="12569" max="12569" width="3.36328125" style="285" customWidth="1"/>
    <col min="12570" max="12570" width="8.7265625" style="285" customWidth="1"/>
    <col min="12571" max="12576" width="9.6328125" style="285" customWidth="1"/>
    <col min="12577" max="12582" width="9" style="285"/>
    <col min="12583" max="12584" width="8.6328125" style="285" customWidth="1"/>
    <col min="12585" max="12585" width="3.453125" style="285" customWidth="1"/>
    <col min="12586" max="12586" width="7.453125" style="285" customWidth="1"/>
    <col min="12587" max="12587" width="7.7265625" style="285" customWidth="1"/>
    <col min="12588" max="12588" width="9" style="285"/>
    <col min="12589" max="12589" width="3.36328125" style="285" customWidth="1"/>
    <col min="12590" max="12590" width="9.453125" style="285" customWidth="1"/>
    <col min="12591" max="12804" width="9" style="285"/>
    <col min="12805" max="12805" width="3.36328125" style="285" customWidth="1"/>
    <col min="12806" max="12810" width="9.6328125" style="285" customWidth="1"/>
    <col min="12811" max="12811" width="3.36328125" style="285" customWidth="1"/>
    <col min="12812" max="12812" width="8.26953125" style="285" customWidth="1"/>
    <col min="12813" max="12813" width="3.36328125" style="285" customWidth="1"/>
    <col min="12814" max="12814" width="8.6328125" style="285" customWidth="1"/>
    <col min="12815" max="12815" width="3.36328125" style="285" customWidth="1"/>
    <col min="12816" max="12816" width="8.453125" style="285" customWidth="1"/>
    <col min="12817" max="12817" width="3.36328125" style="285" customWidth="1"/>
    <col min="12818" max="12818" width="9.08984375" style="285" customWidth="1"/>
    <col min="12819" max="12819" width="3.36328125" style="285" customWidth="1"/>
    <col min="12820" max="12820" width="8.90625" style="285" customWidth="1"/>
    <col min="12821" max="12821" width="3.36328125" style="285" customWidth="1"/>
    <col min="12822" max="12822" width="9" style="285"/>
    <col min="12823" max="12823" width="3.36328125" style="285" customWidth="1"/>
    <col min="12824" max="12824" width="9.90625" style="285" customWidth="1"/>
    <col min="12825" max="12825" width="3.36328125" style="285" customWidth="1"/>
    <col min="12826" max="12826" width="8.7265625" style="285" customWidth="1"/>
    <col min="12827" max="12832" width="9.6328125" style="285" customWidth="1"/>
    <col min="12833" max="12838" width="9" style="285"/>
    <col min="12839" max="12840" width="8.6328125" style="285" customWidth="1"/>
    <col min="12841" max="12841" width="3.453125" style="285" customWidth="1"/>
    <col min="12842" max="12842" width="7.453125" style="285" customWidth="1"/>
    <col min="12843" max="12843" width="7.7265625" style="285" customWidth="1"/>
    <col min="12844" max="12844" width="9" style="285"/>
    <col min="12845" max="12845" width="3.36328125" style="285" customWidth="1"/>
    <col min="12846" max="12846" width="9.453125" style="285" customWidth="1"/>
    <col min="12847" max="13060" width="9" style="285"/>
    <col min="13061" max="13061" width="3.36328125" style="285" customWidth="1"/>
    <col min="13062" max="13066" width="9.6328125" style="285" customWidth="1"/>
    <col min="13067" max="13067" width="3.36328125" style="285" customWidth="1"/>
    <col min="13068" max="13068" width="8.26953125" style="285" customWidth="1"/>
    <col min="13069" max="13069" width="3.36328125" style="285" customWidth="1"/>
    <col min="13070" max="13070" width="8.6328125" style="285" customWidth="1"/>
    <col min="13071" max="13071" width="3.36328125" style="285" customWidth="1"/>
    <col min="13072" max="13072" width="8.453125" style="285" customWidth="1"/>
    <col min="13073" max="13073" width="3.36328125" style="285" customWidth="1"/>
    <col min="13074" max="13074" width="9.08984375" style="285" customWidth="1"/>
    <col min="13075" max="13075" width="3.36328125" style="285" customWidth="1"/>
    <col min="13076" max="13076" width="8.90625" style="285" customWidth="1"/>
    <col min="13077" max="13077" width="3.36328125" style="285" customWidth="1"/>
    <col min="13078" max="13078" width="9" style="285"/>
    <col min="13079" max="13079" width="3.36328125" style="285" customWidth="1"/>
    <col min="13080" max="13080" width="9.90625" style="285" customWidth="1"/>
    <col min="13081" max="13081" width="3.36328125" style="285" customWidth="1"/>
    <col min="13082" max="13082" width="8.7265625" style="285" customWidth="1"/>
    <col min="13083" max="13088" width="9.6328125" style="285" customWidth="1"/>
    <col min="13089" max="13094" width="9" style="285"/>
    <col min="13095" max="13096" width="8.6328125" style="285" customWidth="1"/>
    <col min="13097" max="13097" width="3.453125" style="285" customWidth="1"/>
    <col min="13098" max="13098" width="7.453125" style="285" customWidth="1"/>
    <col min="13099" max="13099" width="7.7265625" style="285" customWidth="1"/>
    <col min="13100" max="13100" width="9" style="285"/>
    <col min="13101" max="13101" width="3.36328125" style="285" customWidth="1"/>
    <col min="13102" max="13102" width="9.453125" style="285" customWidth="1"/>
    <col min="13103" max="13316" width="9" style="285"/>
    <col min="13317" max="13317" width="3.36328125" style="285" customWidth="1"/>
    <col min="13318" max="13322" width="9.6328125" style="285" customWidth="1"/>
    <col min="13323" max="13323" width="3.36328125" style="285" customWidth="1"/>
    <col min="13324" max="13324" width="8.26953125" style="285" customWidth="1"/>
    <col min="13325" max="13325" width="3.36328125" style="285" customWidth="1"/>
    <col min="13326" max="13326" width="8.6328125" style="285" customWidth="1"/>
    <col min="13327" max="13327" width="3.36328125" style="285" customWidth="1"/>
    <col min="13328" max="13328" width="8.453125" style="285" customWidth="1"/>
    <col min="13329" max="13329" width="3.36328125" style="285" customWidth="1"/>
    <col min="13330" max="13330" width="9.08984375" style="285" customWidth="1"/>
    <col min="13331" max="13331" width="3.36328125" style="285" customWidth="1"/>
    <col min="13332" max="13332" width="8.90625" style="285" customWidth="1"/>
    <col min="13333" max="13333" width="3.36328125" style="285" customWidth="1"/>
    <col min="13334" max="13334" width="9" style="285"/>
    <col min="13335" max="13335" width="3.36328125" style="285" customWidth="1"/>
    <col min="13336" max="13336" width="9.90625" style="285" customWidth="1"/>
    <col min="13337" max="13337" width="3.36328125" style="285" customWidth="1"/>
    <col min="13338" max="13338" width="8.7265625" style="285" customWidth="1"/>
    <col min="13339" max="13344" width="9.6328125" style="285" customWidth="1"/>
    <col min="13345" max="13350" width="9" style="285"/>
    <col min="13351" max="13352" width="8.6328125" style="285" customWidth="1"/>
    <col min="13353" max="13353" width="3.453125" style="285" customWidth="1"/>
    <col min="13354" max="13354" width="7.453125" style="285" customWidth="1"/>
    <col min="13355" max="13355" width="7.7265625" style="285" customWidth="1"/>
    <col min="13356" max="13356" width="9" style="285"/>
    <col min="13357" max="13357" width="3.36328125" style="285" customWidth="1"/>
    <col min="13358" max="13358" width="9.453125" style="285" customWidth="1"/>
    <col min="13359" max="13572" width="9" style="285"/>
    <col min="13573" max="13573" width="3.36328125" style="285" customWidth="1"/>
    <col min="13574" max="13578" width="9.6328125" style="285" customWidth="1"/>
    <col min="13579" max="13579" width="3.36328125" style="285" customWidth="1"/>
    <col min="13580" max="13580" width="8.26953125" style="285" customWidth="1"/>
    <col min="13581" max="13581" width="3.36328125" style="285" customWidth="1"/>
    <col min="13582" max="13582" width="8.6328125" style="285" customWidth="1"/>
    <col min="13583" max="13583" width="3.36328125" style="285" customWidth="1"/>
    <col min="13584" max="13584" width="8.453125" style="285" customWidth="1"/>
    <col min="13585" max="13585" width="3.36328125" style="285" customWidth="1"/>
    <col min="13586" max="13586" width="9.08984375" style="285" customWidth="1"/>
    <col min="13587" max="13587" width="3.36328125" style="285" customWidth="1"/>
    <col min="13588" max="13588" width="8.90625" style="285" customWidth="1"/>
    <col min="13589" max="13589" width="3.36328125" style="285" customWidth="1"/>
    <col min="13590" max="13590" width="9" style="285"/>
    <col min="13591" max="13591" width="3.36328125" style="285" customWidth="1"/>
    <col min="13592" max="13592" width="9.90625" style="285" customWidth="1"/>
    <col min="13593" max="13593" width="3.36328125" style="285" customWidth="1"/>
    <col min="13594" max="13594" width="8.7265625" style="285" customWidth="1"/>
    <col min="13595" max="13600" width="9.6328125" style="285" customWidth="1"/>
    <col min="13601" max="13606" width="9" style="285"/>
    <col min="13607" max="13608" width="8.6328125" style="285" customWidth="1"/>
    <col min="13609" max="13609" width="3.453125" style="285" customWidth="1"/>
    <col min="13610" max="13610" width="7.453125" style="285" customWidth="1"/>
    <col min="13611" max="13611" width="7.7265625" style="285" customWidth="1"/>
    <col min="13612" max="13612" width="9" style="285"/>
    <col min="13613" max="13613" width="3.36328125" style="285" customWidth="1"/>
    <col min="13614" max="13614" width="9.453125" style="285" customWidth="1"/>
    <col min="13615" max="13828" width="9" style="285"/>
    <col min="13829" max="13829" width="3.36328125" style="285" customWidth="1"/>
    <col min="13830" max="13834" width="9.6328125" style="285" customWidth="1"/>
    <col min="13835" max="13835" width="3.36328125" style="285" customWidth="1"/>
    <col min="13836" max="13836" width="8.26953125" style="285" customWidth="1"/>
    <col min="13837" max="13837" width="3.36328125" style="285" customWidth="1"/>
    <col min="13838" max="13838" width="8.6328125" style="285" customWidth="1"/>
    <col min="13839" max="13839" width="3.36328125" style="285" customWidth="1"/>
    <col min="13840" max="13840" width="8.453125" style="285" customWidth="1"/>
    <col min="13841" max="13841" width="3.36328125" style="285" customWidth="1"/>
    <col min="13842" max="13842" width="9.08984375" style="285" customWidth="1"/>
    <col min="13843" max="13843" width="3.36328125" style="285" customWidth="1"/>
    <col min="13844" max="13844" width="8.90625" style="285" customWidth="1"/>
    <col min="13845" max="13845" width="3.36328125" style="285" customWidth="1"/>
    <col min="13846" max="13846" width="9" style="285"/>
    <col min="13847" max="13847" width="3.36328125" style="285" customWidth="1"/>
    <col min="13848" max="13848" width="9.90625" style="285" customWidth="1"/>
    <col min="13849" max="13849" width="3.36328125" style="285" customWidth="1"/>
    <col min="13850" max="13850" width="8.7265625" style="285" customWidth="1"/>
    <col min="13851" max="13856" width="9.6328125" style="285" customWidth="1"/>
    <col min="13857" max="13862" width="9" style="285"/>
    <col min="13863" max="13864" width="8.6328125" style="285" customWidth="1"/>
    <col min="13865" max="13865" width="3.453125" style="285" customWidth="1"/>
    <col min="13866" max="13866" width="7.453125" style="285" customWidth="1"/>
    <col min="13867" max="13867" width="7.7265625" style="285" customWidth="1"/>
    <col min="13868" max="13868" width="9" style="285"/>
    <col min="13869" max="13869" width="3.36328125" style="285" customWidth="1"/>
    <col min="13870" max="13870" width="9.453125" style="285" customWidth="1"/>
    <col min="13871" max="14084" width="9" style="285"/>
    <col min="14085" max="14085" width="3.36328125" style="285" customWidth="1"/>
    <col min="14086" max="14090" width="9.6328125" style="285" customWidth="1"/>
    <col min="14091" max="14091" width="3.36328125" style="285" customWidth="1"/>
    <col min="14092" max="14092" width="8.26953125" style="285" customWidth="1"/>
    <col min="14093" max="14093" width="3.36328125" style="285" customWidth="1"/>
    <col min="14094" max="14094" width="8.6328125" style="285" customWidth="1"/>
    <col min="14095" max="14095" width="3.36328125" style="285" customWidth="1"/>
    <col min="14096" max="14096" width="8.453125" style="285" customWidth="1"/>
    <col min="14097" max="14097" width="3.36328125" style="285" customWidth="1"/>
    <col min="14098" max="14098" width="9.08984375" style="285" customWidth="1"/>
    <col min="14099" max="14099" width="3.36328125" style="285" customWidth="1"/>
    <col min="14100" max="14100" width="8.90625" style="285" customWidth="1"/>
    <col min="14101" max="14101" width="3.36328125" style="285" customWidth="1"/>
    <col min="14102" max="14102" width="9" style="285"/>
    <col min="14103" max="14103" width="3.36328125" style="285" customWidth="1"/>
    <col min="14104" max="14104" width="9.90625" style="285" customWidth="1"/>
    <col min="14105" max="14105" width="3.36328125" style="285" customWidth="1"/>
    <col min="14106" max="14106" width="8.7265625" style="285" customWidth="1"/>
    <col min="14107" max="14112" width="9.6328125" style="285" customWidth="1"/>
    <col min="14113" max="14118" width="9" style="285"/>
    <col min="14119" max="14120" width="8.6328125" style="285" customWidth="1"/>
    <col min="14121" max="14121" width="3.453125" style="285" customWidth="1"/>
    <col min="14122" max="14122" width="7.453125" style="285" customWidth="1"/>
    <col min="14123" max="14123" width="7.7265625" style="285" customWidth="1"/>
    <col min="14124" max="14124" width="9" style="285"/>
    <col min="14125" max="14125" width="3.36328125" style="285" customWidth="1"/>
    <col min="14126" max="14126" width="9.453125" style="285" customWidth="1"/>
    <col min="14127" max="14340" width="9" style="285"/>
    <col min="14341" max="14341" width="3.36328125" style="285" customWidth="1"/>
    <col min="14342" max="14346" width="9.6328125" style="285" customWidth="1"/>
    <col min="14347" max="14347" width="3.36328125" style="285" customWidth="1"/>
    <col min="14348" max="14348" width="8.26953125" style="285" customWidth="1"/>
    <col min="14349" max="14349" width="3.36328125" style="285" customWidth="1"/>
    <col min="14350" max="14350" width="8.6328125" style="285" customWidth="1"/>
    <col min="14351" max="14351" width="3.36328125" style="285" customWidth="1"/>
    <col min="14352" max="14352" width="8.453125" style="285" customWidth="1"/>
    <col min="14353" max="14353" width="3.36328125" style="285" customWidth="1"/>
    <col min="14354" max="14354" width="9.08984375" style="285" customWidth="1"/>
    <col min="14355" max="14355" width="3.36328125" style="285" customWidth="1"/>
    <col min="14356" max="14356" width="8.90625" style="285" customWidth="1"/>
    <col min="14357" max="14357" width="3.36328125" style="285" customWidth="1"/>
    <col min="14358" max="14358" width="9" style="285"/>
    <col min="14359" max="14359" width="3.36328125" style="285" customWidth="1"/>
    <col min="14360" max="14360" width="9.90625" style="285" customWidth="1"/>
    <col min="14361" max="14361" width="3.36328125" style="285" customWidth="1"/>
    <col min="14362" max="14362" width="8.7265625" style="285" customWidth="1"/>
    <col min="14363" max="14368" width="9.6328125" style="285" customWidth="1"/>
    <col min="14369" max="14374" width="9" style="285"/>
    <col min="14375" max="14376" width="8.6328125" style="285" customWidth="1"/>
    <col min="14377" max="14377" width="3.453125" style="285" customWidth="1"/>
    <col min="14378" max="14378" width="7.453125" style="285" customWidth="1"/>
    <col min="14379" max="14379" width="7.7265625" style="285" customWidth="1"/>
    <col min="14380" max="14380" width="9" style="285"/>
    <col min="14381" max="14381" width="3.36328125" style="285" customWidth="1"/>
    <col min="14382" max="14382" width="9.453125" style="285" customWidth="1"/>
    <col min="14383" max="14596" width="9" style="285"/>
    <col min="14597" max="14597" width="3.36328125" style="285" customWidth="1"/>
    <col min="14598" max="14602" width="9.6328125" style="285" customWidth="1"/>
    <col min="14603" max="14603" width="3.36328125" style="285" customWidth="1"/>
    <col min="14604" max="14604" width="8.26953125" style="285" customWidth="1"/>
    <col min="14605" max="14605" width="3.36328125" style="285" customWidth="1"/>
    <col min="14606" max="14606" width="8.6328125" style="285" customWidth="1"/>
    <col min="14607" max="14607" width="3.36328125" style="285" customWidth="1"/>
    <col min="14608" max="14608" width="8.453125" style="285" customWidth="1"/>
    <col min="14609" max="14609" width="3.36328125" style="285" customWidth="1"/>
    <col min="14610" max="14610" width="9.08984375" style="285" customWidth="1"/>
    <col min="14611" max="14611" width="3.36328125" style="285" customWidth="1"/>
    <col min="14612" max="14612" width="8.90625" style="285" customWidth="1"/>
    <col min="14613" max="14613" width="3.36328125" style="285" customWidth="1"/>
    <col min="14614" max="14614" width="9" style="285"/>
    <col min="14615" max="14615" width="3.36328125" style="285" customWidth="1"/>
    <col min="14616" max="14616" width="9.90625" style="285" customWidth="1"/>
    <col min="14617" max="14617" width="3.36328125" style="285" customWidth="1"/>
    <col min="14618" max="14618" width="8.7265625" style="285" customWidth="1"/>
    <col min="14619" max="14624" width="9.6328125" style="285" customWidth="1"/>
    <col min="14625" max="14630" width="9" style="285"/>
    <col min="14631" max="14632" width="8.6328125" style="285" customWidth="1"/>
    <col min="14633" max="14633" width="3.453125" style="285" customWidth="1"/>
    <col min="14634" max="14634" width="7.453125" style="285" customWidth="1"/>
    <col min="14635" max="14635" width="7.7265625" style="285" customWidth="1"/>
    <col min="14636" max="14636" width="9" style="285"/>
    <col min="14637" max="14637" width="3.36328125" style="285" customWidth="1"/>
    <col min="14638" max="14638" width="9.453125" style="285" customWidth="1"/>
    <col min="14639" max="14852" width="9" style="285"/>
    <col min="14853" max="14853" width="3.36328125" style="285" customWidth="1"/>
    <col min="14854" max="14858" width="9.6328125" style="285" customWidth="1"/>
    <col min="14859" max="14859" width="3.36328125" style="285" customWidth="1"/>
    <col min="14860" max="14860" width="8.26953125" style="285" customWidth="1"/>
    <col min="14861" max="14861" width="3.36328125" style="285" customWidth="1"/>
    <col min="14862" max="14862" width="8.6328125" style="285" customWidth="1"/>
    <col min="14863" max="14863" width="3.36328125" style="285" customWidth="1"/>
    <col min="14864" max="14864" width="8.453125" style="285" customWidth="1"/>
    <col min="14865" max="14865" width="3.36328125" style="285" customWidth="1"/>
    <col min="14866" max="14866" width="9.08984375" style="285" customWidth="1"/>
    <col min="14867" max="14867" width="3.36328125" style="285" customWidth="1"/>
    <col min="14868" max="14868" width="8.90625" style="285" customWidth="1"/>
    <col min="14869" max="14869" width="3.36328125" style="285" customWidth="1"/>
    <col min="14870" max="14870" width="9" style="285"/>
    <col min="14871" max="14871" width="3.36328125" style="285" customWidth="1"/>
    <col min="14872" max="14872" width="9.90625" style="285" customWidth="1"/>
    <col min="14873" max="14873" width="3.36328125" style="285" customWidth="1"/>
    <col min="14874" max="14874" width="8.7265625" style="285" customWidth="1"/>
    <col min="14875" max="14880" width="9.6328125" style="285" customWidth="1"/>
    <col min="14881" max="14886" width="9" style="285"/>
    <col min="14887" max="14888" width="8.6328125" style="285" customWidth="1"/>
    <col min="14889" max="14889" width="3.453125" style="285" customWidth="1"/>
    <col min="14890" max="14890" width="7.453125" style="285" customWidth="1"/>
    <col min="14891" max="14891" width="7.7265625" style="285" customWidth="1"/>
    <col min="14892" max="14892" width="9" style="285"/>
    <col min="14893" max="14893" width="3.36328125" style="285" customWidth="1"/>
    <col min="14894" max="14894" width="9.453125" style="285" customWidth="1"/>
    <col min="14895" max="15108" width="9" style="285"/>
    <col min="15109" max="15109" width="3.36328125" style="285" customWidth="1"/>
    <col min="15110" max="15114" width="9.6328125" style="285" customWidth="1"/>
    <col min="15115" max="15115" width="3.36328125" style="285" customWidth="1"/>
    <col min="15116" max="15116" width="8.26953125" style="285" customWidth="1"/>
    <col min="15117" max="15117" width="3.36328125" style="285" customWidth="1"/>
    <col min="15118" max="15118" width="8.6328125" style="285" customWidth="1"/>
    <col min="15119" max="15119" width="3.36328125" style="285" customWidth="1"/>
    <col min="15120" max="15120" width="8.453125" style="285" customWidth="1"/>
    <col min="15121" max="15121" width="3.36328125" style="285" customWidth="1"/>
    <col min="15122" max="15122" width="9.08984375" style="285" customWidth="1"/>
    <col min="15123" max="15123" width="3.36328125" style="285" customWidth="1"/>
    <col min="15124" max="15124" width="8.90625" style="285" customWidth="1"/>
    <col min="15125" max="15125" width="3.36328125" style="285" customWidth="1"/>
    <col min="15126" max="15126" width="9" style="285"/>
    <col min="15127" max="15127" width="3.36328125" style="285" customWidth="1"/>
    <col min="15128" max="15128" width="9.90625" style="285" customWidth="1"/>
    <col min="15129" max="15129" width="3.36328125" style="285" customWidth="1"/>
    <col min="15130" max="15130" width="8.7265625" style="285" customWidth="1"/>
    <col min="15131" max="15136" width="9.6328125" style="285" customWidth="1"/>
    <col min="15137" max="15142" width="9" style="285"/>
    <col min="15143" max="15144" width="8.6328125" style="285" customWidth="1"/>
    <col min="15145" max="15145" width="3.453125" style="285" customWidth="1"/>
    <col min="15146" max="15146" width="7.453125" style="285" customWidth="1"/>
    <col min="15147" max="15147" width="7.7265625" style="285" customWidth="1"/>
    <col min="15148" max="15148" width="9" style="285"/>
    <col min="15149" max="15149" width="3.36328125" style="285" customWidth="1"/>
    <col min="15150" max="15150" width="9.453125" style="285" customWidth="1"/>
    <col min="15151" max="15364" width="9" style="285"/>
    <col min="15365" max="15365" width="3.36328125" style="285" customWidth="1"/>
    <col min="15366" max="15370" width="9.6328125" style="285" customWidth="1"/>
    <col min="15371" max="15371" width="3.36328125" style="285" customWidth="1"/>
    <col min="15372" max="15372" width="8.26953125" style="285" customWidth="1"/>
    <col min="15373" max="15373" width="3.36328125" style="285" customWidth="1"/>
    <col min="15374" max="15374" width="8.6328125" style="285" customWidth="1"/>
    <col min="15375" max="15375" width="3.36328125" style="285" customWidth="1"/>
    <col min="15376" max="15376" width="8.453125" style="285" customWidth="1"/>
    <col min="15377" max="15377" width="3.36328125" style="285" customWidth="1"/>
    <col min="15378" max="15378" width="9.08984375" style="285" customWidth="1"/>
    <col min="15379" max="15379" width="3.36328125" style="285" customWidth="1"/>
    <col min="15380" max="15380" width="8.90625" style="285" customWidth="1"/>
    <col min="15381" max="15381" width="3.36328125" style="285" customWidth="1"/>
    <col min="15382" max="15382" width="9" style="285"/>
    <col min="15383" max="15383" width="3.36328125" style="285" customWidth="1"/>
    <col min="15384" max="15384" width="9.90625" style="285" customWidth="1"/>
    <col min="15385" max="15385" width="3.36328125" style="285" customWidth="1"/>
    <col min="15386" max="15386" width="8.7265625" style="285" customWidth="1"/>
    <col min="15387" max="15392" width="9.6328125" style="285" customWidth="1"/>
    <col min="15393" max="15398" width="9" style="285"/>
    <col min="15399" max="15400" width="8.6328125" style="285" customWidth="1"/>
    <col min="15401" max="15401" width="3.453125" style="285" customWidth="1"/>
    <col min="15402" max="15402" width="7.453125" style="285" customWidth="1"/>
    <col min="15403" max="15403" width="7.7265625" style="285" customWidth="1"/>
    <col min="15404" max="15404" width="9" style="285"/>
    <col min="15405" max="15405" width="3.36328125" style="285" customWidth="1"/>
    <col min="15406" max="15406" width="9.453125" style="285" customWidth="1"/>
    <col min="15407" max="15620" width="9" style="285"/>
    <col min="15621" max="15621" width="3.36328125" style="285" customWidth="1"/>
    <col min="15622" max="15626" width="9.6328125" style="285" customWidth="1"/>
    <col min="15627" max="15627" width="3.36328125" style="285" customWidth="1"/>
    <col min="15628" max="15628" width="8.26953125" style="285" customWidth="1"/>
    <col min="15629" max="15629" width="3.36328125" style="285" customWidth="1"/>
    <col min="15630" max="15630" width="8.6328125" style="285" customWidth="1"/>
    <col min="15631" max="15631" width="3.36328125" style="285" customWidth="1"/>
    <col min="15632" max="15632" width="8.453125" style="285" customWidth="1"/>
    <col min="15633" max="15633" width="3.36328125" style="285" customWidth="1"/>
    <col min="15634" max="15634" width="9.08984375" style="285" customWidth="1"/>
    <col min="15635" max="15635" width="3.36328125" style="285" customWidth="1"/>
    <col min="15636" max="15636" width="8.90625" style="285" customWidth="1"/>
    <col min="15637" max="15637" width="3.36328125" style="285" customWidth="1"/>
    <col min="15638" max="15638" width="9" style="285"/>
    <col min="15639" max="15639" width="3.36328125" style="285" customWidth="1"/>
    <col min="15640" max="15640" width="9.90625" style="285" customWidth="1"/>
    <col min="15641" max="15641" width="3.36328125" style="285" customWidth="1"/>
    <col min="15642" max="15642" width="8.7265625" style="285" customWidth="1"/>
    <col min="15643" max="15648" width="9.6328125" style="285" customWidth="1"/>
    <col min="15649" max="15654" width="9" style="285"/>
    <col min="15655" max="15656" width="8.6328125" style="285" customWidth="1"/>
    <col min="15657" max="15657" width="3.453125" style="285" customWidth="1"/>
    <col min="15658" max="15658" width="7.453125" style="285" customWidth="1"/>
    <col min="15659" max="15659" width="7.7265625" style="285" customWidth="1"/>
    <col min="15660" max="15660" width="9" style="285"/>
    <col min="15661" max="15661" width="3.36328125" style="285" customWidth="1"/>
    <col min="15662" max="15662" width="9.453125" style="285" customWidth="1"/>
    <col min="15663" max="15876" width="9" style="285"/>
    <col min="15877" max="15877" width="3.36328125" style="285" customWidth="1"/>
    <col min="15878" max="15882" width="9.6328125" style="285" customWidth="1"/>
    <col min="15883" max="15883" width="3.36328125" style="285" customWidth="1"/>
    <col min="15884" max="15884" width="8.26953125" style="285" customWidth="1"/>
    <col min="15885" max="15885" width="3.36328125" style="285" customWidth="1"/>
    <col min="15886" max="15886" width="8.6328125" style="285" customWidth="1"/>
    <col min="15887" max="15887" width="3.36328125" style="285" customWidth="1"/>
    <col min="15888" max="15888" width="8.453125" style="285" customWidth="1"/>
    <col min="15889" max="15889" width="3.36328125" style="285" customWidth="1"/>
    <col min="15890" max="15890" width="9.08984375" style="285" customWidth="1"/>
    <col min="15891" max="15891" width="3.36328125" style="285" customWidth="1"/>
    <col min="15892" max="15892" width="8.90625" style="285" customWidth="1"/>
    <col min="15893" max="15893" width="3.36328125" style="285" customWidth="1"/>
    <col min="15894" max="15894" width="9" style="285"/>
    <col min="15895" max="15895" width="3.36328125" style="285" customWidth="1"/>
    <col min="15896" max="15896" width="9.90625" style="285" customWidth="1"/>
    <col min="15897" max="15897" width="3.36328125" style="285" customWidth="1"/>
    <col min="15898" max="15898" width="8.7265625" style="285" customWidth="1"/>
    <col min="15899" max="15904" width="9.6328125" style="285" customWidth="1"/>
    <col min="15905" max="15910" width="9" style="285"/>
    <col min="15911" max="15912" width="8.6328125" style="285" customWidth="1"/>
    <col min="15913" max="15913" width="3.453125" style="285" customWidth="1"/>
    <col min="15914" max="15914" width="7.453125" style="285" customWidth="1"/>
    <col min="15915" max="15915" width="7.7265625" style="285" customWidth="1"/>
    <col min="15916" max="15916" width="9" style="285"/>
    <col min="15917" max="15917" width="3.36328125" style="285" customWidth="1"/>
    <col min="15918" max="15918" width="9.453125" style="285" customWidth="1"/>
    <col min="15919" max="16132" width="9" style="285"/>
    <col min="16133" max="16133" width="3.36328125" style="285" customWidth="1"/>
    <col min="16134" max="16138" width="9.6328125" style="285" customWidth="1"/>
    <col min="16139" max="16139" width="3.36328125" style="285" customWidth="1"/>
    <col min="16140" max="16140" width="8.26953125" style="285" customWidth="1"/>
    <col min="16141" max="16141" width="3.36328125" style="285" customWidth="1"/>
    <col min="16142" max="16142" width="8.6328125" style="285" customWidth="1"/>
    <col min="16143" max="16143" width="3.36328125" style="285" customWidth="1"/>
    <col min="16144" max="16144" width="8.453125" style="285" customWidth="1"/>
    <col min="16145" max="16145" width="3.36328125" style="285" customWidth="1"/>
    <col min="16146" max="16146" width="9.08984375" style="285" customWidth="1"/>
    <col min="16147" max="16147" width="3.36328125" style="285" customWidth="1"/>
    <col min="16148" max="16148" width="8.90625" style="285" customWidth="1"/>
    <col min="16149" max="16149" width="3.36328125" style="285" customWidth="1"/>
    <col min="16150" max="16150" width="9" style="285"/>
    <col min="16151" max="16151" width="3.36328125" style="285" customWidth="1"/>
    <col min="16152" max="16152" width="9.90625" style="285" customWidth="1"/>
    <col min="16153" max="16153" width="3.36328125" style="285" customWidth="1"/>
    <col min="16154" max="16154" width="8.7265625" style="285" customWidth="1"/>
    <col min="16155" max="16160" width="9.6328125" style="285" customWidth="1"/>
    <col min="16161" max="16166" width="9" style="285"/>
    <col min="16167" max="16168" width="8.6328125" style="285" customWidth="1"/>
    <col min="16169" max="16169" width="3.453125" style="285" customWidth="1"/>
    <col min="16170" max="16170" width="7.453125" style="285" customWidth="1"/>
    <col min="16171" max="16171" width="7.7265625" style="285" customWidth="1"/>
    <col min="16172" max="16172" width="9" style="285"/>
    <col min="16173" max="16173" width="3.36328125" style="285" customWidth="1"/>
    <col min="16174" max="16174" width="9.453125" style="285" customWidth="1"/>
    <col min="16175" max="16384" width="9" style="285"/>
  </cols>
  <sheetData>
    <row r="1" spans="1:53" ht="12" customHeight="1">
      <c r="A1" s="283" t="s">
        <v>576</v>
      </c>
      <c r="B1" s="284"/>
      <c r="D1" s="286"/>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H1" s="285" t="s">
        <v>332</v>
      </c>
      <c r="AI1" s="921" t="s">
        <v>1087</v>
      </c>
      <c r="AJ1" s="921" t="s">
        <v>1087</v>
      </c>
      <c r="AK1" s="921" t="s">
        <v>1087</v>
      </c>
      <c r="AL1" s="921" t="s">
        <v>1087</v>
      </c>
      <c r="AM1" s="288">
        <v>44344</v>
      </c>
      <c r="AN1" s="288"/>
      <c r="AX1" s="923" t="s">
        <v>1088</v>
      </c>
    </row>
    <row r="2" spans="1:53" ht="12" customHeight="1">
      <c r="A2" s="289"/>
      <c r="B2" s="289"/>
      <c r="C2" s="290"/>
      <c r="D2" s="290"/>
      <c r="E2" s="290"/>
      <c r="F2" s="290"/>
      <c r="G2" s="1141"/>
      <c r="H2" s="1141"/>
      <c r="I2" s="1141"/>
      <c r="J2" s="1141"/>
      <c r="K2" s="1141"/>
      <c r="L2" s="1141"/>
      <c r="M2" s="1141"/>
      <c r="N2" s="1141"/>
      <c r="O2" s="1141"/>
      <c r="P2" s="1141"/>
      <c r="Q2" s="1141"/>
      <c r="R2" s="1141"/>
      <c r="S2" s="1141"/>
      <c r="T2" s="1141"/>
      <c r="U2" s="1141"/>
      <c r="V2" s="1141"/>
      <c r="W2" s="290"/>
      <c r="X2" s="290"/>
      <c r="Y2" s="290"/>
      <c r="Z2" s="290"/>
      <c r="AA2" s="290"/>
      <c r="AB2" s="290"/>
      <c r="AC2" s="291" t="s">
        <v>144</v>
      </c>
      <c r="AD2" s="292" t="s">
        <v>577</v>
      </c>
      <c r="AE2" s="292" t="s">
        <v>577</v>
      </c>
      <c r="AF2" s="292" t="s">
        <v>577</v>
      </c>
      <c r="AG2" s="292" t="s">
        <v>577</v>
      </c>
      <c r="AH2" s="292" t="s">
        <v>578</v>
      </c>
      <c r="AI2" s="292" t="s">
        <v>577</v>
      </c>
      <c r="AJ2" s="292" t="s">
        <v>579</v>
      </c>
      <c r="AK2" s="292" t="s">
        <v>579</v>
      </c>
      <c r="AL2" s="292" t="s">
        <v>579</v>
      </c>
      <c r="AM2" s="924" t="s">
        <v>1089</v>
      </c>
      <c r="AN2" s="924" t="s">
        <v>1090</v>
      </c>
      <c r="AO2" s="292"/>
      <c r="AP2" s="292"/>
      <c r="AQ2" s="292"/>
      <c r="AR2" s="292"/>
      <c r="AS2" s="292"/>
      <c r="AT2" s="292"/>
      <c r="AU2" s="292"/>
      <c r="AV2" s="292"/>
      <c r="AX2" s="925" t="s">
        <v>577</v>
      </c>
      <c r="AY2" s="292" t="s">
        <v>1091</v>
      </c>
      <c r="AZ2" s="292" t="s">
        <v>1091</v>
      </c>
    </row>
    <row r="3" spans="1:53" ht="45" customHeight="1">
      <c r="A3" s="1142" t="s">
        <v>580</v>
      </c>
      <c r="B3" s="1142"/>
      <c r="C3" s="915" t="s">
        <v>581</v>
      </c>
      <c r="D3" s="915" t="s">
        <v>582</v>
      </c>
      <c r="E3" s="915" t="s">
        <v>583</v>
      </c>
      <c r="F3" s="915" t="s">
        <v>584</v>
      </c>
      <c r="G3" s="1137" t="s">
        <v>585</v>
      </c>
      <c r="H3" s="1137"/>
      <c r="I3" s="1137" t="s">
        <v>586</v>
      </c>
      <c r="J3" s="1137"/>
      <c r="K3" s="1137" t="s">
        <v>587</v>
      </c>
      <c r="L3" s="1137"/>
      <c r="M3" s="1137" t="s">
        <v>588</v>
      </c>
      <c r="N3" s="1137"/>
      <c r="O3" s="1137" t="s">
        <v>589</v>
      </c>
      <c r="P3" s="1137"/>
      <c r="Q3" s="1137" t="s">
        <v>590</v>
      </c>
      <c r="R3" s="1137"/>
      <c r="S3" s="1137" t="s">
        <v>591</v>
      </c>
      <c r="T3" s="1137"/>
      <c r="U3" s="1137" t="s">
        <v>592</v>
      </c>
      <c r="V3" s="1137"/>
      <c r="W3" s="915" t="s">
        <v>593</v>
      </c>
      <c r="X3" s="915" t="s">
        <v>594</v>
      </c>
      <c r="Y3" s="915" t="s">
        <v>595</v>
      </c>
      <c r="Z3" s="915" t="s">
        <v>596</v>
      </c>
      <c r="AA3" s="915" t="s">
        <v>597</v>
      </c>
      <c r="AB3" s="293" t="s">
        <v>598</v>
      </c>
      <c r="AC3" s="915" t="s">
        <v>599</v>
      </c>
      <c r="AD3" s="294" t="s">
        <v>600</v>
      </c>
      <c r="AE3" s="915" t="s">
        <v>601</v>
      </c>
      <c r="AF3" s="915" t="s">
        <v>602</v>
      </c>
      <c r="AG3" s="293" t="s">
        <v>603</v>
      </c>
      <c r="AH3" s="295" t="s">
        <v>604</v>
      </c>
      <c r="AI3" s="295" t="s">
        <v>605</v>
      </c>
      <c r="AJ3" s="296" t="s">
        <v>606</v>
      </c>
      <c r="AK3" s="296" t="s">
        <v>607</v>
      </c>
      <c r="AL3" s="296" t="s">
        <v>1029</v>
      </c>
      <c r="AM3" s="296" t="s">
        <v>1092</v>
      </c>
      <c r="AN3" s="296" t="s">
        <v>1093</v>
      </c>
      <c r="AO3" s="926" t="s">
        <v>1094</v>
      </c>
      <c r="AP3" s="295" t="s">
        <v>1095</v>
      </c>
      <c r="AQ3" s="926" t="s">
        <v>1096</v>
      </c>
      <c r="AR3" s="926" t="s">
        <v>1097</v>
      </c>
      <c r="AS3" s="926" t="s">
        <v>1098</v>
      </c>
      <c r="AT3" s="926" t="s">
        <v>1099</v>
      </c>
      <c r="AU3" s="295" t="s">
        <v>1100</v>
      </c>
      <c r="AV3" s="295" t="s">
        <v>1101</v>
      </c>
      <c r="AX3" s="927" t="s">
        <v>596</v>
      </c>
      <c r="AY3" s="915" t="s">
        <v>604</v>
      </c>
      <c r="AZ3" s="915" t="s">
        <v>1102</v>
      </c>
    </row>
    <row r="4" spans="1:53" ht="21" customHeight="1">
      <c r="A4" s="1138" t="s">
        <v>608</v>
      </c>
      <c r="B4" s="1139"/>
      <c r="C4" s="916">
        <v>7580</v>
      </c>
      <c r="D4" s="916">
        <v>9406</v>
      </c>
      <c r="E4" s="916">
        <v>11232</v>
      </c>
      <c r="F4" s="916">
        <v>13058</v>
      </c>
      <c r="G4" s="1140">
        <v>14885</v>
      </c>
      <c r="H4" s="1140"/>
      <c r="I4" s="1140">
        <v>17441</v>
      </c>
      <c r="J4" s="1140"/>
      <c r="K4" s="1140">
        <v>18537</v>
      </c>
      <c r="L4" s="1140"/>
      <c r="M4" s="1140">
        <v>20363</v>
      </c>
      <c r="N4" s="1140"/>
      <c r="O4" s="1140">
        <v>22190</v>
      </c>
      <c r="P4" s="1140"/>
      <c r="Q4" s="1140">
        <v>24016</v>
      </c>
      <c r="R4" s="1140"/>
      <c r="S4" s="1140">
        <v>25842</v>
      </c>
      <c r="T4" s="1140"/>
      <c r="U4" s="1140">
        <v>27668</v>
      </c>
      <c r="V4" s="1140"/>
      <c r="W4" s="916">
        <v>29495</v>
      </c>
      <c r="X4" s="916">
        <v>31321</v>
      </c>
      <c r="Y4" s="916">
        <v>33147</v>
      </c>
      <c r="Z4" s="916">
        <v>34973</v>
      </c>
      <c r="AA4" s="916">
        <v>36800</v>
      </c>
      <c r="AB4" s="297">
        <v>38626</v>
      </c>
      <c r="AC4" s="916">
        <v>40452</v>
      </c>
      <c r="AD4" s="298">
        <v>40817</v>
      </c>
      <c r="AE4" s="297">
        <v>41183</v>
      </c>
      <c r="AF4" s="299">
        <v>41548</v>
      </c>
      <c r="AG4" s="300">
        <v>41913</v>
      </c>
      <c r="AH4" s="301">
        <v>42278</v>
      </c>
      <c r="AI4" s="301">
        <v>42278</v>
      </c>
      <c r="AJ4" s="302">
        <v>43009</v>
      </c>
      <c r="AK4" s="303">
        <v>43374</v>
      </c>
      <c r="AL4" s="303">
        <v>43739</v>
      </c>
      <c r="AM4" s="303">
        <v>44105</v>
      </c>
      <c r="AN4" s="303">
        <v>44348</v>
      </c>
      <c r="AO4" s="928"/>
      <c r="AP4" s="929"/>
      <c r="AQ4" s="928"/>
      <c r="AR4" s="928"/>
      <c r="AS4" s="928"/>
      <c r="AT4" s="928"/>
      <c r="AU4" s="928"/>
      <c r="AV4" s="928"/>
      <c r="AW4" s="930"/>
      <c r="AX4" s="931">
        <v>34700</v>
      </c>
      <c r="AY4" s="299">
        <v>41913</v>
      </c>
      <c r="AZ4" s="299">
        <v>41913</v>
      </c>
    </row>
    <row r="5" spans="1:53" ht="12" customHeight="1">
      <c r="A5" s="1135" t="s">
        <v>609</v>
      </c>
      <c r="B5" s="1136"/>
      <c r="C5" s="914" t="s">
        <v>610</v>
      </c>
      <c r="D5" s="914" t="s">
        <v>610</v>
      </c>
      <c r="E5" s="914" t="s">
        <v>610</v>
      </c>
      <c r="F5" s="914" t="s">
        <v>610</v>
      </c>
      <c r="G5" s="1134" t="s">
        <v>610</v>
      </c>
      <c r="H5" s="1134"/>
      <c r="I5" s="1134" t="s">
        <v>610</v>
      </c>
      <c r="J5" s="1134"/>
      <c r="K5" s="1134" t="s">
        <v>610</v>
      </c>
      <c r="L5" s="1134"/>
      <c r="M5" s="1134" t="s">
        <v>610</v>
      </c>
      <c r="N5" s="1134"/>
      <c r="O5" s="1134" t="s">
        <v>610</v>
      </c>
      <c r="P5" s="1134"/>
      <c r="Q5" s="1134" t="s">
        <v>610</v>
      </c>
      <c r="R5" s="1134"/>
      <c r="S5" s="1134" t="s">
        <v>610</v>
      </c>
      <c r="T5" s="1134"/>
      <c r="U5" s="1134" t="s">
        <v>610</v>
      </c>
      <c r="V5" s="1134"/>
      <c r="W5" s="914" t="s">
        <v>610</v>
      </c>
      <c r="X5" s="914" t="s">
        <v>610</v>
      </c>
      <c r="Y5" s="914" t="s">
        <v>610</v>
      </c>
      <c r="Z5" s="914" t="s">
        <v>610</v>
      </c>
      <c r="AA5" s="914" t="s">
        <v>610</v>
      </c>
      <c r="AB5" s="304" t="s">
        <v>611</v>
      </c>
      <c r="AC5" s="914" t="s">
        <v>611</v>
      </c>
      <c r="AD5" s="305" t="s">
        <v>611</v>
      </c>
      <c r="AE5" s="914" t="s">
        <v>611</v>
      </c>
      <c r="AF5" s="914" t="s">
        <v>611</v>
      </c>
      <c r="AG5" s="304" t="s">
        <v>611</v>
      </c>
      <c r="AH5" s="306" t="s">
        <v>611</v>
      </c>
      <c r="AI5" s="306" t="s">
        <v>611</v>
      </c>
      <c r="AJ5" s="307" t="s">
        <v>611</v>
      </c>
      <c r="AK5" s="307" t="s">
        <v>611</v>
      </c>
      <c r="AL5" s="307" t="s">
        <v>611</v>
      </c>
      <c r="AM5" s="307" t="s">
        <v>611</v>
      </c>
      <c r="AN5" s="307" t="s">
        <v>611</v>
      </c>
      <c r="AO5" s="306" t="s">
        <v>611</v>
      </c>
      <c r="AP5" s="932" t="s">
        <v>1103</v>
      </c>
      <c r="AQ5" s="306" t="s">
        <v>1103</v>
      </c>
      <c r="AR5" s="306" t="s">
        <v>1103</v>
      </c>
      <c r="AS5" s="306" t="s">
        <v>1103</v>
      </c>
      <c r="AT5" s="306" t="s">
        <v>1103</v>
      </c>
      <c r="AU5" s="306" t="s">
        <v>1103</v>
      </c>
      <c r="AV5" s="306" t="s">
        <v>1103</v>
      </c>
      <c r="AW5" s="930"/>
      <c r="AX5" s="933" t="s">
        <v>611</v>
      </c>
      <c r="AY5" s="914" t="s">
        <v>611</v>
      </c>
      <c r="AZ5" s="914" t="s">
        <v>611</v>
      </c>
    </row>
    <row r="6" spans="1:53" ht="9" customHeight="1">
      <c r="A6" s="308"/>
      <c r="B6" s="309"/>
      <c r="C6" s="310"/>
      <c r="D6" s="310"/>
      <c r="E6" s="310"/>
      <c r="F6" s="310"/>
      <c r="G6" s="310"/>
      <c r="H6" s="310"/>
      <c r="I6" s="310"/>
      <c r="J6" s="310"/>
      <c r="K6" s="310"/>
      <c r="L6" s="310"/>
      <c r="M6" s="310"/>
      <c r="N6" s="310"/>
      <c r="O6" s="310"/>
      <c r="P6" s="311"/>
      <c r="Q6" s="311"/>
      <c r="R6" s="311"/>
      <c r="S6" s="311"/>
      <c r="T6" s="311"/>
      <c r="U6" s="311"/>
      <c r="V6" s="311"/>
      <c r="W6" s="311"/>
      <c r="X6" s="310"/>
      <c r="Y6" s="310"/>
      <c r="Z6" s="310"/>
      <c r="AA6" s="312"/>
      <c r="AB6" s="310"/>
      <c r="AC6" s="313"/>
      <c r="AD6" s="312"/>
      <c r="AE6" s="312"/>
      <c r="AF6" s="312"/>
      <c r="AG6" s="312"/>
      <c r="AH6" s="313"/>
      <c r="AI6" s="313"/>
      <c r="AJ6" s="314"/>
      <c r="AK6" s="314"/>
      <c r="AL6" s="314"/>
      <c r="AM6" s="314"/>
      <c r="AN6" s="314"/>
      <c r="AO6" s="313"/>
      <c r="AP6" s="934"/>
      <c r="AQ6" s="313"/>
      <c r="AR6" s="313"/>
      <c r="AS6" s="313"/>
      <c r="AT6" s="313"/>
      <c r="AU6" s="313"/>
      <c r="AV6" s="313"/>
      <c r="AX6" s="935"/>
      <c r="AY6" s="936"/>
      <c r="AZ6" s="936"/>
    </row>
    <row r="7" spans="1:53" ht="12" customHeight="1">
      <c r="A7" s="315" t="s">
        <v>612</v>
      </c>
      <c r="B7" s="316" t="s">
        <v>15</v>
      </c>
      <c r="C7" s="317">
        <v>2302783</v>
      </c>
      <c r="D7" s="317">
        <v>2455668</v>
      </c>
      <c r="E7" s="317">
        <v>2647326</v>
      </c>
      <c r="F7" s="317">
        <v>2924276</v>
      </c>
      <c r="G7" s="317"/>
      <c r="H7" s="317">
        <v>3222490</v>
      </c>
      <c r="I7" s="317"/>
      <c r="J7" s="317">
        <v>3059083</v>
      </c>
      <c r="K7" s="317"/>
      <c r="L7" s="317">
        <v>3311526</v>
      </c>
      <c r="M7" s="317"/>
      <c r="N7" s="317">
        <v>3622519</v>
      </c>
      <c r="O7" s="317"/>
      <c r="P7" s="317">
        <v>3908127</v>
      </c>
      <c r="Q7" s="317"/>
      <c r="R7" s="317">
        <v>4309944</v>
      </c>
      <c r="S7" s="317"/>
      <c r="T7" s="317">
        <v>4667928</v>
      </c>
      <c r="U7" s="317"/>
      <c r="V7" s="317">
        <v>4992140</v>
      </c>
      <c r="W7" s="317">
        <v>5144892</v>
      </c>
      <c r="X7" s="317">
        <v>5278050</v>
      </c>
      <c r="Y7" s="317">
        <v>5405040</v>
      </c>
      <c r="Z7" s="317">
        <v>5401877</v>
      </c>
      <c r="AA7" s="317">
        <v>5550574</v>
      </c>
      <c r="AB7" s="317">
        <v>5590601</v>
      </c>
      <c r="AC7" s="318">
        <v>5588133</v>
      </c>
      <c r="AD7" s="319">
        <f>AD8+AD18+AD22+AD28+AD34+AD41+AD46+AD54+AD60+AD63</f>
        <v>5582038</v>
      </c>
      <c r="AE7" s="319">
        <f>AE8+AE18+AE22+AE28+AE34+AE41+AE46+AE54+AE60+AE63</f>
        <v>5571096</v>
      </c>
      <c r="AF7" s="319">
        <f>AF8+AF18+AF22+AF28+AF34+AF41+AF46+AF54+AF60+AF63</f>
        <v>5556788</v>
      </c>
      <c r="AG7" s="319">
        <f>AG8+AG18+AG22+AG28+AG34+AG41+AG46+AG54+AG60+AG63</f>
        <v>5541205</v>
      </c>
      <c r="AH7" s="318">
        <f t="shared" ref="AH7:AN7" si="0">AH8+AH18+AH22+AH28+AH34+AH41+AH46+AH54+AH60+AH63</f>
        <v>5534800</v>
      </c>
      <c r="AI7" s="320">
        <f t="shared" si="0"/>
        <v>5520576</v>
      </c>
      <c r="AJ7" s="320">
        <f t="shared" si="0"/>
        <v>5503021</v>
      </c>
      <c r="AK7" s="320">
        <f t="shared" si="0"/>
        <v>5483450</v>
      </c>
      <c r="AL7" s="320">
        <f t="shared" si="0"/>
        <v>5463596</v>
      </c>
      <c r="AM7" s="937">
        <f t="shared" si="0"/>
        <v>5469184</v>
      </c>
      <c r="AN7" s="320">
        <f t="shared" si="0"/>
        <v>5446455</v>
      </c>
      <c r="AO7" s="938">
        <f>AH7-AC7</f>
        <v>-53333</v>
      </c>
      <c r="AP7" s="939">
        <f>AM7-AH7</f>
        <v>-65616</v>
      </c>
      <c r="AQ7" s="938">
        <f t="shared" ref="AQ7:AV22" si="1">AI7-AH7</f>
        <v>-14224</v>
      </c>
      <c r="AR7" s="938">
        <f t="shared" si="1"/>
        <v>-17555</v>
      </c>
      <c r="AS7" s="938">
        <f t="shared" si="1"/>
        <v>-19571</v>
      </c>
      <c r="AT7" s="938">
        <f t="shared" si="1"/>
        <v>-19854</v>
      </c>
      <c r="AU7" s="938">
        <f t="shared" si="1"/>
        <v>5588</v>
      </c>
      <c r="AV7" s="938">
        <f t="shared" si="1"/>
        <v>-22729</v>
      </c>
      <c r="AW7" s="940"/>
      <c r="AX7" s="941">
        <f>AX8+AX18+AX22+AX28+AX34+AX41+AX46+AX54+AX60+AX63</f>
        <v>5526689</v>
      </c>
      <c r="AY7" s="936">
        <f>AH7-AX7</f>
        <v>8111</v>
      </c>
      <c r="AZ7" s="942">
        <f>AM7-AX7</f>
        <v>-57505</v>
      </c>
    </row>
    <row r="8" spans="1:53" ht="20.25" customHeight="1">
      <c r="A8" s="321">
        <v>100</v>
      </c>
      <c r="B8" s="316" t="s">
        <v>26</v>
      </c>
      <c r="C8" s="317">
        <v>746534</v>
      </c>
      <c r="D8" s="317">
        <v>818602</v>
      </c>
      <c r="E8" s="317">
        <v>915216</v>
      </c>
      <c r="F8" s="317">
        <v>1058033</v>
      </c>
      <c r="G8" s="317"/>
      <c r="H8" s="317">
        <v>1134436</v>
      </c>
      <c r="I8" s="317"/>
      <c r="J8" s="317">
        <v>693971</v>
      </c>
      <c r="K8" s="317"/>
      <c r="L8" s="317">
        <v>820956</v>
      </c>
      <c r="M8" s="317"/>
      <c r="N8" s="317">
        <v>986311</v>
      </c>
      <c r="O8" s="317"/>
      <c r="P8" s="317">
        <v>1113937</v>
      </c>
      <c r="Q8" s="317"/>
      <c r="R8" s="317">
        <v>1216614</v>
      </c>
      <c r="S8" s="317"/>
      <c r="T8" s="317">
        <v>1288901</v>
      </c>
      <c r="U8" s="317"/>
      <c r="V8" s="317">
        <v>1360565</v>
      </c>
      <c r="W8" s="322">
        <v>1367390</v>
      </c>
      <c r="X8" s="323">
        <v>1410834</v>
      </c>
      <c r="Y8" s="323">
        <v>1477410</v>
      </c>
      <c r="Z8" s="323">
        <v>1423792</v>
      </c>
      <c r="AA8" s="323">
        <v>1493398</v>
      </c>
      <c r="AB8" s="323">
        <v>1525393</v>
      </c>
      <c r="AC8" s="318">
        <v>1544200</v>
      </c>
      <c r="AD8" s="319">
        <f>SUM(AD9:AD17)</f>
        <v>1544496</v>
      </c>
      <c r="AE8" s="319">
        <f>SUM(AE9:AE17)</f>
        <v>1542128</v>
      </c>
      <c r="AF8" s="319">
        <f>SUM(AF9:AF17)</f>
        <v>1539751</v>
      </c>
      <c r="AG8" s="319">
        <f>SUM(AG9:AG17)</f>
        <v>1537864</v>
      </c>
      <c r="AH8" s="318">
        <f t="shared" ref="AH8:AN8" si="2">SUM(AH9:AH17)</f>
        <v>1537272</v>
      </c>
      <c r="AI8" s="324">
        <f t="shared" si="2"/>
        <v>1535765</v>
      </c>
      <c r="AJ8" s="324">
        <f t="shared" si="2"/>
        <v>1532153</v>
      </c>
      <c r="AK8" s="324">
        <f t="shared" si="2"/>
        <v>1527407</v>
      </c>
      <c r="AL8" s="324">
        <f t="shared" si="2"/>
        <v>1522944</v>
      </c>
      <c r="AM8" s="937">
        <f t="shared" si="2"/>
        <v>1527022</v>
      </c>
      <c r="AN8" s="324">
        <f t="shared" si="2"/>
        <v>1522188</v>
      </c>
      <c r="AO8" s="938">
        <f t="shared" ref="AO8:AO67" si="3">AH8-AC8</f>
        <v>-6928</v>
      </c>
      <c r="AP8" s="939">
        <f t="shared" ref="AP8:AP67" si="4">AM8-AH8</f>
        <v>-10250</v>
      </c>
      <c r="AQ8" s="938">
        <f t="shared" si="1"/>
        <v>-1507</v>
      </c>
      <c r="AR8" s="938">
        <f t="shared" si="1"/>
        <v>-3612</v>
      </c>
      <c r="AS8" s="938">
        <f t="shared" si="1"/>
        <v>-4746</v>
      </c>
      <c r="AT8" s="938">
        <f t="shared" si="1"/>
        <v>-4463</v>
      </c>
      <c r="AU8" s="938">
        <f t="shared" si="1"/>
        <v>4078</v>
      </c>
      <c r="AV8" s="938">
        <f t="shared" si="1"/>
        <v>-4834</v>
      </c>
      <c r="AW8" s="940"/>
      <c r="AX8" s="941">
        <f>SUM(AX9:AX17)</f>
        <v>1520365</v>
      </c>
      <c r="AY8" s="936">
        <f t="shared" ref="AY8:AY67" si="5">AH8-AX8</f>
        <v>16907</v>
      </c>
      <c r="AZ8" s="936">
        <f t="shared" ref="AZ8:AZ67" si="6">AM8-AX8</f>
        <v>6657</v>
      </c>
    </row>
    <row r="9" spans="1:53" ht="12.75" customHeight="1">
      <c r="A9" s="321">
        <v>101</v>
      </c>
      <c r="B9" s="943" t="s">
        <v>613</v>
      </c>
      <c r="C9" s="325">
        <v>42024</v>
      </c>
      <c r="D9" s="325">
        <v>52430</v>
      </c>
      <c r="E9" s="325">
        <v>60044</v>
      </c>
      <c r="F9" s="325">
        <v>73157</v>
      </c>
      <c r="G9" s="325"/>
      <c r="H9" s="325">
        <v>87093</v>
      </c>
      <c r="I9" s="325"/>
      <c r="J9" s="325">
        <v>69974</v>
      </c>
      <c r="K9" s="325"/>
      <c r="L9" s="325">
        <v>83842</v>
      </c>
      <c r="M9" s="325"/>
      <c r="N9" s="325">
        <v>108342</v>
      </c>
      <c r="O9" s="325"/>
      <c r="P9" s="325">
        <v>134197</v>
      </c>
      <c r="Q9" s="325"/>
      <c r="R9" s="325">
        <v>155732</v>
      </c>
      <c r="S9" s="325"/>
      <c r="T9" s="325">
        <v>170932</v>
      </c>
      <c r="U9" s="325"/>
      <c r="V9" s="325">
        <v>183872</v>
      </c>
      <c r="W9" s="322">
        <v>183284</v>
      </c>
      <c r="X9" s="323">
        <v>184734</v>
      </c>
      <c r="Y9" s="323">
        <v>190354</v>
      </c>
      <c r="Z9" s="323">
        <v>157599</v>
      </c>
      <c r="AA9" s="322">
        <v>191309</v>
      </c>
      <c r="AB9" s="323">
        <v>206037</v>
      </c>
      <c r="AC9" s="318">
        <v>210408</v>
      </c>
      <c r="AD9" s="326">
        <v>211091</v>
      </c>
      <c r="AE9" s="326">
        <v>211816</v>
      </c>
      <c r="AF9" s="326">
        <v>212743</v>
      </c>
      <c r="AG9" s="326">
        <v>213358</v>
      </c>
      <c r="AH9" s="327">
        <v>213634</v>
      </c>
      <c r="AI9" s="328">
        <v>213959</v>
      </c>
      <c r="AJ9" s="329">
        <v>214156</v>
      </c>
      <c r="AK9" s="329">
        <v>213944</v>
      </c>
      <c r="AL9" s="329">
        <v>214255</v>
      </c>
      <c r="AM9" s="944">
        <v>213773</v>
      </c>
      <c r="AN9" s="329">
        <v>213222</v>
      </c>
      <c r="AO9" s="938">
        <f t="shared" si="3"/>
        <v>3226</v>
      </c>
      <c r="AP9" s="939">
        <f t="shared" si="4"/>
        <v>139</v>
      </c>
      <c r="AQ9" s="938">
        <f t="shared" si="1"/>
        <v>325</v>
      </c>
      <c r="AR9" s="938">
        <f t="shared" si="1"/>
        <v>197</v>
      </c>
      <c r="AS9" s="938">
        <f t="shared" si="1"/>
        <v>-212</v>
      </c>
      <c r="AT9" s="939">
        <f t="shared" si="1"/>
        <v>311</v>
      </c>
      <c r="AU9" s="945">
        <f t="shared" si="1"/>
        <v>-482</v>
      </c>
      <c r="AV9" s="945">
        <f t="shared" si="1"/>
        <v>-551</v>
      </c>
      <c r="AW9" s="940"/>
      <c r="AX9" s="941">
        <v>191716</v>
      </c>
      <c r="AY9" s="936">
        <f t="shared" si="5"/>
        <v>21918</v>
      </c>
      <c r="AZ9" s="936">
        <f t="shared" si="6"/>
        <v>22057</v>
      </c>
      <c r="BA9" s="285" t="s">
        <v>332</v>
      </c>
    </row>
    <row r="10" spans="1:53" ht="12.75" customHeight="1">
      <c r="A10" s="321">
        <v>102</v>
      </c>
      <c r="B10" s="943" t="s">
        <v>28</v>
      </c>
      <c r="C10" s="325" t="s">
        <v>1030</v>
      </c>
      <c r="D10" s="325" t="s">
        <v>1030</v>
      </c>
      <c r="E10" s="325">
        <v>86334</v>
      </c>
      <c r="F10" s="325">
        <v>128594</v>
      </c>
      <c r="G10" s="325"/>
      <c r="H10" s="325">
        <v>155933</v>
      </c>
      <c r="I10" s="325"/>
      <c r="J10" s="325">
        <v>97746</v>
      </c>
      <c r="K10" s="325"/>
      <c r="L10" s="325">
        <v>114691</v>
      </c>
      <c r="M10" s="325"/>
      <c r="N10" s="325">
        <v>138577</v>
      </c>
      <c r="O10" s="325"/>
      <c r="P10" s="325">
        <v>155775</v>
      </c>
      <c r="Q10" s="325"/>
      <c r="R10" s="325">
        <v>169432</v>
      </c>
      <c r="S10" s="325"/>
      <c r="T10" s="325">
        <v>171281</v>
      </c>
      <c r="U10" s="325"/>
      <c r="V10" s="325">
        <v>157891</v>
      </c>
      <c r="W10" s="322">
        <v>142313</v>
      </c>
      <c r="X10" s="323">
        <v>133745</v>
      </c>
      <c r="Y10" s="323">
        <v>129578</v>
      </c>
      <c r="Z10" s="323">
        <v>97473</v>
      </c>
      <c r="AA10" s="322">
        <v>120518</v>
      </c>
      <c r="AB10" s="323">
        <v>128050</v>
      </c>
      <c r="AC10" s="318">
        <v>133451</v>
      </c>
      <c r="AD10" s="326">
        <v>134190</v>
      </c>
      <c r="AE10" s="326">
        <v>134531</v>
      </c>
      <c r="AF10" s="326">
        <v>134707</v>
      </c>
      <c r="AG10" s="326">
        <v>135888</v>
      </c>
      <c r="AH10" s="327">
        <v>136088</v>
      </c>
      <c r="AI10" s="328">
        <v>136658</v>
      </c>
      <c r="AJ10" s="329">
        <v>136968</v>
      </c>
      <c r="AK10" s="329">
        <v>136985</v>
      </c>
      <c r="AL10" s="329">
        <v>136865</v>
      </c>
      <c r="AM10" s="944">
        <v>136854</v>
      </c>
      <c r="AN10" s="329">
        <v>136654</v>
      </c>
      <c r="AO10" s="938">
        <f t="shared" si="3"/>
        <v>2637</v>
      </c>
      <c r="AP10" s="939">
        <f t="shared" si="4"/>
        <v>766</v>
      </c>
      <c r="AQ10" s="938">
        <f t="shared" si="1"/>
        <v>570</v>
      </c>
      <c r="AR10" s="938">
        <f t="shared" si="1"/>
        <v>310</v>
      </c>
      <c r="AS10" s="938">
        <f t="shared" si="1"/>
        <v>17</v>
      </c>
      <c r="AT10" s="938">
        <f t="shared" si="1"/>
        <v>-120</v>
      </c>
      <c r="AU10" s="938">
        <f t="shared" si="1"/>
        <v>-11</v>
      </c>
      <c r="AV10" s="938">
        <f t="shared" si="1"/>
        <v>-200</v>
      </c>
      <c r="AW10" s="940"/>
      <c r="AX10" s="941">
        <v>124538</v>
      </c>
      <c r="AY10" s="936">
        <f t="shared" si="5"/>
        <v>11550</v>
      </c>
      <c r="AZ10" s="936">
        <f t="shared" si="6"/>
        <v>12316</v>
      </c>
    </row>
    <row r="11" spans="1:53" ht="12.75" customHeight="1">
      <c r="A11" s="321">
        <v>110</v>
      </c>
      <c r="B11" s="943" t="s">
        <v>29</v>
      </c>
      <c r="C11" s="325" t="s">
        <v>1030</v>
      </c>
      <c r="D11" s="325" t="s">
        <v>1030</v>
      </c>
      <c r="E11" s="325" t="s">
        <v>1030</v>
      </c>
      <c r="F11" s="325" t="s">
        <v>1030</v>
      </c>
      <c r="G11" s="325"/>
      <c r="H11" s="325">
        <v>237609</v>
      </c>
      <c r="I11" s="325"/>
      <c r="J11" s="325">
        <v>90943</v>
      </c>
      <c r="K11" s="325"/>
      <c r="L11" s="325">
        <v>122953</v>
      </c>
      <c r="M11" s="325"/>
      <c r="N11" s="325">
        <v>156099</v>
      </c>
      <c r="O11" s="325"/>
      <c r="P11" s="325">
        <v>178732</v>
      </c>
      <c r="Q11" s="325"/>
      <c r="R11" s="325">
        <v>171835</v>
      </c>
      <c r="S11" s="325"/>
      <c r="T11" s="325">
        <v>148288</v>
      </c>
      <c r="U11" s="325"/>
      <c r="V11" s="325">
        <v>130491</v>
      </c>
      <c r="W11" s="325">
        <v>115329</v>
      </c>
      <c r="X11" s="323">
        <v>119163</v>
      </c>
      <c r="Y11" s="323">
        <v>116279</v>
      </c>
      <c r="Z11" s="323">
        <v>103711</v>
      </c>
      <c r="AA11" s="322">
        <v>107982</v>
      </c>
      <c r="AB11" s="323">
        <v>116591</v>
      </c>
      <c r="AC11" s="318">
        <v>126393</v>
      </c>
      <c r="AD11" s="326">
        <v>127506</v>
      </c>
      <c r="AE11" s="326">
        <v>127891</v>
      </c>
      <c r="AF11" s="326">
        <v>129330</v>
      </c>
      <c r="AG11" s="326">
        <v>130187</v>
      </c>
      <c r="AH11" s="327">
        <v>135153</v>
      </c>
      <c r="AI11" s="328">
        <v>137638</v>
      </c>
      <c r="AJ11" s="329">
        <v>139333</v>
      </c>
      <c r="AK11" s="329">
        <v>140897</v>
      </c>
      <c r="AL11" s="329">
        <v>142232</v>
      </c>
      <c r="AM11" s="944">
        <v>147715</v>
      </c>
      <c r="AN11" s="329">
        <v>148337</v>
      </c>
      <c r="AO11" s="938">
        <f t="shared" si="3"/>
        <v>8760</v>
      </c>
      <c r="AP11" s="939">
        <f t="shared" si="4"/>
        <v>12562</v>
      </c>
      <c r="AQ11" s="938">
        <f t="shared" si="1"/>
        <v>2485</v>
      </c>
      <c r="AR11" s="938">
        <f t="shared" si="1"/>
        <v>1695</v>
      </c>
      <c r="AS11" s="938">
        <f t="shared" si="1"/>
        <v>1564</v>
      </c>
      <c r="AT11" s="939">
        <f t="shared" si="1"/>
        <v>1335</v>
      </c>
      <c r="AU11" s="939">
        <f t="shared" si="1"/>
        <v>5483</v>
      </c>
      <c r="AV11" s="945">
        <f t="shared" si="1"/>
        <v>622</v>
      </c>
      <c r="AW11" s="940"/>
      <c r="AX11" s="941">
        <v>111195</v>
      </c>
      <c r="AY11" s="936">
        <f t="shared" si="5"/>
        <v>23958</v>
      </c>
      <c r="AZ11" s="936">
        <f t="shared" si="6"/>
        <v>36520</v>
      </c>
    </row>
    <row r="12" spans="1:53" ht="12.75" customHeight="1">
      <c r="A12" s="946">
        <v>105</v>
      </c>
      <c r="B12" s="943" t="s">
        <v>30</v>
      </c>
      <c r="C12" s="325" t="s">
        <v>1030</v>
      </c>
      <c r="D12" s="325" t="s">
        <v>1030</v>
      </c>
      <c r="E12" s="325" t="s">
        <v>1030</v>
      </c>
      <c r="F12" s="325" t="s">
        <v>1030</v>
      </c>
      <c r="G12" s="325"/>
      <c r="H12" s="325" t="s">
        <v>1030</v>
      </c>
      <c r="I12" s="325"/>
      <c r="J12" s="325" t="s">
        <v>1030</v>
      </c>
      <c r="K12" s="325"/>
      <c r="L12" s="325" t="s">
        <v>1030</v>
      </c>
      <c r="M12" s="325"/>
      <c r="N12" s="325" t="s">
        <v>1030</v>
      </c>
      <c r="O12" s="325"/>
      <c r="P12" s="325" t="s">
        <v>1030</v>
      </c>
      <c r="Q12" s="325"/>
      <c r="R12" s="325" t="s">
        <v>1030</v>
      </c>
      <c r="S12" s="325"/>
      <c r="T12" s="325">
        <v>188419</v>
      </c>
      <c r="U12" s="325"/>
      <c r="V12" s="325">
        <v>165868</v>
      </c>
      <c r="W12" s="322">
        <v>142418</v>
      </c>
      <c r="X12" s="323">
        <v>130429</v>
      </c>
      <c r="Y12" s="323">
        <v>123919</v>
      </c>
      <c r="Z12" s="323">
        <v>98856</v>
      </c>
      <c r="AA12" s="322">
        <v>106897</v>
      </c>
      <c r="AB12" s="323">
        <v>106985</v>
      </c>
      <c r="AC12" s="318">
        <v>108304</v>
      </c>
      <c r="AD12" s="326">
        <v>107935</v>
      </c>
      <c r="AE12" s="326">
        <v>107100</v>
      </c>
      <c r="AF12" s="326">
        <v>106736</v>
      </c>
      <c r="AG12" s="326">
        <v>106453</v>
      </c>
      <c r="AH12" s="327">
        <v>106956</v>
      </c>
      <c r="AI12" s="328">
        <v>107109</v>
      </c>
      <c r="AJ12" s="329">
        <v>107056</v>
      </c>
      <c r="AK12" s="329">
        <v>107191</v>
      </c>
      <c r="AL12" s="329">
        <v>107307</v>
      </c>
      <c r="AM12" s="944">
        <v>109270</v>
      </c>
      <c r="AN12" s="329">
        <v>109351</v>
      </c>
      <c r="AO12" s="938">
        <f t="shared" si="3"/>
        <v>-1348</v>
      </c>
      <c r="AP12" s="939">
        <f t="shared" si="4"/>
        <v>2314</v>
      </c>
      <c r="AQ12" s="938">
        <f t="shared" si="1"/>
        <v>153</v>
      </c>
      <c r="AR12" s="938">
        <f t="shared" si="1"/>
        <v>-53</v>
      </c>
      <c r="AS12" s="938">
        <f t="shared" si="1"/>
        <v>135</v>
      </c>
      <c r="AT12" s="939">
        <f t="shared" si="1"/>
        <v>116</v>
      </c>
      <c r="AU12" s="945">
        <f t="shared" si="1"/>
        <v>1963</v>
      </c>
      <c r="AV12" s="945">
        <f t="shared" si="1"/>
        <v>81</v>
      </c>
      <c r="AW12" s="940"/>
      <c r="AX12" s="941">
        <v>117558</v>
      </c>
      <c r="AY12" s="936">
        <f t="shared" si="5"/>
        <v>-10602</v>
      </c>
      <c r="AZ12" s="936">
        <f t="shared" si="6"/>
        <v>-8288</v>
      </c>
      <c r="BA12" s="285" t="s">
        <v>332</v>
      </c>
    </row>
    <row r="13" spans="1:53" ht="12.75" customHeight="1">
      <c r="A13" s="946">
        <v>109</v>
      </c>
      <c r="B13" s="943" t="s">
        <v>31</v>
      </c>
      <c r="C13" s="325" t="s">
        <v>1030</v>
      </c>
      <c r="D13" s="325" t="s">
        <v>1030</v>
      </c>
      <c r="E13" s="325" t="s">
        <v>1030</v>
      </c>
      <c r="F13" s="325" t="s">
        <v>1030</v>
      </c>
      <c r="G13" s="325"/>
      <c r="H13" s="325" t="s">
        <v>1030</v>
      </c>
      <c r="I13" s="325"/>
      <c r="J13" s="325" t="s">
        <v>1030</v>
      </c>
      <c r="K13" s="325"/>
      <c r="L13" s="325" t="s">
        <v>1030</v>
      </c>
      <c r="M13" s="325"/>
      <c r="N13" s="325" t="s">
        <v>1030</v>
      </c>
      <c r="O13" s="325"/>
      <c r="P13" s="325" t="s">
        <v>1030</v>
      </c>
      <c r="Q13" s="325"/>
      <c r="R13" s="325" t="s">
        <v>1030</v>
      </c>
      <c r="S13" s="325"/>
      <c r="T13" s="325">
        <v>80923</v>
      </c>
      <c r="U13" s="325"/>
      <c r="V13" s="325">
        <v>135691</v>
      </c>
      <c r="W13" s="322">
        <v>164714</v>
      </c>
      <c r="X13" s="323">
        <v>177221</v>
      </c>
      <c r="Y13" s="323">
        <v>198443</v>
      </c>
      <c r="Z13" s="323">
        <v>230473</v>
      </c>
      <c r="AA13" s="322">
        <v>225184</v>
      </c>
      <c r="AB13" s="323">
        <v>225945</v>
      </c>
      <c r="AC13" s="318">
        <v>226836</v>
      </c>
      <c r="AD13" s="326">
        <v>226480</v>
      </c>
      <c r="AE13" s="326">
        <v>225800</v>
      </c>
      <c r="AF13" s="326">
        <v>224348</v>
      </c>
      <c r="AG13" s="326">
        <v>222695</v>
      </c>
      <c r="AH13" s="327">
        <v>219805</v>
      </c>
      <c r="AI13" s="328">
        <v>217864</v>
      </c>
      <c r="AJ13" s="329">
        <v>216190</v>
      </c>
      <c r="AK13" s="329">
        <v>214037</v>
      </c>
      <c r="AL13" s="329">
        <v>212211</v>
      </c>
      <c r="AM13" s="944">
        <v>210747</v>
      </c>
      <c r="AN13" s="329">
        <v>209781</v>
      </c>
      <c r="AO13" s="938">
        <f t="shared" si="3"/>
        <v>-7031</v>
      </c>
      <c r="AP13" s="939">
        <f t="shared" si="4"/>
        <v>-9058</v>
      </c>
      <c r="AQ13" s="938">
        <f t="shared" si="1"/>
        <v>-1941</v>
      </c>
      <c r="AR13" s="938">
        <f t="shared" si="1"/>
        <v>-1674</v>
      </c>
      <c r="AS13" s="938">
        <f t="shared" si="1"/>
        <v>-2153</v>
      </c>
      <c r="AT13" s="938">
        <f t="shared" si="1"/>
        <v>-1826</v>
      </c>
      <c r="AU13" s="938">
        <f t="shared" si="1"/>
        <v>-1464</v>
      </c>
      <c r="AV13" s="938">
        <f t="shared" si="1"/>
        <v>-966</v>
      </c>
      <c r="AW13" s="940"/>
      <c r="AX13" s="941">
        <v>217166</v>
      </c>
      <c r="AY13" s="936">
        <f t="shared" si="5"/>
        <v>2639</v>
      </c>
      <c r="AZ13" s="942">
        <f t="shared" si="6"/>
        <v>-6419</v>
      </c>
    </row>
    <row r="14" spans="1:53" ht="12.75" customHeight="1">
      <c r="A14" s="946">
        <v>106</v>
      </c>
      <c r="B14" s="943" t="s">
        <v>32</v>
      </c>
      <c r="C14" s="325" t="s">
        <v>1030</v>
      </c>
      <c r="D14" s="325" t="s">
        <v>1030</v>
      </c>
      <c r="E14" s="325" t="s">
        <v>1030</v>
      </c>
      <c r="F14" s="325" t="s">
        <v>1030</v>
      </c>
      <c r="G14" s="325"/>
      <c r="H14" s="325">
        <v>202985</v>
      </c>
      <c r="I14" s="325"/>
      <c r="J14" s="325">
        <v>150204</v>
      </c>
      <c r="K14" s="325"/>
      <c r="L14" s="325">
        <v>167109</v>
      </c>
      <c r="M14" s="325"/>
      <c r="N14" s="325">
        <v>189806</v>
      </c>
      <c r="O14" s="325"/>
      <c r="P14" s="325">
        <v>202338</v>
      </c>
      <c r="Q14" s="325"/>
      <c r="R14" s="325">
        <v>214345</v>
      </c>
      <c r="S14" s="325"/>
      <c r="T14" s="325">
        <v>210072</v>
      </c>
      <c r="U14" s="325"/>
      <c r="V14" s="325">
        <v>185974</v>
      </c>
      <c r="W14" s="322">
        <v>163949</v>
      </c>
      <c r="X14" s="323">
        <v>148590</v>
      </c>
      <c r="Y14" s="323">
        <v>136884</v>
      </c>
      <c r="Z14" s="323">
        <v>96807</v>
      </c>
      <c r="AA14" s="322">
        <v>105464</v>
      </c>
      <c r="AB14" s="323">
        <v>103791</v>
      </c>
      <c r="AC14" s="318">
        <v>101624</v>
      </c>
      <c r="AD14" s="326">
        <v>101027</v>
      </c>
      <c r="AE14" s="326">
        <v>99977</v>
      </c>
      <c r="AF14" s="326">
        <v>98745</v>
      </c>
      <c r="AG14" s="326">
        <v>98391</v>
      </c>
      <c r="AH14" s="327">
        <v>97912</v>
      </c>
      <c r="AI14" s="328">
        <v>97209</v>
      </c>
      <c r="AJ14" s="329">
        <v>96493</v>
      </c>
      <c r="AK14" s="329">
        <v>95721</v>
      </c>
      <c r="AL14" s="329">
        <v>95155</v>
      </c>
      <c r="AM14" s="944">
        <v>94933</v>
      </c>
      <c r="AN14" s="329">
        <v>94585</v>
      </c>
      <c r="AO14" s="938">
        <f t="shared" si="3"/>
        <v>-3712</v>
      </c>
      <c r="AP14" s="939">
        <f t="shared" si="4"/>
        <v>-2979</v>
      </c>
      <c r="AQ14" s="938">
        <f t="shared" si="1"/>
        <v>-703</v>
      </c>
      <c r="AR14" s="938">
        <f t="shared" si="1"/>
        <v>-716</v>
      </c>
      <c r="AS14" s="938">
        <f t="shared" si="1"/>
        <v>-772</v>
      </c>
      <c r="AT14" s="938">
        <f t="shared" si="1"/>
        <v>-566</v>
      </c>
      <c r="AU14" s="938">
        <f t="shared" si="1"/>
        <v>-222</v>
      </c>
      <c r="AV14" s="938">
        <f t="shared" si="1"/>
        <v>-348</v>
      </c>
      <c r="AW14" s="940"/>
      <c r="AX14" s="941">
        <v>129978</v>
      </c>
      <c r="AY14" s="936">
        <f t="shared" si="5"/>
        <v>-32066</v>
      </c>
      <c r="AZ14" s="936">
        <f t="shared" si="6"/>
        <v>-35045</v>
      </c>
    </row>
    <row r="15" spans="1:53" ht="12.75" customHeight="1">
      <c r="A15" s="946">
        <v>107</v>
      </c>
      <c r="B15" s="943" t="s">
        <v>33</v>
      </c>
      <c r="C15" s="325" t="s">
        <v>1030</v>
      </c>
      <c r="D15" s="325" t="s">
        <v>1030</v>
      </c>
      <c r="E15" s="325" t="s">
        <v>1030</v>
      </c>
      <c r="F15" s="325" t="s">
        <v>1030</v>
      </c>
      <c r="G15" s="325"/>
      <c r="H15" s="325" t="s">
        <v>1030</v>
      </c>
      <c r="I15" s="325"/>
      <c r="J15" s="325" t="s">
        <v>1030</v>
      </c>
      <c r="K15" s="325"/>
      <c r="L15" s="325" t="s">
        <v>1030</v>
      </c>
      <c r="M15" s="325"/>
      <c r="N15" s="325" t="s">
        <v>1030</v>
      </c>
      <c r="O15" s="325"/>
      <c r="P15" s="325" t="s">
        <v>1030</v>
      </c>
      <c r="Q15" s="325"/>
      <c r="R15" s="325" t="s">
        <v>1030</v>
      </c>
      <c r="S15" s="325"/>
      <c r="T15" s="325" t="s">
        <v>1030</v>
      </c>
      <c r="U15" s="325"/>
      <c r="V15" s="325">
        <v>127187</v>
      </c>
      <c r="W15" s="322">
        <v>155683</v>
      </c>
      <c r="X15" s="323">
        <v>181966</v>
      </c>
      <c r="Y15" s="323">
        <v>188119</v>
      </c>
      <c r="Z15" s="323">
        <v>176507</v>
      </c>
      <c r="AA15" s="322">
        <v>174056</v>
      </c>
      <c r="AB15" s="323">
        <v>171628</v>
      </c>
      <c r="AC15" s="318">
        <v>167475</v>
      </c>
      <c r="AD15" s="326">
        <v>166746</v>
      </c>
      <c r="AE15" s="326">
        <v>165323</v>
      </c>
      <c r="AF15" s="326">
        <v>164269</v>
      </c>
      <c r="AG15" s="326">
        <v>164189</v>
      </c>
      <c r="AH15" s="327">
        <v>162468</v>
      </c>
      <c r="AI15" s="328">
        <v>161189</v>
      </c>
      <c r="AJ15" s="329">
        <v>160197</v>
      </c>
      <c r="AK15" s="329">
        <v>159127</v>
      </c>
      <c r="AL15" s="329">
        <v>158196</v>
      </c>
      <c r="AM15" s="944">
        <v>158888</v>
      </c>
      <c r="AN15" s="329">
        <v>158392</v>
      </c>
      <c r="AO15" s="938">
        <f t="shared" si="3"/>
        <v>-5007</v>
      </c>
      <c r="AP15" s="939">
        <f t="shared" si="4"/>
        <v>-3580</v>
      </c>
      <c r="AQ15" s="938">
        <f t="shared" si="1"/>
        <v>-1279</v>
      </c>
      <c r="AR15" s="938">
        <f t="shared" si="1"/>
        <v>-992</v>
      </c>
      <c r="AS15" s="938">
        <f t="shared" si="1"/>
        <v>-1070</v>
      </c>
      <c r="AT15" s="938">
        <f t="shared" si="1"/>
        <v>-931</v>
      </c>
      <c r="AU15" s="938">
        <f t="shared" si="1"/>
        <v>692</v>
      </c>
      <c r="AV15" s="938">
        <f t="shared" si="1"/>
        <v>-496</v>
      </c>
      <c r="AW15" s="940"/>
      <c r="AX15" s="941">
        <v>188949</v>
      </c>
      <c r="AY15" s="936">
        <f t="shared" si="5"/>
        <v>-26481</v>
      </c>
      <c r="AZ15" s="936">
        <f t="shared" si="6"/>
        <v>-30061</v>
      </c>
    </row>
    <row r="16" spans="1:53" ht="12.75" customHeight="1">
      <c r="A16" s="946">
        <v>108</v>
      </c>
      <c r="B16" s="943" t="s">
        <v>34</v>
      </c>
      <c r="C16" s="325" t="s">
        <v>1030</v>
      </c>
      <c r="D16" s="325" t="s">
        <v>1030</v>
      </c>
      <c r="E16" s="325" t="s">
        <v>1030</v>
      </c>
      <c r="F16" s="325" t="s">
        <v>1030</v>
      </c>
      <c r="G16" s="325" t="s">
        <v>1031</v>
      </c>
      <c r="H16" s="325">
        <v>64473</v>
      </c>
      <c r="I16" s="325" t="s">
        <v>1031</v>
      </c>
      <c r="J16" s="325">
        <v>79368</v>
      </c>
      <c r="K16" s="325" t="s">
        <v>1031</v>
      </c>
      <c r="L16" s="325">
        <v>87335</v>
      </c>
      <c r="M16" s="325" t="s">
        <v>1031</v>
      </c>
      <c r="N16" s="325">
        <v>94626</v>
      </c>
      <c r="O16" s="325" t="s">
        <v>1031</v>
      </c>
      <c r="P16" s="325">
        <v>110328</v>
      </c>
      <c r="Q16" s="325" t="s">
        <v>1031</v>
      </c>
      <c r="R16" s="325">
        <v>147085</v>
      </c>
      <c r="S16" s="325" t="s">
        <v>1031</v>
      </c>
      <c r="T16" s="325">
        <v>206627</v>
      </c>
      <c r="U16" s="325" t="s">
        <v>1031</v>
      </c>
      <c r="V16" s="325">
        <v>273591</v>
      </c>
      <c r="W16" s="325">
        <v>212758</v>
      </c>
      <c r="X16" s="323">
        <v>224212</v>
      </c>
      <c r="Y16" s="323">
        <v>235254</v>
      </c>
      <c r="Z16" s="323">
        <v>240203</v>
      </c>
      <c r="AA16" s="322">
        <v>226230</v>
      </c>
      <c r="AB16" s="323">
        <v>222729</v>
      </c>
      <c r="AC16" s="318">
        <v>220411</v>
      </c>
      <c r="AD16" s="326">
        <v>220289</v>
      </c>
      <c r="AE16" s="326">
        <v>220212</v>
      </c>
      <c r="AF16" s="326">
        <v>220173</v>
      </c>
      <c r="AG16" s="326">
        <v>219384</v>
      </c>
      <c r="AH16" s="327">
        <v>219474</v>
      </c>
      <c r="AI16" s="328">
        <v>219188</v>
      </c>
      <c r="AJ16" s="329">
        <v>218417</v>
      </c>
      <c r="AK16" s="329">
        <v>217389</v>
      </c>
      <c r="AL16" s="329">
        <v>216337</v>
      </c>
      <c r="AM16" s="944">
        <v>215562</v>
      </c>
      <c r="AN16" s="329">
        <v>214144</v>
      </c>
      <c r="AO16" s="938">
        <f t="shared" si="3"/>
        <v>-937</v>
      </c>
      <c r="AP16" s="939">
        <f t="shared" si="4"/>
        <v>-3912</v>
      </c>
      <c r="AQ16" s="938">
        <f t="shared" si="1"/>
        <v>-286</v>
      </c>
      <c r="AR16" s="938">
        <f t="shared" si="1"/>
        <v>-771</v>
      </c>
      <c r="AS16" s="938">
        <f t="shared" si="1"/>
        <v>-1028</v>
      </c>
      <c r="AT16" s="938">
        <f t="shared" si="1"/>
        <v>-1052</v>
      </c>
      <c r="AU16" s="938">
        <f t="shared" si="1"/>
        <v>-775</v>
      </c>
      <c r="AV16" s="938">
        <f t="shared" si="1"/>
        <v>-1418</v>
      </c>
      <c r="AW16" s="940"/>
      <c r="AX16" s="941">
        <v>237735</v>
      </c>
      <c r="AY16" s="936">
        <f t="shared" si="5"/>
        <v>-18261</v>
      </c>
      <c r="AZ16" s="936">
        <f t="shared" si="6"/>
        <v>-22173</v>
      </c>
    </row>
    <row r="17" spans="1:52" ht="12.75" customHeight="1">
      <c r="A17" s="946">
        <v>111</v>
      </c>
      <c r="B17" s="943" t="s">
        <v>35</v>
      </c>
      <c r="C17" s="325" t="s">
        <v>1030</v>
      </c>
      <c r="D17" s="325" t="s">
        <v>1030</v>
      </c>
      <c r="E17" s="325" t="s">
        <v>1030</v>
      </c>
      <c r="F17" s="325" t="s">
        <v>1030</v>
      </c>
      <c r="G17" s="325"/>
      <c r="H17" s="325" t="s">
        <v>1030</v>
      </c>
      <c r="I17" s="325"/>
      <c r="J17" s="325" t="s">
        <v>1030</v>
      </c>
      <c r="K17" s="325"/>
      <c r="L17" s="325" t="s">
        <v>1030</v>
      </c>
      <c r="M17" s="325"/>
      <c r="N17" s="325" t="s">
        <v>1030</v>
      </c>
      <c r="O17" s="325"/>
      <c r="P17" s="325" t="s">
        <v>1030</v>
      </c>
      <c r="Q17" s="325"/>
      <c r="R17" s="325" t="s">
        <v>1030</v>
      </c>
      <c r="S17" s="325"/>
      <c r="T17" s="325" t="s">
        <v>1030</v>
      </c>
      <c r="U17" s="325"/>
      <c r="V17" s="325" t="s">
        <v>1030</v>
      </c>
      <c r="W17" s="325">
        <v>86942</v>
      </c>
      <c r="X17" s="323">
        <v>110774</v>
      </c>
      <c r="Y17" s="323">
        <v>158580</v>
      </c>
      <c r="Z17" s="323">
        <v>222163</v>
      </c>
      <c r="AA17" s="322">
        <v>235758</v>
      </c>
      <c r="AB17" s="323">
        <v>243637</v>
      </c>
      <c r="AC17" s="318">
        <v>249298</v>
      </c>
      <c r="AD17" s="326">
        <v>249232</v>
      </c>
      <c r="AE17" s="326">
        <v>249478</v>
      </c>
      <c r="AF17" s="326">
        <v>248700</v>
      </c>
      <c r="AG17" s="326">
        <v>247319</v>
      </c>
      <c r="AH17" s="327">
        <v>245782</v>
      </c>
      <c r="AI17" s="328">
        <v>244951</v>
      </c>
      <c r="AJ17" s="329">
        <v>243343</v>
      </c>
      <c r="AK17" s="329">
        <v>242116</v>
      </c>
      <c r="AL17" s="329">
        <v>240386</v>
      </c>
      <c r="AM17" s="944">
        <v>239280</v>
      </c>
      <c r="AN17" s="329">
        <v>237722</v>
      </c>
      <c r="AO17" s="938">
        <f t="shared" si="3"/>
        <v>-3516</v>
      </c>
      <c r="AP17" s="939">
        <f t="shared" si="4"/>
        <v>-6502</v>
      </c>
      <c r="AQ17" s="938">
        <f t="shared" si="1"/>
        <v>-831</v>
      </c>
      <c r="AR17" s="938">
        <f t="shared" si="1"/>
        <v>-1608</v>
      </c>
      <c r="AS17" s="938">
        <f t="shared" si="1"/>
        <v>-1227</v>
      </c>
      <c r="AT17" s="938">
        <f t="shared" si="1"/>
        <v>-1730</v>
      </c>
      <c r="AU17" s="938">
        <f t="shared" si="1"/>
        <v>-1106</v>
      </c>
      <c r="AV17" s="938">
        <f t="shared" si="1"/>
        <v>-1558</v>
      </c>
      <c r="AW17" s="940"/>
      <c r="AX17" s="941">
        <v>201530</v>
      </c>
      <c r="AY17" s="936">
        <f t="shared" si="5"/>
        <v>44252</v>
      </c>
      <c r="AZ17" s="936">
        <f t="shared" si="6"/>
        <v>37750</v>
      </c>
    </row>
    <row r="18" spans="1:52" ht="20.25" customHeight="1">
      <c r="A18" s="315"/>
      <c r="B18" s="330" t="s">
        <v>17</v>
      </c>
      <c r="C18" s="322">
        <v>149803</v>
      </c>
      <c r="D18" s="322">
        <v>198802</v>
      </c>
      <c r="E18" s="322">
        <v>248207</v>
      </c>
      <c r="F18" s="322">
        <v>339054</v>
      </c>
      <c r="G18" s="322"/>
      <c r="H18" s="322">
        <v>483423</v>
      </c>
      <c r="I18" s="322"/>
      <c r="J18" s="322">
        <v>414026</v>
      </c>
      <c r="K18" s="322"/>
      <c r="L18" s="322">
        <v>490534</v>
      </c>
      <c r="M18" s="322"/>
      <c r="N18" s="322">
        <v>596652</v>
      </c>
      <c r="O18" s="322"/>
      <c r="P18" s="322">
        <v>725613</v>
      </c>
      <c r="Q18" s="322"/>
      <c r="R18" s="322">
        <v>901058</v>
      </c>
      <c r="S18" s="322"/>
      <c r="T18" s="322">
        <v>1001677</v>
      </c>
      <c r="U18" s="322"/>
      <c r="V18" s="322">
        <v>1022616</v>
      </c>
      <c r="W18" s="322">
        <v>1015724</v>
      </c>
      <c r="X18" s="322">
        <v>1017509</v>
      </c>
      <c r="Y18" s="322">
        <v>1013432</v>
      </c>
      <c r="Z18" s="323">
        <v>954007</v>
      </c>
      <c r="AA18" s="322">
        <v>988126</v>
      </c>
      <c r="AB18" s="322">
        <v>1018574</v>
      </c>
      <c r="AC18" s="318">
        <v>1029626</v>
      </c>
      <c r="AD18" s="319">
        <f>SUM(AD19:AD21)</f>
        <v>1029378</v>
      </c>
      <c r="AE18" s="319">
        <f>SUM(AE19:AE21)</f>
        <v>1029324</v>
      </c>
      <c r="AF18" s="319">
        <f>SUM(AF19:AF21)</f>
        <v>1029733</v>
      </c>
      <c r="AG18" s="319">
        <f>SUM(AG19:AG21)</f>
        <v>1029517</v>
      </c>
      <c r="AH18" s="318">
        <f t="shared" ref="AH18:AN18" si="7">SUM(AH19:AH21)</f>
        <v>1035763</v>
      </c>
      <c r="AI18" s="324">
        <f t="shared" si="7"/>
        <v>1035506</v>
      </c>
      <c r="AJ18" s="324">
        <f t="shared" si="7"/>
        <v>1034328</v>
      </c>
      <c r="AK18" s="324">
        <f t="shared" si="7"/>
        <v>1033949</v>
      </c>
      <c r="AL18" s="324">
        <f t="shared" si="7"/>
        <v>1033217</v>
      </c>
      <c r="AM18" s="937">
        <f t="shared" si="7"/>
        <v>1039460</v>
      </c>
      <c r="AN18" s="324">
        <f t="shared" si="7"/>
        <v>1037610</v>
      </c>
      <c r="AO18" s="938">
        <f t="shared" si="3"/>
        <v>6137</v>
      </c>
      <c r="AP18" s="939">
        <f t="shared" si="4"/>
        <v>3697</v>
      </c>
      <c r="AQ18" s="938">
        <f t="shared" si="1"/>
        <v>-257</v>
      </c>
      <c r="AR18" s="938">
        <f t="shared" si="1"/>
        <v>-1178</v>
      </c>
      <c r="AS18" s="938">
        <f t="shared" si="1"/>
        <v>-379</v>
      </c>
      <c r="AT18" s="938">
        <f t="shared" si="1"/>
        <v>-732</v>
      </c>
      <c r="AU18" s="938">
        <f t="shared" si="1"/>
        <v>6243</v>
      </c>
      <c r="AV18" s="938">
        <f t="shared" si="1"/>
        <v>-1850</v>
      </c>
      <c r="AW18" s="940"/>
      <c r="AX18" s="941">
        <f>SUM(AX19:AX21)</f>
        <v>1003756</v>
      </c>
      <c r="AY18" s="936">
        <f t="shared" si="5"/>
        <v>32007</v>
      </c>
      <c r="AZ18" s="936">
        <f t="shared" si="6"/>
        <v>35704</v>
      </c>
    </row>
    <row r="19" spans="1:52" ht="12.75" customHeight="1">
      <c r="A19" s="321">
        <v>202</v>
      </c>
      <c r="B19" s="316" t="s">
        <v>36</v>
      </c>
      <c r="C19" s="317">
        <v>78261</v>
      </c>
      <c r="D19" s="317">
        <v>99481</v>
      </c>
      <c r="E19" s="317">
        <v>120902</v>
      </c>
      <c r="F19" s="317">
        <v>173051</v>
      </c>
      <c r="G19" s="317"/>
      <c r="H19" s="317">
        <v>274231</v>
      </c>
      <c r="I19" s="317"/>
      <c r="J19" s="317">
        <v>232941</v>
      </c>
      <c r="K19" s="317"/>
      <c r="L19" s="317">
        <v>278973</v>
      </c>
      <c r="M19" s="317"/>
      <c r="N19" s="317">
        <v>335165</v>
      </c>
      <c r="O19" s="317"/>
      <c r="P19" s="317">
        <v>405534</v>
      </c>
      <c r="Q19" s="317"/>
      <c r="R19" s="317">
        <v>500472</v>
      </c>
      <c r="S19" s="317"/>
      <c r="T19" s="317">
        <v>553696</v>
      </c>
      <c r="U19" s="317"/>
      <c r="V19" s="317">
        <v>545783</v>
      </c>
      <c r="W19" s="317">
        <v>523650</v>
      </c>
      <c r="X19" s="317">
        <v>509115</v>
      </c>
      <c r="Y19" s="317">
        <v>498999</v>
      </c>
      <c r="Z19" s="323">
        <v>488586</v>
      </c>
      <c r="AA19" s="331">
        <v>466187</v>
      </c>
      <c r="AB19" s="317">
        <v>462647</v>
      </c>
      <c r="AC19" s="318">
        <v>453748</v>
      </c>
      <c r="AD19" s="326">
        <v>452020</v>
      </c>
      <c r="AE19" s="326">
        <v>450264</v>
      </c>
      <c r="AF19" s="326">
        <v>449258</v>
      </c>
      <c r="AG19" s="326">
        <v>447466</v>
      </c>
      <c r="AH19" s="327">
        <v>452563</v>
      </c>
      <c r="AI19" s="328">
        <v>451708</v>
      </c>
      <c r="AJ19" s="329">
        <v>451000</v>
      </c>
      <c r="AK19" s="329">
        <v>451072</v>
      </c>
      <c r="AL19" s="329">
        <v>451475</v>
      </c>
      <c r="AM19" s="944">
        <v>459717</v>
      </c>
      <c r="AN19" s="329">
        <v>458310</v>
      </c>
      <c r="AO19" s="938">
        <f t="shared" si="3"/>
        <v>-1185</v>
      </c>
      <c r="AP19" s="939">
        <f t="shared" si="4"/>
        <v>7154</v>
      </c>
      <c r="AQ19" s="938">
        <f t="shared" si="1"/>
        <v>-855</v>
      </c>
      <c r="AR19" s="938">
        <f t="shared" si="1"/>
        <v>-708</v>
      </c>
      <c r="AS19" s="938">
        <f t="shared" si="1"/>
        <v>72</v>
      </c>
      <c r="AT19" s="939">
        <f t="shared" si="1"/>
        <v>403</v>
      </c>
      <c r="AU19" s="945">
        <f t="shared" si="1"/>
        <v>8242</v>
      </c>
      <c r="AV19" s="945">
        <f t="shared" si="1"/>
        <v>-1407</v>
      </c>
      <c r="AW19" s="940"/>
      <c r="AX19" s="941">
        <v>492793</v>
      </c>
      <c r="AY19" s="936">
        <f t="shared" si="5"/>
        <v>-40230</v>
      </c>
      <c r="AZ19" s="936">
        <f t="shared" si="6"/>
        <v>-33076</v>
      </c>
    </row>
    <row r="20" spans="1:52" ht="12.75" customHeight="1">
      <c r="A20" s="321">
        <v>204</v>
      </c>
      <c r="B20" s="316" t="s">
        <v>37</v>
      </c>
      <c r="C20" s="317">
        <v>60391</v>
      </c>
      <c r="D20" s="317">
        <v>80220</v>
      </c>
      <c r="E20" s="317">
        <v>98901</v>
      </c>
      <c r="F20" s="317">
        <v>130436</v>
      </c>
      <c r="G20" s="317"/>
      <c r="H20" s="317">
        <v>170055</v>
      </c>
      <c r="I20" s="317"/>
      <c r="J20" s="317">
        <v>144052</v>
      </c>
      <c r="K20" s="317"/>
      <c r="L20" s="317">
        <v>168610</v>
      </c>
      <c r="M20" s="317"/>
      <c r="N20" s="317">
        <v>210527</v>
      </c>
      <c r="O20" s="317"/>
      <c r="P20" s="317">
        <v>263029</v>
      </c>
      <c r="Q20" s="317"/>
      <c r="R20" s="317">
        <v>337391</v>
      </c>
      <c r="S20" s="317"/>
      <c r="T20" s="317">
        <v>377043</v>
      </c>
      <c r="U20" s="317"/>
      <c r="V20" s="317">
        <v>400622</v>
      </c>
      <c r="W20" s="317">
        <v>410329</v>
      </c>
      <c r="X20" s="317">
        <v>421267</v>
      </c>
      <c r="Y20" s="317">
        <v>426909</v>
      </c>
      <c r="Z20" s="323">
        <v>390389</v>
      </c>
      <c r="AA20" s="331">
        <v>438105</v>
      </c>
      <c r="AB20" s="317">
        <v>465337</v>
      </c>
      <c r="AC20" s="318">
        <v>482640</v>
      </c>
      <c r="AD20" s="326">
        <v>483598</v>
      </c>
      <c r="AE20" s="326">
        <v>484702</v>
      </c>
      <c r="AF20" s="326">
        <v>486071</v>
      </c>
      <c r="AG20" s="326">
        <v>487409</v>
      </c>
      <c r="AH20" s="327">
        <v>487850</v>
      </c>
      <c r="AI20" s="328">
        <v>488873</v>
      </c>
      <c r="AJ20" s="329">
        <v>488398</v>
      </c>
      <c r="AK20" s="329">
        <v>488126</v>
      </c>
      <c r="AL20" s="335">
        <v>487400</v>
      </c>
      <c r="AM20" s="944">
        <v>485705</v>
      </c>
      <c r="AN20" s="329">
        <v>485202</v>
      </c>
      <c r="AO20" s="938">
        <f t="shared" si="3"/>
        <v>5210</v>
      </c>
      <c r="AP20" s="939">
        <f t="shared" si="4"/>
        <v>-2145</v>
      </c>
      <c r="AQ20" s="938">
        <f t="shared" si="1"/>
        <v>1023</v>
      </c>
      <c r="AR20" s="938">
        <f t="shared" si="1"/>
        <v>-475</v>
      </c>
      <c r="AS20" s="938">
        <f t="shared" si="1"/>
        <v>-272</v>
      </c>
      <c r="AT20" s="938">
        <f t="shared" si="1"/>
        <v>-726</v>
      </c>
      <c r="AU20" s="938">
        <f t="shared" si="1"/>
        <v>-1695</v>
      </c>
      <c r="AV20" s="938">
        <f t="shared" si="1"/>
        <v>-503</v>
      </c>
      <c r="AW20" s="940"/>
      <c r="AX20" s="941">
        <v>424101</v>
      </c>
      <c r="AY20" s="936">
        <f t="shared" si="5"/>
        <v>63749</v>
      </c>
      <c r="AZ20" s="936">
        <f t="shared" si="6"/>
        <v>61604</v>
      </c>
    </row>
    <row r="21" spans="1:52" ht="12.75" customHeight="1">
      <c r="A21" s="321">
        <v>206</v>
      </c>
      <c r="B21" s="316" t="s">
        <v>38</v>
      </c>
      <c r="C21" s="317">
        <v>11151</v>
      </c>
      <c r="D21" s="317">
        <v>19101</v>
      </c>
      <c r="E21" s="317">
        <v>28404</v>
      </c>
      <c r="F21" s="317">
        <v>35567</v>
      </c>
      <c r="G21" s="317"/>
      <c r="H21" s="317">
        <v>39137</v>
      </c>
      <c r="I21" s="317"/>
      <c r="J21" s="317">
        <v>37033</v>
      </c>
      <c r="K21" s="317"/>
      <c r="L21" s="317">
        <v>42951</v>
      </c>
      <c r="M21" s="317"/>
      <c r="N21" s="317">
        <v>50960</v>
      </c>
      <c r="O21" s="317"/>
      <c r="P21" s="317">
        <v>57050</v>
      </c>
      <c r="Q21" s="317"/>
      <c r="R21" s="317">
        <v>63195</v>
      </c>
      <c r="S21" s="317"/>
      <c r="T21" s="317">
        <v>70938</v>
      </c>
      <c r="U21" s="317"/>
      <c r="V21" s="317">
        <v>76211</v>
      </c>
      <c r="W21" s="317">
        <v>81745</v>
      </c>
      <c r="X21" s="317">
        <v>87127</v>
      </c>
      <c r="Y21" s="317">
        <v>87524</v>
      </c>
      <c r="Z21" s="323">
        <v>75032</v>
      </c>
      <c r="AA21" s="331">
        <v>83834</v>
      </c>
      <c r="AB21" s="317">
        <v>90590</v>
      </c>
      <c r="AC21" s="318">
        <v>93238</v>
      </c>
      <c r="AD21" s="326">
        <v>93760</v>
      </c>
      <c r="AE21" s="326">
        <v>94358</v>
      </c>
      <c r="AF21" s="326">
        <v>94404</v>
      </c>
      <c r="AG21" s="326">
        <v>94642</v>
      </c>
      <c r="AH21" s="327">
        <v>95350</v>
      </c>
      <c r="AI21" s="328">
        <v>94925</v>
      </c>
      <c r="AJ21" s="329">
        <v>94930</v>
      </c>
      <c r="AK21" s="329">
        <v>94751</v>
      </c>
      <c r="AL21" s="329">
        <v>94342</v>
      </c>
      <c r="AM21" s="944">
        <v>94038</v>
      </c>
      <c r="AN21" s="329">
        <v>94098</v>
      </c>
      <c r="AO21" s="938">
        <f t="shared" si="3"/>
        <v>2112</v>
      </c>
      <c r="AP21" s="939">
        <f t="shared" si="4"/>
        <v>-1312</v>
      </c>
      <c r="AQ21" s="938">
        <f t="shared" si="1"/>
        <v>-425</v>
      </c>
      <c r="AR21" s="938">
        <f t="shared" si="1"/>
        <v>5</v>
      </c>
      <c r="AS21" s="938">
        <f t="shared" si="1"/>
        <v>-179</v>
      </c>
      <c r="AT21" s="938">
        <f t="shared" si="1"/>
        <v>-409</v>
      </c>
      <c r="AU21" s="938">
        <f t="shared" si="1"/>
        <v>-304</v>
      </c>
      <c r="AV21" s="938">
        <f t="shared" si="1"/>
        <v>60</v>
      </c>
      <c r="AW21" s="940"/>
      <c r="AX21" s="941">
        <v>86862</v>
      </c>
      <c r="AY21" s="936">
        <f t="shared" si="5"/>
        <v>8488</v>
      </c>
      <c r="AZ21" s="936">
        <f t="shared" si="6"/>
        <v>7176</v>
      </c>
    </row>
    <row r="22" spans="1:52" ht="20.25" customHeight="1">
      <c r="A22" s="315"/>
      <c r="B22" s="330" t="s">
        <v>18</v>
      </c>
      <c r="C22" s="322">
        <v>77452</v>
      </c>
      <c r="D22" s="322">
        <v>84554</v>
      </c>
      <c r="E22" s="322">
        <v>93997</v>
      </c>
      <c r="F22" s="322">
        <v>106638</v>
      </c>
      <c r="G22" s="322"/>
      <c r="H22" s="322">
        <v>124850</v>
      </c>
      <c r="I22" s="322"/>
      <c r="J22" s="322">
        <v>175551</v>
      </c>
      <c r="K22" s="322"/>
      <c r="L22" s="322">
        <v>181756</v>
      </c>
      <c r="M22" s="322"/>
      <c r="N22" s="322">
        <v>200501</v>
      </c>
      <c r="O22" s="322"/>
      <c r="P22" s="322">
        <v>234568</v>
      </c>
      <c r="Q22" s="322"/>
      <c r="R22" s="322">
        <v>313451</v>
      </c>
      <c r="S22" s="322"/>
      <c r="T22" s="322">
        <v>408191</v>
      </c>
      <c r="U22" s="322"/>
      <c r="V22" s="322">
        <v>493576</v>
      </c>
      <c r="W22" s="322">
        <v>539745</v>
      </c>
      <c r="X22" s="322">
        <v>568526</v>
      </c>
      <c r="Y22" s="322">
        <v>615367</v>
      </c>
      <c r="Z22" s="323">
        <v>658923</v>
      </c>
      <c r="AA22" s="322">
        <v>699789</v>
      </c>
      <c r="AB22" s="322">
        <v>713373</v>
      </c>
      <c r="AC22" s="318">
        <v>724205</v>
      </c>
      <c r="AD22" s="319">
        <f>SUM(AD23:AD27)</f>
        <v>726260</v>
      </c>
      <c r="AE22" s="319">
        <f>SUM(AE23:AE27)</f>
        <v>727488</v>
      </c>
      <c r="AF22" s="319">
        <f>SUM(AF23:AF27)</f>
        <v>727284</v>
      </c>
      <c r="AG22" s="319">
        <f>SUM(AG23:AG27)</f>
        <v>726539</v>
      </c>
      <c r="AH22" s="318">
        <f t="shared" ref="AH22:AN22" si="8">SUM(AH23:AH27)</f>
        <v>721690</v>
      </c>
      <c r="AI22" s="324">
        <f t="shared" si="8"/>
        <v>721237</v>
      </c>
      <c r="AJ22" s="324">
        <f t="shared" si="8"/>
        <v>720348</v>
      </c>
      <c r="AK22" s="324">
        <f t="shared" si="8"/>
        <v>719220</v>
      </c>
      <c r="AL22" s="324">
        <f t="shared" si="8"/>
        <v>717906</v>
      </c>
      <c r="AM22" s="937">
        <f t="shared" si="8"/>
        <v>716402</v>
      </c>
      <c r="AN22" s="324">
        <f t="shared" si="8"/>
        <v>713364</v>
      </c>
      <c r="AO22" s="938">
        <f t="shared" si="3"/>
        <v>-2515</v>
      </c>
      <c r="AP22" s="939">
        <f t="shared" si="4"/>
        <v>-5288</v>
      </c>
      <c r="AQ22" s="938">
        <f t="shared" si="1"/>
        <v>-453</v>
      </c>
      <c r="AR22" s="938">
        <f t="shared" si="1"/>
        <v>-889</v>
      </c>
      <c r="AS22" s="938">
        <f t="shared" si="1"/>
        <v>-1128</v>
      </c>
      <c r="AT22" s="938">
        <f t="shared" si="1"/>
        <v>-1314</v>
      </c>
      <c r="AU22" s="938">
        <f t="shared" si="1"/>
        <v>-1504</v>
      </c>
      <c r="AV22" s="938">
        <f t="shared" si="1"/>
        <v>-3038</v>
      </c>
      <c r="AW22" s="940"/>
      <c r="AX22" s="941">
        <f>SUM(AX23:AX27)</f>
        <v>657760</v>
      </c>
      <c r="AY22" s="936">
        <f t="shared" si="5"/>
        <v>63930</v>
      </c>
      <c r="AZ22" s="936">
        <f t="shared" si="6"/>
        <v>58642</v>
      </c>
    </row>
    <row r="23" spans="1:52" ht="12.75" customHeight="1">
      <c r="A23" s="321">
        <v>207</v>
      </c>
      <c r="B23" s="316" t="s">
        <v>39</v>
      </c>
      <c r="C23" s="317">
        <v>18013</v>
      </c>
      <c r="D23" s="317">
        <v>20262</v>
      </c>
      <c r="E23" s="317">
        <v>24038</v>
      </c>
      <c r="F23" s="317">
        <v>31487</v>
      </c>
      <c r="G23" s="317"/>
      <c r="H23" s="317">
        <v>40018</v>
      </c>
      <c r="I23" s="317"/>
      <c r="J23" s="317">
        <v>56677</v>
      </c>
      <c r="K23" s="317"/>
      <c r="L23" s="317">
        <v>59838</v>
      </c>
      <c r="M23" s="317"/>
      <c r="N23" s="317">
        <v>68982</v>
      </c>
      <c r="O23" s="317"/>
      <c r="P23" s="317">
        <v>86455</v>
      </c>
      <c r="Q23" s="317"/>
      <c r="R23" s="317">
        <v>121380</v>
      </c>
      <c r="S23" s="317"/>
      <c r="T23" s="317">
        <v>153763</v>
      </c>
      <c r="U23" s="317"/>
      <c r="V23" s="317">
        <v>171978</v>
      </c>
      <c r="W23" s="317">
        <v>178228</v>
      </c>
      <c r="X23" s="317">
        <v>182731</v>
      </c>
      <c r="Y23" s="317">
        <v>186134</v>
      </c>
      <c r="Z23" s="323">
        <v>188431</v>
      </c>
      <c r="AA23" s="331">
        <v>192159</v>
      </c>
      <c r="AB23" s="317">
        <v>192250</v>
      </c>
      <c r="AC23" s="318">
        <v>196127</v>
      </c>
      <c r="AD23" s="326">
        <v>197094</v>
      </c>
      <c r="AE23" s="326">
        <v>197395</v>
      </c>
      <c r="AF23" s="326">
        <v>197638</v>
      </c>
      <c r="AG23" s="326">
        <v>197580</v>
      </c>
      <c r="AH23" s="327">
        <v>196883</v>
      </c>
      <c r="AI23" s="328">
        <v>196947</v>
      </c>
      <c r="AJ23" s="329">
        <v>196982</v>
      </c>
      <c r="AK23" s="329">
        <v>197851</v>
      </c>
      <c r="AL23" s="329">
        <v>198395</v>
      </c>
      <c r="AM23" s="944">
        <v>198244</v>
      </c>
      <c r="AN23" s="329">
        <v>197760</v>
      </c>
      <c r="AO23" s="938">
        <f t="shared" si="3"/>
        <v>756</v>
      </c>
      <c r="AP23" s="939">
        <f t="shared" si="4"/>
        <v>1361</v>
      </c>
      <c r="AQ23" s="938">
        <f t="shared" ref="AQ23:AV54" si="9">AI23-AH23</f>
        <v>64</v>
      </c>
      <c r="AR23" s="938">
        <f t="shared" si="9"/>
        <v>35</v>
      </c>
      <c r="AS23" s="938">
        <f t="shared" si="9"/>
        <v>869</v>
      </c>
      <c r="AT23" s="939">
        <f t="shared" si="9"/>
        <v>544</v>
      </c>
      <c r="AU23" s="945">
        <f t="shared" si="9"/>
        <v>-151</v>
      </c>
      <c r="AV23" s="945">
        <f t="shared" si="9"/>
        <v>-484</v>
      </c>
      <c r="AW23" s="940"/>
      <c r="AX23" s="941">
        <v>189767</v>
      </c>
      <c r="AY23" s="936">
        <f t="shared" si="5"/>
        <v>7116</v>
      </c>
      <c r="AZ23" s="936">
        <f t="shared" si="6"/>
        <v>8477</v>
      </c>
    </row>
    <row r="24" spans="1:52" ht="12.75" customHeight="1">
      <c r="A24" s="321">
        <v>214</v>
      </c>
      <c r="B24" s="316" t="s">
        <v>40</v>
      </c>
      <c r="C24" s="317">
        <v>16831</v>
      </c>
      <c r="D24" s="317">
        <v>19516</v>
      </c>
      <c r="E24" s="317">
        <v>22831</v>
      </c>
      <c r="F24" s="317">
        <v>26544</v>
      </c>
      <c r="G24" s="317"/>
      <c r="H24" s="317">
        <v>31739</v>
      </c>
      <c r="I24" s="317"/>
      <c r="J24" s="317">
        <v>46900</v>
      </c>
      <c r="K24" s="317"/>
      <c r="L24" s="317">
        <v>48405</v>
      </c>
      <c r="M24" s="317"/>
      <c r="N24" s="317">
        <v>55084</v>
      </c>
      <c r="O24" s="317"/>
      <c r="P24" s="317">
        <v>66491</v>
      </c>
      <c r="Q24" s="317"/>
      <c r="R24" s="317">
        <v>91486</v>
      </c>
      <c r="S24" s="317"/>
      <c r="T24" s="317">
        <v>127179</v>
      </c>
      <c r="U24" s="317"/>
      <c r="V24" s="317">
        <v>162624</v>
      </c>
      <c r="W24" s="317">
        <v>183628</v>
      </c>
      <c r="X24" s="317">
        <v>194273</v>
      </c>
      <c r="Y24" s="317">
        <v>201862</v>
      </c>
      <c r="Z24" s="323">
        <v>202544</v>
      </c>
      <c r="AA24" s="331">
        <v>213037</v>
      </c>
      <c r="AB24" s="317">
        <v>219862</v>
      </c>
      <c r="AC24" s="318">
        <v>225700</v>
      </c>
      <c r="AD24" s="326">
        <v>226875</v>
      </c>
      <c r="AE24" s="326">
        <v>228235</v>
      </c>
      <c r="AF24" s="326">
        <v>228159</v>
      </c>
      <c r="AG24" s="326">
        <v>227915</v>
      </c>
      <c r="AH24" s="327">
        <v>224903</v>
      </c>
      <c r="AI24" s="328">
        <v>225228</v>
      </c>
      <c r="AJ24" s="329">
        <v>225396</v>
      </c>
      <c r="AK24" s="329">
        <v>225129</v>
      </c>
      <c r="AL24" s="329">
        <v>225008</v>
      </c>
      <c r="AM24" s="944">
        <v>226658</v>
      </c>
      <c r="AN24" s="329">
        <v>225789</v>
      </c>
      <c r="AO24" s="938">
        <f t="shared" si="3"/>
        <v>-797</v>
      </c>
      <c r="AP24" s="939">
        <f t="shared" si="4"/>
        <v>1755</v>
      </c>
      <c r="AQ24" s="938">
        <f t="shared" si="9"/>
        <v>325</v>
      </c>
      <c r="AR24" s="938">
        <f t="shared" si="9"/>
        <v>168</v>
      </c>
      <c r="AS24" s="938">
        <f t="shared" si="9"/>
        <v>-267</v>
      </c>
      <c r="AT24" s="938">
        <f t="shared" si="9"/>
        <v>-121</v>
      </c>
      <c r="AU24" s="938">
        <f t="shared" si="9"/>
        <v>1650</v>
      </c>
      <c r="AV24" s="938">
        <f t="shared" si="9"/>
        <v>-869</v>
      </c>
      <c r="AW24" s="940"/>
      <c r="AX24" s="941">
        <v>206641</v>
      </c>
      <c r="AY24" s="936">
        <f t="shared" si="5"/>
        <v>18262</v>
      </c>
      <c r="AZ24" s="936">
        <f t="shared" si="6"/>
        <v>20017</v>
      </c>
    </row>
    <row r="25" spans="1:52" ht="12.75" customHeight="1">
      <c r="A25" s="321">
        <v>217</v>
      </c>
      <c r="B25" s="316" t="s">
        <v>41</v>
      </c>
      <c r="C25" s="317">
        <v>13951</v>
      </c>
      <c r="D25" s="317">
        <v>16047</v>
      </c>
      <c r="E25" s="317">
        <v>17039</v>
      </c>
      <c r="F25" s="317">
        <v>18889</v>
      </c>
      <c r="G25" s="317"/>
      <c r="H25" s="317">
        <v>22411</v>
      </c>
      <c r="I25" s="317"/>
      <c r="J25" s="317">
        <v>31048</v>
      </c>
      <c r="K25" s="317"/>
      <c r="L25" s="317">
        <v>32555</v>
      </c>
      <c r="M25" s="317"/>
      <c r="N25" s="317">
        <v>35158</v>
      </c>
      <c r="O25" s="317"/>
      <c r="P25" s="317">
        <v>41916</v>
      </c>
      <c r="Q25" s="317"/>
      <c r="R25" s="317">
        <v>61282</v>
      </c>
      <c r="S25" s="317"/>
      <c r="T25" s="317">
        <v>87127</v>
      </c>
      <c r="U25" s="317"/>
      <c r="V25" s="317">
        <v>115773</v>
      </c>
      <c r="W25" s="317">
        <v>129834</v>
      </c>
      <c r="X25" s="317">
        <v>136376</v>
      </c>
      <c r="Y25" s="317">
        <v>141253</v>
      </c>
      <c r="Z25" s="323">
        <v>144539</v>
      </c>
      <c r="AA25" s="331">
        <v>153762</v>
      </c>
      <c r="AB25" s="317">
        <v>157668</v>
      </c>
      <c r="AC25" s="318">
        <v>156423</v>
      </c>
      <c r="AD25" s="326">
        <v>156007</v>
      </c>
      <c r="AE25" s="326">
        <v>156095</v>
      </c>
      <c r="AF25" s="326">
        <v>156056</v>
      </c>
      <c r="AG25" s="326">
        <v>155881</v>
      </c>
      <c r="AH25" s="327">
        <v>156375</v>
      </c>
      <c r="AI25" s="328">
        <v>155839</v>
      </c>
      <c r="AJ25" s="329">
        <v>155206</v>
      </c>
      <c r="AK25" s="329">
        <v>154315</v>
      </c>
      <c r="AL25" s="329">
        <v>153597</v>
      </c>
      <c r="AM25" s="944">
        <v>152473</v>
      </c>
      <c r="AN25" s="329">
        <v>151939</v>
      </c>
      <c r="AO25" s="938">
        <f t="shared" si="3"/>
        <v>-48</v>
      </c>
      <c r="AP25" s="939">
        <f t="shared" si="4"/>
        <v>-3902</v>
      </c>
      <c r="AQ25" s="938">
        <f t="shared" si="9"/>
        <v>-536</v>
      </c>
      <c r="AR25" s="938">
        <f t="shared" si="9"/>
        <v>-633</v>
      </c>
      <c r="AS25" s="938">
        <f t="shared" si="9"/>
        <v>-891</v>
      </c>
      <c r="AT25" s="938">
        <f t="shared" si="9"/>
        <v>-718</v>
      </c>
      <c r="AU25" s="938">
        <f t="shared" si="9"/>
        <v>-1124</v>
      </c>
      <c r="AV25" s="938">
        <f t="shared" si="9"/>
        <v>-534</v>
      </c>
      <c r="AW25" s="940"/>
      <c r="AX25" s="941">
        <v>143588</v>
      </c>
      <c r="AY25" s="936">
        <f t="shared" si="5"/>
        <v>12787</v>
      </c>
      <c r="AZ25" s="936">
        <f t="shared" si="6"/>
        <v>8885</v>
      </c>
    </row>
    <row r="26" spans="1:52" ht="12.75" customHeight="1">
      <c r="A26" s="321">
        <v>219</v>
      </c>
      <c r="B26" s="316" t="s">
        <v>42</v>
      </c>
      <c r="C26" s="317">
        <v>22008</v>
      </c>
      <c r="D26" s="317">
        <v>22238</v>
      </c>
      <c r="E26" s="317">
        <v>23513</v>
      </c>
      <c r="F26" s="317">
        <v>23212</v>
      </c>
      <c r="G26" s="317"/>
      <c r="H26" s="317">
        <v>24282</v>
      </c>
      <c r="I26" s="317"/>
      <c r="J26" s="317">
        <v>33145</v>
      </c>
      <c r="K26" s="317"/>
      <c r="L26" s="317">
        <v>33211</v>
      </c>
      <c r="M26" s="317"/>
      <c r="N26" s="317">
        <v>33667</v>
      </c>
      <c r="O26" s="317"/>
      <c r="P26" s="317">
        <v>32528</v>
      </c>
      <c r="Q26" s="317"/>
      <c r="R26" s="317">
        <v>32265</v>
      </c>
      <c r="S26" s="317"/>
      <c r="T26" s="317">
        <v>33090</v>
      </c>
      <c r="U26" s="317"/>
      <c r="V26" s="317">
        <v>35261</v>
      </c>
      <c r="W26" s="317">
        <v>36529</v>
      </c>
      <c r="X26" s="317">
        <v>40716</v>
      </c>
      <c r="Y26" s="317">
        <v>64560</v>
      </c>
      <c r="Z26" s="323">
        <v>96279</v>
      </c>
      <c r="AA26" s="331">
        <v>111737</v>
      </c>
      <c r="AB26" s="317">
        <v>113572</v>
      </c>
      <c r="AC26" s="318">
        <v>114216</v>
      </c>
      <c r="AD26" s="326">
        <v>114644</v>
      </c>
      <c r="AE26" s="326">
        <v>114364</v>
      </c>
      <c r="AF26" s="326">
        <v>114368</v>
      </c>
      <c r="AG26" s="326">
        <v>114142</v>
      </c>
      <c r="AH26" s="327">
        <v>112691</v>
      </c>
      <c r="AI26" s="328">
        <v>112362</v>
      </c>
      <c r="AJ26" s="329">
        <v>112168</v>
      </c>
      <c r="AK26" s="329">
        <v>111512</v>
      </c>
      <c r="AL26" s="329">
        <v>110820</v>
      </c>
      <c r="AM26" s="944">
        <v>109324</v>
      </c>
      <c r="AN26" s="329">
        <v>108502</v>
      </c>
      <c r="AO26" s="938">
        <f t="shared" si="3"/>
        <v>-1525</v>
      </c>
      <c r="AP26" s="939">
        <f t="shared" si="4"/>
        <v>-3367</v>
      </c>
      <c r="AQ26" s="938">
        <f t="shared" si="9"/>
        <v>-329</v>
      </c>
      <c r="AR26" s="938">
        <f t="shared" si="9"/>
        <v>-194</v>
      </c>
      <c r="AS26" s="938">
        <f t="shared" si="9"/>
        <v>-656</v>
      </c>
      <c r="AT26" s="938">
        <f t="shared" si="9"/>
        <v>-692</v>
      </c>
      <c r="AU26" s="938">
        <f t="shared" si="9"/>
        <v>-1496</v>
      </c>
      <c r="AV26" s="938">
        <f t="shared" si="9"/>
        <v>-822</v>
      </c>
      <c r="AW26" s="940"/>
      <c r="AX26" s="941">
        <v>91109</v>
      </c>
      <c r="AY26" s="936">
        <f t="shared" si="5"/>
        <v>21582</v>
      </c>
      <c r="AZ26" s="936">
        <f t="shared" si="6"/>
        <v>18215</v>
      </c>
    </row>
    <row r="27" spans="1:52" ht="12.75" customHeight="1">
      <c r="A27" s="321">
        <v>301</v>
      </c>
      <c r="B27" s="316" t="s">
        <v>43</v>
      </c>
      <c r="C27" s="317">
        <v>6649</v>
      </c>
      <c r="D27" s="317">
        <v>6491</v>
      </c>
      <c r="E27" s="317">
        <v>6576</v>
      </c>
      <c r="F27" s="317">
        <v>6506</v>
      </c>
      <c r="G27" s="317"/>
      <c r="H27" s="317">
        <v>6400</v>
      </c>
      <c r="I27" s="317"/>
      <c r="J27" s="317">
        <v>7781</v>
      </c>
      <c r="K27" s="317"/>
      <c r="L27" s="317">
        <v>7747</v>
      </c>
      <c r="M27" s="317"/>
      <c r="N27" s="317">
        <v>7610</v>
      </c>
      <c r="O27" s="317"/>
      <c r="P27" s="317">
        <v>7178</v>
      </c>
      <c r="Q27" s="317"/>
      <c r="R27" s="317">
        <v>7038</v>
      </c>
      <c r="S27" s="317"/>
      <c r="T27" s="317">
        <v>7032</v>
      </c>
      <c r="U27" s="317"/>
      <c r="V27" s="317">
        <v>7940</v>
      </c>
      <c r="W27" s="317">
        <v>11526</v>
      </c>
      <c r="X27" s="317">
        <v>14430</v>
      </c>
      <c r="Y27" s="317">
        <v>21558</v>
      </c>
      <c r="Z27" s="323">
        <v>27130</v>
      </c>
      <c r="AA27" s="331">
        <v>29094</v>
      </c>
      <c r="AB27" s="317">
        <v>30021</v>
      </c>
      <c r="AC27" s="318">
        <v>31739</v>
      </c>
      <c r="AD27" s="326">
        <v>31640</v>
      </c>
      <c r="AE27" s="326">
        <v>31399</v>
      </c>
      <c r="AF27" s="326">
        <v>31063</v>
      </c>
      <c r="AG27" s="326">
        <v>31021</v>
      </c>
      <c r="AH27" s="327">
        <v>30838</v>
      </c>
      <c r="AI27" s="328">
        <v>30861</v>
      </c>
      <c r="AJ27" s="329">
        <v>30596</v>
      </c>
      <c r="AK27" s="329">
        <v>30413</v>
      </c>
      <c r="AL27" s="329">
        <v>30086</v>
      </c>
      <c r="AM27" s="944">
        <v>29703</v>
      </c>
      <c r="AN27" s="329">
        <v>29374</v>
      </c>
      <c r="AO27" s="938">
        <f t="shared" si="3"/>
        <v>-901</v>
      </c>
      <c r="AP27" s="939">
        <f t="shared" si="4"/>
        <v>-1135</v>
      </c>
      <c r="AQ27" s="938">
        <f t="shared" si="9"/>
        <v>23</v>
      </c>
      <c r="AR27" s="938">
        <f t="shared" si="9"/>
        <v>-265</v>
      </c>
      <c r="AS27" s="938">
        <f t="shared" si="9"/>
        <v>-183</v>
      </c>
      <c r="AT27" s="938">
        <f t="shared" si="9"/>
        <v>-327</v>
      </c>
      <c r="AU27" s="938">
        <f t="shared" si="9"/>
        <v>-383</v>
      </c>
      <c r="AV27" s="938">
        <f t="shared" si="9"/>
        <v>-329</v>
      </c>
      <c r="AW27" s="940"/>
      <c r="AX27" s="941">
        <v>26655</v>
      </c>
      <c r="AY27" s="936">
        <f t="shared" si="5"/>
        <v>4183</v>
      </c>
      <c r="AZ27" s="936">
        <f t="shared" si="6"/>
        <v>3048</v>
      </c>
    </row>
    <row r="28" spans="1:52" ht="20.25" customHeight="1">
      <c r="A28" s="315"/>
      <c r="B28" s="330" t="s">
        <v>19</v>
      </c>
      <c r="C28" s="322">
        <v>168570</v>
      </c>
      <c r="D28" s="322">
        <v>182433</v>
      </c>
      <c r="E28" s="322">
        <v>190212</v>
      </c>
      <c r="F28" s="322">
        <v>203985</v>
      </c>
      <c r="G28" s="322"/>
      <c r="H28" s="322">
        <v>225060</v>
      </c>
      <c r="I28" s="322"/>
      <c r="J28" s="322">
        <v>267575</v>
      </c>
      <c r="K28" s="322"/>
      <c r="L28" s="322">
        <v>285721</v>
      </c>
      <c r="M28" s="322"/>
      <c r="N28" s="322">
        <v>298858</v>
      </c>
      <c r="O28" s="322"/>
      <c r="P28" s="322">
        <v>313039</v>
      </c>
      <c r="Q28" s="322"/>
      <c r="R28" s="322">
        <v>364824</v>
      </c>
      <c r="S28" s="322"/>
      <c r="T28" s="322">
        <v>450061</v>
      </c>
      <c r="U28" s="322"/>
      <c r="V28" s="322">
        <v>538741</v>
      </c>
      <c r="W28" s="322">
        <v>606701</v>
      </c>
      <c r="X28" s="322">
        <v>641444</v>
      </c>
      <c r="Y28" s="322">
        <v>665214</v>
      </c>
      <c r="Z28" s="323">
        <v>710765</v>
      </c>
      <c r="AA28" s="322">
        <v>721127</v>
      </c>
      <c r="AB28" s="322">
        <v>718429</v>
      </c>
      <c r="AC28" s="318">
        <v>716006</v>
      </c>
      <c r="AD28" s="319">
        <f>SUM(AD29:AD33)</f>
        <v>716586</v>
      </c>
      <c r="AE28" s="319">
        <f>SUM(AE29:AE33)</f>
        <v>716451</v>
      </c>
      <c r="AF28" s="319">
        <f>SUM(AF29:AF33)</f>
        <v>715647</v>
      </c>
      <c r="AG28" s="319">
        <f>SUM(AG29:AG33)</f>
        <v>714587</v>
      </c>
      <c r="AH28" s="318">
        <f t="shared" ref="AH28:AN28" si="10">SUM(AH29:AH33)</f>
        <v>716633</v>
      </c>
      <c r="AI28" s="324">
        <f t="shared" si="10"/>
        <v>715422</v>
      </c>
      <c r="AJ28" s="324">
        <f t="shared" si="10"/>
        <v>715083</v>
      </c>
      <c r="AK28" s="324">
        <f t="shared" si="10"/>
        <v>714726</v>
      </c>
      <c r="AL28" s="324">
        <f t="shared" si="10"/>
        <v>713697</v>
      </c>
      <c r="AM28" s="937">
        <f t="shared" si="10"/>
        <v>716413</v>
      </c>
      <c r="AN28" s="324">
        <f t="shared" si="10"/>
        <v>714807</v>
      </c>
      <c r="AO28" s="938">
        <f t="shared" si="3"/>
        <v>627</v>
      </c>
      <c r="AP28" s="939">
        <f t="shared" si="4"/>
        <v>-220</v>
      </c>
      <c r="AQ28" s="938">
        <f t="shared" si="9"/>
        <v>-1211</v>
      </c>
      <c r="AR28" s="938">
        <f t="shared" si="9"/>
        <v>-339</v>
      </c>
      <c r="AS28" s="938">
        <f t="shared" si="9"/>
        <v>-357</v>
      </c>
      <c r="AT28" s="938">
        <f t="shared" si="9"/>
        <v>-1029</v>
      </c>
      <c r="AU28" s="938">
        <f t="shared" si="9"/>
        <v>2716</v>
      </c>
      <c r="AV28" s="938">
        <f t="shared" si="9"/>
        <v>-1606</v>
      </c>
      <c r="AW28" s="940"/>
      <c r="AX28" s="941">
        <f>SUM(AX29:AX33)</f>
        <v>696884</v>
      </c>
      <c r="AY28" s="936">
        <f t="shared" si="5"/>
        <v>19749</v>
      </c>
      <c r="AZ28" s="936">
        <f t="shared" si="6"/>
        <v>19529</v>
      </c>
    </row>
    <row r="29" spans="1:52" ht="12.75" customHeight="1">
      <c r="A29" s="321">
        <v>203</v>
      </c>
      <c r="B29" s="316" t="s">
        <v>44</v>
      </c>
      <c r="C29" s="317">
        <v>58103</v>
      </c>
      <c r="D29" s="317">
        <v>63682</v>
      </c>
      <c r="E29" s="317">
        <v>66890</v>
      </c>
      <c r="F29" s="317">
        <v>72417</v>
      </c>
      <c r="G29" s="317"/>
      <c r="H29" s="317">
        <v>84857</v>
      </c>
      <c r="I29" s="317"/>
      <c r="J29" s="317">
        <v>101611</v>
      </c>
      <c r="K29" s="317"/>
      <c r="L29" s="317">
        <v>112041</v>
      </c>
      <c r="M29" s="317"/>
      <c r="N29" s="317">
        <v>120233</v>
      </c>
      <c r="O29" s="317"/>
      <c r="P29" s="317">
        <v>129820</v>
      </c>
      <c r="Q29" s="317"/>
      <c r="R29" s="317">
        <v>159351</v>
      </c>
      <c r="S29" s="317"/>
      <c r="T29" s="317">
        <v>206561</v>
      </c>
      <c r="U29" s="317"/>
      <c r="V29" s="317">
        <v>234945</v>
      </c>
      <c r="W29" s="317">
        <v>254869</v>
      </c>
      <c r="X29" s="317">
        <v>263363</v>
      </c>
      <c r="Y29" s="317">
        <v>270722</v>
      </c>
      <c r="Z29" s="323">
        <v>287606</v>
      </c>
      <c r="AA29" s="331">
        <v>293117</v>
      </c>
      <c r="AB29" s="317">
        <v>291027</v>
      </c>
      <c r="AC29" s="318">
        <v>290959</v>
      </c>
      <c r="AD29" s="326">
        <v>290856</v>
      </c>
      <c r="AE29" s="326">
        <v>290657</v>
      </c>
      <c r="AF29" s="326">
        <v>290909</v>
      </c>
      <c r="AG29" s="326">
        <v>291357</v>
      </c>
      <c r="AH29" s="327">
        <v>293409</v>
      </c>
      <c r="AI29" s="328">
        <v>293710</v>
      </c>
      <c r="AJ29" s="329">
        <v>295908</v>
      </c>
      <c r="AK29" s="329">
        <v>297920</v>
      </c>
      <c r="AL29" s="329">
        <v>299094</v>
      </c>
      <c r="AM29" s="944">
        <v>303838</v>
      </c>
      <c r="AN29" s="329">
        <v>303760</v>
      </c>
      <c r="AO29" s="938">
        <f t="shared" si="3"/>
        <v>2450</v>
      </c>
      <c r="AP29" s="939">
        <f t="shared" si="4"/>
        <v>10429</v>
      </c>
      <c r="AQ29" s="938">
        <f t="shared" si="9"/>
        <v>301</v>
      </c>
      <c r="AR29" s="938">
        <f t="shared" si="9"/>
        <v>2198</v>
      </c>
      <c r="AS29" s="938">
        <f t="shared" si="9"/>
        <v>2012</v>
      </c>
      <c r="AT29" s="939">
        <f t="shared" si="9"/>
        <v>1174</v>
      </c>
      <c r="AU29" s="939">
        <f t="shared" si="9"/>
        <v>4744</v>
      </c>
      <c r="AV29" s="939">
        <f t="shared" si="9"/>
        <v>-78</v>
      </c>
      <c r="AW29" s="940"/>
      <c r="AX29" s="941">
        <v>283668</v>
      </c>
      <c r="AY29" s="936">
        <f t="shared" si="5"/>
        <v>9741</v>
      </c>
      <c r="AZ29" s="936">
        <f t="shared" si="6"/>
        <v>20170</v>
      </c>
    </row>
    <row r="30" spans="1:52" ht="12.75" customHeight="1">
      <c r="A30" s="321">
        <v>210</v>
      </c>
      <c r="B30" s="316" t="s">
        <v>45</v>
      </c>
      <c r="C30" s="317">
        <v>61707</v>
      </c>
      <c r="D30" s="317">
        <v>67991</v>
      </c>
      <c r="E30" s="317">
        <v>71553</v>
      </c>
      <c r="F30" s="317">
        <v>74773</v>
      </c>
      <c r="G30" s="317"/>
      <c r="H30" s="317">
        <v>78251</v>
      </c>
      <c r="I30" s="317"/>
      <c r="J30" s="317">
        <v>93071</v>
      </c>
      <c r="K30" s="317"/>
      <c r="L30" s="317">
        <v>97208</v>
      </c>
      <c r="M30" s="317"/>
      <c r="N30" s="317">
        <v>100003</v>
      </c>
      <c r="O30" s="317"/>
      <c r="P30" s="317">
        <v>101894</v>
      </c>
      <c r="Q30" s="317"/>
      <c r="R30" s="317">
        <v>114279</v>
      </c>
      <c r="S30" s="317"/>
      <c r="T30" s="317">
        <v>140344</v>
      </c>
      <c r="U30" s="317"/>
      <c r="V30" s="317">
        <v>183280</v>
      </c>
      <c r="W30" s="317">
        <v>212233</v>
      </c>
      <c r="X30" s="317">
        <v>227311</v>
      </c>
      <c r="Y30" s="317">
        <v>239803</v>
      </c>
      <c r="Z30" s="323">
        <v>260567</v>
      </c>
      <c r="AA30" s="331">
        <v>266170</v>
      </c>
      <c r="AB30" s="317">
        <v>267100</v>
      </c>
      <c r="AC30" s="318">
        <v>266937</v>
      </c>
      <c r="AD30" s="326">
        <v>267935</v>
      </c>
      <c r="AE30" s="326">
        <v>268390</v>
      </c>
      <c r="AF30" s="326">
        <v>268053</v>
      </c>
      <c r="AG30" s="326">
        <v>267043</v>
      </c>
      <c r="AH30" s="327">
        <v>267435</v>
      </c>
      <c r="AI30" s="328">
        <v>266443</v>
      </c>
      <c r="AJ30" s="329">
        <v>265055</v>
      </c>
      <c r="AK30" s="329">
        <v>263697</v>
      </c>
      <c r="AL30" s="329">
        <v>262308</v>
      </c>
      <c r="AM30" s="944">
        <v>260988</v>
      </c>
      <c r="AN30" s="329">
        <v>260036</v>
      </c>
      <c r="AO30" s="938">
        <f t="shared" si="3"/>
        <v>498</v>
      </c>
      <c r="AP30" s="939">
        <f t="shared" si="4"/>
        <v>-6447</v>
      </c>
      <c r="AQ30" s="938">
        <f t="shared" si="9"/>
        <v>-992</v>
      </c>
      <c r="AR30" s="938">
        <f t="shared" si="9"/>
        <v>-1388</v>
      </c>
      <c r="AS30" s="938">
        <f t="shared" si="9"/>
        <v>-1358</v>
      </c>
      <c r="AT30" s="938">
        <f t="shared" si="9"/>
        <v>-1389</v>
      </c>
      <c r="AU30" s="938">
        <f t="shared" si="9"/>
        <v>-1320</v>
      </c>
      <c r="AV30" s="938">
        <f t="shared" si="9"/>
        <v>-952</v>
      </c>
      <c r="AW30" s="940"/>
      <c r="AX30" s="941">
        <v>252599</v>
      </c>
      <c r="AY30" s="936">
        <f t="shared" si="5"/>
        <v>14836</v>
      </c>
      <c r="AZ30" s="936">
        <f t="shared" si="6"/>
        <v>8389</v>
      </c>
    </row>
    <row r="31" spans="1:52" ht="12.75" customHeight="1">
      <c r="A31" s="321">
        <v>216</v>
      </c>
      <c r="B31" s="316" t="s">
        <v>46</v>
      </c>
      <c r="C31" s="317">
        <v>30097</v>
      </c>
      <c r="D31" s="317">
        <v>31641</v>
      </c>
      <c r="E31" s="317">
        <v>31904</v>
      </c>
      <c r="F31" s="317">
        <v>36304</v>
      </c>
      <c r="G31" s="317"/>
      <c r="H31" s="317">
        <v>40722</v>
      </c>
      <c r="I31" s="317"/>
      <c r="J31" s="317">
        <v>46659</v>
      </c>
      <c r="K31" s="317"/>
      <c r="L31" s="317">
        <v>49771</v>
      </c>
      <c r="M31" s="317"/>
      <c r="N31" s="317">
        <v>51131</v>
      </c>
      <c r="O31" s="317"/>
      <c r="P31" s="317">
        <v>53565</v>
      </c>
      <c r="Q31" s="317"/>
      <c r="R31" s="317">
        <v>61000</v>
      </c>
      <c r="S31" s="317"/>
      <c r="T31" s="317">
        <v>68900</v>
      </c>
      <c r="U31" s="317"/>
      <c r="V31" s="317">
        <v>77080</v>
      </c>
      <c r="W31" s="317">
        <v>85463</v>
      </c>
      <c r="X31" s="317">
        <v>91434</v>
      </c>
      <c r="Y31" s="317">
        <v>93273</v>
      </c>
      <c r="Z31" s="323">
        <v>97632</v>
      </c>
      <c r="AA31" s="331">
        <v>96020</v>
      </c>
      <c r="AB31" s="317">
        <v>94813</v>
      </c>
      <c r="AC31" s="318">
        <v>93901</v>
      </c>
      <c r="AD31" s="326">
        <v>93293</v>
      </c>
      <c r="AE31" s="326">
        <v>92677</v>
      </c>
      <c r="AF31" s="326">
        <v>91965</v>
      </c>
      <c r="AG31" s="326">
        <v>91528</v>
      </c>
      <c r="AH31" s="327">
        <v>91030</v>
      </c>
      <c r="AI31" s="328">
        <v>90600</v>
      </c>
      <c r="AJ31" s="329">
        <v>89728</v>
      </c>
      <c r="AK31" s="329">
        <v>88956</v>
      </c>
      <c r="AL31" s="329">
        <v>88223</v>
      </c>
      <c r="AM31" s="944">
        <v>87758</v>
      </c>
      <c r="AN31" s="329">
        <v>87278</v>
      </c>
      <c r="AO31" s="938">
        <f t="shared" si="3"/>
        <v>-2871</v>
      </c>
      <c r="AP31" s="939">
        <f t="shared" si="4"/>
        <v>-3272</v>
      </c>
      <c r="AQ31" s="938">
        <f t="shared" si="9"/>
        <v>-430</v>
      </c>
      <c r="AR31" s="938">
        <f t="shared" si="9"/>
        <v>-872</v>
      </c>
      <c r="AS31" s="938">
        <f t="shared" si="9"/>
        <v>-772</v>
      </c>
      <c r="AT31" s="938">
        <f t="shared" si="9"/>
        <v>-733</v>
      </c>
      <c r="AU31" s="938">
        <f t="shared" si="9"/>
        <v>-465</v>
      </c>
      <c r="AV31" s="938">
        <f t="shared" si="9"/>
        <v>-480</v>
      </c>
      <c r="AW31" s="940"/>
      <c r="AX31" s="941">
        <v>96309</v>
      </c>
      <c r="AY31" s="936">
        <f t="shared" si="5"/>
        <v>-5279</v>
      </c>
      <c r="AZ31" s="936">
        <f t="shared" si="6"/>
        <v>-8551</v>
      </c>
    </row>
    <row r="32" spans="1:52" ht="12.75" customHeight="1">
      <c r="A32" s="321">
        <v>381</v>
      </c>
      <c r="B32" s="316" t="s">
        <v>47</v>
      </c>
      <c r="C32" s="317">
        <v>13730</v>
      </c>
      <c r="D32" s="317">
        <v>13876</v>
      </c>
      <c r="E32" s="317">
        <v>14418</v>
      </c>
      <c r="F32" s="317">
        <v>14719</v>
      </c>
      <c r="G32" s="317"/>
      <c r="H32" s="317">
        <v>15152</v>
      </c>
      <c r="I32" s="317"/>
      <c r="J32" s="317">
        <v>18153</v>
      </c>
      <c r="K32" s="317"/>
      <c r="L32" s="317">
        <v>18240</v>
      </c>
      <c r="M32" s="317"/>
      <c r="N32" s="317">
        <v>18639</v>
      </c>
      <c r="O32" s="317"/>
      <c r="P32" s="317">
        <v>18525</v>
      </c>
      <c r="Q32" s="317"/>
      <c r="R32" s="317">
        <v>19099</v>
      </c>
      <c r="S32" s="317"/>
      <c r="T32" s="317">
        <v>21140</v>
      </c>
      <c r="U32" s="317"/>
      <c r="V32" s="317">
        <v>23425</v>
      </c>
      <c r="W32" s="317">
        <v>27609</v>
      </c>
      <c r="X32" s="317">
        <v>29579</v>
      </c>
      <c r="Y32" s="317">
        <v>30603</v>
      </c>
      <c r="Z32" s="323">
        <v>31377</v>
      </c>
      <c r="AA32" s="331">
        <v>32054</v>
      </c>
      <c r="AB32" s="317">
        <v>31944</v>
      </c>
      <c r="AC32" s="318">
        <v>31026</v>
      </c>
      <c r="AD32" s="326">
        <v>31013</v>
      </c>
      <c r="AE32" s="326">
        <v>30940</v>
      </c>
      <c r="AF32" s="326">
        <v>30929</v>
      </c>
      <c r="AG32" s="326">
        <v>30853</v>
      </c>
      <c r="AH32" s="327">
        <v>31020</v>
      </c>
      <c r="AI32" s="328">
        <v>30867</v>
      </c>
      <c r="AJ32" s="329">
        <v>30666</v>
      </c>
      <c r="AK32" s="329">
        <v>30492</v>
      </c>
      <c r="AL32" s="329">
        <v>30372</v>
      </c>
      <c r="AM32" s="944">
        <v>30268</v>
      </c>
      <c r="AN32" s="329">
        <v>30108</v>
      </c>
      <c r="AO32" s="938">
        <f t="shared" si="3"/>
        <v>-6</v>
      </c>
      <c r="AP32" s="939">
        <f t="shared" si="4"/>
        <v>-752</v>
      </c>
      <c r="AQ32" s="938">
        <f t="shared" si="9"/>
        <v>-153</v>
      </c>
      <c r="AR32" s="938">
        <f t="shared" si="9"/>
        <v>-201</v>
      </c>
      <c r="AS32" s="938">
        <f t="shared" si="9"/>
        <v>-174</v>
      </c>
      <c r="AT32" s="938">
        <f t="shared" si="9"/>
        <v>-120</v>
      </c>
      <c r="AU32" s="938">
        <f t="shared" si="9"/>
        <v>-104</v>
      </c>
      <c r="AV32" s="938">
        <f t="shared" si="9"/>
        <v>-160</v>
      </c>
      <c r="AW32" s="940"/>
      <c r="AX32" s="941">
        <v>31496</v>
      </c>
      <c r="AY32" s="936">
        <f t="shared" si="5"/>
        <v>-476</v>
      </c>
      <c r="AZ32" s="936">
        <f t="shared" si="6"/>
        <v>-1228</v>
      </c>
    </row>
    <row r="33" spans="1:52" ht="12.75" customHeight="1">
      <c r="A33" s="321">
        <v>382</v>
      </c>
      <c r="B33" s="316" t="s">
        <v>48</v>
      </c>
      <c r="C33" s="317">
        <v>4933</v>
      </c>
      <c r="D33" s="317">
        <v>5243</v>
      </c>
      <c r="E33" s="317">
        <v>5447</v>
      </c>
      <c r="F33" s="317">
        <v>5772</v>
      </c>
      <c r="G33" s="317"/>
      <c r="H33" s="317">
        <v>6078</v>
      </c>
      <c r="I33" s="317"/>
      <c r="J33" s="317">
        <v>8081</v>
      </c>
      <c r="K33" s="317"/>
      <c r="L33" s="317">
        <v>8461</v>
      </c>
      <c r="M33" s="317"/>
      <c r="N33" s="317">
        <v>8852</v>
      </c>
      <c r="O33" s="317"/>
      <c r="P33" s="317">
        <v>9235</v>
      </c>
      <c r="Q33" s="317"/>
      <c r="R33" s="317">
        <v>11095</v>
      </c>
      <c r="S33" s="317"/>
      <c r="T33" s="317">
        <v>13116</v>
      </c>
      <c r="U33" s="317"/>
      <c r="V33" s="317">
        <v>20011</v>
      </c>
      <c r="W33" s="317">
        <v>26527</v>
      </c>
      <c r="X33" s="317">
        <v>29757</v>
      </c>
      <c r="Y33" s="317">
        <v>30813</v>
      </c>
      <c r="Z33" s="323">
        <v>33583</v>
      </c>
      <c r="AA33" s="331">
        <v>33766</v>
      </c>
      <c r="AB33" s="317">
        <v>33545</v>
      </c>
      <c r="AC33" s="318">
        <v>33183</v>
      </c>
      <c r="AD33" s="326">
        <v>33489</v>
      </c>
      <c r="AE33" s="326">
        <v>33787</v>
      </c>
      <c r="AF33" s="326">
        <v>33791</v>
      </c>
      <c r="AG33" s="326">
        <v>33806</v>
      </c>
      <c r="AH33" s="327">
        <v>33739</v>
      </c>
      <c r="AI33" s="328">
        <v>33802</v>
      </c>
      <c r="AJ33" s="329">
        <v>33726</v>
      </c>
      <c r="AK33" s="329">
        <v>33661</v>
      </c>
      <c r="AL33" s="329">
        <v>33700</v>
      </c>
      <c r="AM33" s="944">
        <v>33561</v>
      </c>
      <c r="AN33" s="329">
        <v>33625</v>
      </c>
      <c r="AO33" s="938">
        <f t="shared" si="3"/>
        <v>556</v>
      </c>
      <c r="AP33" s="939">
        <f t="shared" si="4"/>
        <v>-178</v>
      </c>
      <c r="AQ33" s="938">
        <f t="shared" si="9"/>
        <v>63</v>
      </c>
      <c r="AR33" s="938">
        <f t="shared" si="9"/>
        <v>-76</v>
      </c>
      <c r="AS33" s="938">
        <f t="shared" si="9"/>
        <v>-65</v>
      </c>
      <c r="AT33" s="939">
        <f t="shared" si="9"/>
        <v>39</v>
      </c>
      <c r="AU33" s="945">
        <f t="shared" si="9"/>
        <v>-139</v>
      </c>
      <c r="AV33" s="945">
        <f t="shared" si="9"/>
        <v>64</v>
      </c>
      <c r="AW33" s="940"/>
      <c r="AX33" s="941">
        <v>32812</v>
      </c>
      <c r="AY33" s="936">
        <f t="shared" si="5"/>
        <v>927</v>
      </c>
      <c r="AZ33" s="936">
        <f t="shared" si="6"/>
        <v>749</v>
      </c>
    </row>
    <row r="34" spans="1:52" ht="20.25" customHeight="1">
      <c r="A34" s="315"/>
      <c r="B34" s="332" t="s">
        <v>20</v>
      </c>
      <c r="C34" s="322">
        <v>164372</v>
      </c>
      <c r="D34" s="322">
        <v>168383</v>
      </c>
      <c r="E34" s="322">
        <v>174941</v>
      </c>
      <c r="F34" s="322">
        <v>180611</v>
      </c>
      <c r="G34" s="322"/>
      <c r="H34" s="322">
        <v>185090</v>
      </c>
      <c r="I34" s="322"/>
      <c r="J34" s="322">
        <v>227028</v>
      </c>
      <c r="K34" s="322"/>
      <c r="L34" s="322">
        <v>237124</v>
      </c>
      <c r="M34" s="322"/>
      <c r="N34" s="322">
        <v>246112</v>
      </c>
      <c r="O34" s="322"/>
      <c r="P34" s="322">
        <v>246644</v>
      </c>
      <c r="Q34" s="322"/>
      <c r="R34" s="322">
        <v>240051</v>
      </c>
      <c r="S34" s="322"/>
      <c r="T34" s="322">
        <v>239443</v>
      </c>
      <c r="U34" s="322"/>
      <c r="V34" s="322">
        <v>259327</v>
      </c>
      <c r="W34" s="322">
        <v>279672</v>
      </c>
      <c r="X34" s="322">
        <v>289898</v>
      </c>
      <c r="Y34" s="322">
        <v>292471</v>
      </c>
      <c r="Z34" s="323">
        <v>298004</v>
      </c>
      <c r="AA34" s="322">
        <v>298390</v>
      </c>
      <c r="AB34" s="322">
        <v>291745</v>
      </c>
      <c r="AC34" s="318">
        <v>284769</v>
      </c>
      <c r="AD34" s="319">
        <f>SUM(AD35:AD40)</f>
        <v>282942</v>
      </c>
      <c r="AE34" s="319">
        <f>SUM(AE35:AE40)</f>
        <v>281009</v>
      </c>
      <c r="AF34" s="319">
        <f>SUM(AF35:AF40)</f>
        <v>278449</v>
      </c>
      <c r="AG34" s="319">
        <f>SUM(AG35:AG40)</f>
        <v>275971</v>
      </c>
      <c r="AH34" s="318">
        <f t="shared" ref="AH34:AN34" si="11">SUM(AH35:AH40)</f>
        <v>272447</v>
      </c>
      <c r="AI34" s="324">
        <f t="shared" si="11"/>
        <v>271028</v>
      </c>
      <c r="AJ34" s="324">
        <f t="shared" si="11"/>
        <v>269235</v>
      </c>
      <c r="AK34" s="324">
        <f t="shared" si="11"/>
        <v>267560</v>
      </c>
      <c r="AL34" s="324">
        <f t="shared" si="11"/>
        <v>265529</v>
      </c>
      <c r="AM34" s="937">
        <f t="shared" si="11"/>
        <v>264395</v>
      </c>
      <c r="AN34" s="324">
        <f t="shared" si="11"/>
        <v>262040</v>
      </c>
      <c r="AO34" s="938">
        <f t="shared" si="3"/>
        <v>-12322</v>
      </c>
      <c r="AP34" s="939">
        <f t="shared" si="4"/>
        <v>-8052</v>
      </c>
      <c r="AQ34" s="938">
        <f t="shared" si="9"/>
        <v>-1419</v>
      </c>
      <c r="AR34" s="938">
        <f t="shared" si="9"/>
        <v>-1793</v>
      </c>
      <c r="AS34" s="938">
        <f t="shared" si="9"/>
        <v>-1675</v>
      </c>
      <c r="AT34" s="938">
        <f t="shared" si="9"/>
        <v>-2031</v>
      </c>
      <c r="AU34" s="938">
        <f t="shared" si="9"/>
        <v>-1134</v>
      </c>
      <c r="AV34" s="938">
        <f t="shared" si="9"/>
        <v>-2355</v>
      </c>
      <c r="AW34" s="940"/>
      <c r="AX34" s="941">
        <f>SUM(AX35:AX40)</f>
        <v>296522</v>
      </c>
      <c r="AY34" s="936">
        <f t="shared" si="5"/>
        <v>-24075</v>
      </c>
      <c r="AZ34" s="936">
        <f t="shared" si="6"/>
        <v>-32127</v>
      </c>
    </row>
    <row r="35" spans="1:52" ht="12.75" customHeight="1">
      <c r="A35" s="315">
        <v>213</v>
      </c>
      <c r="B35" s="332" t="s">
        <v>49</v>
      </c>
      <c r="C35" s="322">
        <v>20987</v>
      </c>
      <c r="D35" s="322">
        <v>22392</v>
      </c>
      <c r="E35" s="322">
        <v>25656</v>
      </c>
      <c r="F35" s="322">
        <v>29737</v>
      </c>
      <c r="G35" s="322"/>
      <c r="H35" s="322">
        <v>32083</v>
      </c>
      <c r="I35" s="322"/>
      <c r="J35" s="322">
        <v>37160</v>
      </c>
      <c r="K35" s="322"/>
      <c r="L35" s="322">
        <v>42516</v>
      </c>
      <c r="M35" s="322"/>
      <c r="N35" s="322">
        <v>48012</v>
      </c>
      <c r="O35" s="322"/>
      <c r="P35" s="322">
        <v>51173</v>
      </c>
      <c r="Q35" s="322"/>
      <c r="R35" s="322">
        <v>48481</v>
      </c>
      <c r="S35" s="322"/>
      <c r="T35" s="322">
        <v>45964</v>
      </c>
      <c r="U35" s="322"/>
      <c r="V35" s="322">
        <v>46182</v>
      </c>
      <c r="W35" s="322">
        <v>46380</v>
      </c>
      <c r="X35" s="317">
        <v>46889</v>
      </c>
      <c r="Y35" s="317">
        <v>46220</v>
      </c>
      <c r="Z35" s="317">
        <v>46339</v>
      </c>
      <c r="AA35" s="331">
        <v>45718</v>
      </c>
      <c r="AB35" s="317">
        <v>43953</v>
      </c>
      <c r="AC35" s="318">
        <v>42802</v>
      </c>
      <c r="AD35" s="326">
        <v>42420</v>
      </c>
      <c r="AE35" s="326">
        <v>42042</v>
      </c>
      <c r="AF35" s="326">
        <v>41661</v>
      </c>
      <c r="AG35" s="326">
        <v>41178</v>
      </c>
      <c r="AH35" s="327">
        <v>40866</v>
      </c>
      <c r="AI35" s="333">
        <v>40458</v>
      </c>
      <c r="AJ35" s="334">
        <v>39953</v>
      </c>
      <c r="AK35" s="334">
        <v>39611</v>
      </c>
      <c r="AL35" s="334">
        <v>39147</v>
      </c>
      <c r="AM35" s="944">
        <v>38714</v>
      </c>
      <c r="AN35" s="334">
        <v>38266</v>
      </c>
      <c r="AO35" s="938">
        <f t="shared" si="3"/>
        <v>-1936</v>
      </c>
      <c r="AP35" s="939">
        <f t="shared" si="4"/>
        <v>-2152</v>
      </c>
      <c r="AQ35" s="938">
        <f t="shared" si="9"/>
        <v>-408</v>
      </c>
      <c r="AR35" s="938">
        <f t="shared" si="9"/>
        <v>-505</v>
      </c>
      <c r="AS35" s="938">
        <f t="shared" si="9"/>
        <v>-342</v>
      </c>
      <c r="AT35" s="938">
        <f t="shared" si="9"/>
        <v>-464</v>
      </c>
      <c r="AU35" s="938">
        <f t="shared" si="9"/>
        <v>-433</v>
      </c>
      <c r="AV35" s="938">
        <f t="shared" si="9"/>
        <v>-448</v>
      </c>
      <c r="AW35" s="940"/>
      <c r="AX35" s="941">
        <v>46313</v>
      </c>
      <c r="AY35" s="936">
        <f t="shared" si="5"/>
        <v>-5447</v>
      </c>
      <c r="AZ35" s="936">
        <f t="shared" si="6"/>
        <v>-7599</v>
      </c>
    </row>
    <row r="36" spans="1:52" ht="12.75" customHeight="1">
      <c r="A36" s="321">
        <v>215</v>
      </c>
      <c r="B36" s="316" t="s">
        <v>50</v>
      </c>
      <c r="C36" s="322">
        <v>33644</v>
      </c>
      <c r="D36" s="322">
        <v>35564</v>
      </c>
      <c r="E36" s="322">
        <v>37074</v>
      </c>
      <c r="F36" s="322">
        <v>37304</v>
      </c>
      <c r="G36" s="322"/>
      <c r="H36" s="322">
        <v>38160</v>
      </c>
      <c r="I36" s="322"/>
      <c r="J36" s="322">
        <v>47985</v>
      </c>
      <c r="K36" s="322"/>
      <c r="L36" s="322">
        <v>47951</v>
      </c>
      <c r="M36" s="322"/>
      <c r="N36" s="322">
        <v>48240</v>
      </c>
      <c r="O36" s="322"/>
      <c r="P36" s="322">
        <v>47062</v>
      </c>
      <c r="Q36" s="322"/>
      <c r="R36" s="322">
        <v>46688</v>
      </c>
      <c r="S36" s="322"/>
      <c r="T36" s="322">
        <v>49071</v>
      </c>
      <c r="U36" s="322"/>
      <c r="V36" s="322">
        <v>63746</v>
      </c>
      <c r="W36" s="322">
        <v>78297</v>
      </c>
      <c r="X36" s="317">
        <v>82636</v>
      </c>
      <c r="Y36" s="317">
        <v>84445</v>
      </c>
      <c r="Z36" s="317">
        <v>86562</v>
      </c>
      <c r="AA36" s="331">
        <v>86117</v>
      </c>
      <c r="AB36" s="322">
        <v>84361</v>
      </c>
      <c r="AC36" s="318">
        <v>81009</v>
      </c>
      <c r="AD36" s="326">
        <v>80396</v>
      </c>
      <c r="AE36" s="326">
        <v>79896</v>
      </c>
      <c r="AF36" s="326">
        <v>78984</v>
      </c>
      <c r="AG36" s="326">
        <v>78325</v>
      </c>
      <c r="AH36" s="327">
        <v>77178</v>
      </c>
      <c r="AI36" s="328">
        <v>76786</v>
      </c>
      <c r="AJ36" s="329">
        <v>76302</v>
      </c>
      <c r="AK36" s="329">
        <v>75823</v>
      </c>
      <c r="AL36" s="329">
        <v>75145</v>
      </c>
      <c r="AM36" s="944">
        <v>75373</v>
      </c>
      <c r="AN36" s="329">
        <v>74738</v>
      </c>
      <c r="AO36" s="938">
        <f t="shared" si="3"/>
        <v>-3831</v>
      </c>
      <c r="AP36" s="939">
        <f t="shared" si="4"/>
        <v>-1805</v>
      </c>
      <c r="AQ36" s="938">
        <f t="shared" si="9"/>
        <v>-392</v>
      </c>
      <c r="AR36" s="938">
        <f t="shared" si="9"/>
        <v>-484</v>
      </c>
      <c r="AS36" s="938">
        <f t="shared" si="9"/>
        <v>-479</v>
      </c>
      <c r="AT36" s="938">
        <f t="shared" si="9"/>
        <v>-678</v>
      </c>
      <c r="AU36" s="938">
        <f t="shared" si="9"/>
        <v>228</v>
      </c>
      <c r="AV36" s="938">
        <f t="shared" si="9"/>
        <v>-635</v>
      </c>
      <c r="AW36" s="940"/>
      <c r="AX36" s="941">
        <v>85511</v>
      </c>
      <c r="AY36" s="936">
        <f t="shared" si="5"/>
        <v>-8333</v>
      </c>
      <c r="AZ36" s="936">
        <f t="shared" si="6"/>
        <v>-10138</v>
      </c>
    </row>
    <row r="37" spans="1:52" ht="12.75" customHeight="1">
      <c r="A37" s="321">
        <v>218</v>
      </c>
      <c r="B37" s="316" t="s">
        <v>51</v>
      </c>
      <c r="C37" s="317">
        <v>24318</v>
      </c>
      <c r="D37" s="317">
        <v>24755</v>
      </c>
      <c r="E37" s="317">
        <v>25804</v>
      </c>
      <c r="F37" s="317">
        <v>26466</v>
      </c>
      <c r="G37" s="317"/>
      <c r="H37" s="317">
        <v>27809</v>
      </c>
      <c r="I37" s="317"/>
      <c r="J37" s="317">
        <v>34847</v>
      </c>
      <c r="K37" s="317"/>
      <c r="L37" s="317">
        <v>35744</v>
      </c>
      <c r="M37" s="317"/>
      <c r="N37" s="317">
        <v>36623</v>
      </c>
      <c r="O37" s="317"/>
      <c r="P37" s="317">
        <v>36343</v>
      </c>
      <c r="Q37" s="317"/>
      <c r="R37" s="317">
        <v>36695</v>
      </c>
      <c r="S37" s="317"/>
      <c r="T37" s="317">
        <v>37623</v>
      </c>
      <c r="U37" s="317"/>
      <c r="V37" s="317">
        <v>40576</v>
      </c>
      <c r="W37" s="317">
        <v>43574</v>
      </c>
      <c r="X37" s="317">
        <v>45686</v>
      </c>
      <c r="Y37" s="317">
        <v>46007</v>
      </c>
      <c r="Z37" s="323">
        <v>48214</v>
      </c>
      <c r="AA37" s="331">
        <v>49432</v>
      </c>
      <c r="AB37" s="317">
        <v>49761</v>
      </c>
      <c r="AC37" s="318">
        <v>49680</v>
      </c>
      <c r="AD37" s="326">
        <v>49768</v>
      </c>
      <c r="AE37" s="326">
        <v>49515</v>
      </c>
      <c r="AF37" s="326">
        <v>49294</v>
      </c>
      <c r="AG37" s="326">
        <v>49002</v>
      </c>
      <c r="AH37" s="327">
        <v>48580</v>
      </c>
      <c r="AI37" s="328">
        <v>48274</v>
      </c>
      <c r="AJ37" s="329">
        <v>48215</v>
      </c>
      <c r="AK37" s="329">
        <v>48000</v>
      </c>
      <c r="AL37" s="329">
        <v>47758</v>
      </c>
      <c r="AM37" s="944">
        <v>47591</v>
      </c>
      <c r="AN37" s="329">
        <v>47320</v>
      </c>
      <c r="AO37" s="938">
        <f t="shared" si="3"/>
        <v>-1100</v>
      </c>
      <c r="AP37" s="939">
        <f t="shared" si="4"/>
        <v>-989</v>
      </c>
      <c r="AQ37" s="938">
        <f t="shared" si="9"/>
        <v>-306</v>
      </c>
      <c r="AR37" s="938">
        <f t="shared" si="9"/>
        <v>-59</v>
      </c>
      <c r="AS37" s="938">
        <f t="shared" si="9"/>
        <v>-215</v>
      </c>
      <c r="AT37" s="938">
        <f t="shared" si="9"/>
        <v>-242</v>
      </c>
      <c r="AU37" s="938">
        <f t="shared" si="9"/>
        <v>-167</v>
      </c>
      <c r="AV37" s="938">
        <f t="shared" si="9"/>
        <v>-271</v>
      </c>
      <c r="AW37" s="940"/>
      <c r="AX37" s="941">
        <v>47889</v>
      </c>
      <c r="AY37" s="936">
        <f t="shared" si="5"/>
        <v>691</v>
      </c>
      <c r="AZ37" s="942">
        <f t="shared" si="6"/>
        <v>-298</v>
      </c>
    </row>
    <row r="38" spans="1:52" ht="12.75" customHeight="1">
      <c r="A38" s="321">
        <v>220</v>
      </c>
      <c r="B38" s="316" t="s">
        <v>52</v>
      </c>
      <c r="C38" s="317">
        <v>38586</v>
      </c>
      <c r="D38" s="317">
        <v>38750</v>
      </c>
      <c r="E38" s="317">
        <v>39061</v>
      </c>
      <c r="F38" s="317">
        <v>39145</v>
      </c>
      <c r="G38" s="317"/>
      <c r="H38" s="317">
        <v>38642</v>
      </c>
      <c r="I38" s="317"/>
      <c r="J38" s="317">
        <v>48600</v>
      </c>
      <c r="K38" s="317"/>
      <c r="L38" s="317">
        <v>49474</v>
      </c>
      <c r="M38" s="317"/>
      <c r="N38" s="317">
        <v>49736</v>
      </c>
      <c r="O38" s="317"/>
      <c r="P38" s="317">
        <v>49234</v>
      </c>
      <c r="Q38" s="317"/>
      <c r="R38" s="317">
        <v>48219</v>
      </c>
      <c r="S38" s="317"/>
      <c r="T38" s="317">
        <v>48354</v>
      </c>
      <c r="U38" s="317"/>
      <c r="V38" s="317">
        <v>50161</v>
      </c>
      <c r="W38" s="317">
        <v>51051</v>
      </c>
      <c r="X38" s="317">
        <v>52107</v>
      </c>
      <c r="Y38" s="317">
        <v>51784</v>
      </c>
      <c r="Z38" s="323">
        <v>51706</v>
      </c>
      <c r="AA38" s="331">
        <v>51104</v>
      </c>
      <c r="AB38" s="317">
        <v>49396</v>
      </c>
      <c r="AC38" s="318">
        <v>47993</v>
      </c>
      <c r="AD38" s="326">
        <v>47459</v>
      </c>
      <c r="AE38" s="326">
        <v>46959</v>
      </c>
      <c r="AF38" s="326">
        <v>46345</v>
      </c>
      <c r="AG38" s="326">
        <v>45895</v>
      </c>
      <c r="AH38" s="327">
        <v>44313</v>
      </c>
      <c r="AI38" s="328">
        <v>44016</v>
      </c>
      <c r="AJ38" s="329">
        <v>43619</v>
      </c>
      <c r="AK38" s="329">
        <v>43496</v>
      </c>
      <c r="AL38" s="329">
        <v>43090</v>
      </c>
      <c r="AM38" s="944">
        <v>42750</v>
      </c>
      <c r="AN38" s="329">
        <v>42241</v>
      </c>
      <c r="AO38" s="938">
        <f t="shared" si="3"/>
        <v>-3680</v>
      </c>
      <c r="AP38" s="939">
        <f t="shared" si="4"/>
        <v>-1563</v>
      </c>
      <c r="AQ38" s="938">
        <f t="shared" si="9"/>
        <v>-297</v>
      </c>
      <c r="AR38" s="938">
        <f t="shared" si="9"/>
        <v>-397</v>
      </c>
      <c r="AS38" s="938">
        <f t="shared" si="9"/>
        <v>-123</v>
      </c>
      <c r="AT38" s="938">
        <f t="shared" si="9"/>
        <v>-406</v>
      </c>
      <c r="AU38" s="938">
        <f t="shared" si="9"/>
        <v>-340</v>
      </c>
      <c r="AV38" s="938">
        <f t="shared" si="9"/>
        <v>-509</v>
      </c>
      <c r="AW38" s="940"/>
      <c r="AX38" s="941">
        <v>51896</v>
      </c>
      <c r="AY38" s="936">
        <f t="shared" si="5"/>
        <v>-7583</v>
      </c>
      <c r="AZ38" s="936">
        <f t="shared" si="6"/>
        <v>-9146</v>
      </c>
    </row>
    <row r="39" spans="1:52" ht="12.75" customHeight="1">
      <c r="A39" s="321">
        <v>228</v>
      </c>
      <c r="B39" s="316" t="s">
        <v>53</v>
      </c>
      <c r="C39" s="322">
        <v>26861</v>
      </c>
      <c r="D39" s="322">
        <v>27277</v>
      </c>
      <c r="E39" s="322">
        <v>27880</v>
      </c>
      <c r="F39" s="322">
        <v>28147</v>
      </c>
      <c r="G39" s="322"/>
      <c r="H39" s="322">
        <v>27877</v>
      </c>
      <c r="I39" s="322"/>
      <c r="J39" s="322">
        <v>34183</v>
      </c>
      <c r="K39" s="322"/>
      <c r="L39" s="322">
        <v>34828</v>
      </c>
      <c r="M39" s="322"/>
      <c r="N39" s="322">
        <v>35001</v>
      </c>
      <c r="O39" s="322"/>
      <c r="P39" s="322">
        <v>34170</v>
      </c>
      <c r="Q39" s="322"/>
      <c r="R39" s="322">
        <v>32823</v>
      </c>
      <c r="S39" s="322"/>
      <c r="T39" s="322">
        <v>32149</v>
      </c>
      <c r="U39" s="322"/>
      <c r="V39" s="322">
        <v>32410</v>
      </c>
      <c r="W39" s="322">
        <v>34275</v>
      </c>
      <c r="X39" s="317">
        <v>36401</v>
      </c>
      <c r="Y39" s="317">
        <v>38270</v>
      </c>
      <c r="Z39" s="317">
        <v>39743</v>
      </c>
      <c r="AA39" s="331">
        <v>40688</v>
      </c>
      <c r="AB39" s="322">
        <v>39970</v>
      </c>
      <c r="AC39" s="318">
        <v>40181</v>
      </c>
      <c r="AD39" s="326">
        <v>40170</v>
      </c>
      <c r="AE39" s="326">
        <v>40171</v>
      </c>
      <c r="AF39" s="326">
        <v>40055</v>
      </c>
      <c r="AG39" s="326">
        <v>39814</v>
      </c>
      <c r="AH39" s="327">
        <v>40310</v>
      </c>
      <c r="AI39" s="328">
        <v>40592</v>
      </c>
      <c r="AJ39" s="329">
        <v>40599</v>
      </c>
      <c r="AK39" s="329">
        <v>40516</v>
      </c>
      <c r="AL39" s="329">
        <v>40624</v>
      </c>
      <c r="AM39" s="944">
        <v>40683</v>
      </c>
      <c r="AN39" s="329">
        <v>40532</v>
      </c>
      <c r="AO39" s="938">
        <f t="shared" si="3"/>
        <v>129</v>
      </c>
      <c r="AP39" s="939">
        <f t="shared" si="4"/>
        <v>373</v>
      </c>
      <c r="AQ39" s="938">
        <f t="shared" si="9"/>
        <v>282</v>
      </c>
      <c r="AR39" s="938">
        <f t="shared" si="9"/>
        <v>7</v>
      </c>
      <c r="AS39" s="938">
        <f t="shared" si="9"/>
        <v>-83</v>
      </c>
      <c r="AT39" s="939">
        <f t="shared" si="9"/>
        <v>108</v>
      </c>
      <c r="AU39" s="945">
        <f t="shared" si="9"/>
        <v>59</v>
      </c>
      <c r="AV39" s="945">
        <f t="shared" si="9"/>
        <v>-151</v>
      </c>
      <c r="AW39" s="940"/>
      <c r="AX39" s="941">
        <v>39496</v>
      </c>
      <c r="AY39" s="936">
        <f t="shared" si="5"/>
        <v>814</v>
      </c>
      <c r="AZ39" s="936">
        <f t="shared" si="6"/>
        <v>1187</v>
      </c>
    </row>
    <row r="40" spans="1:52" ht="12.75" customHeight="1">
      <c r="A40" s="321">
        <v>365</v>
      </c>
      <c r="B40" s="316" t="s">
        <v>54</v>
      </c>
      <c r="C40" s="322">
        <v>19976</v>
      </c>
      <c r="D40" s="322">
        <v>19645</v>
      </c>
      <c r="E40" s="322">
        <v>19466</v>
      </c>
      <c r="F40" s="322">
        <v>19812</v>
      </c>
      <c r="G40" s="322"/>
      <c r="H40" s="322">
        <v>20519</v>
      </c>
      <c r="I40" s="322"/>
      <c r="J40" s="322">
        <v>24253</v>
      </c>
      <c r="K40" s="322"/>
      <c r="L40" s="322">
        <v>26611</v>
      </c>
      <c r="M40" s="322"/>
      <c r="N40" s="322">
        <v>28500</v>
      </c>
      <c r="O40" s="322"/>
      <c r="P40" s="322">
        <v>28662</v>
      </c>
      <c r="Q40" s="322"/>
      <c r="R40" s="322">
        <v>27145</v>
      </c>
      <c r="S40" s="322"/>
      <c r="T40" s="322">
        <v>26282</v>
      </c>
      <c r="U40" s="322"/>
      <c r="V40" s="322">
        <v>26252</v>
      </c>
      <c r="W40" s="322">
        <v>26095</v>
      </c>
      <c r="X40" s="317">
        <v>26179</v>
      </c>
      <c r="Y40" s="317">
        <v>25745</v>
      </c>
      <c r="Z40" s="317">
        <v>25440</v>
      </c>
      <c r="AA40" s="331">
        <v>25331</v>
      </c>
      <c r="AB40" s="322">
        <v>24304</v>
      </c>
      <c r="AC40" s="318">
        <v>23104</v>
      </c>
      <c r="AD40" s="326">
        <v>22729</v>
      </c>
      <c r="AE40" s="326">
        <v>22426</v>
      </c>
      <c r="AF40" s="326">
        <v>22110</v>
      </c>
      <c r="AG40" s="326">
        <v>21757</v>
      </c>
      <c r="AH40" s="327">
        <v>21200</v>
      </c>
      <c r="AI40" s="328">
        <v>20902</v>
      </c>
      <c r="AJ40" s="329">
        <v>20547</v>
      </c>
      <c r="AK40" s="329">
        <v>20114</v>
      </c>
      <c r="AL40" s="329">
        <v>19765</v>
      </c>
      <c r="AM40" s="944">
        <v>19284</v>
      </c>
      <c r="AN40" s="329">
        <v>18943</v>
      </c>
      <c r="AO40" s="938">
        <f t="shared" si="3"/>
        <v>-1904</v>
      </c>
      <c r="AP40" s="939">
        <f t="shared" si="4"/>
        <v>-1916</v>
      </c>
      <c r="AQ40" s="938">
        <f t="shared" si="9"/>
        <v>-298</v>
      </c>
      <c r="AR40" s="938">
        <f t="shared" si="9"/>
        <v>-355</v>
      </c>
      <c r="AS40" s="938">
        <f t="shared" si="9"/>
        <v>-433</v>
      </c>
      <c r="AT40" s="938">
        <f t="shared" si="9"/>
        <v>-349</v>
      </c>
      <c r="AU40" s="938">
        <f t="shared" si="9"/>
        <v>-481</v>
      </c>
      <c r="AV40" s="938">
        <f t="shared" si="9"/>
        <v>-341</v>
      </c>
      <c r="AW40" s="940"/>
      <c r="AX40" s="941">
        <v>25417</v>
      </c>
      <c r="AY40" s="936">
        <f t="shared" si="5"/>
        <v>-4217</v>
      </c>
      <c r="AZ40" s="936">
        <f t="shared" si="6"/>
        <v>-6133</v>
      </c>
    </row>
    <row r="41" spans="1:52" ht="20.25" customHeight="1">
      <c r="A41" s="315"/>
      <c r="B41" s="332" t="s">
        <v>21</v>
      </c>
      <c r="C41" s="322">
        <v>246507</v>
      </c>
      <c r="D41" s="322">
        <v>258611</v>
      </c>
      <c r="E41" s="322">
        <v>270883</v>
      </c>
      <c r="F41" s="322">
        <v>282066</v>
      </c>
      <c r="G41" s="322"/>
      <c r="H41" s="322">
        <v>308755</v>
      </c>
      <c r="I41" s="322"/>
      <c r="J41" s="322">
        <v>356740</v>
      </c>
      <c r="K41" s="322"/>
      <c r="L41" s="322">
        <v>374521</v>
      </c>
      <c r="M41" s="322"/>
      <c r="N41" s="322">
        <v>396977</v>
      </c>
      <c r="O41" s="322"/>
      <c r="P41" s="322">
        <v>420478</v>
      </c>
      <c r="Q41" s="322"/>
      <c r="R41" s="322">
        <v>459172</v>
      </c>
      <c r="S41" s="322"/>
      <c r="T41" s="322">
        <v>493648</v>
      </c>
      <c r="U41" s="322"/>
      <c r="V41" s="322">
        <v>526395</v>
      </c>
      <c r="W41" s="322">
        <v>542545</v>
      </c>
      <c r="X41" s="322">
        <v>554508</v>
      </c>
      <c r="Y41" s="322">
        <v>558639</v>
      </c>
      <c r="Z41" s="323">
        <v>576597</v>
      </c>
      <c r="AA41" s="322">
        <v>582863</v>
      </c>
      <c r="AB41" s="322">
        <v>584128</v>
      </c>
      <c r="AC41" s="318">
        <v>581677</v>
      </c>
      <c r="AD41" s="319">
        <f>SUM(AD42:AD45)</f>
        <v>581442</v>
      </c>
      <c r="AE41" s="319">
        <f>SUM(AE42:AE45)</f>
        <v>580870</v>
      </c>
      <c r="AF41" s="319">
        <f>SUM(AF42:AF45)</f>
        <v>580002</v>
      </c>
      <c r="AG41" s="319">
        <f>SUM(AG42:AG45)</f>
        <v>578624</v>
      </c>
      <c r="AH41" s="318">
        <f t="shared" ref="AH41:AN41" si="12">SUM(AH42:AH45)</f>
        <v>579154</v>
      </c>
      <c r="AI41" s="324">
        <f t="shared" si="12"/>
        <v>577594</v>
      </c>
      <c r="AJ41" s="324">
        <f t="shared" si="12"/>
        <v>575657</v>
      </c>
      <c r="AK41" s="324">
        <f t="shared" si="12"/>
        <v>573389</v>
      </c>
      <c r="AL41" s="324">
        <f t="shared" si="12"/>
        <v>571944</v>
      </c>
      <c r="AM41" s="937">
        <f t="shared" si="12"/>
        <v>571971</v>
      </c>
      <c r="AN41" s="324">
        <f t="shared" si="12"/>
        <v>569308</v>
      </c>
      <c r="AO41" s="938">
        <f t="shared" si="3"/>
        <v>-2523</v>
      </c>
      <c r="AP41" s="939">
        <f t="shared" si="4"/>
        <v>-7183</v>
      </c>
      <c r="AQ41" s="938">
        <f t="shared" si="9"/>
        <v>-1560</v>
      </c>
      <c r="AR41" s="938">
        <f t="shared" si="9"/>
        <v>-1937</v>
      </c>
      <c r="AS41" s="938">
        <f t="shared" si="9"/>
        <v>-2268</v>
      </c>
      <c r="AT41" s="938">
        <f t="shared" si="9"/>
        <v>-1445</v>
      </c>
      <c r="AU41" s="938">
        <f t="shared" si="9"/>
        <v>27</v>
      </c>
      <c r="AV41" s="938">
        <f t="shared" si="9"/>
        <v>-2663</v>
      </c>
      <c r="AW41" s="940"/>
      <c r="AX41" s="941">
        <f>SUM(AX42:AX45)</f>
        <v>572691</v>
      </c>
      <c r="AY41" s="936">
        <f t="shared" si="5"/>
        <v>6463</v>
      </c>
      <c r="AZ41" s="936">
        <f t="shared" si="6"/>
        <v>-720</v>
      </c>
    </row>
    <row r="42" spans="1:52" ht="12.75" customHeight="1">
      <c r="A42" s="315">
        <v>201</v>
      </c>
      <c r="B42" s="332" t="s">
        <v>55</v>
      </c>
      <c r="C42" s="322">
        <v>209050</v>
      </c>
      <c r="D42" s="322">
        <v>221240</v>
      </c>
      <c r="E42" s="322">
        <v>232805</v>
      </c>
      <c r="F42" s="322">
        <v>244556</v>
      </c>
      <c r="G42" s="322"/>
      <c r="H42" s="322">
        <v>270719</v>
      </c>
      <c r="I42" s="322"/>
      <c r="J42" s="322">
        <v>308321</v>
      </c>
      <c r="K42" s="322"/>
      <c r="L42" s="322">
        <v>325329</v>
      </c>
      <c r="M42" s="322"/>
      <c r="N42" s="322">
        <v>348365</v>
      </c>
      <c r="O42" s="322"/>
      <c r="P42" s="322">
        <v>372824</v>
      </c>
      <c r="Q42" s="322"/>
      <c r="R42" s="322">
        <v>412507</v>
      </c>
      <c r="S42" s="322"/>
      <c r="T42" s="322">
        <v>447666</v>
      </c>
      <c r="U42" s="322"/>
      <c r="V42" s="322">
        <v>479360</v>
      </c>
      <c r="W42" s="322">
        <v>494825</v>
      </c>
      <c r="X42" s="317">
        <v>506101</v>
      </c>
      <c r="Y42" s="317">
        <v>509129</v>
      </c>
      <c r="Z42" s="317">
        <v>527854</v>
      </c>
      <c r="AA42" s="331">
        <v>534969</v>
      </c>
      <c r="AB42" s="322">
        <v>536232</v>
      </c>
      <c r="AC42" s="318">
        <v>536270</v>
      </c>
      <c r="AD42" s="326">
        <v>536370</v>
      </c>
      <c r="AE42" s="326">
        <v>536300</v>
      </c>
      <c r="AF42" s="326">
        <v>535783</v>
      </c>
      <c r="AG42" s="326">
        <v>534794</v>
      </c>
      <c r="AH42" s="327">
        <v>535664</v>
      </c>
      <c r="AI42" s="328">
        <v>534452</v>
      </c>
      <c r="AJ42" s="329">
        <v>532994</v>
      </c>
      <c r="AK42" s="329">
        <v>531298</v>
      </c>
      <c r="AL42" s="329">
        <v>530363</v>
      </c>
      <c r="AM42" s="944">
        <v>530723</v>
      </c>
      <c r="AN42" s="329">
        <v>528581</v>
      </c>
      <c r="AO42" s="938">
        <f t="shared" si="3"/>
        <v>-606</v>
      </c>
      <c r="AP42" s="939">
        <f t="shared" si="4"/>
        <v>-4941</v>
      </c>
      <c r="AQ42" s="938">
        <f t="shared" si="9"/>
        <v>-1212</v>
      </c>
      <c r="AR42" s="938">
        <f t="shared" si="9"/>
        <v>-1458</v>
      </c>
      <c r="AS42" s="938">
        <f t="shared" si="9"/>
        <v>-1696</v>
      </c>
      <c r="AT42" s="938">
        <f t="shared" si="9"/>
        <v>-935</v>
      </c>
      <c r="AU42" s="938">
        <f t="shared" si="9"/>
        <v>360</v>
      </c>
      <c r="AV42" s="938">
        <f t="shared" si="9"/>
        <v>-2142</v>
      </c>
      <c r="AW42" s="940"/>
      <c r="AX42" s="941">
        <v>523107</v>
      </c>
      <c r="AY42" s="936">
        <f t="shared" si="5"/>
        <v>12557</v>
      </c>
      <c r="AZ42" s="936">
        <f t="shared" si="6"/>
        <v>7616</v>
      </c>
    </row>
    <row r="43" spans="1:52" ht="12.75" customHeight="1">
      <c r="A43" s="321">
        <v>442</v>
      </c>
      <c r="B43" s="316" t="s">
        <v>56</v>
      </c>
      <c r="C43" s="317">
        <v>12281</v>
      </c>
      <c r="D43" s="317">
        <v>12244</v>
      </c>
      <c r="E43" s="317">
        <v>12411</v>
      </c>
      <c r="F43" s="317">
        <v>12163</v>
      </c>
      <c r="G43" s="317"/>
      <c r="H43" s="317">
        <v>12050</v>
      </c>
      <c r="I43" s="317"/>
      <c r="J43" s="317">
        <v>15582</v>
      </c>
      <c r="K43" s="317"/>
      <c r="L43" s="317">
        <v>15941</v>
      </c>
      <c r="M43" s="317"/>
      <c r="N43" s="317">
        <v>15751</v>
      </c>
      <c r="O43" s="317"/>
      <c r="P43" s="317">
        <v>15543</v>
      </c>
      <c r="Q43" s="317"/>
      <c r="R43" s="317">
        <v>15211</v>
      </c>
      <c r="S43" s="317"/>
      <c r="T43" s="317">
        <v>14686</v>
      </c>
      <c r="U43" s="317"/>
      <c r="V43" s="317">
        <v>14915</v>
      </c>
      <c r="W43" s="317">
        <v>15230</v>
      </c>
      <c r="X43" s="317">
        <v>15354</v>
      </c>
      <c r="Y43" s="317">
        <v>15105</v>
      </c>
      <c r="Z43" s="323">
        <v>15060</v>
      </c>
      <c r="AA43" s="331">
        <v>14812</v>
      </c>
      <c r="AB43" s="317">
        <v>14150</v>
      </c>
      <c r="AC43" s="318">
        <v>13288</v>
      </c>
      <c r="AD43" s="326">
        <v>13089</v>
      </c>
      <c r="AE43" s="326">
        <v>12883</v>
      </c>
      <c r="AF43" s="326">
        <v>12734</v>
      </c>
      <c r="AG43" s="326">
        <v>12545</v>
      </c>
      <c r="AH43" s="327">
        <v>12300</v>
      </c>
      <c r="AI43" s="328">
        <v>12093</v>
      </c>
      <c r="AJ43" s="329">
        <v>11909</v>
      </c>
      <c r="AK43" s="329">
        <v>11625</v>
      </c>
      <c r="AL43" s="329">
        <v>11408</v>
      </c>
      <c r="AM43" s="944">
        <v>11239</v>
      </c>
      <c r="AN43" s="329">
        <v>11014</v>
      </c>
      <c r="AO43" s="938">
        <f t="shared" si="3"/>
        <v>-988</v>
      </c>
      <c r="AP43" s="939">
        <f t="shared" si="4"/>
        <v>-1061</v>
      </c>
      <c r="AQ43" s="938">
        <f t="shared" si="9"/>
        <v>-207</v>
      </c>
      <c r="AR43" s="938">
        <f t="shared" si="9"/>
        <v>-184</v>
      </c>
      <c r="AS43" s="938">
        <f t="shared" si="9"/>
        <v>-284</v>
      </c>
      <c r="AT43" s="938">
        <f t="shared" si="9"/>
        <v>-217</v>
      </c>
      <c r="AU43" s="938">
        <f t="shared" si="9"/>
        <v>-169</v>
      </c>
      <c r="AV43" s="938">
        <f t="shared" si="9"/>
        <v>-225</v>
      </c>
      <c r="AW43" s="940"/>
      <c r="AX43" s="941">
        <v>15171</v>
      </c>
      <c r="AY43" s="936">
        <f t="shared" si="5"/>
        <v>-2871</v>
      </c>
      <c r="AZ43" s="936">
        <f t="shared" si="6"/>
        <v>-3932</v>
      </c>
    </row>
    <row r="44" spans="1:52" ht="12.75" customHeight="1">
      <c r="A44" s="321">
        <v>443</v>
      </c>
      <c r="B44" s="316" t="s">
        <v>57</v>
      </c>
      <c r="C44" s="317">
        <v>11377</v>
      </c>
      <c r="D44" s="317">
        <v>11627</v>
      </c>
      <c r="E44" s="317">
        <v>12155</v>
      </c>
      <c r="F44" s="317">
        <v>12130</v>
      </c>
      <c r="G44" s="317"/>
      <c r="H44" s="317">
        <v>12340</v>
      </c>
      <c r="I44" s="317"/>
      <c r="J44" s="317">
        <v>16240</v>
      </c>
      <c r="K44" s="317"/>
      <c r="L44" s="317">
        <v>16385</v>
      </c>
      <c r="M44" s="317"/>
      <c r="N44" s="317">
        <v>16347</v>
      </c>
      <c r="O44" s="317"/>
      <c r="P44" s="317">
        <v>16312</v>
      </c>
      <c r="Q44" s="317"/>
      <c r="R44" s="317">
        <v>16322</v>
      </c>
      <c r="S44" s="317"/>
      <c r="T44" s="317">
        <v>16637</v>
      </c>
      <c r="U44" s="317"/>
      <c r="V44" s="317">
        <v>17603</v>
      </c>
      <c r="W44" s="317">
        <v>18089</v>
      </c>
      <c r="X44" s="317">
        <v>18787</v>
      </c>
      <c r="Y44" s="317">
        <v>19913</v>
      </c>
      <c r="Z44" s="323">
        <v>19854</v>
      </c>
      <c r="AA44" s="331">
        <v>19582</v>
      </c>
      <c r="AB44" s="317">
        <v>20669</v>
      </c>
      <c r="AC44" s="318">
        <v>19830</v>
      </c>
      <c r="AD44" s="326">
        <v>19852</v>
      </c>
      <c r="AE44" s="326">
        <v>19759</v>
      </c>
      <c r="AF44" s="326">
        <v>19687</v>
      </c>
      <c r="AG44" s="326">
        <v>19721</v>
      </c>
      <c r="AH44" s="327">
        <v>19738</v>
      </c>
      <c r="AI44" s="328">
        <v>19686</v>
      </c>
      <c r="AJ44" s="329">
        <v>19615</v>
      </c>
      <c r="AK44" s="329">
        <v>19528</v>
      </c>
      <c r="AL44" s="329">
        <v>19392</v>
      </c>
      <c r="AM44" s="944">
        <v>19376</v>
      </c>
      <c r="AN44" s="329">
        <v>19241</v>
      </c>
      <c r="AO44" s="938">
        <f t="shared" si="3"/>
        <v>-92</v>
      </c>
      <c r="AP44" s="939">
        <f t="shared" si="4"/>
        <v>-362</v>
      </c>
      <c r="AQ44" s="938">
        <f t="shared" si="9"/>
        <v>-52</v>
      </c>
      <c r="AR44" s="938">
        <f t="shared" si="9"/>
        <v>-71</v>
      </c>
      <c r="AS44" s="938">
        <f t="shared" si="9"/>
        <v>-87</v>
      </c>
      <c r="AT44" s="938">
        <f t="shared" si="9"/>
        <v>-136</v>
      </c>
      <c r="AU44" s="938">
        <f t="shared" si="9"/>
        <v>-16</v>
      </c>
      <c r="AV44" s="938">
        <f t="shared" si="9"/>
        <v>-135</v>
      </c>
      <c r="AW44" s="940"/>
      <c r="AX44" s="941">
        <v>20076</v>
      </c>
      <c r="AY44" s="936">
        <f t="shared" si="5"/>
        <v>-338</v>
      </c>
      <c r="AZ44" s="936">
        <f t="shared" si="6"/>
        <v>-700</v>
      </c>
    </row>
    <row r="45" spans="1:52" ht="12.75" customHeight="1">
      <c r="A45" s="321">
        <v>446</v>
      </c>
      <c r="B45" s="316" t="s">
        <v>58</v>
      </c>
      <c r="C45" s="322">
        <v>13799</v>
      </c>
      <c r="D45" s="322">
        <v>13500</v>
      </c>
      <c r="E45" s="322">
        <v>13512</v>
      </c>
      <c r="F45" s="322">
        <v>13217</v>
      </c>
      <c r="G45" s="322"/>
      <c r="H45" s="322">
        <v>13646</v>
      </c>
      <c r="I45" s="322"/>
      <c r="J45" s="322">
        <v>16597</v>
      </c>
      <c r="K45" s="322"/>
      <c r="L45" s="322">
        <v>16866</v>
      </c>
      <c r="M45" s="322"/>
      <c r="N45" s="322">
        <v>16514</v>
      </c>
      <c r="O45" s="322"/>
      <c r="P45" s="322">
        <v>15799</v>
      </c>
      <c r="Q45" s="322"/>
      <c r="R45" s="322">
        <v>15132</v>
      </c>
      <c r="S45" s="322"/>
      <c r="T45" s="322">
        <v>14659</v>
      </c>
      <c r="U45" s="322"/>
      <c r="V45" s="322">
        <v>14517</v>
      </c>
      <c r="W45" s="322">
        <v>14401</v>
      </c>
      <c r="X45" s="317">
        <v>14266</v>
      </c>
      <c r="Y45" s="317">
        <v>14492</v>
      </c>
      <c r="Z45" s="317">
        <v>13829</v>
      </c>
      <c r="AA45" s="331">
        <v>13500</v>
      </c>
      <c r="AB45" s="322">
        <v>13077</v>
      </c>
      <c r="AC45" s="318">
        <v>12289</v>
      </c>
      <c r="AD45" s="326">
        <v>12131</v>
      </c>
      <c r="AE45" s="326">
        <v>11928</v>
      </c>
      <c r="AF45" s="326">
        <v>11798</v>
      </c>
      <c r="AG45" s="326">
        <v>11564</v>
      </c>
      <c r="AH45" s="327">
        <v>11452</v>
      </c>
      <c r="AI45" s="328">
        <v>11363</v>
      </c>
      <c r="AJ45" s="329">
        <v>11139</v>
      </c>
      <c r="AK45" s="329">
        <v>10938</v>
      </c>
      <c r="AL45" s="329">
        <v>10781</v>
      </c>
      <c r="AM45" s="944">
        <v>10633</v>
      </c>
      <c r="AN45" s="329">
        <v>10472</v>
      </c>
      <c r="AO45" s="938">
        <f t="shared" si="3"/>
        <v>-837</v>
      </c>
      <c r="AP45" s="939">
        <f t="shared" si="4"/>
        <v>-819</v>
      </c>
      <c r="AQ45" s="938">
        <f t="shared" si="9"/>
        <v>-89</v>
      </c>
      <c r="AR45" s="938">
        <f t="shared" si="9"/>
        <v>-224</v>
      </c>
      <c r="AS45" s="938">
        <f t="shared" si="9"/>
        <v>-201</v>
      </c>
      <c r="AT45" s="938">
        <f t="shared" si="9"/>
        <v>-157</v>
      </c>
      <c r="AU45" s="938">
        <f t="shared" si="9"/>
        <v>-148</v>
      </c>
      <c r="AV45" s="938">
        <f t="shared" si="9"/>
        <v>-161</v>
      </c>
      <c r="AW45" s="940"/>
      <c r="AX45" s="941">
        <v>14337</v>
      </c>
      <c r="AY45" s="936">
        <f t="shared" si="5"/>
        <v>-2885</v>
      </c>
      <c r="AZ45" s="936">
        <f t="shared" si="6"/>
        <v>-3704</v>
      </c>
    </row>
    <row r="46" spans="1:52" ht="20.25" customHeight="1">
      <c r="A46" s="315"/>
      <c r="B46" s="332" t="s">
        <v>22</v>
      </c>
      <c r="C46" s="322">
        <v>207976</v>
      </c>
      <c r="D46" s="322">
        <v>200611</v>
      </c>
      <c r="E46" s="322">
        <v>207724</v>
      </c>
      <c r="F46" s="322">
        <v>210596</v>
      </c>
      <c r="G46" s="322"/>
      <c r="H46" s="322">
        <v>222313</v>
      </c>
      <c r="I46" s="322"/>
      <c r="J46" s="322">
        <v>284785</v>
      </c>
      <c r="K46" s="322"/>
      <c r="L46" s="322">
        <v>283103</v>
      </c>
      <c r="M46" s="322"/>
      <c r="N46" s="322">
        <v>276572</v>
      </c>
      <c r="O46" s="322"/>
      <c r="P46" s="322">
        <v>268761</v>
      </c>
      <c r="Q46" s="322"/>
      <c r="R46" s="322">
        <v>268467</v>
      </c>
      <c r="S46" s="322"/>
      <c r="T46" s="322">
        <v>271984</v>
      </c>
      <c r="U46" s="322"/>
      <c r="V46" s="322">
        <v>286544</v>
      </c>
      <c r="W46" s="322">
        <v>292743</v>
      </c>
      <c r="X46" s="322">
        <v>297235</v>
      </c>
      <c r="Y46" s="322">
        <v>292586</v>
      </c>
      <c r="Z46" s="323">
        <v>292469</v>
      </c>
      <c r="AA46" s="322">
        <v>287780</v>
      </c>
      <c r="AB46" s="322">
        <v>280302</v>
      </c>
      <c r="AC46" s="318">
        <v>272476</v>
      </c>
      <c r="AD46" s="319">
        <f>SUM(AD47:AD53)</f>
        <v>270439</v>
      </c>
      <c r="AE46" s="319">
        <f>SUM(AE47:AE53)</f>
        <v>268281</v>
      </c>
      <c r="AF46" s="319">
        <f>SUM(AF47:AF53)</f>
        <v>265803</v>
      </c>
      <c r="AG46" s="319">
        <f>SUM(AG47:AG53)</f>
        <v>263148</v>
      </c>
      <c r="AH46" s="318">
        <f t="shared" ref="AH46:AN46" si="13">SUM(AH47:AH53)</f>
        <v>260312</v>
      </c>
      <c r="AI46" s="324">
        <f t="shared" si="13"/>
        <v>257438</v>
      </c>
      <c r="AJ46" s="324">
        <f t="shared" si="13"/>
        <v>254860</v>
      </c>
      <c r="AK46" s="324">
        <f t="shared" si="13"/>
        <v>251697</v>
      </c>
      <c r="AL46" s="324">
        <f t="shared" si="13"/>
        <v>248747</v>
      </c>
      <c r="AM46" s="937">
        <f t="shared" si="13"/>
        <v>246781</v>
      </c>
      <c r="AN46" s="324">
        <f t="shared" si="13"/>
        <v>244196</v>
      </c>
      <c r="AO46" s="938">
        <f t="shared" si="3"/>
        <v>-12164</v>
      </c>
      <c r="AP46" s="939">
        <f t="shared" si="4"/>
        <v>-13531</v>
      </c>
      <c r="AQ46" s="938">
        <f t="shared" si="9"/>
        <v>-2874</v>
      </c>
      <c r="AR46" s="938">
        <f t="shared" si="9"/>
        <v>-2578</v>
      </c>
      <c r="AS46" s="938">
        <f t="shared" si="9"/>
        <v>-3163</v>
      </c>
      <c r="AT46" s="938">
        <f t="shared" si="9"/>
        <v>-2950</v>
      </c>
      <c r="AU46" s="938">
        <f t="shared" si="9"/>
        <v>-1966</v>
      </c>
      <c r="AV46" s="938">
        <f t="shared" si="9"/>
        <v>-2585</v>
      </c>
      <c r="AW46" s="940"/>
      <c r="AX46" s="941">
        <f>SUM(AX47:AX53)</f>
        <v>290988</v>
      </c>
      <c r="AY46" s="936">
        <f t="shared" si="5"/>
        <v>-30676</v>
      </c>
      <c r="AZ46" s="936">
        <f t="shared" si="6"/>
        <v>-44207</v>
      </c>
    </row>
    <row r="47" spans="1:52" ht="12.75" customHeight="1">
      <c r="A47" s="321">
        <v>208</v>
      </c>
      <c r="B47" s="316" t="s">
        <v>59</v>
      </c>
      <c r="C47" s="317">
        <v>25313</v>
      </c>
      <c r="D47" s="317">
        <v>18044</v>
      </c>
      <c r="E47" s="317">
        <v>19357</v>
      </c>
      <c r="F47" s="317">
        <v>21315</v>
      </c>
      <c r="G47" s="317"/>
      <c r="H47" s="317">
        <v>29844</v>
      </c>
      <c r="I47" s="317"/>
      <c r="J47" s="317">
        <v>34170</v>
      </c>
      <c r="K47" s="317"/>
      <c r="L47" s="317">
        <v>35894</v>
      </c>
      <c r="M47" s="317"/>
      <c r="N47" s="317">
        <v>35905</v>
      </c>
      <c r="O47" s="317"/>
      <c r="P47" s="317">
        <v>36521</v>
      </c>
      <c r="Q47" s="317"/>
      <c r="R47" s="317">
        <v>38921</v>
      </c>
      <c r="S47" s="317"/>
      <c r="T47" s="317">
        <v>40657</v>
      </c>
      <c r="U47" s="317"/>
      <c r="V47" s="317">
        <v>42008</v>
      </c>
      <c r="W47" s="317">
        <v>41498</v>
      </c>
      <c r="X47" s="317">
        <v>39868</v>
      </c>
      <c r="Y47" s="317">
        <v>36871</v>
      </c>
      <c r="Z47" s="323">
        <v>36103</v>
      </c>
      <c r="AA47" s="331">
        <v>34320</v>
      </c>
      <c r="AB47" s="317">
        <v>32475</v>
      </c>
      <c r="AC47" s="318">
        <v>31158</v>
      </c>
      <c r="AD47" s="326">
        <v>30871</v>
      </c>
      <c r="AE47" s="326">
        <v>30606</v>
      </c>
      <c r="AF47" s="326">
        <v>30390</v>
      </c>
      <c r="AG47" s="326">
        <v>30123</v>
      </c>
      <c r="AH47" s="327">
        <v>30129</v>
      </c>
      <c r="AI47" s="328">
        <v>29885</v>
      </c>
      <c r="AJ47" s="329">
        <v>29772</v>
      </c>
      <c r="AK47" s="329">
        <v>29433</v>
      </c>
      <c r="AL47" s="329">
        <v>28971</v>
      </c>
      <c r="AM47" s="944">
        <v>28374</v>
      </c>
      <c r="AN47" s="329">
        <v>28075</v>
      </c>
      <c r="AO47" s="938">
        <f t="shared" si="3"/>
        <v>-1029</v>
      </c>
      <c r="AP47" s="939">
        <f t="shared" si="4"/>
        <v>-1755</v>
      </c>
      <c r="AQ47" s="938">
        <f t="shared" si="9"/>
        <v>-244</v>
      </c>
      <c r="AR47" s="938">
        <f t="shared" si="9"/>
        <v>-113</v>
      </c>
      <c r="AS47" s="938">
        <f t="shared" si="9"/>
        <v>-339</v>
      </c>
      <c r="AT47" s="938">
        <f t="shared" si="9"/>
        <v>-462</v>
      </c>
      <c r="AU47" s="938">
        <f t="shared" si="9"/>
        <v>-597</v>
      </c>
      <c r="AV47" s="938">
        <f t="shared" si="9"/>
        <v>-299</v>
      </c>
      <c r="AW47" s="940"/>
      <c r="AX47" s="941">
        <v>35769</v>
      </c>
      <c r="AY47" s="936">
        <f t="shared" si="5"/>
        <v>-5640</v>
      </c>
      <c r="AZ47" s="936">
        <f t="shared" si="6"/>
        <v>-7395</v>
      </c>
    </row>
    <row r="48" spans="1:52" ht="12.75" customHeight="1">
      <c r="A48" s="321">
        <v>212</v>
      </c>
      <c r="B48" s="316" t="s">
        <v>60</v>
      </c>
      <c r="C48" s="317">
        <v>27211</v>
      </c>
      <c r="D48" s="317">
        <v>28248</v>
      </c>
      <c r="E48" s="317">
        <v>31305</v>
      </c>
      <c r="F48" s="317">
        <v>32542</v>
      </c>
      <c r="G48" s="317"/>
      <c r="H48" s="317">
        <v>34446</v>
      </c>
      <c r="I48" s="317"/>
      <c r="J48" s="317">
        <v>44162</v>
      </c>
      <c r="K48" s="317"/>
      <c r="L48" s="317">
        <v>42596</v>
      </c>
      <c r="M48" s="317"/>
      <c r="N48" s="317">
        <v>42116</v>
      </c>
      <c r="O48" s="317"/>
      <c r="P48" s="317">
        <v>42381</v>
      </c>
      <c r="Q48" s="317"/>
      <c r="R48" s="317">
        <v>44698</v>
      </c>
      <c r="S48" s="317"/>
      <c r="T48" s="317">
        <v>45942</v>
      </c>
      <c r="U48" s="317"/>
      <c r="V48" s="317">
        <v>49583</v>
      </c>
      <c r="W48" s="317">
        <v>51046</v>
      </c>
      <c r="X48" s="317">
        <v>52374</v>
      </c>
      <c r="Y48" s="317">
        <v>51131</v>
      </c>
      <c r="Z48" s="323">
        <v>51426</v>
      </c>
      <c r="AA48" s="331">
        <v>52077</v>
      </c>
      <c r="AB48" s="317">
        <v>51794</v>
      </c>
      <c r="AC48" s="318">
        <v>50523</v>
      </c>
      <c r="AD48" s="326">
        <v>50189</v>
      </c>
      <c r="AE48" s="326">
        <v>49809</v>
      </c>
      <c r="AF48" s="326">
        <v>49448</v>
      </c>
      <c r="AG48" s="326">
        <v>49109</v>
      </c>
      <c r="AH48" s="327">
        <v>48567</v>
      </c>
      <c r="AI48" s="328">
        <v>48076</v>
      </c>
      <c r="AJ48" s="329">
        <v>47461</v>
      </c>
      <c r="AK48" s="329">
        <v>46779</v>
      </c>
      <c r="AL48" s="329">
        <v>46347</v>
      </c>
      <c r="AM48" s="944">
        <v>45921</v>
      </c>
      <c r="AN48" s="329">
        <v>45357</v>
      </c>
      <c r="AO48" s="938">
        <f t="shared" si="3"/>
        <v>-1956</v>
      </c>
      <c r="AP48" s="939">
        <f t="shared" si="4"/>
        <v>-2646</v>
      </c>
      <c r="AQ48" s="938">
        <f t="shared" si="9"/>
        <v>-491</v>
      </c>
      <c r="AR48" s="938">
        <f t="shared" si="9"/>
        <v>-615</v>
      </c>
      <c r="AS48" s="938">
        <f t="shared" si="9"/>
        <v>-682</v>
      </c>
      <c r="AT48" s="938">
        <f t="shared" si="9"/>
        <v>-432</v>
      </c>
      <c r="AU48" s="938">
        <f t="shared" si="9"/>
        <v>-426</v>
      </c>
      <c r="AV48" s="938">
        <f t="shared" si="9"/>
        <v>-564</v>
      </c>
      <c r="AW48" s="940"/>
      <c r="AX48" s="941">
        <v>51081</v>
      </c>
      <c r="AY48" s="936">
        <f t="shared" si="5"/>
        <v>-2514</v>
      </c>
      <c r="AZ48" s="936">
        <f t="shared" si="6"/>
        <v>-5160</v>
      </c>
    </row>
    <row r="49" spans="1:52" ht="12.75" customHeight="1">
      <c r="A49" s="321">
        <v>227</v>
      </c>
      <c r="B49" s="316" t="s">
        <v>61</v>
      </c>
      <c r="C49" s="322">
        <v>47489</v>
      </c>
      <c r="D49" s="322">
        <v>47595</v>
      </c>
      <c r="E49" s="322">
        <v>48732</v>
      </c>
      <c r="F49" s="322">
        <v>48204</v>
      </c>
      <c r="G49" s="322"/>
      <c r="H49" s="322">
        <v>48492</v>
      </c>
      <c r="I49" s="322"/>
      <c r="J49" s="322">
        <v>59217</v>
      </c>
      <c r="K49" s="322"/>
      <c r="L49" s="322">
        <v>60289</v>
      </c>
      <c r="M49" s="322"/>
      <c r="N49" s="322">
        <v>58655</v>
      </c>
      <c r="O49" s="322"/>
      <c r="P49" s="322">
        <v>54590</v>
      </c>
      <c r="Q49" s="322"/>
      <c r="R49" s="322">
        <v>50889</v>
      </c>
      <c r="S49" s="322"/>
      <c r="T49" s="322">
        <v>48558</v>
      </c>
      <c r="U49" s="322"/>
      <c r="V49" s="322">
        <v>48791</v>
      </c>
      <c r="W49" s="322">
        <v>49084</v>
      </c>
      <c r="X49" s="317">
        <v>48980</v>
      </c>
      <c r="Y49" s="317">
        <v>48454</v>
      </c>
      <c r="Z49" s="317">
        <v>47685</v>
      </c>
      <c r="AA49" s="331">
        <v>45460</v>
      </c>
      <c r="AB49" s="317">
        <v>43302</v>
      </c>
      <c r="AC49" s="318">
        <v>40938</v>
      </c>
      <c r="AD49" s="326">
        <v>40363</v>
      </c>
      <c r="AE49" s="326">
        <v>39782</v>
      </c>
      <c r="AF49" s="326">
        <v>39190</v>
      </c>
      <c r="AG49" s="326">
        <v>38490</v>
      </c>
      <c r="AH49" s="327">
        <v>37773</v>
      </c>
      <c r="AI49" s="328">
        <v>37030</v>
      </c>
      <c r="AJ49" s="329">
        <v>36387</v>
      </c>
      <c r="AK49" s="329">
        <v>35698</v>
      </c>
      <c r="AL49" s="329">
        <v>35002</v>
      </c>
      <c r="AM49" s="944">
        <v>34852</v>
      </c>
      <c r="AN49" s="329">
        <v>34311</v>
      </c>
      <c r="AO49" s="938">
        <f t="shared" si="3"/>
        <v>-3165</v>
      </c>
      <c r="AP49" s="939">
        <f t="shared" si="4"/>
        <v>-2921</v>
      </c>
      <c r="AQ49" s="938">
        <f t="shared" si="9"/>
        <v>-743</v>
      </c>
      <c r="AR49" s="938">
        <f t="shared" si="9"/>
        <v>-643</v>
      </c>
      <c r="AS49" s="938">
        <f t="shared" si="9"/>
        <v>-689</v>
      </c>
      <c r="AT49" s="938">
        <f t="shared" si="9"/>
        <v>-696</v>
      </c>
      <c r="AU49" s="938">
        <f t="shared" si="9"/>
        <v>-150</v>
      </c>
      <c r="AV49" s="938">
        <f t="shared" si="9"/>
        <v>-541</v>
      </c>
      <c r="AW49" s="940"/>
      <c r="AX49" s="941">
        <v>47653</v>
      </c>
      <c r="AY49" s="936">
        <f t="shared" si="5"/>
        <v>-9880</v>
      </c>
      <c r="AZ49" s="936">
        <f t="shared" si="6"/>
        <v>-12801</v>
      </c>
    </row>
    <row r="50" spans="1:52" ht="12.75" customHeight="1">
      <c r="A50" s="321">
        <v>229</v>
      </c>
      <c r="B50" s="316" t="s">
        <v>62</v>
      </c>
      <c r="C50" s="322">
        <v>52127</v>
      </c>
      <c r="D50" s="322">
        <v>50832</v>
      </c>
      <c r="E50" s="322">
        <v>52142</v>
      </c>
      <c r="F50" s="322">
        <v>52893</v>
      </c>
      <c r="G50" s="322"/>
      <c r="H50" s="322">
        <v>54378</v>
      </c>
      <c r="I50" s="322"/>
      <c r="J50" s="322">
        <v>73379</v>
      </c>
      <c r="K50" s="322"/>
      <c r="L50" s="322">
        <v>72414</v>
      </c>
      <c r="M50" s="322"/>
      <c r="N50" s="322">
        <v>71619</v>
      </c>
      <c r="O50" s="322"/>
      <c r="P50" s="322">
        <v>70720</v>
      </c>
      <c r="Q50" s="322"/>
      <c r="R50" s="322">
        <v>71340</v>
      </c>
      <c r="S50" s="322"/>
      <c r="T50" s="322">
        <v>73058</v>
      </c>
      <c r="U50" s="322"/>
      <c r="V50" s="322">
        <v>78363</v>
      </c>
      <c r="W50" s="322">
        <v>81167</v>
      </c>
      <c r="X50" s="317">
        <v>82934</v>
      </c>
      <c r="Y50" s="317">
        <v>83045</v>
      </c>
      <c r="Z50" s="317">
        <v>83431</v>
      </c>
      <c r="AA50" s="331">
        <v>83207</v>
      </c>
      <c r="AB50" s="317">
        <v>81561</v>
      </c>
      <c r="AC50" s="318">
        <v>80518</v>
      </c>
      <c r="AD50" s="326">
        <v>80008</v>
      </c>
      <c r="AE50" s="326">
        <v>79519</v>
      </c>
      <c r="AF50" s="326">
        <v>78974</v>
      </c>
      <c r="AG50" s="326">
        <v>78436</v>
      </c>
      <c r="AH50" s="327">
        <v>77419</v>
      </c>
      <c r="AI50" s="328">
        <v>76881</v>
      </c>
      <c r="AJ50" s="335">
        <v>76264</v>
      </c>
      <c r="AK50" s="334">
        <v>75558</v>
      </c>
      <c r="AL50" s="334">
        <v>74892</v>
      </c>
      <c r="AM50" s="944">
        <v>74355</v>
      </c>
      <c r="AN50" s="334">
        <v>73696</v>
      </c>
      <c r="AO50" s="938">
        <f t="shared" si="3"/>
        <v>-3099</v>
      </c>
      <c r="AP50" s="939">
        <f t="shared" si="4"/>
        <v>-3064</v>
      </c>
      <c r="AQ50" s="938">
        <f t="shared" si="9"/>
        <v>-538</v>
      </c>
      <c r="AR50" s="938">
        <f t="shared" si="9"/>
        <v>-617</v>
      </c>
      <c r="AS50" s="938">
        <f t="shared" si="9"/>
        <v>-706</v>
      </c>
      <c r="AT50" s="938">
        <f t="shared" si="9"/>
        <v>-666</v>
      </c>
      <c r="AU50" s="938">
        <f t="shared" si="9"/>
        <v>-537</v>
      </c>
      <c r="AV50" s="938">
        <f t="shared" si="9"/>
        <v>-659</v>
      </c>
      <c r="AW50" s="940"/>
      <c r="AX50" s="941">
        <v>83008</v>
      </c>
      <c r="AY50" s="936">
        <f t="shared" si="5"/>
        <v>-5589</v>
      </c>
      <c r="AZ50" s="936">
        <f t="shared" si="6"/>
        <v>-8653</v>
      </c>
    </row>
    <row r="51" spans="1:52" ht="12.75" customHeight="1">
      <c r="A51" s="321">
        <v>464</v>
      </c>
      <c r="B51" s="316" t="s">
        <v>63</v>
      </c>
      <c r="C51" s="317">
        <v>9271</v>
      </c>
      <c r="D51" s="317">
        <v>9156</v>
      </c>
      <c r="E51" s="317">
        <v>9392</v>
      </c>
      <c r="F51" s="317">
        <v>9414</v>
      </c>
      <c r="G51" s="317"/>
      <c r="H51" s="317">
        <v>9832</v>
      </c>
      <c r="I51" s="317"/>
      <c r="J51" s="317">
        <v>14154</v>
      </c>
      <c r="K51" s="317"/>
      <c r="L51" s="317">
        <v>13599</v>
      </c>
      <c r="M51" s="317"/>
      <c r="N51" s="317">
        <v>13613</v>
      </c>
      <c r="O51" s="317"/>
      <c r="P51" s="317">
        <v>14296</v>
      </c>
      <c r="Q51" s="317"/>
      <c r="R51" s="317">
        <v>16545</v>
      </c>
      <c r="S51" s="317"/>
      <c r="T51" s="317">
        <v>20457</v>
      </c>
      <c r="U51" s="317"/>
      <c r="V51" s="317">
        <v>24751</v>
      </c>
      <c r="W51" s="317">
        <v>26686</v>
      </c>
      <c r="X51" s="317">
        <v>29663</v>
      </c>
      <c r="Y51" s="317">
        <v>30477</v>
      </c>
      <c r="Z51" s="323">
        <v>31634</v>
      </c>
      <c r="AA51" s="331">
        <v>31960</v>
      </c>
      <c r="AB51" s="317">
        <v>32555</v>
      </c>
      <c r="AC51" s="318">
        <v>33438</v>
      </c>
      <c r="AD51" s="326">
        <v>33632</v>
      </c>
      <c r="AE51" s="326">
        <v>33800</v>
      </c>
      <c r="AF51" s="326">
        <v>33732</v>
      </c>
      <c r="AG51" s="326">
        <v>33603</v>
      </c>
      <c r="AH51" s="327">
        <v>33690</v>
      </c>
      <c r="AI51" s="328">
        <v>33562</v>
      </c>
      <c r="AJ51" s="329">
        <v>33628</v>
      </c>
      <c r="AK51" s="329">
        <v>33548</v>
      </c>
      <c r="AL51" s="329">
        <v>33431</v>
      </c>
      <c r="AM51" s="944">
        <v>33498</v>
      </c>
      <c r="AN51" s="329">
        <v>33421</v>
      </c>
      <c r="AO51" s="938">
        <f t="shared" si="3"/>
        <v>252</v>
      </c>
      <c r="AP51" s="939">
        <f t="shared" si="4"/>
        <v>-192</v>
      </c>
      <c r="AQ51" s="938">
        <f t="shared" si="9"/>
        <v>-128</v>
      </c>
      <c r="AR51" s="938">
        <f t="shared" si="9"/>
        <v>66</v>
      </c>
      <c r="AS51" s="938">
        <f t="shared" si="9"/>
        <v>-80</v>
      </c>
      <c r="AT51" s="938">
        <f t="shared" si="9"/>
        <v>-117</v>
      </c>
      <c r="AU51" s="938">
        <f t="shared" si="9"/>
        <v>67</v>
      </c>
      <c r="AV51" s="938">
        <f t="shared" si="9"/>
        <v>-77</v>
      </c>
      <c r="AW51" s="940"/>
      <c r="AX51" s="941">
        <v>31424</v>
      </c>
      <c r="AY51" s="936">
        <f t="shared" si="5"/>
        <v>2266</v>
      </c>
      <c r="AZ51" s="936">
        <f t="shared" si="6"/>
        <v>2074</v>
      </c>
    </row>
    <row r="52" spans="1:52" ht="12.75" customHeight="1">
      <c r="A52" s="321">
        <v>481</v>
      </c>
      <c r="B52" s="316" t="s">
        <v>64</v>
      </c>
      <c r="C52" s="317">
        <v>14939</v>
      </c>
      <c r="D52" s="317">
        <v>15050</v>
      </c>
      <c r="E52" s="317">
        <v>15150</v>
      </c>
      <c r="F52" s="317">
        <v>15135</v>
      </c>
      <c r="G52" s="317"/>
      <c r="H52" s="317">
        <v>15442</v>
      </c>
      <c r="I52" s="317"/>
      <c r="J52" s="317">
        <v>20756</v>
      </c>
      <c r="K52" s="317"/>
      <c r="L52" s="317">
        <v>19959</v>
      </c>
      <c r="M52" s="317"/>
      <c r="N52" s="317">
        <v>19000</v>
      </c>
      <c r="O52" s="317"/>
      <c r="P52" s="317">
        <v>17798</v>
      </c>
      <c r="Q52" s="317"/>
      <c r="R52" s="317">
        <v>17153</v>
      </c>
      <c r="S52" s="317"/>
      <c r="T52" s="317">
        <v>16902</v>
      </c>
      <c r="U52" s="317"/>
      <c r="V52" s="317">
        <v>17448</v>
      </c>
      <c r="W52" s="317">
        <v>18388</v>
      </c>
      <c r="X52" s="317">
        <v>18900</v>
      </c>
      <c r="Y52" s="317">
        <v>18781</v>
      </c>
      <c r="Z52" s="323">
        <v>18849</v>
      </c>
      <c r="AA52" s="331">
        <v>18419</v>
      </c>
      <c r="AB52" s="317">
        <v>17603</v>
      </c>
      <c r="AC52" s="318">
        <v>16636</v>
      </c>
      <c r="AD52" s="326">
        <v>16338</v>
      </c>
      <c r="AE52" s="326">
        <v>16137</v>
      </c>
      <c r="AF52" s="326">
        <v>15806</v>
      </c>
      <c r="AG52" s="326">
        <v>15544</v>
      </c>
      <c r="AH52" s="327">
        <v>15224</v>
      </c>
      <c r="AI52" s="333">
        <v>14953</v>
      </c>
      <c r="AJ52" s="329">
        <v>14661</v>
      </c>
      <c r="AK52" s="329">
        <v>14373</v>
      </c>
      <c r="AL52" s="329">
        <v>14146</v>
      </c>
      <c r="AM52" s="944">
        <v>13896</v>
      </c>
      <c r="AN52" s="329">
        <v>13737</v>
      </c>
      <c r="AO52" s="938">
        <f t="shared" si="3"/>
        <v>-1412</v>
      </c>
      <c r="AP52" s="939">
        <f t="shared" si="4"/>
        <v>-1328</v>
      </c>
      <c r="AQ52" s="938">
        <f t="shared" si="9"/>
        <v>-271</v>
      </c>
      <c r="AR52" s="938">
        <f t="shared" si="9"/>
        <v>-292</v>
      </c>
      <c r="AS52" s="938">
        <f t="shared" si="9"/>
        <v>-288</v>
      </c>
      <c r="AT52" s="938">
        <f t="shared" si="9"/>
        <v>-227</v>
      </c>
      <c r="AU52" s="938">
        <f t="shared" si="9"/>
        <v>-250</v>
      </c>
      <c r="AV52" s="938">
        <f t="shared" si="9"/>
        <v>-159</v>
      </c>
      <c r="AW52" s="940"/>
      <c r="AX52" s="941">
        <v>18844</v>
      </c>
      <c r="AY52" s="936">
        <f t="shared" si="5"/>
        <v>-3620</v>
      </c>
      <c r="AZ52" s="936">
        <f t="shared" si="6"/>
        <v>-4948</v>
      </c>
    </row>
    <row r="53" spans="1:52" ht="12.75" customHeight="1">
      <c r="A53" s="321">
        <v>501</v>
      </c>
      <c r="B53" s="316" t="s">
        <v>65</v>
      </c>
      <c r="C53" s="322">
        <v>31626</v>
      </c>
      <c r="D53" s="322">
        <v>31686</v>
      </c>
      <c r="E53" s="322">
        <v>31646</v>
      </c>
      <c r="F53" s="322">
        <v>31093</v>
      </c>
      <c r="G53" s="322"/>
      <c r="H53" s="322">
        <v>29879</v>
      </c>
      <c r="I53" s="322"/>
      <c r="J53" s="322">
        <v>38947</v>
      </c>
      <c r="K53" s="322"/>
      <c r="L53" s="322">
        <v>38352</v>
      </c>
      <c r="M53" s="322"/>
      <c r="N53" s="322">
        <v>35664</v>
      </c>
      <c r="O53" s="322"/>
      <c r="P53" s="322">
        <v>32455</v>
      </c>
      <c r="Q53" s="322"/>
      <c r="R53" s="322">
        <v>28921</v>
      </c>
      <c r="S53" s="322"/>
      <c r="T53" s="322">
        <v>26410</v>
      </c>
      <c r="U53" s="322"/>
      <c r="V53" s="322">
        <v>25600</v>
      </c>
      <c r="W53" s="322">
        <v>24874</v>
      </c>
      <c r="X53" s="317">
        <v>24516</v>
      </c>
      <c r="Y53" s="317">
        <v>23827</v>
      </c>
      <c r="Z53" s="317">
        <v>23341</v>
      </c>
      <c r="AA53" s="331">
        <v>22337</v>
      </c>
      <c r="AB53" s="317">
        <v>21012</v>
      </c>
      <c r="AC53" s="318">
        <v>19265</v>
      </c>
      <c r="AD53" s="326">
        <v>19038</v>
      </c>
      <c r="AE53" s="326">
        <v>18628</v>
      </c>
      <c r="AF53" s="326">
        <v>18263</v>
      </c>
      <c r="AG53" s="326">
        <v>17843</v>
      </c>
      <c r="AH53" s="327">
        <v>17510</v>
      </c>
      <c r="AI53" s="328">
        <v>17051</v>
      </c>
      <c r="AJ53" s="329">
        <v>16687</v>
      </c>
      <c r="AK53" s="329">
        <v>16308</v>
      </c>
      <c r="AL53" s="329">
        <v>15958</v>
      </c>
      <c r="AM53" s="944">
        <v>15885</v>
      </c>
      <c r="AN53" s="329">
        <v>15599</v>
      </c>
      <c r="AO53" s="938">
        <f t="shared" si="3"/>
        <v>-1755</v>
      </c>
      <c r="AP53" s="939">
        <f t="shared" si="4"/>
        <v>-1625</v>
      </c>
      <c r="AQ53" s="938">
        <f t="shared" si="9"/>
        <v>-459</v>
      </c>
      <c r="AR53" s="938">
        <f t="shared" si="9"/>
        <v>-364</v>
      </c>
      <c r="AS53" s="938">
        <f t="shared" si="9"/>
        <v>-379</v>
      </c>
      <c r="AT53" s="938">
        <f t="shared" si="9"/>
        <v>-350</v>
      </c>
      <c r="AU53" s="938">
        <f t="shared" si="9"/>
        <v>-73</v>
      </c>
      <c r="AV53" s="938">
        <f t="shared" si="9"/>
        <v>-286</v>
      </c>
      <c r="AW53" s="940"/>
      <c r="AX53" s="941">
        <v>23209</v>
      </c>
      <c r="AY53" s="936">
        <f t="shared" si="5"/>
        <v>-5699</v>
      </c>
      <c r="AZ53" s="936">
        <f t="shared" si="6"/>
        <v>-7324</v>
      </c>
    </row>
    <row r="54" spans="1:52" ht="20.25" customHeight="1">
      <c r="A54" s="315"/>
      <c r="B54" s="336" t="s">
        <v>23</v>
      </c>
      <c r="C54" s="322">
        <v>234468</v>
      </c>
      <c r="D54" s="322">
        <v>232840</v>
      </c>
      <c r="E54" s="322">
        <v>235392</v>
      </c>
      <c r="F54" s="322">
        <v>234011</v>
      </c>
      <c r="G54" s="322"/>
      <c r="H54" s="322">
        <v>236378</v>
      </c>
      <c r="I54" s="322"/>
      <c r="J54" s="322">
        <v>266180</v>
      </c>
      <c r="K54" s="322"/>
      <c r="L54" s="322">
        <v>266849</v>
      </c>
      <c r="M54" s="322"/>
      <c r="N54" s="322">
        <v>264484</v>
      </c>
      <c r="O54" s="322"/>
      <c r="P54" s="322">
        <v>253020</v>
      </c>
      <c r="Q54" s="322"/>
      <c r="R54" s="322">
        <v>237611</v>
      </c>
      <c r="S54" s="322"/>
      <c r="T54" s="322">
        <v>222236</v>
      </c>
      <c r="U54" s="322"/>
      <c r="V54" s="322">
        <v>217816</v>
      </c>
      <c r="W54" s="322">
        <v>215485</v>
      </c>
      <c r="X54" s="322">
        <v>213805</v>
      </c>
      <c r="Y54" s="322">
        <v>208242</v>
      </c>
      <c r="Z54" s="323">
        <v>205842</v>
      </c>
      <c r="AA54" s="322">
        <v>200803</v>
      </c>
      <c r="AB54" s="322">
        <v>191211</v>
      </c>
      <c r="AC54" s="318">
        <v>180607</v>
      </c>
      <c r="AD54" s="319">
        <f>SUM(AD55:AD59)</f>
        <v>178494</v>
      </c>
      <c r="AE54" s="319">
        <f>SUM(AE55:AE59)</f>
        <v>176177</v>
      </c>
      <c r="AF54" s="319">
        <f>SUM(AF55:AF59)</f>
        <v>173744</v>
      </c>
      <c r="AG54" s="319">
        <f>SUM(AG55:AG59)</f>
        <v>171295</v>
      </c>
      <c r="AH54" s="318">
        <f t="shared" ref="AH54:AN54" si="14">SUM(AH55:AH59)</f>
        <v>170232</v>
      </c>
      <c r="AI54" s="324">
        <f t="shared" si="14"/>
        <v>167971</v>
      </c>
      <c r="AJ54" s="324">
        <f t="shared" si="14"/>
        <v>165490</v>
      </c>
      <c r="AK54" s="324">
        <f t="shared" si="14"/>
        <v>162791</v>
      </c>
      <c r="AL54" s="324">
        <f t="shared" si="14"/>
        <v>159879</v>
      </c>
      <c r="AM54" s="937">
        <f t="shared" si="14"/>
        <v>158055</v>
      </c>
      <c r="AN54" s="324">
        <f t="shared" si="14"/>
        <v>156036</v>
      </c>
      <c r="AO54" s="938">
        <f t="shared" si="3"/>
        <v>-10375</v>
      </c>
      <c r="AP54" s="939">
        <f t="shared" si="4"/>
        <v>-12177</v>
      </c>
      <c r="AQ54" s="938">
        <f t="shared" si="9"/>
        <v>-2261</v>
      </c>
      <c r="AR54" s="938">
        <f t="shared" si="9"/>
        <v>-2481</v>
      </c>
      <c r="AS54" s="938">
        <f t="shared" si="9"/>
        <v>-2699</v>
      </c>
      <c r="AT54" s="938">
        <f t="shared" si="9"/>
        <v>-2912</v>
      </c>
      <c r="AU54" s="938">
        <f t="shared" si="9"/>
        <v>-1824</v>
      </c>
      <c r="AV54" s="938">
        <f t="shared" si="9"/>
        <v>-2019</v>
      </c>
      <c r="AW54" s="940"/>
      <c r="AX54" s="941">
        <f>SUM(AX55:AX59)</f>
        <v>205877</v>
      </c>
      <c r="AY54" s="936">
        <f t="shared" si="5"/>
        <v>-35645</v>
      </c>
      <c r="AZ54" s="936">
        <f t="shared" si="6"/>
        <v>-47822</v>
      </c>
    </row>
    <row r="55" spans="1:52" ht="12.75" customHeight="1">
      <c r="A55" s="315">
        <v>209</v>
      </c>
      <c r="B55" s="336" t="s">
        <v>66</v>
      </c>
      <c r="C55" s="322">
        <v>90750</v>
      </c>
      <c r="D55" s="322">
        <v>91246</v>
      </c>
      <c r="E55" s="322">
        <v>91800</v>
      </c>
      <c r="F55" s="322">
        <v>92006</v>
      </c>
      <c r="G55" s="322"/>
      <c r="H55" s="322">
        <v>91546</v>
      </c>
      <c r="I55" s="322"/>
      <c r="J55" s="322">
        <v>103154</v>
      </c>
      <c r="K55" s="322"/>
      <c r="L55" s="322">
        <v>102838</v>
      </c>
      <c r="M55" s="322"/>
      <c r="N55" s="322">
        <v>102557</v>
      </c>
      <c r="O55" s="322"/>
      <c r="P55" s="322">
        <v>99572</v>
      </c>
      <c r="Q55" s="322"/>
      <c r="R55" s="322">
        <v>96599</v>
      </c>
      <c r="S55" s="322"/>
      <c r="T55" s="322">
        <v>94732</v>
      </c>
      <c r="U55" s="322"/>
      <c r="V55" s="322">
        <v>95687</v>
      </c>
      <c r="W55" s="322">
        <v>96448</v>
      </c>
      <c r="X55" s="317">
        <v>96086</v>
      </c>
      <c r="Y55" s="317">
        <v>94163</v>
      </c>
      <c r="Z55" s="317">
        <v>93859</v>
      </c>
      <c r="AA55" s="331">
        <v>92752</v>
      </c>
      <c r="AB55" s="317">
        <v>89208</v>
      </c>
      <c r="AC55" s="318">
        <v>85592</v>
      </c>
      <c r="AD55" s="326">
        <v>84876</v>
      </c>
      <c r="AE55" s="326">
        <v>84116</v>
      </c>
      <c r="AF55" s="326">
        <v>83338</v>
      </c>
      <c r="AG55" s="326">
        <v>82462</v>
      </c>
      <c r="AH55" s="327">
        <v>82250</v>
      </c>
      <c r="AI55" s="328">
        <v>81391</v>
      </c>
      <c r="AJ55" s="329">
        <v>80595</v>
      </c>
      <c r="AK55" s="329">
        <v>79428</v>
      </c>
      <c r="AL55" s="329">
        <v>78299</v>
      </c>
      <c r="AM55" s="944">
        <v>77519</v>
      </c>
      <c r="AN55" s="329">
        <v>76874</v>
      </c>
      <c r="AO55" s="938">
        <f t="shared" si="3"/>
        <v>-3342</v>
      </c>
      <c r="AP55" s="939">
        <f t="shared" si="4"/>
        <v>-4731</v>
      </c>
      <c r="AQ55" s="938">
        <f t="shared" ref="AQ55:AV67" si="15">AI55-AH55</f>
        <v>-859</v>
      </c>
      <c r="AR55" s="938">
        <f t="shared" si="15"/>
        <v>-796</v>
      </c>
      <c r="AS55" s="938">
        <f t="shared" si="15"/>
        <v>-1167</v>
      </c>
      <c r="AT55" s="938">
        <f t="shared" si="15"/>
        <v>-1129</v>
      </c>
      <c r="AU55" s="938">
        <f t="shared" si="15"/>
        <v>-780</v>
      </c>
      <c r="AV55" s="938">
        <f t="shared" si="15"/>
        <v>-645</v>
      </c>
      <c r="AW55" s="940"/>
      <c r="AX55" s="941">
        <v>93844</v>
      </c>
      <c r="AY55" s="936">
        <f t="shared" si="5"/>
        <v>-11594</v>
      </c>
      <c r="AZ55" s="936">
        <f t="shared" si="6"/>
        <v>-16325</v>
      </c>
    </row>
    <row r="56" spans="1:52" ht="12.75" customHeight="1">
      <c r="A56" s="321">
        <v>222</v>
      </c>
      <c r="B56" s="316" t="s">
        <v>67</v>
      </c>
      <c r="C56" s="322">
        <v>43271</v>
      </c>
      <c r="D56" s="322">
        <v>42465</v>
      </c>
      <c r="E56" s="322">
        <v>43449</v>
      </c>
      <c r="F56" s="322">
        <v>43190</v>
      </c>
      <c r="G56" s="322"/>
      <c r="H56" s="322">
        <v>45203</v>
      </c>
      <c r="I56" s="322"/>
      <c r="J56" s="322">
        <v>49057</v>
      </c>
      <c r="K56" s="322"/>
      <c r="L56" s="322">
        <v>49190</v>
      </c>
      <c r="M56" s="322"/>
      <c r="N56" s="322">
        <v>48578</v>
      </c>
      <c r="O56" s="322"/>
      <c r="P56" s="322">
        <v>44884</v>
      </c>
      <c r="Q56" s="322"/>
      <c r="R56" s="322">
        <v>40740</v>
      </c>
      <c r="S56" s="322"/>
      <c r="T56" s="322">
        <v>36716</v>
      </c>
      <c r="U56" s="322"/>
      <c r="V56" s="322">
        <v>34919</v>
      </c>
      <c r="W56" s="322">
        <v>33979</v>
      </c>
      <c r="X56" s="317">
        <v>33595</v>
      </c>
      <c r="Y56" s="317">
        <v>32092</v>
      </c>
      <c r="Z56" s="317">
        <v>31290</v>
      </c>
      <c r="AA56" s="331">
        <v>30110</v>
      </c>
      <c r="AB56" s="317">
        <v>28306</v>
      </c>
      <c r="AC56" s="318">
        <v>26501</v>
      </c>
      <c r="AD56" s="326">
        <v>26053</v>
      </c>
      <c r="AE56" s="326">
        <v>25499</v>
      </c>
      <c r="AF56" s="326">
        <v>24988</v>
      </c>
      <c r="AG56" s="326">
        <v>24567</v>
      </c>
      <c r="AH56" s="327">
        <v>24288</v>
      </c>
      <c r="AI56" s="328">
        <v>23922</v>
      </c>
      <c r="AJ56" s="329">
        <v>23427</v>
      </c>
      <c r="AK56" s="329">
        <v>22910</v>
      </c>
      <c r="AL56" s="329">
        <v>22358</v>
      </c>
      <c r="AM56" s="944">
        <v>22137</v>
      </c>
      <c r="AN56" s="329">
        <v>21790</v>
      </c>
      <c r="AO56" s="938">
        <f t="shared" si="3"/>
        <v>-2213</v>
      </c>
      <c r="AP56" s="939">
        <f t="shared" si="4"/>
        <v>-2151</v>
      </c>
      <c r="AQ56" s="938">
        <f t="shared" si="15"/>
        <v>-366</v>
      </c>
      <c r="AR56" s="938">
        <f t="shared" si="15"/>
        <v>-495</v>
      </c>
      <c r="AS56" s="938">
        <f t="shared" si="15"/>
        <v>-517</v>
      </c>
      <c r="AT56" s="938">
        <f t="shared" si="15"/>
        <v>-552</v>
      </c>
      <c r="AU56" s="938">
        <f t="shared" si="15"/>
        <v>-221</v>
      </c>
      <c r="AV56" s="938">
        <f t="shared" si="15"/>
        <v>-347</v>
      </c>
      <c r="AW56" s="940"/>
      <c r="AX56" s="941">
        <v>31319</v>
      </c>
      <c r="AY56" s="936">
        <f t="shared" si="5"/>
        <v>-7031</v>
      </c>
      <c r="AZ56" s="936">
        <f t="shared" si="6"/>
        <v>-9182</v>
      </c>
    </row>
    <row r="57" spans="1:52" ht="12.75" customHeight="1">
      <c r="A57" s="321">
        <v>225</v>
      </c>
      <c r="B57" s="316" t="s">
        <v>68</v>
      </c>
      <c r="C57" s="322">
        <v>41657</v>
      </c>
      <c r="D57" s="322">
        <v>41053</v>
      </c>
      <c r="E57" s="322">
        <v>42524</v>
      </c>
      <c r="F57" s="322">
        <v>42173</v>
      </c>
      <c r="G57" s="322"/>
      <c r="H57" s="322">
        <v>42442</v>
      </c>
      <c r="I57" s="322"/>
      <c r="J57" s="322">
        <v>49448</v>
      </c>
      <c r="K57" s="322"/>
      <c r="L57" s="322">
        <v>49619</v>
      </c>
      <c r="M57" s="322"/>
      <c r="N57" s="322">
        <v>49225</v>
      </c>
      <c r="O57" s="322"/>
      <c r="P57" s="322">
        <v>47118</v>
      </c>
      <c r="Q57" s="322"/>
      <c r="R57" s="322">
        <v>43637</v>
      </c>
      <c r="S57" s="322"/>
      <c r="T57" s="322">
        <v>39506</v>
      </c>
      <c r="U57" s="322"/>
      <c r="V57" s="322">
        <v>37763</v>
      </c>
      <c r="W57" s="322">
        <v>36850</v>
      </c>
      <c r="X57" s="317">
        <v>37149</v>
      </c>
      <c r="Y57" s="317">
        <v>36625</v>
      </c>
      <c r="Z57" s="317">
        <v>36766</v>
      </c>
      <c r="AA57" s="331">
        <v>36069</v>
      </c>
      <c r="AB57" s="317">
        <v>34791</v>
      </c>
      <c r="AC57" s="318">
        <v>32814</v>
      </c>
      <c r="AD57" s="326">
        <v>32491</v>
      </c>
      <c r="AE57" s="326">
        <v>32118</v>
      </c>
      <c r="AF57" s="326">
        <v>31622</v>
      </c>
      <c r="AG57" s="326">
        <v>31144</v>
      </c>
      <c r="AH57" s="327">
        <v>30805</v>
      </c>
      <c r="AI57" s="328">
        <v>30507</v>
      </c>
      <c r="AJ57" s="329">
        <v>30075</v>
      </c>
      <c r="AK57" s="329">
        <v>29693</v>
      </c>
      <c r="AL57" s="329">
        <v>29238</v>
      </c>
      <c r="AM57" s="944">
        <v>29002</v>
      </c>
      <c r="AN57" s="329">
        <v>28589</v>
      </c>
      <c r="AO57" s="938">
        <f t="shared" si="3"/>
        <v>-2009</v>
      </c>
      <c r="AP57" s="939">
        <f t="shared" si="4"/>
        <v>-1803</v>
      </c>
      <c r="AQ57" s="938">
        <f t="shared" si="15"/>
        <v>-298</v>
      </c>
      <c r="AR57" s="938">
        <f t="shared" si="15"/>
        <v>-432</v>
      </c>
      <c r="AS57" s="938">
        <f t="shared" si="15"/>
        <v>-382</v>
      </c>
      <c r="AT57" s="938">
        <f t="shared" si="15"/>
        <v>-455</v>
      </c>
      <c r="AU57" s="938">
        <f t="shared" si="15"/>
        <v>-236</v>
      </c>
      <c r="AV57" s="938">
        <f t="shared" si="15"/>
        <v>-413</v>
      </c>
      <c r="AW57" s="940"/>
      <c r="AX57" s="941">
        <v>36479</v>
      </c>
      <c r="AY57" s="936">
        <f t="shared" si="5"/>
        <v>-5674</v>
      </c>
      <c r="AZ57" s="936">
        <f t="shared" si="6"/>
        <v>-7477</v>
      </c>
    </row>
    <row r="58" spans="1:52" ht="12.75" customHeight="1">
      <c r="A58" s="321">
        <v>585</v>
      </c>
      <c r="B58" s="316" t="s">
        <v>69</v>
      </c>
      <c r="C58" s="322">
        <v>31838</v>
      </c>
      <c r="D58" s="322">
        <v>31607</v>
      </c>
      <c r="E58" s="322">
        <v>31646</v>
      </c>
      <c r="F58" s="322">
        <v>31292</v>
      </c>
      <c r="G58" s="322"/>
      <c r="H58" s="322">
        <v>31627</v>
      </c>
      <c r="I58" s="322"/>
      <c r="J58" s="322">
        <v>34890</v>
      </c>
      <c r="K58" s="322"/>
      <c r="L58" s="322">
        <v>35414</v>
      </c>
      <c r="M58" s="322"/>
      <c r="N58" s="322">
        <v>34855</v>
      </c>
      <c r="O58" s="322"/>
      <c r="P58" s="322">
        <v>33745</v>
      </c>
      <c r="Q58" s="322"/>
      <c r="R58" s="322">
        <v>31096</v>
      </c>
      <c r="S58" s="322"/>
      <c r="T58" s="322">
        <v>28321</v>
      </c>
      <c r="U58" s="322"/>
      <c r="V58" s="322">
        <v>27571</v>
      </c>
      <c r="W58" s="322">
        <v>26694</v>
      </c>
      <c r="X58" s="317">
        <v>25964</v>
      </c>
      <c r="Y58" s="317">
        <v>25136</v>
      </c>
      <c r="Z58" s="317">
        <v>24298</v>
      </c>
      <c r="AA58" s="331">
        <v>23271</v>
      </c>
      <c r="AB58" s="317">
        <v>21439</v>
      </c>
      <c r="AC58" s="318">
        <v>19696</v>
      </c>
      <c r="AD58" s="326">
        <v>19342</v>
      </c>
      <c r="AE58" s="326">
        <v>18961</v>
      </c>
      <c r="AF58" s="326">
        <v>18603</v>
      </c>
      <c r="AG58" s="326">
        <v>18220</v>
      </c>
      <c r="AH58" s="327">
        <v>18070</v>
      </c>
      <c r="AI58" s="328">
        <v>17643</v>
      </c>
      <c r="AJ58" s="329">
        <v>17156</v>
      </c>
      <c r="AK58" s="329">
        <v>16802</v>
      </c>
      <c r="AL58" s="329">
        <v>16321</v>
      </c>
      <c r="AM58" s="944">
        <v>16069</v>
      </c>
      <c r="AN58" s="329">
        <v>15688</v>
      </c>
      <c r="AO58" s="938">
        <f t="shared" si="3"/>
        <v>-1626</v>
      </c>
      <c r="AP58" s="939">
        <f t="shared" si="4"/>
        <v>-2001</v>
      </c>
      <c r="AQ58" s="938">
        <f t="shared" si="15"/>
        <v>-427</v>
      </c>
      <c r="AR58" s="938">
        <f t="shared" si="15"/>
        <v>-487</v>
      </c>
      <c r="AS58" s="938">
        <f t="shared" si="15"/>
        <v>-354</v>
      </c>
      <c r="AT58" s="938">
        <f t="shared" si="15"/>
        <v>-481</v>
      </c>
      <c r="AU58" s="938">
        <f t="shared" si="15"/>
        <v>-252</v>
      </c>
      <c r="AV58" s="938">
        <f t="shared" si="15"/>
        <v>-381</v>
      </c>
      <c r="AW58" s="940"/>
      <c r="AX58" s="941">
        <v>24496</v>
      </c>
      <c r="AY58" s="936">
        <f t="shared" si="5"/>
        <v>-6426</v>
      </c>
      <c r="AZ58" s="936">
        <f t="shared" si="6"/>
        <v>-8427</v>
      </c>
    </row>
    <row r="59" spans="1:52" ht="12.75" customHeight="1">
      <c r="A59" s="321">
        <v>586</v>
      </c>
      <c r="B59" s="316" t="s">
        <v>70</v>
      </c>
      <c r="C59" s="322">
        <v>26952</v>
      </c>
      <c r="D59" s="322">
        <v>26469</v>
      </c>
      <c r="E59" s="322">
        <v>25973</v>
      </c>
      <c r="F59" s="322">
        <v>25350</v>
      </c>
      <c r="G59" s="322"/>
      <c r="H59" s="322">
        <v>25560</v>
      </c>
      <c r="I59" s="322"/>
      <c r="J59" s="322">
        <v>29631</v>
      </c>
      <c r="K59" s="322"/>
      <c r="L59" s="322">
        <v>29788</v>
      </c>
      <c r="M59" s="322"/>
      <c r="N59" s="322">
        <v>29269</v>
      </c>
      <c r="O59" s="322"/>
      <c r="P59" s="322">
        <v>27701</v>
      </c>
      <c r="Q59" s="322"/>
      <c r="R59" s="322">
        <v>25539</v>
      </c>
      <c r="S59" s="322"/>
      <c r="T59" s="322">
        <v>22961</v>
      </c>
      <c r="U59" s="322"/>
      <c r="V59" s="322">
        <v>21876</v>
      </c>
      <c r="W59" s="322">
        <v>21514</v>
      </c>
      <c r="X59" s="317">
        <v>21011</v>
      </c>
      <c r="Y59" s="317">
        <v>20226</v>
      </c>
      <c r="Z59" s="317">
        <v>19629</v>
      </c>
      <c r="AA59" s="331">
        <v>18601</v>
      </c>
      <c r="AB59" s="317">
        <v>17467</v>
      </c>
      <c r="AC59" s="318">
        <v>16004</v>
      </c>
      <c r="AD59" s="326">
        <v>15732</v>
      </c>
      <c r="AE59" s="326">
        <v>15483</v>
      </c>
      <c r="AF59" s="326">
        <v>15193</v>
      </c>
      <c r="AG59" s="326">
        <v>14902</v>
      </c>
      <c r="AH59" s="327">
        <v>14819</v>
      </c>
      <c r="AI59" s="328">
        <v>14508</v>
      </c>
      <c r="AJ59" s="329">
        <v>14237</v>
      </c>
      <c r="AK59" s="329">
        <v>13958</v>
      </c>
      <c r="AL59" s="329">
        <v>13663</v>
      </c>
      <c r="AM59" s="944">
        <v>13328</v>
      </c>
      <c r="AN59" s="329">
        <v>13095</v>
      </c>
      <c r="AO59" s="938">
        <f t="shared" si="3"/>
        <v>-1185</v>
      </c>
      <c r="AP59" s="939">
        <f t="shared" si="4"/>
        <v>-1491</v>
      </c>
      <c r="AQ59" s="938">
        <f t="shared" si="15"/>
        <v>-311</v>
      </c>
      <c r="AR59" s="938">
        <f t="shared" si="15"/>
        <v>-271</v>
      </c>
      <c r="AS59" s="938">
        <f t="shared" si="15"/>
        <v>-279</v>
      </c>
      <c r="AT59" s="938">
        <f t="shared" si="15"/>
        <v>-295</v>
      </c>
      <c r="AU59" s="938">
        <f t="shared" si="15"/>
        <v>-335</v>
      </c>
      <c r="AV59" s="938">
        <f t="shared" si="15"/>
        <v>-233</v>
      </c>
      <c r="AW59" s="940"/>
      <c r="AX59" s="941">
        <v>19739</v>
      </c>
      <c r="AY59" s="936">
        <f t="shared" si="5"/>
        <v>-4920</v>
      </c>
      <c r="AZ59" s="936">
        <f t="shared" si="6"/>
        <v>-6411</v>
      </c>
    </row>
    <row r="60" spans="1:52" ht="20.25" customHeight="1">
      <c r="A60" s="315"/>
      <c r="B60" s="337" t="s">
        <v>24</v>
      </c>
      <c r="C60" s="322">
        <v>120884</v>
      </c>
      <c r="D60" s="322">
        <v>120546</v>
      </c>
      <c r="E60" s="322">
        <v>122255</v>
      </c>
      <c r="F60" s="322">
        <v>119242</v>
      </c>
      <c r="G60" s="322"/>
      <c r="H60" s="322">
        <v>117090</v>
      </c>
      <c r="I60" s="322"/>
      <c r="J60" s="322">
        <v>146337</v>
      </c>
      <c r="K60" s="322"/>
      <c r="L60" s="322">
        <v>144682</v>
      </c>
      <c r="M60" s="322"/>
      <c r="N60" s="322">
        <v>141144</v>
      </c>
      <c r="O60" s="322"/>
      <c r="P60" s="322">
        <v>133259</v>
      </c>
      <c r="Q60" s="322"/>
      <c r="R60" s="322">
        <v>123223</v>
      </c>
      <c r="S60" s="322"/>
      <c r="T60" s="322">
        <v>115869</v>
      </c>
      <c r="U60" s="322"/>
      <c r="V60" s="322">
        <v>114427</v>
      </c>
      <c r="W60" s="322">
        <v>114667</v>
      </c>
      <c r="X60" s="322">
        <v>115247</v>
      </c>
      <c r="Y60" s="322">
        <v>115461</v>
      </c>
      <c r="Z60" s="323">
        <v>118740</v>
      </c>
      <c r="AA60" s="322">
        <v>119187</v>
      </c>
      <c r="AB60" s="322">
        <v>116055</v>
      </c>
      <c r="AC60" s="318">
        <v>111020</v>
      </c>
      <c r="AD60" s="319">
        <f>AD61+AD62</f>
        <v>110185</v>
      </c>
      <c r="AE60" s="319">
        <f>AE61+AE62</f>
        <v>109173</v>
      </c>
      <c r="AF60" s="319">
        <f>AF61+AF62</f>
        <v>108034</v>
      </c>
      <c r="AG60" s="319">
        <f>AG61+AG62</f>
        <v>106812</v>
      </c>
      <c r="AH60" s="318">
        <f t="shared" ref="AH60:AN60" si="16">AH61+AH62</f>
        <v>106150</v>
      </c>
      <c r="AI60" s="324">
        <f t="shared" si="16"/>
        <v>105103</v>
      </c>
      <c r="AJ60" s="324">
        <f t="shared" si="16"/>
        <v>103955</v>
      </c>
      <c r="AK60" s="324">
        <f t="shared" si="16"/>
        <v>102875</v>
      </c>
      <c r="AL60" s="324">
        <f t="shared" si="16"/>
        <v>101720</v>
      </c>
      <c r="AM60" s="937">
        <f t="shared" si="16"/>
        <v>101148</v>
      </c>
      <c r="AN60" s="324">
        <f t="shared" si="16"/>
        <v>100245</v>
      </c>
      <c r="AO60" s="938">
        <f t="shared" si="3"/>
        <v>-4870</v>
      </c>
      <c r="AP60" s="939">
        <f t="shared" si="4"/>
        <v>-5002</v>
      </c>
      <c r="AQ60" s="938">
        <f t="shared" si="15"/>
        <v>-1047</v>
      </c>
      <c r="AR60" s="938">
        <f t="shared" si="15"/>
        <v>-1148</v>
      </c>
      <c r="AS60" s="938">
        <f t="shared" si="15"/>
        <v>-1080</v>
      </c>
      <c r="AT60" s="938">
        <f t="shared" si="15"/>
        <v>-1155</v>
      </c>
      <c r="AU60" s="938">
        <f t="shared" si="15"/>
        <v>-572</v>
      </c>
      <c r="AV60" s="938">
        <f t="shared" si="15"/>
        <v>-903</v>
      </c>
      <c r="AW60" s="940"/>
      <c r="AX60" s="941">
        <f>AX61+AX62</f>
        <v>118306</v>
      </c>
      <c r="AY60" s="936">
        <f t="shared" si="5"/>
        <v>-12156</v>
      </c>
      <c r="AZ60" s="936">
        <f t="shared" si="6"/>
        <v>-17158</v>
      </c>
    </row>
    <row r="61" spans="1:52" ht="12.75" customHeight="1">
      <c r="A61" s="321">
        <v>221</v>
      </c>
      <c r="B61" s="316" t="s">
        <v>323</v>
      </c>
      <c r="C61" s="322">
        <v>49523</v>
      </c>
      <c r="D61" s="322">
        <v>49046</v>
      </c>
      <c r="E61" s="322">
        <v>49969</v>
      </c>
      <c r="F61" s="322">
        <v>48748</v>
      </c>
      <c r="G61" s="322"/>
      <c r="H61" s="322">
        <v>46814</v>
      </c>
      <c r="I61" s="322"/>
      <c r="J61" s="322">
        <v>58355</v>
      </c>
      <c r="K61" s="322"/>
      <c r="L61" s="322">
        <v>57083</v>
      </c>
      <c r="M61" s="322"/>
      <c r="N61" s="322">
        <v>55181</v>
      </c>
      <c r="O61" s="322"/>
      <c r="P61" s="322">
        <v>51611</v>
      </c>
      <c r="Q61" s="322"/>
      <c r="R61" s="322">
        <v>47346</v>
      </c>
      <c r="S61" s="322"/>
      <c r="T61" s="322">
        <v>43428</v>
      </c>
      <c r="U61" s="322"/>
      <c r="V61" s="322">
        <v>42026</v>
      </c>
      <c r="W61" s="322">
        <v>41685</v>
      </c>
      <c r="X61" s="317">
        <v>41144</v>
      </c>
      <c r="Y61" s="317">
        <v>41802</v>
      </c>
      <c r="Z61" s="317">
        <v>44752</v>
      </c>
      <c r="AA61" s="331">
        <v>46325</v>
      </c>
      <c r="AB61" s="317">
        <v>45245</v>
      </c>
      <c r="AC61" s="318">
        <v>43263</v>
      </c>
      <c r="AD61" s="326">
        <v>42937</v>
      </c>
      <c r="AE61" s="326">
        <v>42648</v>
      </c>
      <c r="AF61" s="326">
        <v>42202</v>
      </c>
      <c r="AG61" s="326">
        <v>41729</v>
      </c>
      <c r="AH61" s="327">
        <v>41490</v>
      </c>
      <c r="AI61" s="328">
        <v>41159</v>
      </c>
      <c r="AJ61" s="329">
        <v>40708</v>
      </c>
      <c r="AK61" s="329">
        <v>40320</v>
      </c>
      <c r="AL61" s="329">
        <v>39858</v>
      </c>
      <c r="AM61" s="944">
        <v>39637</v>
      </c>
      <c r="AN61" s="329">
        <v>39282</v>
      </c>
      <c r="AO61" s="938">
        <f t="shared" si="3"/>
        <v>-1773</v>
      </c>
      <c r="AP61" s="939">
        <f t="shared" si="4"/>
        <v>-1853</v>
      </c>
      <c r="AQ61" s="938">
        <f t="shared" si="15"/>
        <v>-331</v>
      </c>
      <c r="AR61" s="938">
        <f t="shared" si="15"/>
        <v>-451</v>
      </c>
      <c r="AS61" s="938">
        <f t="shared" si="15"/>
        <v>-388</v>
      </c>
      <c r="AT61" s="938">
        <f t="shared" si="15"/>
        <v>-462</v>
      </c>
      <c r="AU61" s="938">
        <f t="shared" si="15"/>
        <v>-221</v>
      </c>
      <c r="AV61" s="938">
        <f t="shared" si="15"/>
        <v>-355</v>
      </c>
      <c r="AW61" s="940"/>
      <c r="AX61" s="941">
        <v>44076</v>
      </c>
      <c r="AY61" s="936">
        <f t="shared" si="5"/>
        <v>-2586</v>
      </c>
      <c r="AZ61" s="936">
        <f t="shared" si="6"/>
        <v>-4439</v>
      </c>
    </row>
    <row r="62" spans="1:52" ht="12.75" customHeight="1">
      <c r="A62" s="321">
        <v>223</v>
      </c>
      <c r="B62" s="316" t="s">
        <v>71</v>
      </c>
      <c r="C62" s="322">
        <v>71361</v>
      </c>
      <c r="D62" s="322">
        <v>71500</v>
      </c>
      <c r="E62" s="322">
        <v>72286</v>
      </c>
      <c r="F62" s="322">
        <v>70494</v>
      </c>
      <c r="G62" s="322"/>
      <c r="H62" s="322">
        <v>70276</v>
      </c>
      <c r="I62" s="322"/>
      <c r="J62" s="322">
        <v>87982</v>
      </c>
      <c r="K62" s="322"/>
      <c r="L62" s="322">
        <v>87599</v>
      </c>
      <c r="M62" s="322"/>
      <c r="N62" s="322">
        <v>85963</v>
      </c>
      <c r="O62" s="322"/>
      <c r="P62" s="322">
        <v>81648</v>
      </c>
      <c r="Q62" s="322"/>
      <c r="R62" s="322">
        <v>75877</v>
      </c>
      <c r="S62" s="322"/>
      <c r="T62" s="322">
        <v>72441</v>
      </c>
      <c r="U62" s="322"/>
      <c r="V62" s="322">
        <v>72401</v>
      </c>
      <c r="W62" s="322">
        <v>72982</v>
      </c>
      <c r="X62" s="317">
        <v>74103</v>
      </c>
      <c r="Y62" s="317">
        <v>73659</v>
      </c>
      <c r="Z62" s="317">
        <v>73988</v>
      </c>
      <c r="AA62" s="331">
        <v>72862</v>
      </c>
      <c r="AB62" s="317">
        <v>70810</v>
      </c>
      <c r="AC62" s="318">
        <v>67757</v>
      </c>
      <c r="AD62" s="326">
        <v>67248</v>
      </c>
      <c r="AE62" s="326">
        <v>66525</v>
      </c>
      <c r="AF62" s="326">
        <v>65832</v>
      </c>
      <c r="AG62" s="326">
        <v>65083</v>
      </c>
      <c r="AH62" s="327">
        <v>64660</v>
      </c>
      <c r="AI62" s="328">
        <v>63944</v>
      </c>
      <c r="AJ62" s="329">
        <v>63247</v>
      </c>
      <c r="AK62" s="329">
        <v>62555</v>
      </c>
      <c r="AL62" s="329">
        <v>61862</v>
      </c>
      <c r="AM62" s="944">
        <v>61511</v>
      </c>
      <c r="AN62" s="329">
        <v>60963</v>
      </c>
      <c r="AO62" s="938">
        <f t="shared" si="3"/>
        <v>-3097</v>
      </c>
      <c r="AP62" s="939">
        <f t="shared" si="4"/>
        <v>-3149</v>
      </c>
      <c r="AQ62" s="938">
        <f t="shared" si="15"/>
        <v>-716</v>
      </c>
      <c r="AR62" s="938">
        <f t="shared" si="15"/>
        <v>-697</v>
      </c>
      <c r="AS62" s="938">
        <f t="shared" si="15"/>
        <v>-692</v>
      </c>
      <c r="AT62" s="938">
        <f t="shared" si="15"/>
        <v>-693</v>
      </c>
      <c r="AU62" s="938">
        <f t="shared" si="15"/>
        <v>-351</v>
      </c>
      <c r="AV62" s="938">
        <f t="shared" si="15"/>
        <v>-548</v>
      </c>
      <c r="AW62" s="940"/>
      <c r="AX62" s="941">
        <v>74230</v>
      </c>
      <c r="AY62" s="936">
        <f t="shared" si="5"/>
        <v>-9570</v>
      </c>
      <c r="AZ62" s="936">
        <f t="shared" si="6"/>
        <v>-12719</v>
      </c>
    </row>
    <row r="63" spans="1:52" ht="20.25" customHeight="1">
      <c r="A63" s="315"/>
      <c r="B63" s="338" t="s">
        <v>25</v>
      </c>
      <c r="C63" s="322">
        <v>186217</v>
      </c>
      <c r="D63" s="322">
        <v>190286</v>
      </c>
      <c r="E63" s="322">
        <v>188499</v>
      </c>
      <c r="F63" s="322">
        <v>190040</v>
      </c>
      <c r="G63" s="322"/>
      <c r="H63" s="322">
        <v>185095</v>
      </c>
      <c r="I63" s="322"/>
      <c r="J63" s="322">
        <v>226890</v>
      </c>
      <c r="K63" s="322"/>
      <c r="L63" s="322">
        <v>226280</v>
      </c>
      <c r="M63" s="322"/>
      <c r="N63" s="322">
        <v>214908</v>
      </c>
      <c r="O63" s="322"/>
      <c r="P63" s="322">
        <v>198808</v>
      </c>
      <c r="Q63" s="322"/>
      <c r="R63" s="322">
        <v>185473</v>
      </c>
      <c r="S63" s="322"/>
      <c r="T63" s="322">
        <v>175918</v>
      </c>
      <c r="U63" s="322"/>
      <c r="V63" s="322">
        <v>172133</v>
      </c>
      <c r="W63" s="322">
        <v>170220</v>
      </c>
      <c r="X63" s="322">
        <v>169044</v>
      </c>
      <c r="Y63" s="322">
        <v>166218</v>
      </c>
      <c r="Z63" s="323">
        <v>162738</v>
      </c>
      <c r="AA63" s="322">
        <v>159111</v>
      </c>
      <c r="AB63" s="322">
        <v>151391</v>
      </c>
      <c r="AC63" s="318">
        <v>143547</v>
      </c>
      <c r="AD63" s="319">
        <f>SUM(AD64:AD66)</f>
        <v>141816</v>
      </c>
      <c r="AE63" s="319">
        <f>SUM(AE64:AE66)</f>
        <v>140195</v>
      </c>
      <c r="AF63" s="319">
        <f>SUM(AF64:AF66)</f>
        <v>138341</v>
      </c>
      <c r="AG63" s="319">
        <f>SUM(AG64:AG66)</f>
        <v>136848</v>
      </c>
      <c r="AH63" s="318">
        <f t="shared" ref="AH63:AN63" si="17">SUM(AH64:AH66)</f>
        <v>135147</v>
      </c>
      <c r="AI63" s="324">
        <f t="shared" si="17"/>
        <v>133512</v>
      </c>
      <c r="AJ63" s="324">
        <f t="shared" si="17"/>
        <v>131912</v>
      </c>
      <c r="AK63" s="324">
        <f t="shared" si="17"/>
        <v>129836</v>
      </c>
      <c r="AL63" s="324">
        <f t="shared" si="17"/>
        <v>128013</v>
      </c>
      <c r="AM63" s="937">
        <f t="shared" si="17"/>
        <v>127537</v>
      </c>
      <c r="AN63" s="324">
        <f t="shared" si="17"/>
        <v>126661</v>
      </c>
      <c r="AO63" s="938">
        <f t="shared" si="3"/>
        <v>-8400</v>
      </c>
      <c r="AP63" s="939">
        <f t="shared" si="4"/>
        <v>-7610</v>
      </c>
      <c r="AQ63" s="938">
        <f t="shared" si="15"/>
        <v>-1635</v>
      </c>
      <c r="AR63" s="938">
        <f t="shared" si="15"/>
        <v>-1600</v>
      </c>
      <c r="AS63" s="938">
        <f t="shared" si="15"/>
        <v>-2076</v>
      </c>
      <c r="AT63" s="938">
        <f t="shared" si="15"/>
        <v>-1823</v>
      </c>
      <c r="AU63" s="938">
        <f t="shared" si="15"/>
        <v>-476</v>
      </c>
      <c r="AV63" s="938">
        <f t="shared" si="15"/>
        <v>-876</v>
      </c>
      <c r="AW63" s="940"/>
      <c r="AX63" s="941">
        <f>SUM(AX64:AX66)</f>
        <v>163540</v>
      </c>
      <c r="AY63" s="936">
        <f t="shared" si="5"/>
        <v>-28393</v>
      </c>
      <c r="AZ63" s="936">
        <f t="shared" si="6"/>
        <v>-36003</v>
      </c>
    </row>
    <row r="64" spans="1:52" ht="12.75" customHeight="1">
      <c r="A64" s="315">
        <v>205</v>
      </c>
      <c r="B64" s="338" t="s">
        <v>72</v>
      </c>
      <c r="C64" s="322">
        <v>59029</v>
      </c>
      <c r="D64" s="322">
        <v>61093</v>
      </c>
      <c r="E64" s="322">
        <v>59592</v>
      </c>
      <c r="F64" s="322">
        <v>59815</v>
      </c>
      <c r="G64" s="322"/>
      <c r="H64" s="322">
        <v>56906</v>
      </c>
      <c r="I64" s="322"/>
      <c r="J64" s="322">
        <v>69463</v>
      </c>
      <c r="K64" s="322"/>
      <c r="L64" s="322">
        <v>69825</v>
      </c>
      <c r="M64" s="322"/>
      <c r="N64" s="322">
        <v>66148</v>
      </c>
      <c r="O64" s="322"/>
      <c r="P64" s="322">
        <v>62632</v>
      </c>
      <c r="Q64" s="322"/>
      <c r="R64" s="322">
        <v>58974</v>
      </c>
      <c r="S64" s="322"/>
      <c r="T64" s="322">
        <v>56171</v>
      </c>
      <c r="U64" s="322"/>
      <c r="V64" s="322">
        <v>55022</v>
      </c>
      <c r="W64" s="322">
        <v>54826</v>
      </c>
      <c r="X64" s="317">
        <v>55048</v>
      </c>
      <c r="Y64" s="317">
        <v>54049</v>
      </c>
      <c r="Z64" s="317">
        <v>52839</v>
      </c>
      <c r="AA64" s="331">
        <v>52248</v>
      </c>
      <c r="AB64" s="322">
        <v>50030</v>
      </c>
      <c r="AC64" s="318">
        <v>47254</v>
      </c>
      <c r="AD64" s="326">
        <v>46625</v>
      </c>
      <c r="AE64" s="326">
        <v>46087</v>
      </c>
      <c r="AF64" s="326">
        <v>45371</v>
      </c>
      <c r="AG64" s="326">
        <v>44849</v>
      </c>
      <c r="AH64" s="327">
        <v>44258</v>
      </c>
      <c r="AI64" s="328">
        <v>43693</v>
      </c>
      <c r="AJ64" s="329">
        <v>43149</v>
      </c>
      <c r="AK64" s="329">
        <v>42415</v>
      </c>
      <c r="AL64" s="329">
        <v>41727</v>
      </c>
      <c r="AM64" s="944">
        <v>41329</v>
      </c>
      <c r="AN64" s="329">
        <v>40994</v>
      </c>
      <c r="AO64" s="938">
        <f t="shared" si="3"/>
        <v>-2996</v>
      </c>
      <c r="AP64" s="939">
        <f t="shared" si="4"/>
        <v>-2929</v>
      </c>
      <c r="AQ64" s="938">
        <f t="shared" si="15"/>
        <v>-565</v>
      </c>
      <c r="AR64" s="938">
        <f t="shared" si="15"/>
        <v>-544</v>
      </c>
      <c r="AS64" s="938">
        <f t="shared" si="15"/>
        <v>-734</v>
      </c>
      <c r="AT64" s="938">
        <f t="shared" si="15"/>
        <v>-688</v>
      </c>
      <c r="AU64" s="938">
        <f t="shared" si="15"/>
        <v>-398</v>
      </c>
      <c r="AV64" s="938">
        <f t="shared" si="15"/>
        <v>-335</v>
      </c>
      <c r="AW64" s="940"/>
      <c r="AX64" s="941">
        <v>53049</v>
      </c>
      <c r="AY64" s="936">
        <f t="shared" si="5"/>
        <v>-8791</v>
      </c>
      <c r="AZ64" s="936">
        <f t="shared" si="6"/>
        <v>-11720</v>
      </c>
    </row>
    <row r="65" spans="1:52" ht="12.75" customHeight="1">
      <c r="A65" s="321">
        <v>224</v>
      </c>
      <c r="B65" s="316" t="s">
        <v>73</v>
      </c>
      <c r="C65" s="322">
        <v>57240</v>
      </c>
      <c r="D65" s="322">
        <v>58706</v>
      </c>
      <c r="E65" s="322">
        <v>59240</v>
      </c>
      <c r="F65" s="322">
        <v>60729</v>
      </c>
      <c r="G65" s="322"/>
      <c r="H65" s="322">
        <v>60263</v>
      </c>
      <c r="I65" s="322"/>
      <c r="J65" s="322">
        <v>72644</v>
      </c>
      <c r="K65" s="322"/>
      <c r="L65" s="322">
        <v>73581</v>
      </c>
      <c r="M65" s="322"/>
      <c r="N65" s="322">
        <v>70687</v>
      </c>
      <c r="O65" s="322"/>
      <c r="P65" s="322">
        <v>64789</v>
      </c>
      <c r="Q65" s="322"/>
      <c r="R65" s="322">
        <v>60194</v>
      </c>
      <c r="S65" s="322"/>
      <c r="T65" s="322">
        <v>58072</v>
      </c>
      <c r="U65" s="322"/>
      <c r="V65" s="322">
        <v>57813</v>
      </c>
      <c r="W65" s="322">
        <v>57744</v>
      </c>
      <c r="X65" s="317">
        <v>57690</v>
      </c>
      <c r="Y65" s="317">
        <v>57526</v>
      </c>
      <c r="Z65" s="317">
        <v>56664</v>
      </c>
      <c r="AA65" s="331">
        <v>54979</v>
      </c>
      <c r="AB65" s="317">
        <v>52283</v>
      </c>
      <c r="AC65" s="318">
        <v>49834</v>
      </c>
      <c r="AD65" s="326">
        <v>49337</v>
      </c>
      <c r="AE65" s="326">
        <v>48852</v>
      </c>
      <c r="AF65" s="326">
        <v>48272</v>
      </c>
      <c r="AG65" s="326">
        <v>47827</v>
      </c>
      <c r="AH65" s="327">
        <v>46912</v>
      </c>
      <c r="AI65" s="328">
        <v>46369</v>
      </c>
      <c r="AJ65" s="329">
        <v>45779</v>
      </c>
      <c r="AK65" s="329">
        <v>45167</v>
      </c>
      <c r="AL65" s="329">
        <v>44605</v>
      </c>
      <c r="AM65" s="944">
        <v>44180</v>
      </c>
      <c r="AN65" s="329">
        <v>43872</v>
      </c>
      <c r="AO65" s="938">
        <f t="shared" si="3"/>
        <v>-2922</v>
      </c>
      <c r="AP65" s="939">
        <f t="shared" si="4"/>
        <v>-2732</v>
      </c>
      <c r="AQ65" s="938">
        <f t="shared" si="15"/>
        <v>-543</v>
      </c>
      <c r="AR65" s="938">
        <f t="shared" si="15"/>
        <v>-590</v>
      </c>
      <c r="AS65" s="938">
        <f t="shared" si="15"/>
        <v>-612</v>
      </c>
      <c r="AT65" s="938">
        <f t="shared" si="15"/>
        <v>-562</v>
      </c>
      <c r="AU65" s="938">
        <f t="shared" si="15"/>
        <v>-425</v>
      </c>
      <c r="AV65" s="938">
        <f t="shared" si="15"/>
        <v>-308</v>
      </c>
      <c r="AW65" s="940"/>
      <c r="AX65" s="941">
        <v>56845</v>
      </c>
      <c r="AY65" s="936">
        <f t="shared" si="5"/>
        <v>-9933</v>
      </c>
      <c r="AZ65" s="936">
        <f t="shared" si="6"/>
        <v>-12665</v>
      </c>
    </row>
    <row r="66" spans="1:52" ht="12.75" customHeight="1">
      <c r="A66" s="321">
        <v>226</v>
      </c>
      <c r="B66" s="316" t="s">
        <v>74</v>
      </c>
      <c r="C66" s="322">
        <v>69948</v>
      </c>
      <c r="D66" s="322">
        <v>70487</v>
      </c>
      <c r="E66" s="322">
        <v>69667</v>
      </c>
      <c r="F66" s="322">
        <v>69496</v>
      </c>
      <c r="G66" s="322"/>
      <c r="H66" s="322">
        <v>67926</v>
      </c>
      <c r="I66" s="322"/>
      <c r="J66" s="322">
        <v>84783</v>
      </c>
      <c r="K66" s="322"/>
      <c r="L66" s="322">
        <v>82874</v>
      </c>
      <c r="M66" s="322"/>
      <c r="N66" s="322">
        <v>78073</v>
      </c>
      <c r="O66" s="322"/>
      <c r="P66" s="322">
        <v>71387</v>
      </c>
      <c r="Q66" s="322"/>
      <c r="R66" s="322">
        <v>66305</v>
      </c>
      <c r="S66" s="322"/>
      <c r="T66" s="322">
        <v>61675</v>
      </c>
      <c r="U66" s="322"/>
      <c r="V66" s="322">
        <v>59298</v>
      </c>
      <c r="W66" s="322">
        <v>57650</v>
      </c>
      <c r="X66" s="317">
        <v>56306</v>
      </c>
      <c r="Y66" s="317">
        <v>54643</v>
      </c>
      <c r="Z66" s="317">
        <v>53235</v>
      </c>
      <c r="AA66" s="331">
        <v>51884</v>
      </c>
      <c r="AB66" s="317">
        <v>49078</v>
      </c>
      <c r="AC66" s="318">
        <v>46459</v>
      </c>
      <c r="AD66" s="326">
        <v>45854</v>
      </c>
      <c r="AE66" s="326">
        <v>45256</v>
      </c>
      <c r="AF66" s="326">
        <v>44698</v>
      </c>
      <c r="AG66" s="326">
        <v>44172</v>
      </c>
      <c r="AH66" s="327">
        <v>43977</v>
      </c>
      <c r="AI66" s="328">
        <v>43450</v>
      </c>
      <c r="AJ66" s="329">
        <v>42984</v>
      </c>
      <c r="AK66" s="329">
        <v>42254</v>
      </c>
      <c r="AL66" s="329">
        <v>41681</v>
      </c>
      <c r="AM66" s="944">
        <v>42028</v>
      </c>
      <c r="AN66" s="329">
        <v>41795</v>
      </c>
      <c r="AO66" s="938">
        <f t="shared" si="3"/>
        <v>-2482</v>
      </c>
      <c r="AP66" s="939">
        <f t="shared" si="4"/>
        <v>-1949</v>
      </c>
      <c r="AQ66" s="938">
        <f t="shared" si="15"/>
        <v>-527</v>
      </c>
      <c r="AR66" s="938">
        <f t="shared" si="15"/>
        <v>-466</v>
      </c>
      <c r="AS66" s="938">
        <f t="shared" si="15"/>
        <v>-730</v>
      </c>
      <c r="AT66" s="938">
        <f t="shared" si="15"/>
        <v>-573</v>
      </c>
      <c r="AU66" s="938">
        <f t="shared" si="15"/>
        <v>347</v>
      </c>
      <c r="AV66" s="938">
        <f t="shared" si="15"/>
        <v>-233</v>
      </c>
      <c r="AW66" s="940"/>
      <c r="AX66" s="941">
        <v>53646</v>
      </c>
      <c r="AY66" s="936">
        <f t="shared" si="5"/>
        <v>-9669</v>
      </c>
      <c r="AZ66" s="936">
        <f t="shared" si="6"/>
        <v>-11618</v>
      </c>
    </row>
    <row r="67" spans="1:52" ht="12" customHeight="1">
      <c r="A67" s="339"/>
      <c r="B67" s="340" t="s">
        <v>614</v>
      </c>
      <c r="C67" s="341">
        <f>C8+SUM(C19:C21)+SUM(C23:C25)+C29+C36+SUM(C64:C66)</f>
        <v>1223096</v>
      </c>
      <c r="D67" s="341">
        <f t="shared" ref="D67:AN67" si="18">D8+SUM(D19:D21)+SUM(D23:D25)+D29+D36+SUM(D64:D66)</f>
        <v>1362761</v>
      </c>
      <c r="E67" s="341">
        <f t="shared" si="18"/>
        <v>1519794</v>
      </c>
      <c r="F67" s="341">
        <f t="shared" si="18"/>
        <v>1773768</v>
      </c>
      <c r="G67" s="341" t="s">
        <v>144</v>
      </c>
      <c r="H67" s="341">
        <f t="shared" si="18"/>
        <v>2020139</v>
      </c>
      <c r="I67" s="341" t="s">
        <v>144</v>
      </c>
      <c r="J67" s="341">
        <f t="shared" si="18"/>
        <v>1619108</v>
      </c>
      <c r="K67" s="341" t="s">
        <v>144</v>
      </c>
      <c r="L67" s="341">
        <f t="shared" si="18"/>
        <v>1838560</v>
      </c>
      <c r="M67" s="341" t="s">
        <v>144</v>
      </c>
      <c r="N67" s="341">
        <f t="shared" si="18"/>
        <v>2125568</v>
      </c>
      <c r="O67" s="341" t="s">
        <v>144</v>
      </c>
      <c r="P67" s="341">
        <f t="shared" si="18"/>
        <v>2410102</v>
      </c>
      <c r="Q67" s="341" t="s">
        <v>144</v>
      </c>
      <c r="R67" s="341">
        <f t="shared" si="18"/>
        <v>2783332</v>
      </c>
      <c r="S67" s="341" t="s">
        <v>144</v>
      </c>
      <c r="T67" s="341">
        <f t="shared" si="18"/>
        <v>3090197</v>
      </c>
      <c r="U67" s="341" t="s">
        <v>144</v>
      </c>
      <c r="V67" s="341">
        <f t="shared" si="18"/>
        <v>3304380</v>
      </c>
      <c r="W67" s="341">
        <f t="shared" si="18"/>
        <v>3378190</v>
      </c>
      <c r="X67" s="341">
        <f t="shared" si="18"/>
        <v>3456766</v>
      </c>
      <c r="Y67" s="341">
        <f t="shared" si="18"/>
        <v>3541476</v>
      </c>
      <c r="Z67" s="341">
        <f t="shared" si="18"/>
        <v>3450219</v>
      </c>
      <c r="AA67" s="341">
        <f t="shared" si="18"/>
        <v>3578827</v>
      </c>
      <c r="AB67" s="341">
        <f t="shared" si="18"/>
        <v>3640526</v>
      </c>
      <c r="AC67" s="342">
        <f t="shared" si="18"/>
        <v>3667591</v>
      </c>
      <c r="AD67" s="341">
        <f t="shared" si="18"/>
        <v>3666918</v>
      </c>
      <c r="AE67" s="341">
        <f t="shared" si="18"/>
        <v>3663925</v>
      </c>
      <c r="AF67" s="341">
        <f t="shared" si="18"/>
        <v>3659571</v>
      </c>
      <c r="AG67" s="341">
        <f t="shared" si="18"/>
        <v>3655287</v>
      </c>
      <c r="AH67" s="342">
        <f t="shared" si="18"/>
        <v>3656930</v>
      </c>
      <c r="AI67" s="343">
        <f t="shared" si="18"/>
        <v>3653293</v>
      </c>
      <c r="AJ67" s="343">
        <f t="shared" si="18"/>
        <v>3648187</v>
      </c>
      <c r="AK67" s="343">
        <f t="shared" si="18"/>
        <v>3642230</v>
      </c>
      <c r="AL67" s="343">
        <f t="shared" si="18"/>
        <v>3635413</v>
      </c>
      <c r="AM67" s="947">
        <f t="shared" si="18"/>
        <v>3650605</v>
      </c>
      <c r="AN67" s="343">
        <f t="shared" si="18"/>
        <v>3640445</v>
      </c>
      <c r="AO67" s="948">
        <f t="shared" si="3"/>
        <v>-10661</v>
      </c>
      <c r="AP67" s="949">
        <f t="shared" si="4"/>
        <v>-6325</v>
      </c>
      <c r="AQ67" s="948">
        <f t="shared" si="15"/>
        <v>-3637</v>
      </c>
      <c r="AR67" s="948">
        <f t="shared" si="15"/>
        <v>-5106</v>
      </c>
      <c r="AS67" s="948">
        <f t="shared" si="15"/>
        <v>-5957</v>
      </c>
      <c r="AT67" s="948">
        <f t="shared" si="15"/>
        <v>-6817</v>
      </c>
      <c r="AU67" s="948">
        <f t="shared" si="15"/>
        <v>15192</v>
      </c>
      <c r="AV67" s="948">
        <f t="shared" si="15"/>
        <v>-10160</v>
      </c>
      <c r="AW67" s="940"/>
      <c r="AX67" s="950">
        <f>AX8+SUM(AX19:AX21)+SUM(AX23:AX25)+AX29+AX36+SUM(AX64:AX66)</f>
        <v>3596836</v>
      </c>
      <c r="AY67" s="951">
        <f t="shared" si="5"/>
        <v>60094</v>
      </c>
      <c r="AZ67" s="951">
        <f t="shared" si="6"/>
        <v>53769</v>
      </c>
    </row>
    <row r="68" spans="1:52" ht="12" customHeight="1">
      <c r="A68" s="312" t="s">
        <v>615</v>
      </c>
      <c r="B68" s="310"/>
      <c r="C68" s="317"/>
      <c r="D68" s="317"/>
      <c r="E68" s="317"/>
      <c r="F68" s="317"/>
      <c r="G68" s="317"/>
      <c r="H68" s="317"/>
      <c r="I68" s="317"/>
      <c r="J68" s="317"/>
      <c r="K68" s="317"/>
      <c r="L68" s="317"/>
      <c r="M68" s="317"/>
      <c r="N68" s="317"/>
      <c r="O68" s="317"/>
      <c r="P68" s="317"/>
      <c r="Q68" s="317"/>
      <c r="R68" s="317"/>
      <c r="S68" s="317"/>
      <c r="T68" s="317"/>
      <c r="U68" s="317"/>
      <c r="V68" s="317"/>
      <c r="W68" s="317"/>
      <c r="X68" s="317"/>
      <c r="Y68" s="317"/>
      <c r="Z68" s="317"/>
      <c r="AA68" s="331"/>
      <c r="AB68" s="317"/>
      <c r="AC68" s="319"/>
      <c r="AD68" s="312"/>
      <c r="AE68" s="312"/>
      <c r="AF68" s="312"/>
      <c r="AG68" s="312"/>
      <c r="AH68" s="312"/>
      <c r="AI68" s="312"/>
      <c r="AJ68" s="312"/>
      <c r="AK68" s="312"/>
      <c r="AL68" s="312"/>
      <c r="AM68" s="312"/>
      <c r="AN68" s="312"/>
      <c r="AO68" s="312"/>
      <c r="AP68" s="312"/>
      <c r="AQ68" s="312"/>
      <c r="AR68" s="312"/>
      <c r="AS68" s="312"/>
      <c r="AT68" s="312"/>
      <c r="AU68" s="312"/>
      <c r="AV68" s="312"/>
      <c r="AX68" s="319"/>
    </row>
    <row r="69" spans="1:52" ht="12" customHeight="1">
      <c r="A69" s="312" t="s">
        <v>616</v>
      </c>
      <c r="M69" s="312"/>
      <c r="R69" s="312"/>
      <c r="S69" s="312"/>
      <c r="X69" s="317"/>
      <c r="Y69" s="312"/>
      <c r="AA69" s="312"/>
      <c r="AB69" s="317"/>
    </row>
    <row r="70" spans="1:52" ht="18" customHeight="1">
      <c r="A70" s="312" t="s">
        <v>617</v>
      </c>
      <c r="M70" s="312"/>
      <c r="R70" s="312"/>
      <c r="S70" s="312"/>
      <c r="X70" s="317"/>
      <c r="Y70" s="312"/>
      <c r="AA70" s="312"/>
      <c r="AB70" s="317"/>
    </row>
    <row r="71" spans="1:52" ht="12" customHeight="1">
      <c r="A71" s="312" t="s">
        <v>618</v>
      </c>
      <c r="M71" s="312"/>
      <c r="R71" s="312"/>
      <c r="S71" s="312"/>
      <c r="X71" s="317"/>
      <c r="Y71" s="312"/>
      <c r="AA71" s="344"/>
      <c r="AB71" s="317"/>
    </row>
    <row r="72" spans="1:52" ht="12" customHeight="1">
      <c r="A72" s="312" t="s">
        <v>619</v>
      </c>
      <c r="M72" s="312"/>
      <c r="R72" s="312"/>
      <c r="S72" s="312"/>
      <c r="Y72" s="312"/>
    </row>
    <row r="73" spans="1:52">
      <c r="M73" s="312"/>
      <c r="R73" s="312"/>
      <c r="Y73" s="312"/>
    </row>
    <row r="74" spans="1:52">
      <c r="C74" s="285" t="s">
        <v>1032</v>
      </c>
    </row>
  </sheetData>
  <mergeCells count="35">
    <mergeCell ref="S2:T2"/>
    <mergeCell ref="U2:V2"/>
    <mergeCell ref="A3:B3"/>
    <mergeCell ref="G3:H3"/>
    <mergeCell ref="I3:J3"/>
    <mergeCell ref="K3:L3"/>
    <mergeCell ref="M3:N3"/>
    <mergeCell ref="O3:P3"/>
    <mergeCell ref="Q3:R3"/>
    <mergeCell ref="S3:T3"/>
    <mergeCell ref="G2:H2"/>
    <mergeCell ref="I2:J2"/>
    <mergeCell ref="K2:L2"/>
    <mergeCell ref="M2:N2"/>
    <mergeCell ref="O2:P2"/>
    <mergeCell ref="Q2:R2"/>
    <mergeCell ref="U3:V3"/>
    <mergeCell ref="A4:B4"/>
    <mergeCell ref="G4:H4"/>
    <mergeCell ref="I4:J4"/>
    <mergeCell ref="K4:L4"/>
    <mergeCell ref="M4:N4"/>
    <mergeCell ref="O4:P4"/>
    <mergeCell ref="Q4:R4"/>
    <mergeCell ref="S4:T4"/>
    <mergeCell ref="U4:V4"/>
    <mergeCell ref="Q5:R5"/>
    <mergeCell ref="S5:T5"/>
    <mergeCell ref="U5:V5"/>
    <mergeCell ref="A5:B5"/>
    <mergeCell ref="G5:H5"/>
    <mergeCell ref="I5:J5"/>
    <mergeCell ref="K5:L5"/>
    <mergeCell ref="M5:N5"/>
    <mergeCell ref="O5:P5"/>
  </mergeCells>
  <phoneticPr fontId="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548"/>
  <sheetViews>
    <sheetView workbookViewId="0">
      <pane xSplit="3" ySplit="2" topLeftCell="P3" activePane="bottomRight" state="frozen"/>
      <selection pane="topRight" activeCell="D1" sqref="D1"/>
      <selection pane="bottomLeft" activeCell="A3" sqref="A3"/>
      <selection pane="bottomRight" activeCell="AA20" sqref="AA20"/>
    </sheetView>
  </sheetViews>
  <sheetFormatPr defaultColWidth="9" defaultRowHeight="13"/>
  <cols>
    <col min="1" max="1" width="2.36328125" style="126" customWidth="1"/>
    <col min="2" max="2" width="4" style="134" customWidth="1"/>
    <col min="3" max="3" width="11.08984375" style="134" customWidth="1"/>
    <col min="4" max="10" width="10.453125" style="126" customWidth="1"/>
    <col min="11" max="20" width="11" style="126" customWidth="1"/>
    <col min="21" max="21" width="10" style="126" customWidth="1"/>
    <col min="22" max="22" width="9.90625" style="126" customWidth="1"/>
    <col min="23" max="16384" width="9" style="126"/>
  </cols>
  <sheetData>
    <row r="1" spans="1:22" ht="18.75" customHeight="1">
      <c r="A1" s="123" t="s">
        <v>157</v>
      </c>
      <c r="B1" s="124"/>
      <c r="C1" s="125"/>
      <c r="O1" s="127"/>
      <c r="P1" s="128" t="s">
        <v>158</v>
      </c>
      <c r="Q1" s="126" t="s">
        <v>158</v>
      </c>
      <c r="U1" s="126" t="s">
        <v>159</v>
      </c>
    </row>
    <row r="2" spans="1:22">
      <c r="A2" s="129" t="s">
        <v>160</v>
      </c>
      <c r="B2" s="130"/>
      <c r="C2" s="131"/>
      <c r="D2" s="129" t="s">
        <v>161</v>
      </c>
      <c r="E2" s="132" t="s">
        <v>162</v>
      </c>
      <c r="F2" s="132" t="s">
        <v>163</v>
      </c>
      <c r="G2" s="132" t="s">
        <v>164</v>
      </c>
      <c r="H2" s="132" t="s">
        <v>165</v>
      </c>
      <c r="I2" s="132" t="s">
        <v>166</v>
      </c>
      <c r="J2" s="132" t="s">
        <v>167</v>
      </c>
      <c r="K2" s="132" t="s">
        <v>168</v>
      </c>
      <c r="L2" s="132" t="s">
        <v>169</v>
      </c>
      <c r="M2" s="132" t="s">
        <v>81</v>
      </c>
      <c r="N2" s="132" t="s">
        <v>82</v>
      </c>
      <c r="O2" s="132" t="s">
        <v>83</v>
      </c>
      <c r="P2" s="132" t="s">
        <v>84</v>
      </c>
      <c r="Q2" s="132" t="s">
        <v>85</v>
      </c>
      <c r="R2" s="132" t="s">
        <v>86</v>
      </c>
      <c r="S2" s="132" t="s">
        <v>87</v>
      </c>
      <c r="T2" s="913" t="s">
        <v>88</v>
      </c>
      <c r="U2" s="132" t="s">
        <v>865</v>
      </c>
      <c r="V2" s="132" t="s">
        <v>1115</v>
      </c>
    </row>
    <row r="3" spans="1:22">
      <c r="A3" s="126" t="s">
        <v>170</v>
      </c>
      <c r="B3" s="133"/>
      <c r="C3" s="134" t="s">
        <v>171</v>
      </c>
      <c r="D3" s="135">
        <v>2372147</v>
      </c>
      <c r="E3" s="135">
        <v>2351283</v>
      </c>
      <c r="F3" s="135">
        <v>2332372</v>
      </c>
      <c r="G3" s="135">
        <v>2330003</v>
      </c>
      <c r="H3" s="135">
        <v>2372081</v>
      </c>
      <c r="I3" s="135">
        <v>2410411</v>
      </c>
      <c r="J3" s="135">
        <v>2452881</v>
      </c>
      <c r="K3" s="135">
        <v>2491896</v>
      </c>
      <c r="L3" s="135">
        <v>2520275</v>
      </c>
      <c r="M3" s="135">
        <v>2473318</v>
      </c>
      <c r="N3" s="135">
        <v>2485499</v>
      </c>
      <c r="O3" s="135">
        <v>2478746</v>
      </c>
      <c r="P3" s="135">
        <v>2489310</v>
      </c>
      <c r="Q3" s="135">
        <v>2494168</v>
      </c>
      <c r="R3" s="135">
        <v>2437023</v>
      </c>
      <c r="S3" s="135">
        <v>2441164</v>
      </c>
      <c r="T3" s="135">
        <v>2417739</v>
      </c>
      <c r="U3" s="1009">
        <v>2420567</v>
      </c>
      <c r="V3" s="1011">
        <v>2407264.2000000002</v>
      </c>
    </row>
    <row r="4" spans="1:22">
      <c r="B4" s="137"/>
      <c r="C4" s="134" t="s">
        <v>26</v>
      </c>
      <c r="D4" s="135">
        <v>717094</v>
      </c>
      <c r="E4" s="135">
        <v>714515</v>
      </c>
      <c r="F4" s="135">
        <v>710404</v>
      </c>
      <c r="G4" s="135">
        <v>707510</v>
      </c>
      <c r="H4" s="135">
        <v>714938</v>
      </c>
      <c r="I4" s="135">
        <v>728806</v>
      </c>
      <c r="J4" s="135">
        <v>747781</v>
      </c>
      <c r="K4" s="135">
        <v>760504</v>
      </c>
      <c r="L4" s="135">
        <v>770771</v>
      </c>
      <c r="M4" s="135">
        <v>752482</v>
      </c>
      <c r="N4" s="135">
        <v>756442</v>
      </c>
      <c r="O4" s="135">
        <v>753962</v>
      </c>
      <c r="P4" s="135">
        <v>759431</v>
      </c>
      <c r="Q4" s="135">
        <v>760789</v>
      </c>
      <c r="R4" s="135">
        <v>744230</v>
      </c>
      <c r="S4" s="135">
        <v>746595</v>
      </c>
      <c r="T4" s="135">
        <v>741240</v>
      </c>
      <c r="U4" s="1010">
        <v>743308</v>
      </c>
      <c r="V4" s="143">
        <v>735603.79999999993</v>
      </c>
    </row>
    <row r="5" spans="1:22">
      <c r="B5" s="137"/>
      <c r="C5" s="134" t="s">
        <v>172</v>
      </c>
      <c r="D5" s="135">
        <v>377012</v>
      </c>
      <c r="E5" s="135">
        <v>374057</v>
      </c>
      <c r="F5" s="135">
        <v>370632</v>
      </c>
      <c r="G5" s="135">
        <v>369616</v>
      </c>
      <c r="H5" s="135">
        <v>377153</v>
      </c>
      <c r="I5" s="135">
        <v>392739</v>
      </c>
      <c r="J5" s="135">
        <v>400141</v>
      </c>
      <c r="K5" s="135">
        <v>405988</v>
      </c>
      <c r="L5" s="135">
        <v>410521</v>
      </c>
      <c r="M5" s="135">
        <v>400222</v>
      </c>
      <c r="N5" s="135">
        <v>399731</v>
      </c>
      <c r="O5" s="135">
        <v>395757</v>
      </c>
      <c r="P5" s="135">
        <v>395439</v>
      </c>
      <c r="Q5" s="135">
        <v>393364</v>
      </c>
      <c r="R5" s="135">
        <v>381283</v>
      </c>
      <c r="S5" s="135">
        <v>379139</v>
      </c>
      <c r="T5" s="135">
        <v>372650</v>
      </c>
      <c r="U5" s="1010">
        <v>370176</v>
      </c>
      <c r="V5" s="143">
        <v>366388.6</v>
      </c>
    </row>
    <row r="6" spans="1:22">
      <c r="B6" s="137"/>
      <c r="C6" s="134" t="s">
        <v>173</v>
      </c>
      <c r="D6" s="135">
        <v>211249</v>
      </c>
      <c r="E6" s="135">
        <v>212282</v>
      </c>
      <c r="F6" s="135">
        <v>213144</v>
      </c>
      <c r="G6" s="135">
        <v>215537</v>
      </c>
      <c r="H6" s="135">
        <v>225507</v>
      </c>
      <c r="I6" s="135">
        <v>231017</v>
      </c>
      <c r="J6" s="135">
        <v>234373</v>
      </c>
      <c r="K6" s="135">
        <v>237010</v>
      </c>
      <c r="L6" s="135">
        <v>238520</v>
      </c>
      <c r="M6" s="135">
        <v>232985</v>
      </c>
      <c r="N6" s="135">
        <v>234337</v>
      </c>
      <c r="O6" s="135">
        <v>234332</v>
      </c>
      <c r="P6" s="135">
        <v>236171</v>
      </c>
      <c r="Q6" s="135">
        <v>236811</v>
      </c>
      <c r="R6" s="135">
        <v>230588</v>
      </c>
      <c r="S6" s="135">
        <v>230956</v>
      </c>
      <c r="T6" s="135">
        <v>229021</v>
      </c>
      <c r="U6" s="1010">
        <v>228863</v>
      </c>
      <c r="V6" s="143">
        <v>228386.2</v>
      </c>
    </row>
    <row r="7" spans="1:22">
      <c r="B7" s="137"/>
      <c r="C7" s="134" t="s">
        <v>19</v>
      </c>
      <c r="D7" s="135">
        <v>272322</v>
      </c>
      <c r="E7" s="135">
        <v>268890</v>
      </c>
      <c r="F7" s="135">
        <v>265988</v>
      </c>
      <c r="G7" s="135">
        <v>266291</v>
      </c>
      <c r="H7" s="135">
        <v>269597</v>
      </c>
      <c r="I7" s="135">
        <v>281600</v>
      </c>
      <c r="J7" s="135">
        <v>286305</v>
      </c>
      <c r="K7" s="135">
        <v>291876</v>
      </c>
      <c r="L7" s="135">
        <v>296927</v>
      </c>
      <c r="M7" s="135">
        <v>292660</v>
      </c>
      <c r="N7" s="135">
        <v>295473</v>
      </c>
      <c r="O7" s="135">
        <v>296228</v>
      </c>
      <c r="P7" s="135">
        <v>298589</v>
      </c>
      <c r="Q7" s="135">
        <v>300811</v>
      </c>
      <c r="R7" s="135">
        <v>295365</v>
      </c>
      <c r="S7" s="135">
        <v>297170</v>
      </c>
      <c r="T7" s="135">
        <v>295689</v>
      </c>
      <c r="U7" s="1010">
        <v>297112</v>
      </c>
      <c r="V7" s="143">
        <v>297654</v>
      </c>
    </row>
    <row r="8" spans="1:22">
      <c r="B8" s="137"/>
      <c r="C8" s="134" t="s">
        <v>174</v>
      </c>
      <c r="D8" s="135">
        <v>141339</v>
      </c>
      <c r="E8" s="135">
        <v>140435</v>
      </c>
      <c r="F8" s="135">
        <v>140047</v>
      </c>
      <c r="G8" s="135">
        <v>141924</v>
      </c>
      <c r="H8" s="135">
        <v>142253</v>
      </c>
      <c r="I8" s="135">
        <v>140882</v>
      </c>
      <c r="J8" s="135">
        <v>142769</v>
      </c>
      <c r="K8" s="135">
        <v>145862</v>
      </c>
      <c r="L8" s="135">
        <v>148242</v>
      </c>
      <c r="M8" s="135">
        <v>148120</v>
      </c>
      <c r="N8" s="135">
        <v>149084</v>
      </c>
      <c r="O8" s="135">
        <v>149003</v>
      </c>
      <c r="P8" s="135">
        <v>149596</v>
      </c>
      <c r="Q8" s="135">
        <v>150061</v>
      </c>
      <c r="R8" s="135">
        <v>146920</v>
      </c>
      <c r="S8" s="135">
        <v>147335</v>
      </c>
      <c r="T8" s="135">
        <v>146069</v>
      </c>
      <c r="U8" s="1010">
        <v>146133</v>
      </c>
      <c r="V8" s="143">
        <v>145894.19999999995</v>
      </c>
    </row>
    <row r="9" spans="1:22">
      <c r="B9" s="137"/>
      <c r="C9" s="134" t="s">
        <v>175</v>
      </c>
      <c r="D9" s="135">
        <v>286605</v>
      </c>
      <c r="E9" s="135">
        <v>283509</v>
      </c>
      <c r="F9" s="135">
        <v>281530</v>
      </c>
      <c r="G9" s="135">
        <v>282096</v>
      </c>
      <c r="H9" s="135">
        <v>291359</v>
      </c>
      <c r="I9" s="135">
        <v>287828</v>
      </c>
      <c r="J9" s="135">
        <v>292317</v>
      </c>
      <c r="K9" s="135">
        <v>297700</v>
      </c>
      <c r="L9" s="135">
        <v>301514</v>
      </c>
      <c r="M9" s="135">
        <v>297471</v>
      </c>
      <c r="N9" s="135">
        <v>300653</v>
      </c>
      <c r="O9" s="135">
        <v>301091</v>
      </c>
      <c r="P9" s="135">
        <v>302559</v>
      </c>
      <c r="Q9" s="135">
        <v>304978</v>
      </c>
      <c r="R9" s="135">
        <v>300166</v>
      </c>
      <c r="S9" s="135">
        <v>301946</v>
      </c>
      <c r="T9" s="135">
        <v>299689</v>
      </c>
      <c r="U9" s="1010">
        <v>302236</v>
      </c>
      <c r="V9" s="143">
        <v>302775</v>
      </c>
    </row>
    <row r="10" spans="1:22">
      <c r="B10" s="137"/>
      <c r="C10" s="134" t="s">
        <v>176</v>
      </c>
      <c r="D10" s="135">
        <v>127018</v>
      </c>
      <c r="E10" s="135">
        <v>123211</v>
      </c>
      <c r="F10" s="135">
        <v>120028</v>
      </c>
      <c r="G10" s="135">
        <v>118246</v>
      </c>
      <c r="H10" s="135">
        <v>117699</v>
      </c>
      <c r="I10" s="135">
        <v>118090</v>
      </c>
      <c r="J10" s="135">
        <v>119399</v>
      </c>
      <c r="K10" s="135">
        <v>121657</v>
      </c>
      <c r="L10" s="135">
        <v>123259</v>
      </c>
      <c r="M10" s="135">
        <v>122251</v>
      </c>
      <c r="N10" s="135">
        <v>122439</v>
      </c>
      <c r="O10" s="135">
        <v>121776</v>
      </c>
      <c r="P10" s="135">
        <v>121360</v>
      </c>
      <c r="Q10" s="135">
        <v>121387</v>
      </c>
      <c r="R10" s="135">
        <v>118385</v>
      </c>
      <c r="S10" s="135">
        <v>118055</v>
      </c>
      <c r="T10" s="135">
        <v>116136</v>
      </c>
      <c r="U10" s="1010">
        <v>115957</v>
      </c>
      <c r="V10" s="143">
        <v>115184.59999999999</v>
      </c>
    </row>
    <row r="11" spans="1:22">
      <c r="B11" s="137"/>
      <c r="C11" s="134" t="s">
        <v>23</v>
      </c>
      <c r="D11" s="135">
        <v>100887</v>
      </c>
      <c r="E11" s="135">
        <v>98410</v>
      </c>
      <c r="F11" s="135">
        <v>96632</v>
      </c>
      <c r="G11" s="135">
        <v>95591</v>
      </c>
      <c r="H11" s="135">
        <v>97563</v>
      </c>
      <c r="I11" s="135">
        <v>96444</v>
      </c>
      <c r="J11" s="135">
        <v>96602</v>
      </c>
      <c r="K11" s="135">
        <v>97234</v>
      </c>
      <c r="L11" s="135">
        <v>96824</v>
      </c>
      <c r="M11" s="135">
        <v>95138</v>
      </c>
      <c r="N11" s="135">
        <v>95143</v>
      </c>
      <c r="O11" s="135">
        <v>94754</v>
      </c>
      <c r="P11" s="135">
        <v>94409</v>
      </c>
      <c r="Q11" s="135">
        <v>94281</v>
      </c>
      <c r="R11" s="135">
        <v>91696</v>
      </c>
      <c r="S11" s="135">
        <v>91599</v>
      </c>
      <c r="T11" s="135">
        <v>90309</v>
      </c>
      <c r="U11" s="1010">
        <v>90080</v>
      </c>
      <c r="V11" s="143">
        <v>89391.599999999977</v>
      </c>
    </row>
    <row r="12" spans="1:22">
      <c r="B12" s="137"/>
      <c r="C12" s="134" t="s">
        <v>24</v>
      </c>
      <c r="D12" s="135">
        <v>55340</v>
      </c>
      <c r="E12" s="135">
        <v>54484</v>
      </c>
      <c r="F12" s="135">
        <v>53940</v>
      </c>
      <c r="G12" s="135">
        <v>54195</v>
      </c>
      <c r="H12" s="135">
        <v>56010</v>
      </c>
      <c r="I12" s="135">
        <v>55016</v>
      </c>
      <c r="J12" s="135">
        <v>54927</v>
      </c>
      <c r="K12" s="135">
        <v>55268</v>
      </c>
      <c r="L12" s="135">
        <v>55233</v>
      </c>
      <c r="M12" s="135">
        <v>54521</v>
      </c>
      <c r="N12" s="135">
        <v>55053</v>
      </c>
      <c r="O12" s="135">
        <v>55241</v>
      </c>
      <c r="P12" s="135">
        <v>55613</v>
      </c>
      <c r="Q12" s="135">
        <v>56004</v>
      </c>
      <c r="R12" s="135">
        <v>55075</v>
      </c>
      <c r="S12" s="135">
        <v>55413</v>
      </c>
      <c r="T12" s="135">
        <v>55162</v>
      </c>
      <c r="U12" s="1010">
        <v>55425</v>
      </c>
      <c r="V12" s="143">
        <v>55536</v>
      </c>
    </row>
    <row r="13" spans="1:22">
      <c r="A13" s="138"/>
      <c r="B13" s="139"/>
      <c r="C13" s="140" t="s">
        <v>25</v>
      </c>
      <c r="D13" s="141">
        <v>83281</v>
      </c>
      <c r="E13" s="141">
        <v>81490</v>
      </c>
      <c r="F13" s="141">
        <v>80027</v>
      </c>
      <c r="G13" s="141">
        <v>78997</v>
      </c>
      <c r="H13" s="141">
        <v>80002</v>
      </c>
      <c r="I13" s="141">
        <v>77989</v>
      </c>
      <c r="J13" s="141">
        <v>78267</v>
      </c>
      <c r="K13" s="141">
        <v>78797</v>
      </c>
      <c r="L13" s="141">
        <v>78464</v>
      </c>
      <c r="M13" s="141">
        <v>77468</v>
      </c>
      <c r="N13" s="141">
        <v>77144</v>
      </c>
      <c r="O13" s="141">
        <v>76602</v>
      </c>
      <c r="P13" s="141">
        <v>76143</v>
      </c>
      <c r="Q13" s="141">
        <v>75682</v>
      </c>
      <c r="R13" s="141">
        <v>73315</v>
      </c>
      <c r="S13" s="141">
        <v>72956</v>
      </c>
      <c r="T13" s="141">
        <v>71774</v>
      </c>
      <c r="U13" s="141">
        <v>71277</v>
      </c>
      <c r="V13" s="142">
        <v>70450.2</v>
      </c>
    </row>
    <row r="14" spans="1:22">
      <c r="A14" s="138"/>
      <c r="B14" s="130"/>
      <c r="C14" s="140"/>
      <c r="D14" s="142"/>
      <c r="E14" s="142"/>
      <c r="F14" s="142"/>
      <c r="G14" s="142"/>
      <c r="H14" s="142"/>
      <c r="I14" s="142"/>
      <c r="J14" s="142"/>
      <c r="K14" s="142"/>
      <c r="L14" s="142"/>
      <c r="M14" s="143"/>
      <c r="N14" s="143"/>
      <c r="O14" s="143"/>
      <c r="P14" s="143"/>
      <c r="Q14" s="143"/>
      <c r="R14" s="143"/>
      <c r="S14" s="143"/>
      <c r="T14" s="143"/>
      <c r="U14" s="150"/>
      <c r="V14" s="1012"/>
    </row>
    <row r="15" spans="1:22">
      <c r="A15" s="144" t="s">
        <v>170</v>
      </c>
      <c r="B15" s="145">
        <v>100</v>
      </c>
      <c r="C15" s="145" t="s">
        <v>26</v>
      </c>
      <c r="D15" s="146">
        <v>717094</v>
      </c>
      <c r="E15" s="146">
        <v>714515</v>
      </c>
      <c r="F15" s="146">
        <v>710404</v>
      </c>
      <c r="G15" s="146">
        <v>707510</v>
      </c>
      <c r="H15" s="146">
        <v>714938</v>
      </c>
      <c r="I15" s="146">
        <v>728806</v>
      </c>
      <c r="J15" s="146">
        <v>747781</v>
      </c>
      <c r="K15" s="146">
        <v>760504</v>
      </c>
      <c r="L15" s="146">
        <v>770771</v>
      </c>
      <c r="M15" s="147">
        <v>752482</v>
      </c>
      <c r="N15" s="147">
        <v>756442</v>
      </c>
      <c r="O15" s="147">
        <v>753962</v>
      </c>
      <c r="P15" s="147">
        <v>759431</v>
      </c>
      <c r="Q15" s="147">
        <v>760789</v>
      </c>
      <c r="R15" s="147">
        <v>744230</v>
      </c>
      <c r="S15" s="147">
        <v>746595</v>
      </c>
      <c r="T15" s="147">
        <v>741240</v>
      </c>
      <c r="U15" s="1011">
        <v>743308</v>
      </c>
      <c r="V15" s="150">
        <v>735603.79999999993</v>
      </c>
    </row>
    <row r="16" spans="1:22">
      <c r="A16" s="148" t="s">
        <v>170</v>
      </c>
      <c r="B16" s="145"/>
      <c r="C16" s="145" t="s">
        <v>177</v>
      </c>
      <c r="D16" s="146">
        <v>377012</v>
      </c>
      <c r="E16" s="146">
        <v>374057</v>
      </c>
      <c r="F16" s="146">
        <v>370632</v>
      </c>
      <c r="G16" s="146">
        <v>369616</v>
      </c>
      <c r="H16" s="146">
        <v>377153</v>
      </c>
      <c r="I16" s="146">
        <v>392739</v>
      </c>
      <c r="J16" s="146">
        <v>400141</v>
      </c>
      <c r="K16" s="146">
        <v>405988</v>
      </c>
      <c r="L16" s="146">
        <v>410521</v>
      </c>
      <c r="M16" s="149">
        <v>400222</v>
      </c>
      <c r="N16" s="149">
        <v>399731</v>
      </c>
      <c r="O16" s="149">
        <v>395757</v>
      </c>
      <c r="P16" s="149">
        <v>395439</v>
      </c>
      <c r="Q16" s="149">
        <v>393364</v>
      </c>
      <c r="R16" s="149">
        <v>381283</v>
      </c>
      <c r="S16" s="149">
        <v>379139</v>
      </c>
      <c r="T16" s="149">
        <v>372650</v>
      </c>
      <c r="U16" s="143">
        <v>370176</v>
      </c>
      <c r="V16" s="150">
        <v>366388.6</v>
      </c>
    </row>
    <row r="17" spans="1:22">
      <c r="A17" s="144"/>
      <c r="B17" s="145">
        <v>202</v>
      </c>
      <c r="C17" s="145" t="s">
        <v>36</v>
      </c>
      <c r="D17" s="150">
        <v>214977</v>
      </c>
      <c r="E17" s="150">
        <v>210722</v>
      </c>
      <c r="F17" s="150">
        <v>206866</v>
      </c>
      <c r="G17" s="150">
        <v>205284</v>
      </c>
      <c r="H17" s="150">
        <v>208365</v>
      </c>
      <c r="I17" s="150">
        <v>215585</v>
      </c>
      <c r="J17" s="150">
        <v>217664</v>
      </c>
      <c r="K17" s="150">
        <v>220041</v>
      </c>
      <c r="L17" s="150">
        <v>221963</v>
      </c>
      <c r="M17" s="143">
        <v>215611</v>
      </c>
      <c r="N17" s="143">
        <v>214497</v>
      </c>
      <c r="O17" s="143">
        <v>211026</v>
      </c>
      <c r="P17" s="143">
        <v>208896</v>
      </c>
      <c r="Q17" s="143">
        <v>206790</v>
      </c>
      <c r="R17" s="143">
        <v>200312</v>
      </c>
      <c r="S17" s="149">
        <v>197971</v>
      </c>
      <c r="T17" s="149">
        <v>193175</v>
      </c>
      <c r="U17" s="143">
        <v>191085</v>
      </c>
      <c r="V17" s="150">
        <v>188025.19999999998</v>
      </c>
    </row>
    <row r="18" spans="1:22">
      <c r="A18" s="144"/>
      <c r="B18" s="145">
        <v>204</v>
      </c>
      <c r="C18" s="145" t="s">
        <v>37</v>
      </c>
      <c r="D18" s="150">
        <v>139968</v>
      </c>
      <c r="E18" s="150">
        <v>140927</v>
      </c>
      <c r="F18" s="150">
        <v>141333</v>
      </c>
      <c r="G18" s="150">
        <v>141942</v>
      </c>
      <c r="H18" s="150">
        <v>145882</v>
      </c>
      <c r="I18" s="150">
        <v>152838</v>
      </c>
      <c r="J18" s="150">
        <v>157528</v>
      </c>
      <c r="K18" s="150">
        <v>160761</v>
      </c>
      <c r="L18" s="150">
        <v>163158</v>
      </c>
      <c r="M18" s="143">
        <v>160177</v>
      </c>
      <c r="N18" s="143">
        <v>160403</v>
      </c>
      <c r="O18" s="143">
        <v>159517</v>
      </c>
      <c r="P18" s="143">
        <v>160628</v>
      </c>
      <c r="Q18" s="143">
        <v>160289</v>
      </c>
      <c r="R18" s="143">
        <v>155260</v>
      </c>
      <c r="S18" s="149">
        <v>155078</v>
      </c>
      <c r="T18" s="149">
        <v>153249</v>
      </c>
      <c r="U18" s="143">
        <v>152612</v>
      </c>
      <c r="V18" s="150">
        <v>151629.00000000003</v>
      </c>
    </row>
    <row r="19" spans="1:22">
      <c r="A19" s="144"/>
      <c r="B19" s="145">
        <v>206</v>
      </c>
      <c r="C19" s="145" t="s">
        <v>38</v>
      </c>
      <c r="D19" s="150">
        <v>22067</v>
      </c>
      <c r="E19" s="150">
        <v>22408</v>
      </c>
      <c r="F19" s="150">
        <v>22433</v>
      </c>
      <c r="G19" s="150">
        <v>22390</v>
      </c>
      <c r="H19" s="150">
        <v>22906</v>
      </c>
      <c r="I19" s="150">
        <v>24316</v>
      </c>
      <c r="J19" s="150">
        <v>24949</v>
      </c>
      <c r="K19" s="150">
        <v>25186</v>
      </c>
      <c r="L19" s="150">
        <v>25400</v>
      </c>
      <c r="M19" s="143">
        <v>24434</v>
      </c>
      <c r="N19" s="143">
        <v>24831</v>
      </c>
      <c r="O19" s="143">
        <v>25214</v>
      </c>
      <c r="P19" s="143">
        <v>25915</v>
      </c>
      <c r="Q19" s="143">
        <v>26285</v>
      </c>
      <c r="R19" s="143">
        <v>25711</v>
      </c>
      <c r="S19" s="149">
        <v>26090</v>
      </c>
      <c r="T19" s="149">
        <v>26226</v>
      </c>
      <c r="U19" s="143">
        <v>26479</v>
      </c>
      <c r="V19" s="150">
        <v>26734.399999999998</v>
      </c>
    </row>
    <row r="20" spans="1:22" s="136" customFormat="1">
      <c r="A20" s="144" t="s">
        <v>178</v>
      </c>
      <c r="B20" s="145"/>
      <c r="C20" s="145" t="s">
        <v>173</v>
      </c>
      <c r="D20" s="150">
        <v>211249</v>
      </c>
      <c r="E20" s="150">
        <v>212282</v>
      </c>
      <c r="F20" s="150">
        <v>213144</v>
      </c>
      <c r="G20" s="150">
        <v>215537</v>
      </c>
      <c r="H20" s="150">
        <v>225507</v>
      </c>
      <c r="I20" s="150">
        <v>231017</v>
      </c>
      <c r="J20" s="150">
        <v>234373</v>
      </c>
      <c r="K20" s="150">
        <v>237010</v>
      </c>
      <c r="L20" s="150">
        <v>238520</v>
      </c>
      <c r="M20" s="143">
        <v>232985</v>
      </c>
      <c r="N20" s="143">
        <v>234337</v>
      </c>
      <c r="O20" s="143">
        <v>234332</v>
      </c>
      <c r="P20" s="143">
        <v>236171</v>
      </c>
      <c r="Q20" s="143">
        <v>236811</v>
      </c>
      <c r="R20" s="143">
        <v>230588</v>
      </c>
      <c r="S20" s="149">
        <v>230956</v>
      </c>
      <c r="T20" s="149">
        <v>229021</v>
      </c>
      <c r="U20" s="143">
        <v>228863</v>
      </c>
      <c r="V20" s="150">
        <v>228386.2</v>
      </c>
    </row>
    <row r="21" spans="1:22">
      <c r="A21" s="144"/>
      <c r="B21" s="145">
        <v>207</v>
      </c>
      <c r="C21" s="145" t="s">
        <v>39</v>
      </c>
      <c r="D21" s="150">
        <v>76468</v>
      </c>
      <c r="E21" s="150">
        <v>75785</v>
      </c>
      <c r="F21" s="150">
        <v>75287</v>
      </c>
      <c r="G21" s="150">
        <v>75979</v>
      </c>
      <c r="H21" s="150">
        <v>78642</v>
      </c>
      <c r="I21" s="150">
        <v>82412</v>
      </c>
      <c r="J21" s="150">
        <v>83325</v>
      </c>
      <c r="K21" s="150">
        <v>84418</v>
      </c>
      <c r="L21" s="150">
        <v>85291</v>
      </c>
      <c r="M21" s="143">
        <v>83574</v>
      </c>
      <c r="N21" s="143">
        <v>83221</v>
      </c>
      <c r="O21" s="143">
        <v>82260</v>
      </c>
      <c r="P21" s="143">
        <v>81910</v>
      </c>
      <c r="Q21" s="143">
        <v>81271</v>
      </c>
      <c r="R21" s="143">
        <v>78668</v>
      </c>
      <c r="S21" s="149">
        <v>77999</v>
      </c>
      <c r="T21" s="149">
        <v>76568</v>
      </c>
      <c r="U21" s="143">
        <v>75802</v>
      </c>
      <c r="V21" s="150">
        <v>74820.999999999985</v>
      </c>
    </row>
    <row r="22" spans="1:22">
      <c r="A22" s="144"/>
      <c r="B22" s="145">
        <v>214</v>
      </c>
      <c r="C22" s="145" t="s">
        <v>40</v>
      </c>
      <c r="D22" s="150">
        <v>52650</v>
      </c>
      <c r="E22" s="150">
        <v>53458</v>
      </c>
      <c r="F22" s="150">
        <v>54068</v>
      </c>
      <c r="G22" s="150">
        <v>54711</v>
      </c>
      <c r="H22" s="150">
        <v>56923</v>
      </c>
      <c r="I22" s="150">
        <v>58047</v>
      </c>
      <c r="J22" s="150">
        <v>58999</v>
      </c>
      <c r="K22" s="150">
        <v>59477</v>
      </c>
      <c r="L22" s="150">
        <v>59595</v>
      </c>
      <c r="M22" s="143">
        <v>57558</v>
      </c>
      <c r="N22" s="143">
        <v>58103</v>
      </c>
      <c r="O22" s="143">
        <v>58377</v>
      </c>
      <c r="P22" s="143">
        <v>59205</v>
      </c>
      <c r="Q22" s="143">
        <v>59595</v>
      </c>
      <c r="R22" s="143">
        <v>57895</v>
      </c>
      <c r="S22" s="149">
        <v>58152</v>
      </c>
      <c r="T22" s="149">
        <v>57838</v>
      </c>
      <c r="U22" s="143">
        <v>57812</v>
      </c>
      <c r="V22" s="150">
        <v>57879.399999999994</v>
      </c>
    </row>
    <row r="23" spans="1:22">
      <c r="A23" s="144"/>
      <c r="B23" s="145">
        <v>217</v>
      </c>
      <c r="C23" s="145" t="s">
        <v>41</v>
      </c>
      <c r="D23" s="150">
        <v>39044</v>
      </c>
      <c r="E23" s="150">
        <v>39378</v>
      </c>
      <c r="F23" s="150">
        <v>39567</v>
      </c>
      <c r="G23" s="150">
        <v>39736</v>
      </c>
      <c r="H23" s="150">
        <v>41705</v>
      </c>
      <c r="I23" s="150">
        <v>40095</v>
      </c>
      <c r="J23" s="150">
        <v>40702</v>
      </c>
      <c r="K23" s="150">
        <v>41028</v>
      </c>
      <c r="L23" s="150">
        <v>41008</v>
      </c>
      <c r="M23" s="143">
        <v>39660</v>
      </c>
      <c r="N23" s="143">
        <v>40176</v>
      </c>
      <c r="O23" s="143">
        <v>40585</v>
      </c>
      <c r="P23" s="143">
        <v>41309</v>
      </c>
      <c r="Q23" s="143">
        <v>41809</v>
      </c>
      <c r="R23" s="143">
        <v>40693</v>
      </c>
      <c r="S23" s="149">
        <v>41042</v>
      </c>
      <c r="T23" s="149">
        <v>40956</v>
      </c>
      <c r="U23" s="143">
        <v>41227</v>
      </c>
      <c r="V23" s="150">
        <v>41435.799999999996</v>
      </c>
    </row>
    <row r="24" spans="1:22">
      <c r="A24" s="144"/>
      <c r="B24" s="145">
        <v>219</v>
      </c>
      <c r="C24" s="145" t="s">
        <v>42</v>
      </c>
      <c r="D24" s="150">
        <v>36427</v>
      </c>
      <c r="E24" s="150">
        <v>36937</v>
      </c>
      <c r="F24" s="150">
        <v>37459</v>
      </c>
      <c r="G24" s="150">
        <v>38310</v>
      </c>
      <c r="H24" s="150">
        <v>41308</v>
      </c>
      <c r="I24" s="150">
        <v>43116</v>
      </c>
      <c r="J24" s="150">
        <v>43724</v>
      </c>
      <c r="K24" s="150">
        <v>44221</v>
      </c>
      <c r="L24" s="150">
        <v>44579</v>
      </c>
      <c r="M24" s="143">
        <v>44195</v>
      </c>
      <c r="N24" s="143">
        <v>44788</v>
      </c>
      <c r="O24" s="143">
        <v>45030</v>
      </c>
      <c r="P24" s="143">
        <v>45569</v>
      </c>
      <c r="Q24" s="143">
        <v>45889</v>
      </c>
      <c r="R24" s="143">
        <v>45314</v>
      </c>
      <c r="S24" s="149">
        <v>45730</v>
      </c>
      <c r="T24" s="149">
        <v>45674</v>
      </c>
      <c r="U24" s="143">
        <v>46012</v>
      </c>
      <c r="V24" s="150">
        <v>46235.80000000001</v>
      </c>
    </row>
    <row r="25" spans="1:22">
      <c r="A25" s="144"/>
      <c r="B25" s="145">
        <v>301</v>
      </c>
      <c r="C25" s="145" t="s">
        <v>43</v>
      </c>
      <c r="D25" s="150">
        <v>6660</v>
      </c>
      <c r="E25" s="150">
        <v>6724</v>
      </c>
      <c r="F25" s="150">
        <v>6763</v>
      </c>
      <c r="G25" s="150">
        <v>6801</v>
      </c>
      <c r="H25" s="150">
        <v>6929</v>
      </c>
      <c r="I25" s="150">
        <v>7347</v>
      </c>
      <c r="J25" s="150">
        <v>7623</v>
      </c>
      <c r="K25" s="150">
        <v>7866</v>
      </c>
      <c r="L25" s="150">
        <v>8047</v>
      </c>
      <c r="M25" s="143">
        <v>7998</v>
      </c>
      <c r="N25" s="143">
        <v>8049</v>
      </c>
      <c r="O25" s="143">
        <v>8080</v>
      </c>
      <c r="P25" s="143">
        <v>8178</v>
      </c>
      <c r="Q25" s="143">
        <v>8247</v>
      </c>
      <c r="R25" s="143">
        <v>8018</v>
      </c>
      <c r="S25" s="149">
        <v>8033</v>
      </c>
      <c r="T25" s="149">
        <v>7985</v>
      </c>
      <c r="U25" s="143">
        <v>8010</v>
      </c>
      <c r="V25" s="150">
        <v>8014.2</v>
      </c>
    </row>
    <row r="26" spans="1:22">
      <c r="A26" s="144" t="s">
        <v>170</v>
      </c>
      <c r="B26" s="145"/>
      <c r="C26" s="145" t="s">
        <v>19</v>
      </c>
      <c r="D26" s="150">
        <v>272322</v>
      </c>
      <c r="E26" s="150">
        <v>268890</v>
      </c>
      <c r="F26" s="150">
        <v>265988</v>
      </c>
      <c r="G26" s="150">
        <v>266291</v>
      </c>
      <c r="H26" s="150">
        <v>269597</v>
      </c>
      <c r="I26" s="150">
        <v>281600</v>
      </c>
      <c r="J26" s="150">
        <v>286305</v>
      </c>
      <c r="K26" s="150">
        <v>291876</v>
      </c>
      <c r="L26" s="150">
        <v>296927</v>
      </c>
      <c r="M26" s="143">
        <v>292660</v>
      </c>
      <c r="N26" s="143">
        <v>295473</v>
      </c>
      <c r="O26" s="143">
        <v>296228</v>
      </c>
      <c r="P26" s="143">
        <v>298589</v>
      </c>
      <c r="Q26" s="143">
        <v>300811</v>
      </c>
      <c r="R26" s="143">
        <v>295365</v>
      </c>
      <c r="S26" s="149">
        <v>297170</v>
      </c>
      <c r="T26" s="149">
        <v>295689</v>
      </c>
      <c r="U26" s="143">
        <v>297112</v>
      </c>
      <c r="V26" s="150">
        <v>297654</v>
      </c>
    </row>
    <row r="27" spans="1:22">
      <c r="A27" s="144"/>
      <c r="B27" s="145">
        <v>203</v>
      </c>
      <c r="C27" s="145" t="s">
        <v>44</v>
      </c>
      <c r="D27" s="150">
        <v>105971</v>
      </c>
      <c r="E27" s="150">
        <v>105176</v>
      </c>
      <c r="F27" s="150">
        <v>104207</v>
      </c>
      <c r="G27" s="150">
        <v>104100</v>
      </c>
      <c r="H27" s="150">
        <v>105032</v>
      </c>
      <c r="I27" s="150">
        <v>106914</v>
      </c>
      <c r="J27" s="150">
        <v>108280</v>
      </c>
      <c r="K27" s="150">
        <v>109624</v>
      </c>
      <c r="L27" s="150">
        <v>110522</v>
      </c>
      <c r="M27" s="143">
        <v>108965</v>
      </c>
      <c r="N27" s="143">
        <v>110394</v>
      </c>
      <c r="O27" s="143">
        <v>111184</v>
      </c>
      <c r="P27" s="143">
        <v>112592</v>
      </c>
      <c r="Q27" s="143">
        <v>113586</v>
      </c>
      <c r="R27" s="143">
        <v>111628</v>
      </c>
      <c r="S27" s="149">
        <v>112686</v>
      </c>
      <c r="T27" s="149">
        <v>112566</v>
      </c>
      <c r="U27" s="143">
        <v>113251</v>
      </c>
      <c r="V27" s="150">
        <v>113783.6</v>
      </c>
    </row>
    <row r="28" spans="1:22">
      <c r="A28" s="144"/>
      <c r="B28" s="145">
        <v>210</v>
      </c>
      <c r="C28" s="145" t="s">
        <v>45</v>
      </c>
      <c r="D28" s="150">
        <v>95688</v>
      </c>
      <c r="E28" s="150">
        <v>94368</v>
      </c>
      <c r="F28" s="150">
        <v>93317</v>
      </c>
      <c r="G28" s="150">
        <v>93207</v>
      </c>
      <c r="H28" s="150">
        <v>94928</v>
      </c>
      <c r="I28" s="150">
        <v>98055</v>
      </c>
      <c r="J28" s="150">
        <v>100087</v>
      </c>
      <c r="K28" s="150">
        <v>102320</v>
      </c>
      <c r="L28" s="150">
        <v>104056</v>
      </c>
      <c r="M28" s="143">
        <v>102565</v>
      </c>
      <c r="N28" s="143">
        <v>103585</v>
      </c>
      <c r="O28" s="143">
        <v>103893</v>
      </c>
      <c r="P28" s="143">
        <v>104778</v>
      </c>
      <c r="Q28" s="143">
        <v>105634</v>
      </c>
      <c r="R28" s="143">
        <v>103532</v>
      </c>
      <c r="S28" s="149">
        <v>104182</v>
      </c>
      <c r="T28" s="149">
        <v>103644</v>
      </c>
      <c r="U28" s="143">
        <v>104246</v>
      </c>
      <c r="V28" s="150">
        <v>104439.8</v>
      </c>
    </row>
    <row r="29" spans="1:22">
      <c r="A29" s="144"/>
      <c r="B29" s="145">
        <v>216</v>
      </c>
      <c r="C29" s="145" t="s">
        <v>46</v>
      </c>
      <c r="D29" s="150">
        <v>43324</v>
      </c>
      <c r="E29" s="150">
        <v>42611</v>
      </c>
      <c r="F29" s="150">
        <v>42187</v>
      </c>
      <c r="G29" s="150">
        <v>42537</v>
      </c>
      <c r="H29" s="150">
        <v>43066</v>
      </c>
      <c r="I29" s="150">
        <v>49573</v>
      </c>
      <c r="J29" s="150">
        <v>50669</v>
      </c>
      <c r="K29" s="150">
        <v>52102</v>
      </c>
      <c r="L29" s="150">
        <v>53995</v>
      </c>
      <c r="M29" s="143">
        <v>52821</v>
      </c>
      <c r="N29" s="143">
        <v>52895</v>
      </c>
      <c r="O29" s="143">
        <v>52546</v>
      </c>
      <c r="P29" s="143">
        <v>52406</v>
      </c>
      <c r="Q29" s="143">
        <v>52545</v>
      </c>
      <c r="R29" s="143">
        <v>51556</v>
      </c>
      <c r="S29" s="149">
        <v>51478</v>
      </c>
      <c r="T29" s="149">
        <v>50800</v>
      </c>
      <c r="U29" s="143">
        <v>50786</v>
      </c>
      <c r="V29" s="150">
        <v>50533.200000000004</v>
      </c>
    </row>
    <row r="30" spans="1:22">
      <c r="A30" s="144"/>
      <c r="B30" s="145">
        <v>381</v>
      </c>
      <c r="C30" s="145" t="s">
        <v>47</v>
      </c>
      <c r="D30" s="150">
        <v>14147</v>
      </c>
      <c r="E30" s="150">
        <v>14055</v>
      </c>
      <c r="F30" s="150">
        <v>14059</v>
      </c>
      <c r="G30" s="150">
        <v>14400</v>
      </c>
      <c r="H30" s="150">
        <v>14736</v>
      </c>
      <c r="I30" s="150">
        <v>14937</v>
      </c>
      <c r="J30" s="150">
        <v>15070</v>
      </c>
      <c r="K30" s="150">
        <v>15397</v>
      </c>
      <c r="L30" s="150">
        <v>15670</v>
      </c>
      <c r="M30" s="143">
        <v>15681</v>
      </c>
      <c r="N30" s="143">
        <v>15895</v>
      </c>
      <c r="O30" s="143">
        <v>15946</v>
      </c>
      <c r="P30" s="143">
        <v>16105</v>
      </c>
      <c r="Q30" s="143">
        <v>16279</v>
      </c>
      <c r="R30" s="143">
        <v>16107</v>
      </c>
      <c r="S30" s="149">
        <v>16241</v>
      </c>
      <c r="T30" s="149">
        <v>16196</v>
      </c>
      <c r="U30" s="143">
        <v>16336</v>
      </c>
      <c r="V30" s="150">
        <v>16421.400000000005</v>
      </c>
    </row>
    <row r="31" spans="1:22">
      <c r="A31" s="144"/>
      <c r="B31" s="145">
        <v>382</v>
      </c>
      <c r="C31" s="145" t="s">
        <v>48</v>
      </c>
      <c r="D31" s="150">
        <v>13192</v>
      </c>
      <c r="E31" s="150">
        <v>12680</v>
      </c>
      <c r="F31" s="150">
        <v>12218</v>
      </c>
      <c r="G31" s="150">
        <v>12047</v>
      </c>
      <c r="H31" s="150">
        <v>11835</v>
      </c>
      <c r="I31" s="150">
        <v>12121</v>
      </c>
      <c r="J31" s="150">
        <v>12199</v>
      </c>
      <c r="K31" s="150">
        <v>12433</v>
      </c>
      <c r="L31" s="150">
        <v>12684</v>
      </c>
      <c r="M31" s="143">
        <v>12628</v>
      </c>
      <c r="N31" s="143">
        <v>12704</v>
      </c>
      <c r="O31" s="143">
        <v>12659</v>
      </c>
      <c r="P31" s="143">
        <v>12708</v>
      </c>
      <c r="Q31" s="143">
        <v>12767</v>
      </c>
      <c r="R31" s="143">
        <v>12542</v>
      </c>
      <c r="S31" s="149">
        <v>12583</v>
      </c>
      <c r="T31" s="149">
        <v>12483</v>
      </c>
      <c r="U31" s="143">
        <v>12493</v>
      </c>
      <c r="V31" s="150">
        <v>12476.000000000002</v>
      </c>
    </row>
    <row r="32" spans="1:22">
      <c r="A32" s="144" t="s">
        <v>178</v>
      </c>
      <c r="B32" s="145"/>
      <c r="C32" s="145" t="s">
        <v>174</v>
      </c>
      <c r="D32" s="150">
        <v>141339</v>
      </c>
      <c r="E32" s="150">
        <v>140435</v>
      </c>
      <c r="F32" s="150">
        <v>140047</v>
      </c>
      <c r="G32" s="150">
        <v>141924</v>
      </c>
      <c r="H32" s="150">
        <v>142253</v>
      </c>
      <c r="I32" s="150">
        <v>140882</v>
      </c>
      <c r="J32" s="150">
        <v>142769</v>
      </c>
      <c r="K32" s="150">
        <v>145862</v>
      </c>
      <c r="L32" s="150">
        <v>148242</v>
      </c>
      <c r="M32" s="143">
        <v>148120</v>
      </c>
      <c r="N32" s="143">
        <v>149084</v>
      </c>
      <c r="O32" s="143">
        <v>149003</v>
      </c>
      <c r="P32" s="143">
        <v>149596</v>
      </c>
      <c r="Q32" s="143">
        <v>150061</v>
      </c>
      <c r="R32" s="143">
        <v>146920</v>
      </c>
      <c r="S32" s="149">
        <v>147335</v>
      </c>
      <c r="T32" s="149">
        <v>146069</v>
      </c>
      <c r="U32" s="143">
        <v>146133</v>
      </c>
      <c r="V32" s="150">
        <v>145894.19999999995</v>
      </c>
    </row>
    <row r="33" spans="1:22">
      <c r="A33" s="144"/>
      <c r="B33" s="145">
        <v>213</v>
      </c>
      <c r="C33" s="145" t="s">
        <v>179</v>
      </c>
      <c r="D33" s="150">
        <v>22830</v>
      </c>
      <c r="E33" s="150">
        <v>22631</v>
      </c>
      <c r="F33" s="150">
        <v>22495</v>
      </c>
      <c r="G33" s="150">
        <v>22693</v>
      </c>
      <c r="H33" s="150">
        <v>23065</v>
      </c>
      <c r="I33" s="150">
        <v>22503</v>
      </c>
      <c r="J33" s="150">
        <v>22526</v>
      </c>
      <c r="K33" s="150">
        <v>22653</v>
      </c>
      <c r="L33" s="150">
        <v>22664</v>
      </c>
      <c r="M33" s="143">
        <v>22174</v>
      </c>
      <c r="N33" s="143">
        <v>21807</v>
      </c>
      <c r="O33" s="143">
        <v>21318</v>
      </c>
      <c r="P33" s="143">
        <v>20929</v>
      </c>
      <c r="Q33" s="143">
        <v>20518</v>
      </c>
      <c r="R33" s="143">
        <v>19510</v>
      </c>
      <c r="S33" s="149">
        <v>19061</v>
      </c>
      <c r="T33" s="149">
        <v>18406</v>
      </c>
      <c r="U33" s="143">
        <v>17935</v>
      </c>
      <c r="V33" s="150">
        <v>17403.000000000004</v>
      </c>
    </row>
    <row r="34" spans="1:22">
      <c r="A34" s="144"/>
      <c r="B34" s="145">
        <v>215</v>
      </c>
      <c r="C34" s="145" t="s">
        <v>180</v>
      </c>
      <c r="D34" s="150">
        <v>37489</v>
      </c>
      <c r="E34" s="150">
        <v>37362</v>
      </c>
      <c r="F34" s="150">
        <v>37299</v>
      </c>
      <c r="G34" s="150">
        <v>37568</v>
      </c>
      <c r="H34" s="150">
        <v>34623</v>
      </c>
      <c r="I34" s="150">
        <v>33678</v>
      </c>
      <c r="J34" s="150">
        <v>34857</v>
      </c>
      <c r="K34" s="150">
        <v>36243</v>
      </c>
      <c r="L34" s="150">
        <v>37344</v>
      </c>
      <c r="M34" s="143">
        <v>37765</v>
      </c>
      <c r="N34" s="143">
        <v>38110</v>
      </c>
      <c r="O34" s="143">
        <v>38263</v>
      </c>
      <c r="P34" s="143">
        <v>38584</v>
      </c>
      <c r="Q34" s="143">
        <v>38832</v>
      </c>
      <c r="R34" s="143">
        <v>37956</v>
      </c>
      <c r="S34" s="149">
        <v>38162</v>
      </c>
      <c r="T34" s="149">
        <v>37971</v>
      </c>
      <c r="U34" s="143">
        <v>38104</v>
      </c>
      <c r="V34" s="150">
        <v>38142.400000000001</v>
      </c>
    </row>
    <row r="35" spans="1:22">
      <c r="A35" s="144"/>
      <c r="B35" s="145">
        <v>218</v>
      </c>
      <c r="C35" s="145" t="s">
        <v>51</v>
      </c>
      <c r="D35" s="150">
        <v>23483</v>
      </c>
      <c r="E35" s="150">
        <v>23753</v>
      </c>
      <c r="F35" s="150">
        <v>24086</v>
      </c>
      <c r="G35" s="150">
        <v>24918</v>
      </c>
      <c r="H35" s="150">
        <v>25828</v>
      </c>
      <c r="I35" s="150">
        <v>25193</v>
      </c>
      <c r="J35" s="150">
        <v>25281</v>
      </c>
      <c r="K35" s="150">
        <v>25641</v>
      </c>
      <c r="L35" s="150">
        <v>25854</v>
      </c>
      <c r="M35" s="143">
        <v>25787</v>
      </c>
      <c r="N35" s="143">
        <v>26193</v>
      </c>
      <c r="O35" s="143">
        <v>26418</v>
      </c>
      <c r="P35" s="143">
        <v>26753</v>
      </c>
      <c r="Q35" s="143">
        <v>27072</v>
      </c>
      <c r="R35" s="143">
        <v>26734</v>
      </c>
      <c r="S35" s="149">
        <v>27039</v>
      </c>
      <c r="T35" s="149">
        <v>27039</v>
      </c>
      <c r="U35" s="143">
        <v>27247</v>
      </c>
      <c r="V35" s="150">
        <v>27436.6</v>
      </c>
    </row>
    <row r="36" spans="1:22">
      <c r="A36" s="144"/>
      <c r="B36" s="145">
        <v>220</v>
      </c>
      <c r="C36" s="145" t="s">
        <v>52</v>
      </c>
      <c r="D36" s="150">
        <v>23829</v>
      </c>
      <c r="E36" s="150">
        <v>23409</v>
      </c>
      <c r="F36" s="150">
        <v>23134</v>
      </c>
      <c r="G36" s="150">
        <v>23374</v>
      </c>
      <c r="H36" s="150">
        <v>24246</v>
      </c>
      <c r="I36" s="150">
        <v>25829</v>
      </c>
      <c r="J36" s="150">
        <v>26090</v>
      </c>
      <c r="K36" s="150">
        <v>26606</v>
      </c>
      <c r="L36" s="150">
        <v>27082</v>
      </c>
      <c r="M36" s="143">
        <v>26905</v>
      </c>
      <c r="N36" s="143">
        <v>27186</v>
      </c>
      <c r="O36" s="143">
        <v>27216</v>
      </c>
      <c r="P36" s="143">
        <v>27409</v>
      </c>
      <c r="Q36" s="143">
        <v>27578</v>
      </c>
      <c r="R36" s="143">
        <v>27175</v>
      </c>
      <c r="S36" s="149">
        <v>27340</v>
      </c>
      <c r="T36" s="149">
        <v>27179</v>
      </c>
      <c r="U36" s="143">
        <v>27258</v>
      </c>
      <c r="V36" s="150">
        <v>27312</v>
      </c>
    </row>
    <row r="37" spans="1:22">
      <c r="A37" s="144"/>
      <c r="B37" s="145">
        <v>228</v>
      </c>
      <c r="C37" s="145" t="s">
        <v>114</v>
      </c>
      <c r="D37" s="150">
        <v>23690</v>
      </c>
      <c r="E37" s="150">
        <v>23652</v>
      </c>
      <c r="F37" s="150">
        <v>23715</v>
      </c>
      <c r="G37" s="150">
        <v>24134</v>
      </c>
      <c r="H37" s="150">
        <v>24988</v>
      </c>
      <c r="I37" s="150">
        <v>24183</v>
      </c>
      <c r="J37" s="150">
        <v>24561</v>
      </c>
      <c r="K37" s="150">
        <v>25183</v>
      </c>
      <c r="L37" s="150">
        <v>25717</v>
      </c>
      <c r="M37" s="143">
        <v>25921</v>
      </c>
      <c r="N37" s="143">
        <v>26124</v>
      </c>
      <c r="O37" s="143">
        <v>26093</v>
      </c>
      <c r="P37" s="143">
        <v>26161</v>
      </c>
      <c r="Q37" s="143">
        <v>26236</v>
      </c>
      <c r="R37" s="143">
        <v>25886</v>
      </c>
      <c r="S37" s="149">
        <v>26023</v>
      </c>
      <c r="T37" s="149">
        <v>25814</v>
      </c>
      <c r="U37" s="143">
        <v>25902</v>
      </c>
      <c r="V37" s="150">
        <v>25895</v>
      </c>
    </row>
    <row r="38" spans="1:22">
      <c r="A38" s="144"/>
      <c r="B38" s="145">
        <v>365</v>
      </c>
      <c r="C38" s="145" t="s">
        <v>181</v>
      </c>
      <c r="D38" s="150">
        <v>10018</v>
      </c>
      <c r="E38" s="150">
        <v>9628</v>
      </c>
      <c r="F38" s="150">
        <v>9318</v>
      </c>
      <c r="G38" s="150">
        <v>9237</v>
      </c>
      <c r="H38" s="150">
        <v>9503</v>
      </c>
      <c r="I38" s="150">
        <v>9496</v>
      </c>
      <c r="J38" s="150">
        <v>9454</v>
      </c>
      <c r="K38" s="150">
        <v>9536</v>
      </c>
      <c r="L38" s="150">
        <v>9581</v>
      </c>
      <c r="M38" s="143">
        <v>9568</v>
      </c>
      <c r="N38" s="143">
        <v>9664</v>
      </c>
      <c r="O38" s="143">
        <v>9695</v>
      </c>
      <c r="P38" s="143">
        <v>9760</v>
      </c>
      <c r="Q38" s="143">
        <v>9825</v>
      </c>
      <c r="R38" s="143">
        <v>9659</v>
      </c>
      <c r="S38" s="149">
        <v>9710</v>
      </c>
      <c r="T38" s="149">
        <v>9660</v>
      </c>
      <c r="U38" s="143">
        <v>9687</v>
      </c>
      <c r="V38" s="150">
        <v>9705.1999999999989</v>
      </c>
    </row>
    <row r="39" spans="1:22">
      <c r="A39" s="144" t="s">
        <v>170</v>
      </c>
      <c r="B39" s="145"/>
      <c r="C39" s="145" t="s">
        <v>182</v>
      </c>
      <c r="D39" s="150">
        <v>286605</v>
      </c>
      <c r="E39" s="150">
        <v>283509</v>
      </c>
      <c r="F39" s="150">
        <v>281530</v>
      </c>
      <c r="G39" s="150">
        <v>282096</v>
      </c>
      <c r="H39" s="150">
        <v>291359</v>
      </c>
      <c r="I39" s="150">
        <v>287828</v>
      </c>
      <c r="J39" s="150">
        <v>292317</v>
      </c>
      <c r="K39" s="150">
        <v>297700</v>
      </c>
      <c r="L39" s="150">
        <v>301514</v>
      </c>
      <c r="M39" s="143">
        <v>297471</v>
      </c>
      <c r="N39" s="143">
        <v>300653</v>
      </c>
      <c r="O39" s="143">
        <v>301091</v>
      </c>
      <c r="P39" s="143">
        <v>302559</v>
      </c>
      <c r="Q39" s="143">
        <v>304978</v>
      </c>
      <c r="R39" s="143">
        <v>300166</v>
      </c>
      <c r="S39" s="149">
        <v>301946</v>
      </c>
      <c r="T39" s="149">
        <v>299689</v>
      </c>
      <c r="U39" s="143">
        <v>302236</v>
      </c>
      <c r="V39" s="150">
        <v>302775</v>
      </c>
    </row>
    <row r="40" spans="1:22">
      <c r="A40" s="144"/>
      <c r="B40" s="145">
        <v>201</v>
      </c>
      <c r="C40" s="145" t="s">
        <v>183</v>
      </c>
      <c r="D40" s="150">
        <v>265510</v>
      </c>
      <c r="E40" s="150">
        <v>262658</v>
      </c>
      <c r="F40" s="150">
        <v>260804</v>
      </c>
      <c r="G40" s="150">
        <v>261134</v>
      </c>
      <c r="H40" s="150">
        <v>269886</v>
      </c>
      <c r="I40" s="150">
        <v>266903</v>
      </c>
      <c r="J40" s="150">
        <v>271289</v>
      </c>
      <c r="K40" s="150">
        <v>276328</v>
      </c>
      <c r="L40" s="150">
        <v>279918</v>
      </c>
      <c r="M40" s="143">
        <v>275843</v>
      </c>
      <c r="N40" s="143">
        <v>278783</v>
      </c>
      <c r="O40" s="143">
        <v>279190</v>
      </c>
      <c r="P40" s="143">
        <v>280537</v>
      </c>
      <c r="Q40" s="143">
        <v>282804</v>
      </c>
      <c r="R40" s="143">
        <v>278279</v>
      </c>
      <c r="S40" s="149">
        <v>279904</v>
      </c>
      <c r="T40" s="149">
        <v>277770</v>
      </c>
      <c r="U40" s="143">
        <v>280179</v>
      </c>
      <c r="V40" s="150">
        <v>280666.2</v>
      </c>
    </row>
    <row r="41" spans="1:22">
      <c r="A41" s="144"/>
      <c r="B41" s="145">
        <v>442</v>
      </c>
      <c r="C41" s="145" t="s">
        <v>56</v>
      </c>
      <c r="D41" s="150">
        <v>4562</v>
      </c>
      <c r="E41" s="150">
        <v>4501</v>
      </c>
      <c r="F41" s="150">
        <v>4476</v>
      </c>
      <c r="G41" s="150">
        <v>4546</v>
      </c>
      <c r="H41" s="150">
        <v>4673</v>
      </c>
      <c r="I41" s="150">
        <v>4630</v>
      </c>
      <c r="J41" s="150">
        <v>4589</v>
      </c>
      <c r="K41" s="150">
        <v>4619</v>
      </c>
      <c r="L41" s="150">
        <v>4632</v>
      </c>
      <c r="M41" s="143">
        <v>4616</v>
      </c>
      <c r="N41" s="143">
        <v>4618</v>
      </c>
      <c r="O41" s="143">
        <v>4568</v>
      </c>
      <c r="P41" s="143">
        <v>4531</v>
      </c>
      <c r="Q41" s="143">
        <v>4512</v>
      </c>
      <c r="R41" s="143">
        <v>4416</v>
      </c>
      <c r="S41" s="149">
        <v>4391</v>
      </c>
      <c r="T41" s="149">
        <v>4314</v>
      </c>
      <c r="U41" s="143">
        <v>4286</v>
      </c>
      <c r="V41" s="150">
        <v>4246</v>
      </c>
    </row>
    <row r="42" spans="1:22">
      <c r="A42" s="144"/>
      <c r="B42" s="145">
        <v>443</v>
      </c>
      <c r="C42" s="145" t="s">
        <v>57</v>
      </c>
      <c r="D42" s="150">
        <v>11575</v>
      </c>
      <c r="E42" s="150">
        <v>11603</v>
      </c>
      <c r="F42" s="150">
        <v>11660</v>
      </c>
      <c r="G42" s="150">
        <v>11935</v>
      </c>
      <c r="H42" s="150">
        <v>12135</v>
      </c>
      <c r="I42" s="150">
        <v>11900</v>
      </c>
      <c r="J42" s="150">
        <v>12024</v>
      </c>
      <c r="K42" s="150">
        <v>12290</v>
      </c>
      <c r="L42" s="150">
        <v>12496</v>
      </c>
      <c r="M42" s="143">
        <v>12597</v>
      </c>
      <c r="N42" s="143">
        <v>12810</v>
      </c>
      <c r="O42" s="143">
        <v>12913</v>
      </c>
      <c r="P42" s="143">
        <v>13079</v>
      </c>
      <c r="Q42" s="143">
        <v>13240</v>
      </c>
      <c r="R42" s="143">
        <v>13140</v>
      </c>
      <c r="S42" s="149">
        <v>13319</v>
      </c>
      <c r="T42" s="149">
        <v>13335</v>
      </c>
      <c r="U42" s="143">
        <v>13492</v>
      </c>
      <c r="V42" s="150">
        <v>13600.6</v>
      </c>
    </row>
    <row r="43" spans="1:22">
      <c r="A43" s="144"/>
      <c r="B43" s="145">
        <v>446</v>
      </c>
      <c r="C43" s="145" t="s">
        <v>184</v>
      </c>
      <c r="D43" s="150">
        <v>4958</v>
      </c>
      <c r="E43" s="150">
        <v>4747</v>
      </c>
      <c r="F43" s="150">
        <v>4590</v>
      </c>
      <c r="G43" s="150">
        <v>4481</v>
      </c>
      <c r="H43" s="150">
        <v>4665</v>
      </c>
      <c r="I43" s="150">
        <v>4395</v>
      </c>
      <c r="J43" s="150">
        <v>4415</v>
      </c>
      <c r="K43" s="150">
        <v>4463</v>
      </c>
      <c r="L43" s="150">
        <v>4468</v>
      </c>
      <c r="M43" s="143">
        <v>4415</v>
      </c>
      <c r="N43" s="143">
        <v>4442</v>
      </c>
      <c r="O43" s="143">
        <v>4420</v>
      </c>
      <c r="P43" s="143">
        <v>4412</v>
      </c>
      <c r="Q43" s="143">
        <v>4422</v>
      </c>
      <c r="R43" s="143">
        <v>4331</v>
      </c>
      <c r="S43" s="149">
        <v>4332</v>
      </c>
      <c r="T43" s="149">
        <v>4270</v>
      </c>
      <c r="U43" s="143">
        <v>4279</v>
      </c>
      <c r="V43" s="150">
        <v>4262.2</v>
      </c>
    </row>
    <row r="44" spans="1:22">
      <c r="A44" s="144" t="s">
        <v>170</v>
      </c>
      <c r="B44" s="145"/>
      <c r="C44" s="145" t="s">
        <v>176</v>
      </c>
      <c r="D44" s="150">
        <v>127018</v>
      </c>
      <c r="E44" s="150">
        <v>123211</v>
      </c>
      <c r="F44" s="150">
        <v>120028</v>
      </c>
      <c r="G44" s="150">
        <v>118246</v>
      </c>
      <c r="H44" s="150">
        <v>117699</v>
      </c>
      <c r="I44" s="150">
        <v>118090</v>
      </c>
      <c r="J44" s="150">
        <v>119399</v>
      </c>
      <c r="K44" s="150">
        <v>121657</v>
      </c>
      <c r="L44" s="150">
        <v>123259</v>
      </c>
      <c r="M44" s="143">
        <v>122251</v>
      </c>
      <c r="N44" s="143">
        <v>122439</v>
      </c>
      <c r="O44" s="143">
        <v>121776</v>
      </c>
      <c r="P44" s="143">
        <v>121360</v>
      </c>
      <c r="Q44" s="143">
        <v>121387</v>
      </c>
      <c r="R44" s="143">
        <v>118385</v>
      </c>
      <c r="S44" s="149">
        <v>118055</v>
      </c>
      <c r="T44" s="149">
        <v>116136</v>
      </c>
      <c r="U44" s="143">
        <v>115957</v>
      </c>
      <c r="V44" s="150">
        <v>115184.59999999999</v>
      </c>
    </row>
    <row r="45" spans="1:22">
      <c r="A45" s="144"/>
      <c r="B45" s="145">
        <v>208</v>
      </c>
      <c r="C45" s="145" t="s">
        <v>59</v>
      </c>
      <c r="D45" s="150">
        <v>14203</v>
      </c>
      <c r="E45" s="150">
        <v>13778</v>
      </c>
      <c r="F45" s="150">
        <v>13449</v>
      </c>
      <c r="G45" s="150">
        <v>13250</v>
      </c>
      <c r="H45" s="150">
        <v>13673</v>
      </c>
      <c r="I45" s="150">
        <v>13700</v>
      </c>
      <c r="J45" s="150">
        <v>13856</v>
      </c>
      <c r="K45" s="150">
        <v>14146</v>
      </c>
      <c r="L45" s="150">
        <v>14324</v>
      </c>
      <c r="M45" s="143">
        <v>14269</v>
      </c>
      <c r="N45" s="143">
        <v>14347</v>
      </c>
      <c r="O45" s="143">
        <v>14268</v>
      </c>
      <c r="P45" s="143">
        <v>14101</v>
      </c>
      <c r="Q45" s="143">
        <v>14145</v>
      </c>
      <c r="R45" s="143">
        <v>13976</v>
      </c>
      <c r="S45" s="149">
        <v>13950</v>
      </c>
      <c r="T45" s="149">
        <v>13621</v>
      </c>
      <c r="U45" s="143">
        <v>13745</v>
      </c>
      <c r="V45" s="150">
        <v>13686.4</v>
      </c>
    </row>
    <row r="46" spans="1:22">
      <c r="A46" s="144"/>
      <c r="B46" s="145">
        <v>212</v>
      </c>
      <c r="C46" s="145" t="s">
        <v>60</v>
      </c>
      <c r="D46" s="150">
        <v>21925</v>
      </c>
      <c r="E46" s="150">
        <v>21351</v>
      </c>
      <c r="F46" s="150">
        <v>20860</v>
      </c>
      <c r="G46" s="150">
        <v>20587</v>
      </c>
      <c r="H46" s="150">
        <v>21187</v>
      </c>
      <c r="I46" s="150">
        <v>20858</v>
      </c>
      <c r="J46" s="150">
        <v>21224</v>
      </c>
      <c r="K46" s="150">
        <v>21729</v>
      </c>
      <c r="L46" s="150">
        <v>21988</v>
      </c>
      <c r="M46" s="143">
        <v>22132</v>
      </c>
      <c r="N46" s="143">
        <v>22265</v>
      </c>
      <c r="O46" s="143">
        <v>22279</v>
      </c>
      <c r="P46" s="143">
        <v>22276</v>
      </c>
      <c r="Q46" s="143">
        <v>22349</v>
      </c>
      <c r="R46" s="143">
        <v>21900</v>
      </c>
      <c r="S46" s="149">
        <v>21964</v>
      </c>
      <c r="T46" s="149">
        <v>21670</v>
      </c>
      <c r="U46" s="143">
        <v>21775</v>
      </c>
      <c r="V46" s="150">
        <v>21728.6</v>
      </c>
    </row>
    <row r="47" spans="1:22">
      <c r="A47" s="144"/>
      <c r="B47" s="145">
        <v>227</v>
      </c>
      <c r="C47" s="145" t="s">
        <v>125</v>
      </c>
      <c r="D47" s="150">
        <v>20335</v>
      </c>
      <c r="E47" s="150">
        <v>19763</v>
      </c>
      <c r="F47" s="150">
        <v>19388</v>
      </c>
      <c r="G47" s="150">
        <v>19324</v>
      </c>
      <c r="H47" s="150">
        <v>19878</v>
      </c>
      <c r="I47" s="150">
        <v>19911</v>
      </c>
      <c r="J47" s="150">
        <v>19867</v>
      </c>
      <c r="K47" s="150">
        <v>20025</v>
      </c>
      <c r="L47" s="150">
        <v>20064</v>
      </c>
      <c r="M47" s="143">
        <v>19782</v>
      </c>
      <c r="N47" s="143">
        <v>19668</v>
      </c>
      <c r="O47" s="143">
        <v>19412</v>
      </c>
      <c r="P47" s="143">
        <v>19156</v>
      </c>
      <c r="Q47" s="143">
        <v>18996</v>
      </c>
      <c r="R47" s="143">
        <v>18329</v>
      </c>
      <c r="S47" s="149">
        <v>18095</v>
      </c>
      <c r="T47" s="149">
        <v>17640</v>
      </c>
      <c r="U47" s="143">
        <v>17395</v>
      </c>
      <c r="V47" s="150">
        <v>17104.399999999998</v>
      </c>
    </row>
    <row r="48" spans="1:22">
      <c r="A48" s="144"/>
      <c r="B48" s="145">
        <v>229</v>
      </c>
      <c r="C48" s="145" t="s">
        <v>123</v>
      </c>
      <c r="D48" s="150">
        <v>40950</v>
      </c>
      <c r="E48" s="150">
        <v>39459</v>
      </c>
      <c r="F48" s="150">
        <v>38068</v>
      </c>
      <c r="G48" s="150">
        <v>37127</v>
      </c>
      <c r="H48" s="150">
        <v>35471</v>
      </c>
      <c r="I48" s="150">
        <v>35524</v>
      </c>
      <c r="J48" s="150">
        <v>36134</v>
      </c>
      <c r="K48" s="150">
        <v>37125</v>
      </c>
      <c r="L48" s="150">
        <v>37974</v>
      </c>
      <c r="M48" s="143">
        <v>38150</v>
      </c>
      <c r="N48" s="143">
        <v>38322</v>
      </c>
      <c r="O48" s="143">
        <v>38228</v>
      </c>
      <c r="P48" s="143">
        <v>38317</v>
      </c>
      <c r="Q48" s="143">
        <v>38428</v>
      </c>
      <c r="R48" s="143">
        <v>37577</v>
      </c>
      <c r="S48" s="149">
        <v>37626</v>
      </c>
      <c r="T48" s="149">
        <v>37257</v>
      </c>
      <c r="U48" s="143">
        <v>37257</v>
      </c>
      <c r="V48" s="150">
        <v>37142.399999999994</v>
      </c>
    </row>
    <row r="49" spans="1:22">
      <c r="A49" s="144"/>
      <c r="B49" s="145">
        <v>464</v>
      </c>
      <c r="C49" s="145" t="s">
        <v>63</v>
      </c>
      <c r="D49" s="150">
        <v>13221</v>
      </c>
      <c r="E49" s="150">
        <v>12821</v>
      </c>
      <c r="F49" s="150">
        <v>12496</v>
      </c>
      <c r="G49" s="150">
        <v>12345</v>
      </c>
      <c r="H49" s="150">
        <v>11755</v>
      </c>
      <c r="I49" s="150">
        <v>11053</v>
      </c>
      <c r="J49" s="150">
        <v>11159</v>
      </c>
      <c r="K49" s="150">
        <v>11320</v>
      </c>
      <c r="L49" s="150">
        <v>11393</v>
      </c>
      <c r="M49" s="143">
        <v>11217</v>
      </c>
      <c r="N49" s="143">
        <v>11243</v>
      </c>
      <c r="O49" s="143">
        <v>11190</v>
      </c>
      <c r="P49" s="143">
        <v>11204</v>
      </c>
      <c r="Q49" s="143">
        <v>11216</v>
      </c>
      <c r="R49" s="143">
        <v>10922</v>
      </c>
      <c r="S49" s="149">
        <v>10910</v>
      </c>
      <c r="T49" s="149">
        <v>10766</v>
      </c>
      <c r="U49" s="143">
        <v>10776</v>
      </c>
      <c r="V49" s="150">
        <v>10717</v>
      </c>
    </row>
    <row r="50" spans="1:22">
      <c r="A50" s="144"/>
      <c r="B50" s="145">
        <v>481</v>
      </c>
      <c r="C50" s="145" t="s">
        <v>64</v>
      </c>
      <c r="D50" s="150">
        <v>6663</v>
      </c>
      <c r="E50" s="150">
        <v>6503</v>
      </c>
      <c r="F50" s="150">
        <v>6363</v>
      </c>
      <c r="G50" s="150">
        <v>6261</v>
      </c>
      <c r="H50" s="150">
        <v>6196</v>
      </c>
      <c r="I50" s="150">
        <v>6251</v>
      </c>
      <c r="J50" s="150">
        <v>6347</v>
      </c>
      <c r="K50" s="150">
        <v>6466</v>
      </c>
      <c r="L50" s="150">
        <v>6597</v>
      </c>
      <c r="M50" s="143">
        <v>6452</v>
      </c>
      <c r="N50" s="143">
        <v>6404</v>
      </c>
      <c r="O50" s="143">
        <v>6315</v>
      </c>
      <c r="P50" s="143">
        <v>6262</v>
      </c>
      <c r="Q50" s="143">
        <v>6217</v>
      </c>
      <c r="R50" s="143">
        <v>6017</v>
      </c>
      <c r="S50" s="149">
        <v>5944</v>
      </c>
      <c r="T50" s="149">
        <v>5797</v>
      </c>
      <c r="U50" s="143">
        <v>5731</v>
      </c>
      <c r="V50" s="150">
        <v>5644.7999999999984</v>
      </c>
    </row>
    <row r="51" spans="1:22">
      <c r="A51" s="144"/>
      <c r="B51" s="145">
        <v>501</v>
      </c>
      <c r="C51" s="145" t="s">
        <v>185</v>
      </c>
      <c r="D51" s="150">
        <v>9721</v>
      </c>
      <c r="E51" s="150">
        <v>9536</v>
      </c>
      <c r="F51" s="150">
        <v>9404</v>
      </c>
      <c r="G51" s="150">
        <v>9352</v>
      </c>
      <c r="H51" s="150">
        <v>9539</v>
      </c>
      <c r="I51" s="150">
        <v>10793</v>
      </c>
      <c r="J51" s="150">
        <v>10812</v>
      </c>
      <c r="K51" s="150">
        <v>10846</v>
      </c>
      <c r="L51" s="150">
        <v>10919</v>
      </c>
      <c r="M51" s="143">
        <v>10249</v>
      </c>
      <c r="N51" s="143">
        <v>10190</v>
      </c>
      <c r="O51" s="143">
        <v>10084</v>
      </c>
      <c r="P51" s="143">
        <v>10044</v>
      </c>
      <c r="Q51" s="143">
        <v>10036</v>
      </c>
      <c r="R51" s="143">
        <v>9664</v>
      </c>
      <c r="S51" s="149">
        <v>9566</v>
      </c>
      <c r="T51" s="149">
        <v>9385</v>
      </c>
      <c r="U51" s="143">
        <v>9278</v>
      </c>
      <c r="V51" s="150">
        <v>9161</v>
      </c>
    </row>
    <row r="52" spans="1:22">
      <c r="A52" s="144" t="s">
        <v>178</v>
      </c>
      <c r="B52" s="145"/>
      <c r="C52" s="145" t="s">
        <v>23</v>
      </c>
      <c r="D52" s="150">
        <v>100887</v>
      </c>
      <c r="E52" s="150">
        <v>98410</v>
      </c>
      <c r="F52" s="150">
        <v>96632</v>
      </c>
      <c r="G52" s="150">
        <v>95591</v>
      </c>
      <c r="H52" s="150">
        <v>97563</v>
      </c>
      <c r="I52" s="150">
        <v>96444</v>
      </c>
      <c r="J52" s="150">
        <v>96602</v>
      </c>
      <c r="K52" s="150">
        <v>97234</v>
      </c>
      <c r="L52" s="150">
        <v>96824</v>
      </c>
      <c r="M52" s="143">
        <v>95138</v>
      </c>
      <c r="N52" s="143">
        <v>95143</v>
      </c>
      <c r="O52" s="143">
        <v>94754</v>
      </c>
      <c r="P52" s="143">
        <v>94409</v>
      </c>
      <c r="Q52" s="143">
        <v>94281</v>
      </c>
      <c r="R52" s="143">
        <v>91696</v>
      </c>
      <c r="S52" s="149">
        <v>91599</v>
      </c>
      <c r="T52" s="149">
        <v>90309</v>
      </c>
      <c r="U52" s="143">
        <v>90080</v>
      </c>
      <c r="V52" s="150">
        <v>89391.599999999977</v>
      </c>
    </row>
    <row r="53" spans="1:22">
      <c r="A53" s="144"/>
      <c r="B53" s="145">
        <v>209</v>
      </c>
      <c r="C53" s="145" t="s">
        <v>186</v>
      </c>
      <c r="D53" s="150">
        <v>48821</v>
      </c>
      <c r="E53" s="150">
        <v>47741</v>
      </c>
      <c r="F53" s="150">
        <v>46927</v>
      </c>
      <c r="G53" s="150">
        <v>46397</v>
      </c>
      <c r="H53" s="150">
        <v>47879</v>
      </c>
      <c r="I53" s="150">
        <v>47737</v>
      </c>
      <c r="J53" s="150">
        <v>48069</v>
      </c>
      <c r="K53" s="150">
        <v>48577</v>
      </c>
      <c r="L53" s="150">
        <v>48503</v>
      </c>
      <c r="M53" s="143">
        <v>47984</v>
      </c>
      <c r="N53" s="143">
        <v>48064</v>
      </c>
      <c r="O53" s="143">
        <v>48011</v>
      </c>
      <c r="P53" s="143">
        <v>47939</v>
      </c>
      <c r="Q53" s="143">
        <v>47926</v>
      </c>
      <c r="R53" s="143">
        <v>46650</v>
      </c>
      <c r="S53" s="149">
        <v>46760</v>
      </c>
      <c r="T53" s="149">
        <v>46248</v>
      </c>
      <c r="U53" s="143">
        <v>46206</v>
      </c>
      <c r="V53" s="150">
        <v>45939.199999999997</v>
      </c>
    </row>
    <row r="54" spans="1:22">
      <c r="A54" s="144"/>
      <c r="B54" s="145">
        <v>222</v>
      </c>
      <c r="C54" s="145" t="s">
        <v>187</v>
      </c>
      <c r="D54" s="150">
        <v>14381</v>
      </c>
      <c r="E54" s="150">
        <v>14014</v>
      </c>
      <c r="F54" s="150">
        <v>13773</v>
      </c>
      <c r="G54" s="150">
        <v>13648</v>
      </c>
      <c r="H54" s="150">
        <v>13820</v>
      </c>
      <c r="I54" s="150">
        <v>13413</v>
      </c>
      <c r="J54" s="150">
        <v>13349</v>
      </c>
      <c r="K54" s="150">
        <v>13365</v>
      </c>
      <c r="L54" s="150">
        <v>13238</v>
      </c>
      <c r="M54" s="143">
        <v>12842</v>
      </c>
      <c r="N54" s="143">
        <v>12807</v>
      </c>
      <c r="O54" s="143">
        <v>12694</v>
      </c>
      <c r="P54" s="143">
        <v>12625</v>
      </c>
      <c r="Q54" s="143">
        <v>12586</v>
      </c>
      <c r="R54" s="143">
        <v>12153</v>
      </c>
      <c r="S54" s="149">
        <v>12061</v>
      </c>
      <c r="T54" s="149">
        <v>11841</v>
      </c>
      <c r="U54" s="143">
        <v>11740</v>
      </c>
      <c r="V54" s="150">
        <v>11602.2</v>
      </c>
    </row>
    <row r="55" spans="1:22">
      <c r="A55" s="144"/>
      <c r="B55" s="145">
        <v>225</v>
      </c>
      <c r="C55" s="145" t="s">
        <v>132</v>
      </c>
      <c r="D55" s="150">
        <v>17945</v>
      </c>
      <c r="E55" s="150">
        <v>17533</v>
      </c>
      <c r="F55" s="150">
        <v>17241</v>
      </c>
      <c r="G55" s="150">
        <v>17143</v>
      </c>
      <c r="H55" s="150">
        <v>17406</v>
      </c>
      <c r="I55" s="150">
        <v>17315</v>
      </c>
      <c r="J55" s="150">
        <v>17444</v>
      </c>
      <c r="K55" s="150">
        <v>17677</v>
      </c>
      <c r="L55" s="150">
        <v>17804</v>
      </c>
      <c r="M55" s="143">
        <v>17545</v>
      </c>
      <c r="N55" s="143">
        <v>17466</v>
      </c>
      <c r="O55" s="143">
        <v>17269</v>
      </c>
      <c r="P55" s="143">
        <v>17106</v>
      </c>
      <c r="Q55" s="143">
        <v>17010</v>
      </c>
      <c r="R55" s="143">
        <v>16508</v>
      </c>
      <c r="S55" s="149">
        <v>16372</v>
      </c>
      <c r="T55" s="149">
        <v>16002</v>
      </c>
      <c r="U55" s="143">
        <v>15915</v>
      </c>
      <c r="V55" s="150">
        <v>15707.6</v>
      </c>
    </row>
    <row r="56" spans="1:22">
      <c r="A56" s="144"/>
      <c r="B56" s="145">
        <v>585</v>
      </c>
      <c r="C56" s="145" t="s">
        <v>188</v>
      </c>
      <c r="D56" s="150">
        <v>11116</v>
      </c>
      <c r="E56" s="150">
        <v>10783</v>
      </c>
      <c r="F56" s="150">
        <v>10549</v>
      </c>
      <c r="G56" s="150">
        <v>10397</v>
      </c>
      <c r="H56" s="150">
        <v>10177</v>
      </c>
      <c r="I56" s="150">
        <v>9888</v>
      </c>
      <c r="J56" s="150">
        <v>9721</v>
      </c>
      <c r="K56" s="150">
        <v>9632</v>
      </c>
      <c r="L56" s="150">
        <v>9433</v>
      </c>
      <c r="M56" s="143">
        <v>9192</v>
      </c>
      <c r="N56" s="143">
        <v>9148</v>
      </c>
      <c r="O56" s="143">
        <v>9070</v>
      </c>
      <c r="P56" s="143">
        <v>8977</v>
      </c>
      <c r="Q56" s="143">
        <v>8922</v>
      </c>
      <c r="R56" s="143">
        <v>8662</v>
      </c>
      <c r="S56" s="149">
        <v>8603</v>
      </c>
      <c r="T56" s="149">
        <v>8441</v>
      </c>
      <c r="U56" s="143">
        <v>8363</v>
      </c>
      <c r="V56" s="150">
        <v>8257.0000000000018</v>
      </c>
    </row>
    <row r="57" spans="1:22">
      <c r="A57" s="144"/>
      <c r="B57" s="145">
        <v>586</v>
      </c>
      <c r="C57" s="145" t="s">
        <v>189</v>
      </c>
      <c r="D57" s="150">
        <v>8624</v>
      </c>
      <c r="E57" s="150">
        <v>8339</v>
      </c>
      <c r="F57" s="150">
        <v>8142</v>
      </c>
      <c r="G57" s="150">
        <v>8006</v>
      </c>
      <c r="H57" s="150">
        <v>8281</v>
      </c>
      <c r="I57" s="150">
        <v>8091</v>
      </c>
      <c r="J57" s="150">
        <v>8019</v>
      </c>
      <c r="K57" s="150">
        <v>7983</v>
      </c>
      <c r="L57" s="150">
        <v>7846</v>
      </c>
      <c r="M57" s="143">
        <v>7575</v>
      </c>
      <c r="N57" s="143">
        <v>7658</v>
      </c>
      <c r="O57" s="143">
        <v>7710</v>
      </c>
      <c r="P57" s="143">
        <v>7762</v>
      </c>
      <c r="Q57" s="143">
        <v>7837</v>
      </c>
      <c r="R57" s="143">
        <v>7723</v>
      </c>
      <c r="S57" s="149">
        <v>7803</v>
      </c>
      <c r="T57" s="149">
        <v>7777</v>
      </c>
      <c r="U57" s="143">
        <v>7856</v>
      </c>
      <c r="V57" s="150">
        <v>7885.5999999999995</v>
      </c>
    </row>
    <row r="58" spans="1:22">
      <c r="A58" s="144" t="s">
        <v>178</v>
      </c>
      <c r="B58" s="145"/>
      <c r="C58" s="145" t="s">
        <v>24</v>
      </c>
      <c r="D58" s="150">
        <v>55340</v>
      </c>
      <c r="E58" s="150">
        <v>54484</v>
      </c>
      <c r="F58" s="150">
        <v>53940</v>
      </c>
      <c r="G58" s="150">
        <v>54195</v>
      </c>
      <c r="H58" s="150">
        <v>56010</v>
      </c>
      <c r="I58" s="150">
        <v>55016</v>
      </c>
      <c r="J58" s="150">
        <v>54927</v>
      </c>
      <c r="K58" s="150">
        <v>55268</v>
      </c>
      <c r="L58" s="150">
        <v>55233</v>
      </c>
      <c r="M58" s="143">
        <v>54521</v>
      </c>
      <c r="N58" s="143">
        <v>55053</v>
      </c>
      <c r="O58" s="143">
        <v>55241</v>
      </c>
      <c r="P58" s="143">
        <v>55613</v>
      </c>
      <c r="Q58" s="143">
        <v>56004</v>
      </c>
      <c r="R58" s="143">
        <v>55075</v>
      </c>
      <c r="S58" s="149">
        <v>55413</v>
      </c>
      <c r="T58" s="149">
        <v>55162</v>
      </c>
      <c r="U58" s="143">
        <v>55425</v>
      </c>
      <c r="V58" s="150">
        <v>55536</v>
      </c>
    </row>
    <row r="59" spans="1:22">
      <c r="A59" s="144"/>
      <c r="B59" s="145">
        <v>221</v>
      </c>
      <c r="C59" s="145" t="s">
        <v>1033</v>
      </c>
      <c r="D59" s="150">
        <v>21205</v>
      </c>
      <c r="E59" s="150">
        <v>21028</v>
      </c>
      <c r="F59" s="150">
        <v>20926</v>
      </c>
      <c r="G59" s="150">
        <v>21055</v>
      </c>
      <c r="H59" s="150">
        <v>21850</v>
      </c>
      <c r="I59" s="150">
        <v>21549</v>
      </c>
      <c r="J59" s="150">
        <v>21411</v>
      </c>
      <c r="K59" s="150">
        <v>21350</v>
      </c>
      <c r="L59" s="150">
        <v>21114</v>
      </c>
      <c r="M59" s="143">
        <v>20600</v>
      </c>
      <c r="N59" s="143">
        <v>20769</v>
      </c>
      <c r="O59" s="143">
        <v>20838</v>
      </c>
      <c r="P59" s="143">
        <v>20985</v>
      </c>
      <c r="Q59" s="143">
        <v>21106</v>
      </c>
      <c r="R59" s="143">
        <v>20717</v>
      </c>
      <c r="S59" s="149">
        <v>20843</v>
      </c>
      <c r="T59" s="149">
        <v>20758</v>
      </c>
      <c r="U59" s="143">
        <v>20844</v>
      </c>
      <c r="V59" s="150">
        <v>20867.599999999999</v>
      </c>
    </row>
    <row r="60" spans="1:22">
      <c r="A60" s="144"/>
      <c r="B60" s="145">
        <v>223</v>
      </c>
      <c r="C60" s="145" t="s">
        <v>137</v>
      </c>
      <c r="D60" s="150">
        <v>34135</v>
      </c>
      <c r="E60" s="150">
        <v>33456</v>
      </c>
      <c r="F60" s="150">
        <v>33014</v>
      </c>
      <c r="G60" s="150">
        <v>33140</v>
      </c>
      <c r="H60" s="150">
        <v>34160</v>
      </c>
      <c r="I60" s="150">
        <v>33467</v>
      </c>
      <c r="J60" s="150">
        <v>33516</v>
      </c>
      <c r="K60" s="150">
        <v>33918</v>
      </c>
      <c r="L60" s="150">
        <v>34119</v>
      </c>
      <c r="M60" s="143">
        <v>33921</v>
      </c>
      <c r="N60" s="143">
        <v>34284</v>
      </c>
      <c r="O60" s="143">
        <v>34403</v>
      </c>
      <c r="P60" s="143">
        <v>34628</v>
      </c>
      <c r="Q60" s="143">
        <v>34898</v>
      </c>
      <c r="R60" s="143">
        <v>34358</v>
      </c>
      <c r="S60" s="149">
        <v>34570</v>
      </c>
      <c r="T60" s="149">
        <v>34404</v>
      </c>
      <c r="U60" s="143">
        <v>34581</v>
      </c>
      <c r="V60" s="150">
        <v>34668.400000000001</v>
      </c>
    </row>
    <row r="61" spans="1:22">
      <c r="A61" s="144" t="s">
        <v>178</v>
      </c>
      <c r="B61" s="145"/>
      <c r="C61" s="145" t="s">
        <v>25</v>
      </c>
      <c r="D61" s="150">
        <v>83281</v>
      </c>
      <c r="E61" s="150">
        <v>81490</v>
      </c>
      <c r="F61" s="150">
        <v>80027</v>
      </c>
      <c r="G61" s="150">
        <v>78997</v>
      </c>
      <c r="H61" s="150">
        <v>80002</v>
      </c>
      <c r="I61" s="150">
        <v>77989</v>
      </c>
      <c r="J61" s="150">
        <v>78267</v>
      </c>
      <c r="K61" s="150">
        <v>78797</v>
      </c>
      <c r="L61" s="150">
        <v>78464</v>
      </c>
      <c r="M61" s="143">
        <v>77468</v>
      </c>
      <c r="N61" s="143">
        <v>77144</v>
      </c>
      <c r="O61" s="143">
        <v>76602</v>
      </c>
      <c r="P61" s="143">
        <v>76143</v>
      </c>
      <c r="Q61" s="143">
        <v>75682</v>
      </c>
      <c r="R61" s="143">
        <v>73315</v>
      </c>
      <c r="S61" s="149">
        <v>72956</v>
      </c>
      <c r="T61" s="149">
        <v>71774</v>
      </c>
      <c r="U61" s="143">
        <v>71277</v>
      </c>
      <c r="V61" s="150">
        <v>70450.2</v>
      </c>
    </row>
    <row r="62" spans="1:22">
      <c r="A62" s="144"/>
      <c r="B62" s="145">
        <v>205</v>
      </c>
      <c r="C62" s="145" t="s">
        <v>190</v>
      </c>
      <c r="D62" s="143">
        <v>28615</v>
      </c>
      <c r="E62" s="143">
        <v>28017</v>
      </c>
      <c r="F62" s="143">
        <v>27501</v>
      </c>
      <c r="G62" s="143">
        <v>27070</v>
      </c>
      <c r="H62" s="143">
        <v>27374</v>
      </c>
      <c r="I62" s="143">
        <v>26626</v>
      </c>
      <c r="J62" s="143">
        <v>26755</v>
      </c>
      <c r="K62" s="143">
        <v>26921</v>
      </c>
      <c r="L62" s="143">
        <v>26822</v>
      </c>
      <c r="M62" s="143">
        <v>26433</v>
      </c>
      <c r="N62" s="143">
        <v>26290</v>
      </c>
      <c r="O62" s="143">
        <v>26075</v>
      </c>
      <c r="P62" s="143">
        <v>25864</v>
      </c>
      <c r="Q62" s="143">
        <v>25655</v>
      </c>
      <c r="R62" s="143">
        <v>24760</v>
      </c>
      <c r="S62" s="149">
        <v>24605</v>
      </c>
      <c r="T62" s="149">
        <v>24116</v>
      </c>
      <c r="U62" s="143">
        <v>23905</v>
      </c>
      <c r="V62" s="150">
        <v>23570.400000000001</v>
      </c>
    </row>
    <row r="63" spans="1:22">
      <c r="A63" s="144"/>
      <c r="B63" s="145">
        <v>224</v>
      </c>
      <c r="C63" s="145" t="s">
        <v>140</v>
      </c>
      <c r="D63" s="143">
        <v>30327</v>
      </c>
      <c r="E63" s="143">
        <v>29676</v>
      </c>
      <c r="F63" s="143">
        <v>29166</v>
      </c>
      <c r="G63" s="143">
        <v>28887</v>
      </c>
      <c r="H63" s="143">
        <v>29160</v>
      </c>
      <c r="I63" s="143">
        <v>28629</v>
      </c>
      <c r="J63" s="143">
        <v>28771</v>
      </c>
      <c r="K63" s="143">
        <v>29050</v>
      </c>
      <c r="L63" s="143">
        <v>29036</v>
      </c>
      <c r="M63" s="143">
        <v>28793</v>
      </c>
      <c r="N63" s="143">
        <v>28565</v>
      </c>
      <c r="O63" s="143">
        <v>28246</v>
      </c>
      <c r="P63" s="143">
        <v>27962</v>
      </c>
      <c r="Q63" s="143">
        <v>27699</v>
      </c>
      <c r="R63" s="143">
        <v>26805</v>
      </c>
      <c r="S63" s="149">
        <v>26547</v>
      </c>
      <c r="T63" s="149">
        <v>26038</v>
      </c>
      <c r="U63" s="143">
        <v>25768</v>
      </c>
      <c r="V63" s="150">
        <v>25374.199999999997</v>
      </c>
    </row>
    <row r="64" spans="1:22">
      <c r="A64" s="144"/>
      <c r="B64" s="151">
        <v>226</v>
      </c>
      <c r="C64" s="151" t="s">
        <v>141</v>
      </c>
      <c r="D64" s="142">
        <v>24339</v>
      </c>
      <c r="E64" s="142">
        <v>23797</v>
      </c>
      <c r="F64" s="142">
        <v>23360</v>
      </c>
      <c r="G64" s="142">
        <v>23040</v>
      </c>
      <c r="H64" s="142">
        <v>23468</v>
      </c>
      <c r="I64" s="142">
        <v>22734</v>
      </c>
      <c r="J64" s="142">
        <v>22741</v>
      </c>
      <c r="K64" s="142">
        <v>22826</v>
      </c>
      <c r="L64" s="142">
        <v>22606</v>
      </c>
      <c r="M64" s="142">
        <v>22242</v>
      </c>
      <c r="N64" s="142">
        <v>22289</v>
      </c>
      <c r="O64" s="142">
        <v>22281</v>
      </c>
      <c r="P64" s="142">
        <v>22317</v>
      </c>
      <c r="Q64" s="142">
        <v>22328</v>
      </c>
      <c r="R64" s="142">
        <v>21750</v>
      </c>
      <c r="S64" s="152">
        <v>21804</v>
      </c>
      <c r="T64" s="152">
        <v>21620</v>
      </c>
      <c r="U64" s="142">
        <v>21604</v>
      </c>
      <c r="V64" s="142">
        <v>21505.600000000002</v>
      </c>
    </row>
    <row r="65" spans="1:22">
      <c r="D65" s="146"/>
      <c r="E65" s="146"/>
      <c r="F65" s="146"/>
      <c r="G65" s="146"/>
      <c r="H65" s="146"/>
      <c r="I65" s="146"/>
      <c r="J65" s="146"/>
      <c r="K65" s="146"/>
      <c r="L65" s="146"/>
      <c r="M65" s="146"/>
      <c r="N65" s="146"/>
      <c r="O65" s="146"/>
      <c r="P65" s="146"/>
      <c r="Q65" s="146"/>
      <c r="R65" s="146"/>
      <c r="S65" s="146"/>
      <c r="T65" s="146"/>
      <c r="U65" s="136"/>
      <c r="V65" s="136"/>
    </row>
    <row r="66" spans="1:22">
      <c r="A66" s="153"/>
      <c r="B66" s="125"/>
      <c r="C66" s="125"/>
      <c r="D66" s="146"/>
      <c r="E66" s="146"/>
      <c r="F66" s="146"/>
      <c r="G66" s="146"/>
      <c r="H66" s="146"/>
      <c r="I66" s="146"/>
      <c r="J66" s="146"/>
      <c r="K66" s="146"/>
      <c r="L66" s="146"/>
      <c r="M66" s="146"/>
      <c r="N66" s="146"/>
      <c r="O66" s="146"/>
      <c r="P66" s="146"/>
      <c r="Q66" s="146"/>
      <c r="R66" s="146"/>
      <c r="S66" s="146"/>
      <c r="T66" s="146"/>
      <c r="U66" s="136"/>
      <c r="V66" s="136"/>
    </row>
    <row r="67" spans="1:22">
      <c r="A67" s="153"/>
      <c r="B67" s="137"/>
      <c r="C67" s="125"/>
      <c r="D67" s="146"/>
      <c r="E67" s="146"/>
      <c r="F67" s="146"/>
      <c r="G67" s="146"/>
      <c r="H67" s="146"/>
      <c r="I67" s="146"/>
      <c r="J67" s="146"/>
      <c r="K67" s="146"/>
      <c r="L67" s="146"/>
      <c r="M67" s="146"/>
      <c r="N67" s="146"/>
      <c r="O67" s="146"/>
      <c r="P67" s="146"/>
      <c r="Q67" s="146"/>
      <c r="R67" s="146"/>
      <c r="S67" s="146"/>
      <c r="T67" s="146"/>
      <c r="U67" s="136"/>
      <c r="V67" s="136"/>
    </row>
    <row r="68" spans="1:22">
      <c r="A68" s="153"/>
      <c r="B68" s="137"/>
      <c r="C68" s="125"/>
      <c r="D68" s="146"/>
      <c r="E68" s="146"/>
      <c r="F68" s="146"/>
      <c r="G68" s="146"/>
      <c r="H68" s="146"/>
      <c r="I68" s="146"/>
      <c r="J68" s="146"/>
      <c r="K68" s="146"/>
      <c r="L68" s="146"/>
      <c r="M68" s="146"/>
      <c r="N68" s="146"/>
      <c r="O68" s="146"/>
      <c r="P68" s="146"/>
      <c r="Q68" s="146"/>
      <c r="R68" s="146"/>
      <c r="S68" s="146"/>
      <c r="T68" s="146"/>
      <c r="U68" s="136"/>
      <c r="V68" s="136"/>
    </row>
    <row r="69" spans="1:22">
      <c r="A69" s="153"/>
      <c r="B69" s="137"/>
      <c r="C69" s="125"/>
      <c r="D69" s="146"/>
      <c r="E69" s="146"/>
      <c r="F69" s="146"/>
      <c r="G69" s="146"/>
      <c r="H69" s="146"/>
      <c r="I69" s="146"/>
      <c r="J69" s="146"/>
      <c r="K69" s="146"/>
      <c r="L69" s="146"/>
      <c r="M69" s="146"/>
      <c r="N69" s="146"/>
      <c r="O69" s="146"/>
      <c r="P69" s="146"/>
      <c r="Q69" s="146"/>
      <c r="R69" s="146"/>
      <c r="S69" s="146"/>
      <c r="T69" s="146"/>
      <c r="U69" s="136"/>
      <c r="V69" s="136"/>
    </row>
    <row r="70" spans="1:22">
      <c r="A70" s="153"/>
      <c r="B70" s="137"/>
      <c r="C70" s="125"/>
      <c r="D70" s="146"/>
      <c r="E70" s="146"/>
      <c r="F70" s="146"/>
      <c r="G70" s="146"/>
      <c r="H70" s="146"/>
      <c r="I70" s="146"/>
      <c r="J70" s="146"/>
      <c r="K70" s="146"/>
      <c r="L70" s="146"/>
      <c r="M70" s="146"/>
      <c r="N70" s="146"/>
      <c r="O70" s="146"/>
      <c r="P70" s="146"/>
      <c r="Q70" s="146"/>
      <c r="R70" s="146"/>
      <c r="S70" s="146"/>
      <c r="T70" s="146"/>
      <c r="U70" s="136"/>
      <c r="V70" s="136"/>
    </row>
    <row r="71" spans="1:22">
      <c r="A71" s="153"/>
      <c r="B71" s="137"/>
      <c r="C71" s="125"/>
      <c r="D71" s="146"/>
      <c r="E71" s="146"/>
      <c r="F71" s="146"/>
      <c r="G71" s="146"/>
      <c r="H71" s="146"/>
      <c r="I71" s="146"/>
      <c r="J71" s="146"/>
      <c r="K71" s="146"/>
      <c r="L71" s="146"/>
      <c r="M71" s="146"/>
      <c r="N71" s="146"/>
      <c r="O71" s="146"/>
      <c r="P71" s="146"/>
      <c r="Q71" s="146"/>
      <c r="R71" s="146"/>
      <c r="S71" s="146"/>
      <c r="T71" s="146"/>
      <c r="U71" s="136"/>
      <c r="V71" s="136"/>
    </row>
    <row r="72" spans="1:22">
      <c r="A72" s="153"/>
      <c r="B72" s="137"/>
      <c r="C72" s="125"/>
      <c r="D72" s="146"/>
      <c r="E72" s="146"/>
      <c r="F72" s="146"/>
      <c r="G72" s="146"/>
      <c r="H72" s="146"/>
      <c r="I72" s="146"/>
      <c r="J72" s="146"/>
      <c r="K72" s="146"/>
      <c r="L72" s="146"/>
      <c r="M72" s="146"/>
      <c r="N72" s="146"/>
      <c r="O72" s="146"/>
      <c r="P72" s="146"/>
      <c r="Q72" s="146"/>
      <c r="R72" s="146"/>
      <c r="S72" s="146"/>
      <c r="T72" s="146"/>
      <c r="U72" s="136"/>
      <c r="V72" s="136"/>
    </row>
    <row r="73" spans="1:22">
      <c r="A73" s="153"/>
      <c r="B73" s="137"/>
      <c r="C73" s="125"/>
      <c r="D73" s="146"/>
      <c r="E73" s="146"/>
      <c r="F73" s="146"/>
      <c r="G73" s="146"/>
      <c r="H73" s="146"/>
      <c r="I73" s="146"/>
      <c r="J73" s="146"/>
      <c r="K73" s="146"/>
      <c r="L73" s="146"/>
      <c r="M73" s="146"/>
      <c r="N73" s="146"/>
      <c r="O73" s="146"/>
      <c r="P73" s="146"/>
      <c r="Q73" s="146"/>
      <c r="R73" s="146"/>
      <c r="S73" s="146"/>
      <c r="T73" s="146"/>
      <c r="U73" s="136"/>
      <c r="V73" s="136"/>
    </row>
    <row r="74" spans="1:22">
      <c r="A74" s="153"/>
      <c r="B74" s="137"/>
      <c r="C74" s="125"/>
      <c r="D74" s="146"/>
      <c r="E74" s="146"/>
      <c r="F74" s="146"/>
      <c r="G74" s="146"/>
      <c r="H74" s="146"/>
      <c r="I74" s="146"/>
      <c r="J74" s="146"/>
      <c r="K74" s="146"/>
      <c r="L74" s="146"/>
      <c r="M74" s="146"/>
      <c r="N74" s="146"/>
      <c r="O74" s="146"/>
      <c r="P74" s="146"/>
      <c r="Q74" s="146"/>
      <c r="R74" s="146"/>
      <c r="S74" s="146"/>
      <c r="T74" s="146"/>
      <c r="U74" s="136"/>
      <c r="V74" s="136"/>
    </row>
    <row r="75" spans="1:22">
      <c r="A75" s="153"/>
      <c r="B75" s="137"/>
      <c r="C75" s="125"/>
      <c r="D75" s="146"/>
      <c r="E75" s="146"/>
      <c r="F75" s="146"/>
      <c r="G75" s="146"/>
      <c r="H75" s="146"/>
      <c r="I75" s="146"/>
      <c r="J75" s="146"/>
      <c r="K75" s="146"/>
      <c r="L75" s="146"/>
      <c r="M75" s="146"/>
      <c r="N75" s="146"/>
      <c r="O75" s="146"/>
      <c r="P75" s="146"/>
      <c r="Q75" s="146"/>
      <c r="R75" s="146"/>
      <c r="S75" s="146"/>
      <c r="T75" s="146"/>
      <c r="U75" s="136"/>
      <c r="V75" s="136"/>
    </row>
    <row r="76" spans="1:22">
      <c r="A76" s="153"/>
      <c r="B76" s="137"/>
      <c r="C76" s="125"/>
      <c r="D76" s="146"/>
      <c r="E76" s="146"/>
      <c r="F76" s="146"/>
      <c r="G76" s="146"/>
      <c r="H76" s="146"/>
      <c r="I76" s="146"/>
      <c r="J76" s="146"/>
      <c r="K76" s="146"/>
      <c r="L76" s="146"/>
      <c r="M76" s="146"/>
      <c r="N76" s="146"/>
      <c r="O76" s="146"/>
      <c r="P76" s="146"/>
      <c r="Q76" s="146"/>
      <c r="R76" s="146"/>
      <c r="S76" s="146"/>
      <c r="T76" s="146"/>
      <c r="U76" s="136"/>
      <c r="V76" s="136"/>
    </row>
    <row r="77" spans="1:22">
      <c r="A77" s="153"/>
      <c r="B77" s="137"/>
      <c r="C77" s="125"/>
      <c r="D77" s="146"/>
      <c r="E77" s="146"/>
      <c r="F77" s="146"/>
      <c r="G77" s="146"/>
      <c r="H77" s="146"/>
      <c r="I77" s="146"/>
      <c r="J77" s="146"/>
      <c r="K77" s="146"/>
      <c r="L77" s="146"/>
      <c r="M77" s="146"/>
      <c r="N77" s="146"/>
      <c r="O77" s="146"/>
      <c r="P77" s="146"/>
      <c r="Q77" s="146"/>
      <c r="R77" s="146"/>
      <c r="S77" s="146"/>
      <c r="T77" s="146"/>
      <c r="U77" s="136"/>
      <c r="V77" s="136"/>
    </row>
    <row r="78" spans="1:22">
      <c r="A78" s="153"/>
      <c r="B78" s="137"/>
      <c r="C78" s="125"/>
      <c r="D78" s="146"/>
      <c r="E78" s="146"/>
      <c r="F78" s="146"/>
      <c r="G78" s="146"/>
      <c r="H78" s="146"/>
      <c r="I78" s="146"/>
      <c r="J78" s="146"/>
      <c r="K78" s="146"/>
      <c r="L78" s="146"/>
      <c r="M78" s="146"/>
      <c r="N78" s="146"/>
      <c r="O78" s="146"/>
      <c r="P78" s="146"/>
      <c r="Q78" s="146"/>
      <c r="R78" s="146"/>
      <c r="S78" s="146"/>
      <c r="T78" s="146"/>
      <c r="U78" s="136"/>
      <c r="V78" s="136"/>
    </row>
    <row r="79" spans="1:22">
      <c r="A79" s="153"/>
      <c r="B79" s="137"/>
      <c r="C79" s="125"/>
      <c r="D79" s="146"/>
      <c r="E79" s="146"/>
      <c r="F79" s="146"/>
      <c r="G79" s="146"/>
      <c r="H79" s="146"/>
      <c r="I79" s="146"/>
      <c r="J79" s="146"/>
      <c r="K79" s="146"/>
      <c r="L79" s="146"/>
      <c r="M79" s="146"/>
      <c r="N79" s="146"/>
      <c r="O79" s="146"/>
      <c r="P79" s="146"/>
      <c r="Q79" s="146"/>
      <c r="R79" s="146"/>
      <c r="S79" s="146"/>
      <c r="T79" s="146"/>
      <c r="U79" s="136"/>
      <c r="V79" s="136"/>
    </row>
    <row r="80" spans="1:22">
      <c r="A80" s="153"/>
      <c r="B80" s="137"/>
      <c r="C80" s="125"/>
      <c r="D80" s="146"/>
      <c r="E80" s="146"/>
      <c r="F80" s="146"/>
      <c r="G80" s="146"/>
      <c r="H80" s="146"/>
      <c r="I80" s="146"/>
      <c r="J80" s="146"/>
      <c r="K80" s="146"/>
      <c r="L80" s="146"/>
      <c r="M80" s="146"/>
      <c r="N80" s="146"/>
      <c r="O80" s="146"/>
      <c r="P80" s="146"/>
      <c r="Q80" s="146"/>
      <c r="R80" s="146"/>
      <c r="S80" s="146"/>
      <c r="T80" s="146"/>
      <c r="U80" s="136"/>
      <c r="V80" s="136"/>
    </row>
    <row r="81" spans="1:22">
      <c r="A81" s="153"/>
      <c r="B81" s="137"/>
      <c r="C81" s="125"/>
      <c r="D81" s="146"/>
      <c r="E81" s="146"/>
      <c r="F81" s="146"/>
      <c r="G81" s="146"/>
      <c r="H81" s="146"/>
      <c r="I81" s="146"/>
      <c r="J81" s="146"/>
      <c r="K81" s="146"/>
      <c r="L81" s="146"/>
      <c r="M81" s="146"/>
      <c r="N81" s="146"/>
      <c r="O81" s="146"/>
      <c r="P81" s="146"/>
      <c r="Q81" s="146"/>
      <c r="R81" s="146"/>
      <c r="S81" s="146"/>
      <c r="T81" s="146"/>
      <c r="U81" s="136"/>
      <c r="V81" s="136"/>
    </row>
    <row r="82" spans="1:22">
      <c r="A82" s="153"/>
      <c r="B82" s="125"/>
      <c r="C82" s="125"/>
      <c r="D82" s="146"/>
      <c r="E82" s="146"/>
      <c r="F82" s="146"/>
      <c r="G82" s="146"/>
      <c r="H82" s="146"/>
      <c r="I82" s="146"/>
      <c r="J82" s="146"/>
      <c r="K82" s="146"/>
      <c r="L82" s="146"/>
      <c r="M82" s="146"/>
      <c r="N82" s="146"/>
      <c r="O82" s="146"/>
      <c r="P82" s="146"/>
      <c r="Q82" s="146"/>
      <c r="R82" s="146"/>
      <c r="S82" s="146"/>
      <c r="T82" s="146"/>
      <c r="U82" s="136"/>
      <c r="V82" s="136"/>
    </row>
    <row r="83" spans="1:22">
      <c r="A83" s="153"/>
      <c r="B83" s="145"/>
      <c r="C83" s="125"/>
      <c r="D83" s="146"/>
      <c r="E83" s="146"/>
      <c r="F83" s="146"/>
      <c r="G83" s="146"/>
      <c r="H83" s="146"/>
      <c r="I83" s="146"/>
      <c r="J83" s="146"/>
      <c r="K83" s="146"/>
      <c r="L83" s="146"/>
      <c r="M83" s="146"/>
      <c r="N83" s="146"/>
      <c r="O83" s="146"/>
      <c r="P83" s="146"/>
      <c r="Q83" s="146"/>
      <c r="R83" s="146"/>
      <c r="S83" s="146"/>
      <c r="T83" s="146"/>
      <c r="U83" s="136"/>
      <c r="V83" s="136"/>
    </row>
    <row r="84" spans="1:22">
      <c r="A84" s="153"/>
      <c r="B84" s="145"/>
      <c r="C84" s="154"/>
      <c r="D84" s="146"/>
      <c r="E84" s="146"/>
      <c r="F84" s="146"/>
      <c r="G84" s="146"/>
      <c r="H84" s="146"/>
      <c r="I84" s="146"/>
      <c r="J84" s="146"/>
      <c r="K84" s="146"/>
      <c r="L84" s="146"/>
      <c r="M84" s="146"/>
      <c r="N84" s="146"/>
      <c r="O84" s="146"/>
      <c r="P84" s="146"/>
      <c r="Q84" s="146"/>
      <c r="R84" s="146"/>
      <c r="S84" s="146"/>
      <c r="T84" s="146"/>
      <c r="U84" s="136"/>
      <c r="V84" s="136"/>
    </row>
    <row r="85" spans="1:22">
      <c r="A85" s="153"/>
      <c r="B85" s="145"/>
      <c r="C85" s="125"/>
      <c r="D85" s="146"/>
      <c r="E85" s="146"/>
      <c r="F85" s="146"/>
      <c r="G85" s="146"/>
      <c r="H85" s="146"/>
      <c r="I85" s="146"/>
      <c r="J85" s="146"/>
      <c r="K85" s="146"/>
      <c r="L85" s="146"/>
      <c r="M85" s="146"/>
      <c r="N85" s="146"/>
      <c r="O85" s="146"/>
      <c r="P85" s="146"/>
      <c r="Q85" s="146"/>
      <c r="R85" s="146"/>
      <c r="S85" s="146"/>
      <c r="T85" s="146"/>
      <c r="U85" s="136"/>
      <c r="V85" s="136"/>
    </row>
    <row r="86" spans="1:22">
      <c r="A86" s="153"/>
      <c r="B86" s="145"/>
      <c r="C86" s="154"/>
      <c r="D86" s="146"/>
      <c r="E86" s="146"/>
      <c r="F86" s="146"/>
      <c r="G86" s="146"/>
      <c r="H86" s="146"/>
      <c r="I86" s="146"/>
      <c r="J86" s="146"/>
      <c r="K86" s="146"/>
      <c r="L86" s="146"/>
      <c r="M86" s="146"/>
      <c r="N86" s="146"/>
      <c r="O86" s="146"/>
      <c r="P86" s="146"/>
      <c r="Q86" s="146"/>
      <c r="R86" s="146"/>
      <c r="S86" s="146"/>
      <c r="T86" s="146"/>
      <c r="U86" s="136"/>
      <c r="V86" s="136"/>
    </row>
    <row r="87" spans="1:22">
      <c r="A87" s="153"/>
      <c r="B87" s="145"/>
      <c r="C87" s="154"/>
      <c r="D87" s="146"/>
      <c r="E87" s="146"/>
      <c r="F87" s="146"/>
      <c r="G87" s="146"/>
      <c r="H87" s="146"/>
      <c r="I87" s="146"/>
      <c r="J87" s="146"/>
      <c r="K87" s="146"/>
      <c r="L87" s="146"/>
      <c r="M87" s="146"/>
      <c r="N87" s="146"/>
      <c r="O87" s="146"/>
      <c r="P87" s="146"/>
      <c r="Q87" s="146"/>
      <c r="R87" s="146"/>
      <c r="S87" s="146"/>
      <c r="T87" s="146"/>
      <c r="U87" s="136"/>
      <c r="V87" s="136"/>
    </row>
    <row r="88" spans="1:22">
      <c r="A88" s="153"/>
      <c r="B88" s="145"/>
      <c r="C88" s="154"/>
      <c r="D88" s="146"/>
      <c r="E88" s="146"/>
      <c r="F88" s="146"/>
      <c r="G88" s="146"/>
      <c r="H88" s="146"/>
      <c r="I88" s="146"/>
      <c r="J88" s="146"/>
      <c r="K88" s="146"/>
      <c r="L88" s="146"/>
      <c r="M88" s="146"/>
      <c r="N88" s="146"/>
      <c r="O88" s="146"/>
      <c r="P88" s="146"/>
      <c r="Q88" s="146"/>
      <c r="R88" s="146"/>
      <c r="S88" s="146"/>
      <c r="T88" s="146"/>
      <c r="U88" s="136"/>
      <c r="V88" s="136"/>
    </row>
    <row r="89" spans="1:22">
      <c r="A89" s="155"/>
      <c r="B89" s="145"/>
      <c r="C89" s="156"/>
      <c r="D89" s="146"/>
      <c r="E89" s="146"/>
      <c r="F89" s="146"/>
      <c r="G89" s="146"/>
      <c r="H89" s="146"/>
      <c r="I89" s="146"/>
      <c r="J89" s="146"/>
      <c r="K89" s="146"/>
      <c r="L89" s="146"/>
      <c r="M89" s="146"/>
      <c r="N89" s="146"/>
      <c r="O89" s="146"/>
      <c r="P89" s="146"/>
      <c r="Q89" s="146"/>
      <c r="R89" s="146"/>
      <c r="S89" s="146"/>
      <c r="T89" s="146"/>
      <c r="U89" s="136"/>
      <c r="V89" s="136"/>
    </row>
    <row r="90" spans="1:22">
      <c r="A90" s="153"/>
      <c r="B90" s="145"/>
      <c r="C90" s="154"/>
      <c r="D90" s="146"/>
      <c r="E90" s="146"/>
      <c r="F90" s="146"/>
      <c r="G90" s="146"/>
      <c r="H90" s="146"/>
      <c r="I90" s="146"/>
      <c r="J90" s="146"/>
      <c r="K90" s="146"/>
      <c r="L90" s="146"/>
      <c r="M90" s="146"/>
      <c r="N90" s="146"/>
      <c r="O90" s="146"/>
      <c r="P90" s="146"/>
      <c r="Q90" s="146"/>
      <c r="R90" s="146"/>
      <c r="S90" s="146"/>
      <c r="T90" s="146"/>
      <c r="U90" s="136"/>
      <c r="V90" s="136"/>
    </row>
    <row r="91" spans="1:22">
      <c r="A91" s="153"/>
      <c r="B91" s="145"/>
      <c r="C91" s="154"/>
      <c r="D91" s="146"/>
      <c r="E91" s="146"/>
      <c r="F91" s="146"/>
      <c r="G91" s="146"/>
      <c r="H91" s="146"/>
      <c r="I91" s="146"/>
      <c r="J91" s="146"/>
      <c r="K91" s="146"/>
      <c r="L91" s="146"/>
      <c r="M91" s="146"/>
      <c r="N91" s="146"/>
      <c r="O91" s="146"/>
      <c r="P91" s="146"/>
      <c r="Q91" s="146"/>
      <c r="R91" s="146"/>
      <c r="S91" s="146"/>
      <c r="T91" s="146"/>
      <c r="U91" s="136"/>
      <c r="V91" s="136"/>
    </row>
    <row r="92" spans="1:22">
      <c r="A92" s="153"/>
      <c r="B92" s="145"/>
      <c r="C92" s="154"/>
      <c r="D92" s="146"/>
      <c r="E92" s="146"/>
      <c r="F92" s="146"/>
      <c r="G92" s="146"/>
      <c r="H92" s="146"/>
      <c r="I92" s="146"/>
      <c r="J92" s="146"/>
      <c r="K92" s="146"/>
      <c r="L92" s="146"/>
      <c r="M92" s="146"/>
      <c r="N92" s="146"/>
      <c r="O92" s="146"/>
      <c r="P92" s="146"/>
      <c r="Q92" s="146"/>
      <c r="R92" s="146"/>
      <c r="S92" s="146"/>
      <c r="T92" s="146"/>
      <c r="U92" s="136"/>
      <c r="V92" s="136"/>
    </row>
    <row r="93" spans="1:22">
      <c r="A93" s="153"/>
      <c r="B93" s="145"/>
      <c r="C93" s="125"/>
      <c r="D93" s="146"/>
      <c r="E93" s="146"/>
      <c r="F93" s="146"/>
      <c r="G93" s="146"/>
      <c r="H93" s="146"/>
      <c r="I93" s="146"/>
      <c r="J93" s="146"/>
      <c r="K93" s="146"/>
      <c r="L93" s="146"/>
      <c r="M93" s="146"/>
      <c r="N93" s="146"/>
      <c r="O93" s="146"/>
      <c r="P93" s="146"/>
      <c r="Q93" s="146"/>
      <c r="R93" s="146"/>
      <c r="S93" s="146"/>
      <c r="T93" s="146"/>
      <c r="U93" s="136"/>
      <c r="V93" s="136"/>
    </row>
    <row r="94" spans="1:22">
      <c r="A94" s="153"/>
      <c r="B94" s="145"/>
      <c r="C94" s="125"/>
      <c r="D94" s="146"/>
      <c r="E94" s="146"/>
      <c r="F94" s="146"/>
      <c r="G94" s="146"/>
      <c r="H94" s="146"/>
      <c r="I94" s="146"/>
      <c r="J94" s="146"/>
      <c r="K94" s="146"/>
      <c r="L94" s="146"/>
      <c r="M94" s="146"/>
      <c r="N94" s="146"/>
      <c r="O94" s="146"/>
      <c r="P94" s="146"/>
      <c r="Q94" s="146"/>
      <c r="R94" s="146"/>
      <c r="S94" s="146"/>
      <c r="T94" s="146"/>
      <c r="U94" s="136"/>
      <c r="V94" s="136"/>
    </row>
    <row r="95" spans="1:22">
      <c r="A95" s="153"/>
      <c r="B95" s="145"/>
      <c r="C95" s="125"/>
      <c r="D95" s="146"/>
      <c r="E95" s="146"/>
      <c r="F95" s="146"/>
      <c r="G95" s="146"/>
      <c r="H95" s="146"/>
      <c r="I95" s="146"/>
      <c r="J95" s="146"/>
      <c r="K95" s="146"/>
      <c r="L95" s="146"/>
      <c r="M95" s="146"/>
      <c r="N95" s="146"/>
      <c r="O95" s="146"/>
      <c r="P95" s="146"/>
      <c r="Q95" s="146"/>
      <c r="R95" s="146"/>
      <c r="S95" s="146"/>
      <c r="T95" s="146"/>
      <c r="U95" s="136"/>
      <c r="V95" s="136"/>
    </row>
    <row r="96" spans="1:22">
      <c r="A96" s="153"/>
      <c r="B96" s="145"/>
      <c r="C96" s="154"/>
      <c r="D96" s="146"/>
      <c r="E96" s="146"/>
      <c r="F96" s="146"/>
      <c r="G96" s="146"/>
      <c r="H96" s="146"/>
      <c r="I96" s="146"/>
      <c r="J96" s="146"/>
      <c r="K96" s="146"/>
      <c r="L96" s="146"/>
      <c r="M96" s="146"/>
      <c r="N96" s="146"/>
      <c r="O96" s="146"/>
      <c r="P96" s="146"/>
      <c r="Q96" s="146"/>
      <c r="R96" s="146"/>
      <c r="S96" s="146"/>
      <c r="T96" s="146"/>
      <c r="U96" s="136"/>
      <c r="V96" s="136"/>
    </row>
    <row r="97" spans="1:22">
      <c r="A97" s="153"/>
      <c r="B97" s="145"/>
      <c r="C97" s="125"/>
      <c r="D97" s="146"/>
      <c r="E97" s="146"/>
      <c r="F97" s="146"/>
      <c r="G97" s="146"/>
      <c r="H97" s="146"/>
      <c r="I97" s="146"/>
      <c r="J97" s="146"/>
      <c r="K97" s="146"/>
      <c r="L97" s="146"/>
      <c r="M97" s="146"/>
      <c r="N97" s="146"/>
      <c r="O97" s="146"/>
      <c r="P97" s="146"/>
      <c r="Q97" s="146"/>
      <c r="R97" s="146"/>
      <c r="S97" s="146"/>
      <c r="T97" s="146"/>
      <c r="U97" s="136"/>
      <c r="V97" s="136"/>
    </row>
    <row r="98" spans="1:22">
      <c r="A98" s="153"/>
      <c r="B98" s="145"/>
      <c r="C98" s="125"/>
      <c r="D98" s="146"/>
      <c r="E98" s="146"/>
      <c r="F98" s="146"/>
      <c r="G98" s="146"/>
      <c r="H98" s="146"/>
      <c r="I98" s="146"/>
      <c r="J98" s="146"/>
      <c r="K98" s="146"/>
      <c r="L98" s="146"/>
      <c r="M98" s="146"/>
      <c r="N98" s="146"/>
      <c r="O98" s="146"/>
      <c r="P98" s="146"/>
      <c r="Q98" s="146"/>
      <c r="R98" s="146"/>
      <c r="S98" s="146"/>
      <c r="T98" s="146"/>
      <c r="U98" s="136"/>
      <c r="V98" s="136"/>
    </row>
    <row r="99" spans="1:22">
      <c r="A99" s="153"/>
      <c r="B99" s="145"/>
      <c r="C99" s="125"/>
      <c r="D99" s="146"/>
      <c r="E99" s="146"/>
      <c r="F99" s="146"/>
      <c r="G99" s="146"/>
      <c r="H99" s="146"/>
      <c r="I99" s="146"/>
      <c r="J99" s="146"/>
      <c r="K99" s="146"/>
      <c r="L99" s="146"/>
      <c r="M99" s="146"/>
      <c r="N99" s="146"/>
      <c r="O99" s="146"/>
      <c r="P99" s="146"/>
      <c r="Q99" s="146"/>
      <c r="R99" s="146"/>
      <c r="S99" s="146"/>
      <c r="T99" s="146"/>
      <c r="U99" s="136"/>
      <c r="V99" s="136"/>
    </row>
    <row r="100" spans="1:22">
      <c r="A100" s="153"/>
      <c r="B100" s="145"/>
      <c r="C100" s="125"/>
      <c r="D100" s="146"/>
      <c r="E100" s="146"/>
      <c r="F100" s="146"/>
      <c r="G100" s="146"/>
      <c r="H100" s="146"/>
      <c r="I100" s="146"/>
      <c r="J100" s="146"/>
      <c r="K100" s="146"/>
      <c r="L100" s="146"/>
      <c r="M100" s="146"/>
      <c r="N100" s="146"/>
      <c r="O100" s="146"/>
      <c r="P100" s="146"/>
      <c r="Q100" s="146"/>
      <c r="R100" s="146"/>
      <c r="S100" s="146"/>
      <c r="T100" s="146"/>
      <c r="U100" s="136"/>
      <c r="V100" s="136"/>
    </row>
    <row r="101" spans="1:22">
      <c r="A101" s="153"/>
      <c r="B101" s="145"/>
      <c r="C101" s="125"/>
      <c r="D101" s="146"/>
      <c r="E101" s="146"/>
      <c r="F101" s="146"/>
      <c r="G101" s="146"/>
      <c r="H101" s="146"/>
      <c r="I101" s="146"/>
      <c r="J101" s="146"/>
      <c r="K101" s="146"/>
      <c r="L101" s="146"/>
      <c r="M101" s="146"/>
      <c r="N101" s="146"/>
      <c r="O101" s="146"/>
      <c r="P101" s="146"/>
      <c r="Q101" s="146"/>
      <c r="R101" s="146"/>
      <c r="S101" s="146"/>
      <c r="T101" s="146"/>
      <c r="U101" s="136"/>
      <c r="V101" s="136"/>
    </row>
    <row r="102" spans="1:22">
      <c r="A102" s="153"/>
      <c r="B102" s="145"/>
      <c r="C102" s="125"/>
      <c r="D102" s="146"/>
      <c r="E102" s="146"/>
      <c r="F102" s="146"/>
      <c r="G102" s="146"/>
      <c r="H102" s="146"/>
      <c r="I102" s="146"/>
      <c r="J102" s="146"/>
      <c r="K102" s="146"/>
      <c r="L102" s="146"/>
      <c r="M102" s="146"/>
      <c r="N102" s="146"/>
      <c r="O102" s="146"/>
      <c r="P102" s="146"/>
      <c r="Q102" s="146"/>
      <c r="R102" s="146"/>
      <c r="S102" s="146"/>
      <c r="T102" s="146"/>
      <c r="U102" s="136"/>
      <c r="V102" s="136"/>
    </row>
    <row r="103" spans="1:22">
      <c r="A103" s="153"/>
      <c r="B103" s="145"/>
      <c r="C103" s="154"/>
      <c r="D103" s="146"/>
      <c r="E103" s="146"/>
      <c r="F103" s="146"/>
      <c r="G103" s="146"/>
      <c r="H103" s="146"/>
      <c r="I103" s="146"/>
      <c r="J103" s="146"/>
      <c r="K103" s="146"/>
      <c r="L103" s="146"/>
      <c r="M103" s="146"/>
      <c r="N103" s="146"/>
      <c r="O103" s="146"/>
      <c r="P103" s="146"/>
      <c r="Q103" s="146"/>
      <c r="R103" s="146"/>
      <c r="S103" s="146"/>
      <c r="T103" s="146"/>
      <c r="U103" s="136"/>
      <c r="V103" s="136"/>
    </row>
    <row r="104" spans="1:22">
      <c r="A104" s="153"/>
      <c r="B104" s="145"/>
      <c r="C104" s="125"/>
      <c r="D104" s="146"/>
      <c r="E104" s="146"/>
      <c r="F104" s="146"/>
      <c r="G104" s="146"/>
      <c r="H104" s="146"/>
      <c r="I104" s="146"/>
      <c r="J104" s="146"/>
      <c r="K104" s="146"/>
      <c r="L104" s="146"/>
      <c r="M104" s="146"/>
      <c r="N104" s="146"/>
      <c r="O104" s="146"/>
      <c r="P104" s="146"/>
      <c r="Q104" s="146"/>
      <c r="R104" s="146"/>
      <c r="S104" s="146"/>
      <c r="T104" s="146"/>
      <c r="U104" s="136"/>
      <c r="V104" s="136"/>
    </row>
    <row r="105" spans="1:22">
      <c r="A105" s="153"/>
      <c r="B105" s="145"/>
      <c r="C105" s="125"/>
      <c r="D105" s="146"/>
      <c r="E105" s="146"/>
      <c r="F105" s="146"/>
      <c r="G105" s="146"/>
      <c r="H105" s="146"/>
      <c r="I105" s="146"/>
      <c r="J105" s="146"/>
      <c r="K105" s="146"/>
      <c r="L105" s="146"/>
      <c r="M105" s="146"/>
      <c r="N105" s="146"/>
      <c r="O105" s="146"/>
      <c r="P105" s="146"/>
      <c r="Q105" s="146"/>
      <c r="R105" s="146"/>
      <c r="S105" s="146"/>
      <c r="T105" s="146"/>
      <c r="U105" s="136"/>
      <c r="V105" s="136"/>
    </row>
    <row r="106" spans="1:22">
      <c r="A106" s="153"/>
      <c r="B106" s="145"/>
      <c r="C106" s="125"/>
      <c r="D106" s="146"/>
      <c r="E106" s="146"/>
      <c r="F106" s="146"/>
      <c r="G106" s="146"/>
      <c r="H106" s="146"/>
      <c r="I106" s="146"/>
      <c r="J106" s="146"/>
      <c r="K106" s="146"/>
      <c r="L106" s="146"/>
      <c r="M106" s="146"/>
      <c r="N106" s="146"/>
      <c r="O106" s="146"/>
      <c r="P106" s="146"/>
      <c r="Q106" s="146"/>
      <c r="R106" s="146"/>
      <c r="S106" s="146"/>
      <c r="T106" s="146"/>
      <c r="U106" s="136"/>
      <c r="V106" s="136"/>
    </row>
    <row r="107" spans="1:22">
      <c r="A107" s="153"/>
      <c r="B107" s="145"/>
      <c r="C107" s="125"/>
      <c r="D107" s="146"/>
      <c r="E107" s="146"/>
      <c r="F107" s="146"/>
      <c r="G107" s="146"/>
      <c r="H107" s="146"/>
      <c r="I107" s="146"/>
      <c r="J107" s="146"/>
      <c r="K107" s="146"/>
      <c r="L107" s="146"/>
      <c r="M107" s="146"/>
      <c r="N107" s="146"/>
      <c r="O107" s="146"/>
      <c r="P107" s="146"/>
      <c r="Q107" s="146"/>
      <c r="R107" s="146"/>
      <c r="S107" s="146"/>
      <c r="T107" s="146"/>
      <c r="U107" s="136"/>
      <c r="V107" s="136"/>
    </row>
    <row r="108" spans="1:22">
      <c r="A108" s="153"/>
      <c r="B108" s="145"/>
      <c r="C108" s="125"/>
      <c r="D108" s="146"/>
      <c r="E108" s="146"/>
      <c r="F108" s="146"/>
      <c r="G108" s="146"/>
      <c r="H108" s="146"/>
      <c r="I108" s="146"/>
      <c r="J108" s="146"/>
      <c r="K108" s="146"/>
      <c r="L108" s="146"/>
      <c r="M108" s="146"/>
      <c r="N108" s="146"/>
      <c r="O108" s="146"/>
      <c r="P108" s="146"/>
      <c r="Q108" s="146"/>
      <c r="R108" s="146"/>
      <c r="S108" s="146"/>
      <c r="T108" s="146"/>
      <c r="U108" s="136"/>
      <c r="V108" s="136"/>
    </row>
    <row r="109" spans="1:22">
      <c r="A109" s="153"/>
      <c r="B109" s="145"/>
      <c r="C109" s="125"/>
      <c r="D109" s="136"/>
      <c r="E109" s="136"/>
      <c r="F109" s="136"/>
      <c r="G109" s="136"/>
      <c r="H109" s="136"/>
      <c r="I109" s="136"/>
      <c r="J109" s="136"/>
      <c r="K109" s="136"/>
      <c r="L109" s="136"/>
      <c r="M109" s="136"/>
      <c r="N109" s="136"/>
      <c r="O109" s="136"/>
      <c r="P109" s="136"/>
      <c r="Q109" s="136"/>
      <c r="R109" s="136"/>
      <c r="S109" s="136"/>
      <c r="T109" s="136"/>
      <c r="U109" s="136"/>
      <c r="V109" s="136"/>
    </row>
    <row r="110" spans="1:22">
      <c r="A110" s="153"/>
      <c r="B110" s="145"/>
      <c r="C110" s="125"/>
    </row>
    <row r="111" spans="1:22">
      <c r="A111" s="153"/>
      <c r="B111" s="145"/>
      <c r="C111" s="125"/>
    </row>
    <row r="112" spans="1:22">
      <c r="A112" s="153"/>
      <c r="B112" s="145"/>
      <c r="C112" s="125"/>
    </row>
    <row r="113" spans="1:3">
      <c r="A113" s="153"/>
      <c r="B113" s="145"/>
      <c r="C113" s="125"/>
    </row>
    <row r="114" spans="1:3">
      <c r="A114" s="153"/>
      <c r="B114" s="145"/>
      <c r="C114" s="125"/>
    </row>
    <row r="115" spans="1:3">
      <c r="A115" s="153"/>
      <c r="B115" s="145"/>
      <c r="C115" s="125"/>
    </row>
    <row r="116" spans="1:3">
      <c r="A116" s="153"/>
      <c r="B116" s="145"/>
      <c r="C116" s="125"/>
    </row>
    <row r="117" spans="1:3">
      <c r="A117" s="153"/>
      <c r="B117" s="145"/>
      <c r="C117" s="125"/>
    </row>
    <row r="118" spans="1:3">
      <c r="A118" s="153"/>
      <c r="B118" s="145"/>
      <c r="C118" s="125"/>
    </row>
    <row r="119" spans="1:3">
      <c r="A119" s="153"/>
      <c r="B119" s="145"/>
      <c r="C119" s="125"/>
    </row>
    <row r="120" spans="1:3">
      <c r="A120" s="153"/>
      <c r="B120" s="145"/>
      <c r="C120" s="125"/>
    </row>
    <row r="121" spans="1:3">
      <c r="A121" s="153"/>
      <c r="B121" s="145"/>
      <c r="C121" s="125"/>
    </row>
    <row r="122" spans="1:3">
      <c r="A122" s="153"/>
      <c r="B122" s="145"/>
      <c r="C122" s="125"/>
    </row>
    <row r="123" spans="1:3">
      <c r="A123" s="153"/>
      <c r="B123" s="145"/>
      <c r="C123" s="125"/>
    </row>
    <row r="124" spans="1:3">
      <c r="A124" s="153"/>
      <c r="B124" s="145"/>
      <c r="C124" s="125"/>
    </row>
    <row r="125" spans="1:3">
      <c r="A125" s="153"/>
      <c r="B125" s="145"/>
      <c r="C125" s="125"/>
    </row>
    <row r="126" spans="1:3">
      <c r="A126" s="153"/>
      <c r="B126" s="145"/>
      <c r="C126" s="125"/>
    </row>
    <row r="127" spans="1:3">
      <c r="A127" s="153"/>
      <c r="B127" s="145"/>
      <c r="C127" s="125"/>
    </row>
    <row r="128" spans="1:3">
      <c r="A128" s="153"/>
      <c r="B128" s="145"/>
      <c r="C128" s="125"/>
    </row>
    <row r="129" spans="1:3">
      <c r="A129" s="153"/>
      <c r="B129" s="145"/>
      <c r="C129" s="125"/>
    </row>
    <row r="130" spans="1:3">
      <c r="A130" s="153"/>
      <c r="B130" s="145"/>
      <c r="C130" s="125"/>
    </row>
    <row r="131" spans="1:3">
      <c r="A131" s="153"/>
      <c r="B131" s="145"/>
      <c r="C131" s="125"/>
    </row>
    <row r="132" spans="1:3">
      <c r="A132" s="153"/>
      <c r="B132" s="145"/>
      <c r="C132" s="125"/>
    </row>
    <row r="133" spans="1:3">
      <c r="A133" s="153"/>
      <c r="B133" s="145"/>
      <c r="C133" s="125"/>
    </row>
    <row r="134" spans="1:3">
      <c r="A134" s="153"/>
      <c r="B134" s="145"/>
      <c r="C134" s="125"/>
    </row>
    <row r="135" spans="1:3">
      <c r="A135" s="153"/>
      <c r="B135" s="125"/>
      <c r="C135" s="125"/>
    </row>
    <row r="136" spans="1:3">
      <c r="A136" s="153"/>
      <c r="B136" s="145"/>
      <c r="C136" s="125"/>
    </row>
    <row r="137" spans="1:3">
      <c r="A137" s="153"/>
      <c r="B137" s="145"/>
      <c r="C137" s="125"/>
    </row>
    <row r="138" spans="1:3">
      <c r="A138" s="153"/>
      <c r="B138" s="145"/>
      <c r="C138" s="125"/>
    </row>
    <row r="139" spans="1:3">
      <c r="A139" s="153"/>
      <c r="B139" s="145"/>
      <c r="C139" s="125"/>
    </row>
    <row r="140" spans="1:3">
      <c r="A140" s="153"/>
      <c r="B140" s="145"/>
      <c r="C140" s="125"/>
    </row>
    <row r="141" spans="1:3">
      <c r="A141" s="153"/>
      <c r="B141" s="145"/>
      <c r="C141" s="125"/>
    </row>
    <row r="142" spans="1:3">
      <c r="A142" s="153"/>
      <c r="B142" s="145"/>
      <c r="C142" s="125"/>
    </row>
    <row r="143" spans="1:3">
      <c r="A143" s="153"/>
      <c r="B143" s="145"/>
      <c r="C143" s="125"/>
    </row>
    <row r="144" spans="1:3">
      <c r="A144" s="153"/>
      <c r="B144" s="145"/>
      <c r="C144" s="125"/>
    </row>
    <row r="145" spans="1:3">
      <c r="A145" s="153"/>
      <c r="B145" s="145"/>
      <c r="C145" s="125"/>
    </row>
    <row r="146" spans="1:3">
      <c r="A146" s="153"/>
      <c r="B146" s="145"/>
      <c r="C146" s="125"/>
    </row>
    <row r="147" spans="1:3">
      <c r="A147" s="153"/>
      <c r="B147" s="145"/>
      <c r="C147" s="125"/>
    </row>
    <row r="148" spans="1:3">
      <c r="A148" s="153"/>
      <c r="B148" s="145"/>
      <c r="C148" s="125"/>
    </row>
    <row r="149" spans="1:3">
      <c r="A149" s="153"/>
      <c r="B149" s="145"/>
      <c r="C149" s="125"/>
    </row>
    <row r="150" spans="1:3">
      <c r="A150" s="153"/>
      <c r="B150" s="145"/>
      <c r="C150" s="125"/>
    </row>
    <row r="151" spans="1:3">
      <c r="A151" s="153"/>
      <c r="B151" s="145"/>
      <c r="C151" s="125"/>
    </row>
    <row r="152" spans="1:3">
      <c r="A152" s="153"/>
      <c r="B152" s="145"/>
      <c r="C152" s="125"/>
    </row>
    <row r="153" spans="1:3">
      <c r="A153" s="153"/>
      <c r="B153" s="145"/>
      <c r="C153" s="125"/>
    </row>
    <row r="154" spans="1:3">
      <c r="A154" s="153"/>
      <c r="B154" s="145"/>
      <c r="C154" s="125"/>
    </row>
    <row r="155" spans="1:3">
      <c r="A155" s="153"/>
      <c r="B155" s="145"/>
      <c r="C155" s="125"/>
    </row>
    <row r="156" spans="1:3">
      <c r="A156" s="153"/>
      <c r="B156" s="145"/>
      <c r="C156" s="125"/>
    </row>
    <row r="157" spans="1:3">
      <c r="A157" s="153"/>
      <c r="B157" s="145"/>
      <c r="C157" s="125"/>
    </row>
    <row r="158" spans="1:3">
      <c r="A158" s="153"/>
      <c r="B158" s="145"/>
      <c r="C158" s="125"/>
    </row>
    <row r="159" spans="1:3">
      <c r="A159" s="153"/>
      <c r="B159" s="145"/>
      <c r="C159" s="125"/>
    </row>
    <row r="160" spans="1:3">
      <c r="A160" s="153"/>
      <c r="B160" s="145"/>
      <c r="C160" s="125"/>
    </row>
    <row r="161" spans="1:3">
      <c r="A161" s="153"/>
      <c r="B161" s="145"/>
      <c r="C161" s="125"/>
    </row>
    <row r="162" spans="1:3">
      <c r="A162" s="153"/>
      <c r="B162" s="145"/>
      <c r="C162" s="125"/>
    </row>
    <row r="163" spans="1:3">
      <c r="A163" s="153"/>
      <c r="B163" s="145"/>
      <c r="C163" s="125"/>
    </row>
    <row r="164" spans="1:3">
      <c r="A164" s="153"/>
      <c r="B164" s="145"/>
      <c r="C164" s="125"/>
    </row>
    <row r="165" spans="1:3">
      <c r="A165" s="153"/>
      <c r="B165" s="145"/>
      <c r="C165" s="125"/>
    </row>
    <row r="166" spans="1:3">
      <c r="A166" s="153"/>
      <c r="B166" s="145"/>
      <c r="C166" s="125"/>
    </row>
    <row r="167" spans="1:3">
      <c r="A167" s="153"/>
      <c r="B167" s="145"/>
      <c r="C167" s="125"/>
    </row>
    <row r="168" spans="1:3">
      <c r="A168" s="153"/>
      <c r="B168" s="145"/>
      <c r="C168" s="125"/>
    </row>
    <row r="169" spans="1:3">
      <c r="A169" s="153"/>
      <c r="B169" s="145"/>
      <c r="C169" s="125"/>
    </row>
    <row r="170" spans="1:3">
      <c r="A170" s="153"/>
      <c r="B170" s="145"/>
      <c r="C170" s="154"/>
    </row>
    <row r="171" spans="1:3">
      <c r="A171" s="153"/>
      <c r="B171" s="145"/>
      <c r="C171" s="154"/>
    </row>
    <row r="172" spans="1:3">
      <c r="A172" s="153"/>
      <c r="B172" s="145"/>
      <c r="C172" s="154"/>
    </row>
    <row r="173" spans="1:3">
      <c r="A173" s="153"/>
      <c r="B173" s="145"/>
      <c r="C173" s="154"/>
    </row>
    <row r="174" spans="1:3">
      <c r="A174" s="153"/>
      <c r="B174" s="145"/>
      <c r="C174" s="154"/>
    </row>
    <row r="175" spans="1:3">
      <c r="A175" s="153"/>
      <c r="B175" s="145"/>
      <c r="C175" s="154"/>
    </row>
    <row r="176" spans="1:3">
      <c r="A176" s="153"/>
      <c r="B176" s="145"/>
      <c r="C176" s="154"/>
    </row>
    <row r="177" spans="1:3">
      <c r="A177" s="153"/>
      <c r="B177" s="145"/>
      <c r="C177" s="154"/>
    </row>
    <row r="178" spans="1:3">
      <c r="A178" s="153"/>
      <c r="B178" s="145"/>
      <c r="C178" s="154"/>
    </row>
    <row r="179" spans="1:3">
      <c r="A179" s="153"/>
      <c r="B179" s="145"/>
      <c r="C179" s="154"/>
    </row>
    <row r="180" spans="1:3">
      <c r="A180" s="153"/>
      <c r="B180" s="125"/>
      <c r="C180" s="154"/>
    </row>
    <row r="181" spans="1:3">
      <c r="A181" s="153"/>
      <c r="B181" s="145"/>
      <c r="C181" s="125"/>
    </row>
    <row r="182" spans="1:3">
      <c r="A182" s="153"/>
      <c r="B182" s="145"/>
      <c r="C182" s="125"/>
    </row>
    <row r="183" spans="1:3">
      <c r="A183" s="153"/>
      <c r="B183" s="145"/>
      <c r="C183" s="125"/>
    </row>
    <row r="184" spans="1:3">
      <c r="A184" s="153"/>
      <c r="B184" s="145"/>
      <c r="C184" s="125"/>
    </row>
    <row r="185" spans="1:3">
      <c r="A185" s="153"/>
      <c r="B185" s="145"/>
      <c r="C185" s="125"/>
    </row>
    <row r="186" spans="1:3">
      <c r="A186" s="153"/>
      <c r="B186" s="145"/>
      <c r="C186" s="125"/>
    </row>
    <row r="187" spans="1:3">
      <c r="A187" s="153"/>
      <c r="B187" s="145"/>
      <c r="C187" s="125"/>
    </row>
    <row r="188" spans="1:3">
      <c r="A188" s="153"/>
      <c r="B188" s="145"/>
      <c r="C188" s="125"/>
    </row>
    <row r="189" spans="1:3">
      <c r="A189" s="153"/>
      <c r="B189" s="145"/>
      <c r="C189" s="125"/>
    </row>
    <row r="190" spans="1:3">
      <c r="A190" s="153"/>
      <c r="B190" s="145"/>
      <c r="C190" s="125"/>
    </row>
    <row r="191" spans="1:3">
      <c r="A191" s="153"/>
      <c r="B191" s="145"/>
      <c r="C191" s="125"/>
    </row>
    <row r="192" spans="1:3">
      <c r="A192" s="153"/>
      <c r="B192" s="145"/>
      <c r="C192" s="125"/>
    </row>
    <row r="193" spans="1:3">
      <c r="A193" s="153"/>
      <c r="B193" s="145"/>
      <c r="C193" s="125"/>
    </row>
    <row r="194" spans="1:3">
      <c r="A194" s="153"/>
      <c r="B194" s="145"/>
      <c r="C194" s="125"/>
    </row>
    <row r="195" spans="1:3">
      <c r="A195" s="153"/>
      <c r="B195" s="145"/>
      <c r="C195" s="125"/>
    </row>
    <row r="196" spans="1:3">
      <c r="A196" s="153"/>
      <c r="B196" s="145"/>
      <c r="C196" s="125"/>
    </row>
    <row r="197" spans="1:3">
      <c r="A197" s="153"/>
      <c r="B197" s="145"/>
      <c r="C197" s="125"/>
    </row>
    <row r="198" spans="1:3">
      <c r="A198" s="153"/>
      <c r="B198" s="145"/>
      <c r="C198" s="125"/>
    </row>
    <row r="199" spans="1:3">
      <c r="A199" s="153"/>
      <c r="B199" s="145"/>
      <c r="C199" s="125"/>
    </row>
    <row r="200" spans="1:3">
      <c r="A200" s="153"/>
      <c r="B200" s="145"/>
      <c r="C200" s="125"/>
    </row>
    <row r="201" spans="1:3">
      <c r="A201" s="153"/>
      <c r="B201" s="145"/>
      <c r="C201" s="125"/>
    </row>
    <row r="202" spans="1:3">
      <c r="A202" s="153"/>
      <c r="B202" s="145"/>
      <c r="C202" s="125"/>
    </row>
    <row r="203" spans="1:3">
      <c r="A203" s="153"/>
      <c r="B203" s="145"/>
      <c r="C203" s="125"/>
    </row>
    <row r="204" spans="1:3">
      <c r="A204" s="153"/>
      <c r="B204" s="145"/>
      <c r="C204" s="125"/>
    </row>
    <row r="205" spans="1:3">
      <c r="A205" s="153"/>
      <c r="B205" s="145"/>
      <c r="C205" s="125"/>
    </row>
    <row r="206" spans="1:3">
      <c r="A206" s="153"/>
      <c r="B206" s="125"/>
      <c r="C206" s="125"/>
    </row>
    <row r="207" spans="1:3">
      <c r="A207" s="153"/>
      <c r="B207" s="145"/>
      <c r="C207" s="125"/>
    </row>
    <row r="208" spans="1:3">
      <c r="A208" s="153"/>
      <c r="B208" s="145"/>
      <c r="C208" s="125"/>
    </row>
    <row r="209" spans="1:3">
      <c r="A209" s="153"/>
      <c r="B209" s="145"/>
      <c r="C209" s="125"/>
    </row>
    <row r="210" spans="1:3">
      <c r="A210" s="153"/>
      <c r="B210" s="145"/>
      <c r="C210" s="125"/>
    </row>
    <row r="211" spans="1:3">
      <c r="A211" s="153"/>
      <c r="B211" s="145"/>
      <c r="C211" s="125"/>
    </row>
    <row r="212" spans="1:3">
      <c r="A212" s="153"/>
      <c r="B212" s="145"/>
      <c r="C212" s="125"/>
    </row>
    <row r="213" spans="1:3">
      <c r="A213" s="153"/>
      <c r="B213" s="145"/>
      <c r="C213" s="125"/>
    </row>
    <row r="214" spans="1:3">
      <c r="A214" s="153"/>
      <c r="B214" s="145"/>
      <c r="C214" s="125"/>
    </row>
    <row r="215" spans="1:3">
      <c r="A215" s="153"/>
      <c r="B215" s="145"/>
      <c r="C215" s="125"/>
    </row>
    <row r="216" spans="1:3">
      <c r="A216" s="153"/>
      <c r="B216" s="145"/>
      <c r="C216" s="125"/>
    </row>
    <row r="217" spans="1:3">
      <c r="A217" s="153"/>
      <c r="B217" s="145"/>
      <c r="C217" s="125"/>
    </row>
    <row r="218" spans="1:3">
      <c r="A218" s="153"/>
      <c r="B218" s="145"/>
      <c r="C218" s="125"/>
    </row>
    <row r="219" spans="1:3">
      <c r="A219" s="153"/>
      <c r="B219" s="145"/>
      <c r="C219" s="125"/>
    </row>
    <row r="220" spans="1:3">
      <c r="A220" s="153"/>
      <c r="B220" s="145"/>
      <c r="C220" s="125"/>
    </row>
    <row r="221" spans="1:3">
      <c r="A221" s="153"/>
      <c r="B221" s="145"/>
      <c r="C221" s="125"/>
    </row>
    <row r="222" spans="1:3">
      <c r="A222" s="153"/>
      <c r="B222" s="145"/>
      <c r="C222" s="125"/>
    </row>
    <row r="223" spans="1:3">
      <c r="A223" s="153"/>
      <c r="B223" s="145"/>
      <c r="C223" s="125"/>
    </row>
    <row r="224" spans="1:3">
      <c r="A224" s="153"/>
      <c r="B224" s="145"/>
      <c r="C224" s="125"/>
    </row>
    <row r="225" spans="1:3">
      <c r="A225" s="153"/>
      <c r="B225" s="145"/>
      <c r="C225" s="125"/>
    </row>
    <row r="226" spans="1:3">
      <c r="A226" s="153"/>
      <c r="B226" s="145"/>
      <c r="C226" s="125"/>
    </row>
    <row r="227" spans="1:3">
      <c r="A227" s="153"/>
      <c r="B227" s="145"/>
      <c r="C227" s="125"/>
    </row>
    <row r="228" spans="1:3">
      <c r="A228" s="153"/>
      <c r="B228" s="145"/>
      <c r="C228" s="125"/>
    </row>
    <row r="229" spans="1:3">
      <c r="A229" s="153"/>
      <c r="B229" s="145"/>
      <c r="C229" s="125"/>
    </row>
    <row r="230" spans="1:3">
      <c r="A230" s="153"/>
      <c r="B230" s="145"/>
      <c r="C230" s="125"/>
    </row>
    <row r="231" spans="1:3">
      <c r="A231" s="153"/>
      <c r="B231" s="145"/>
      <c r="C231" s="125"/>
    </row>
    <row r="232" spans="1:3">
      <c r="A232" s="153"/>
      <c r="B232" s="145"/>
      <c r="C232" s="125"/>
    </row>
    <row r="233" spans="1:3">
      <c r="A233" s="153"/>
      <c r="B233" s="145"/>
      <c r="C233" s="125"/>
    </row>
    <row r="234" spans="1:3">
      <c r="A234" s="153"/>
      <c r="B234" s="145"/>
      <c r="C234" s="125"/>
    </row>
    <row r="235" spans="1:3">
      <c r="A235" s="153"/>
      <c r="B235" s="145"/>
      <c r="C235" s="125"/>
    </row>
    <row r="236" spans="1:3">
      <c r="A236" s="153"/>
      <c r="B236" s="145"/>
      <c r="C236" s="125"/>
    </row>
    <row r="237" spans="1:3">
      <c r="A237" s="153"/>
      <c r="B237" s="145"/>
      <c r="C237" s="125"/>
    </row>
    <row r="238" spans="1:3">
      <c r="A238" s="153"/>
      <c r="B238" s="145"/>
      <c r="C238" s="125"/>
    </row>
    <row r="239" spans="1:3">
      <c r="A239" s="153"/>
      <c r="B239" s="145"/>
      <c r="C239" s="125"/>
    </row>
    <row r="240" spans="1:3">
      <c r="A240" s="153"/>
      <c r="B240" s="145"/>
      <c r="C240" s="125"/>
    </row>
    <row r="241" spans="1:3">
      <c r="A241" s="153"/>
      <c r="B241" s="145"/>
      <c r="C241" s="125"/>
    </row>
    <row r="242" spans="1:3">
      <c r="A242" s="153"/>
      <c r="B242" s="145"/>
      <c r="C242" s="125"/>
    </row>
    <row r="243" spans="1:3">
      <c r="A243" s="153"/>
      <c r="B243" s="145"/>
      <c r="C243" s="125"/>
    </row>
    <row r="244" spans="1:3">
      <c r="A244" s="153"/>
      <c r="B244" s="145"/>
      <c r="C244" s="125"/>
    </row>
    <row r="245" spans="1:3">
      <c r="A245" s="153"/>
      <c r="B245" s="145"/>
      <c r="C245" s="125"/>
    </row>
    <row r="246" spans="1:3">
      <c r="A246" s="153"/>
      <c r="B246" s="145"/>
      <c r="C246" s="125"/>
    </row>
    <row r="247" spans="1:3">
      <c r="A247" s="153"/>
      <c r="B247" s="145"/>
      <c r="C247" s="125"/>
    </row>
    <row r="248" spans="1:3">
      <c r="A248" s="153"/>
      <c r="B248" s="145"/>
      <c r="C248" s="125"/>
    </row>
    <row r="249" spans="1:3">
      <c r="A249" s="153"/>
      <c r="B249" s="145"/>
      <c r="C249" s="125"/>
    </row>
    <row r="250" spans="1:3">
      <c r="A250" s="153"/>
      <c r="B250" s="145"/>
      <c r="C250" s="125"/>
    </row>
    <row r="251" spans="1:3">
      <c r="A251" s="153"/>
      <c r="B251" s="125"/>
      <c r="C251" s="125"/>
    </row>
    <row r="252" spans="1:3">
      <c r="A252" s="153"/>
      <c r="B252" s="125"/>
      <c r="C252" s="125"/>
    </row>
    <row r="253" spans="1:3">
      <c r="A253" s="153"/>
      <c r="B253" s="125"/>
      <c r="C253" s="125"/>
    </row>
    <row r="254" spans="1:3">
      <c r="A254" s="153"/>
      <c r="B254" s="125"/>
      <c r="C254" s="125"/>
    </row>
    <row r="255" spans="1:3">
      <c r="A255" s="153"/>
      <c r="B255" s="125"/>
      <c r="C255" s="125"/>
    </row>
    <row r="256" spans="1:3">
      <c r="A256" s="153"/>
      <c r="B256" s="125"/>
      <c r="C256" s="125"/>
    </row>
    <row r="257" spans="1:3">
      <c r="A257" s="153"/>
      <c r="B257" s="125"/>
      <c r="C257" s="125"/>
    </row>
    <row r="258" spans="1:3">
      <c r="A258" s="153"/>
      <c r="B258" s="125"/>
      <c r="C258" s="125"/>
    </row>
    <row r="259" spans="1:3">
      <c r="A259" s="153"/>
      <c r="B259" s="125"/>
      <c r="C259" s="125"/>
    </row>
    <row r="260" spans="1:3">
      <c r="A260" s="153"/>
      <c r="B260" s="125"/>
      <c r="C260" s="125"/>
    </row>
    <row r="261" spans="1:3">
      <c r="A261" s="153"/>
      <c r="B261" s="125"/>
      <c r="C261" s="125"/>
    </row>
    <row r="262" spans="1:3">
      <c r="A262" s="153"/>
      <c r="B262" s="125"/>
      <c r="C262" s="125"/>
    </row>
    <row r="263" spans="1:3">
      <c r="A263" s="153"/>
      <c r="B263" s="125"/>
      <c r="C263" s="125"/>
    </row>
    <row r="264" spans="1:3">
      <c r="A264" s="153"/>
      <c r="B264" s="125"/>
      <c r="C264" s="125"/>
    </row>
    <row r="265" spans="1:3">
      <c r="A265" s="153"/>
      <c r="B265" s="125"/>
      <c r="C265" s="125"/>
    </row>
    <row r="266" spans="1:3">
      <c r="A266" s="153"/>
      <c r="B266" s="125"/>
      <c r="C266" s="125"/>
    </row>
    <row r="267" spans="1:3">
      <c r="A267" s="153"/>
      <c r="B267" s="125"/>
      <c r="C267" s="125"/>
    </row>
    <row r="268" spans="1:3">
      <c r="A268" s="153"/>
      <c r="B268" s="125"/>
      <c r="C268" s="125"/>
    </row>
    <row r="269" spans="1:3">
      <c r="A269" s="153"/>
      <c r="B269" s="125"/>
      <c r="C269" s="125"/>
    </row>
    <row r="270" spans="1:3">
      <c r="A270" s="153"/>
      <c r="B270" s="125"/>
      <c r="C270" s="125"/>
    </row>
    <row r="271" spans="1:3">
      <c r="A271" s="153"/>
      <c r="B271" s="125"/>
      <c r="C271" s="125"/>
    </row>
    <row r="272" spans="1:3">
      <c r="A272" s="153"/>
      <c r="B272" s="125"/>
      <c r="C272" s="125"/>
    </row>
    <row r="273" spans="1:3">
      <c r="A273" s="153"/>
      <c r="B273" s="125"/>
      <c r="C273" s="125"/>
    </row>
    <row r="274" spans="1:3">
      <c r="A274" s="153"/>
      <c r="B274" s="125"/>
      <c r="C274" s="125"/>
    </row>
    <row r="275" spans="1:3">
      <c r="A275" s="153"/>
      <c r="B275" s="125"/>
      <c r="C275" s="125"/>
    </row>
    <row r="276" spans="1:3">
      <c r="A276" s="153"/>
      <c r="B276" s="125"/>
      <c r="C276" s="125"/>
    </row>
    <row r="277" spans="1:3">
      <c r="A277" s="153"/>
      <c r="B277" s="125"/>
      <c r="C277" s="125"/>
    </row>
    <row r="278" spans="1:3">
      <c r="A278" s="153"/>
      <c r="B278" s="125"/>
      <c r="C278" s="125"/>
    </row>
    <row r="279" spans="1:3">
      <c r="A279" s="153"/>
      <c r="B279" s="125"/>
      <c r="C279" s="125"/>
    </row>
    <row r="280" spans="1:3">
      <c r="A280" s="153"/>
      <c r="B280" s="125"/>
      <c r="C280" s="125"/>
    </row>
    <row r="281" spans="1:3">
      <c r="A281" s="153"/>
      <c r="B281" s="125"/>
      <c r="C281" s="125"/>
    </row>
    <row r="282" spans="1:3">
      <c r="A282" s="153"/>
      <c r="B282" s="125"/>
      <c r="C282" s="125"/>
    </row>
    <row r="283" spans="1:3">
      <c r="A283" s="153"/>
      <c r="B283" s="125"/>
      <c r="C283" s="125"/>
    </row>
    <row r="284" spans="1:3">
      <c r="A284" s="153"/>
      <c r="B284" s="125"/>
      <c r="C284" s="125"/>
    </row>
    <row r="285" spans="1:3">
      <c r="A285" s="153"/>
      <c r="B285" s="125"/>
      <c r="C285" s="125"/>
    </row>
    <row r="286" spans="1:3">
      <c r="A286" s="153"/>
      <c r="B286" s="125"/>
      <c r="C286" s="125"/>
    </row>
    <row r="287" spans="1:3">
      <c r="A287" s="153"/>
      <c r="B287" s="125"/>
      <c r="C287" s="125"/>
    </row>
    <row r="288" spans="1:3">
      <c r="A288" s="153"/>
      <c r="B288" s="125"/>
      <c r="C288" s="125"/>
    </row>
    <row r="289" spans="1:3">
      <c r="A289" s="153"/>
      <c r="B289" s="125"/>
      <c r="C289" s="125"/>
    </row>
    <row r="290" spans="1:3">
      <c r="A290" s="153"/>
      <c r="B290" s="125"/>
      <c r="C290" s="125"/>
    </row>
    <row r="291" spans="1:3">
      <c r="A291" s="153"/>
      <c r="B291" s="125"/>
      <c r="C291" s="125"/>
    </row>
    <row r="292" spans="1:3">
      <c r="A292" s="153"/>
      <c r="B292" s="125"/>
      <c r="C292" s="125"/>
    </row>
    <row r="293" spans="1:3">
      <c r="A293" s="153"/>
      <c r="B293" s="125"/>
      <c r="C293" s="125"/>
    </row>
    <row r="294" spans="1:3">
      <c r="A294" s="153"/>
      <c r="B294" s="125"/>
      <c r="C294" s="125"/>
    </row>
    <row r="295" spans="1:3">
      <c r="A295" s="153"/>
      <c r="B295" s="125"/>
      <c r="C295" s="125"/>
    </row>
    <row r="296" spans="1:3">
      <c r="A296" s="153"/>
      <c r="B296" s="125"/>
      <c r="C296" s="125"/>
    </row>
    <row r="297" spans="1:3">
      <c r="A297" s="153"/>
      <c r="B297" s="125"/>
      <c r="C297" s="125"/>
    </row>
    <row r="298" spans="1:3">
      <c r="A298" s="153"/>
      <c r="B298" s="125"/>
      <c r="C298" s="125"/>
    </row>
    <row r="299" spans="1:3">
      <c r="A299" s="153"/>
      <c r="B299" s="125"/>
      <c r="C299" s="125"/>
    </row>
    <row r="300" spans="1:3">
      <c r="A300" s="153"/>
      <c r="B300" s="125"/>
      <c r="C300" s="125"/>
    </row>
    <row r="301" spans="1:3">
      <c r="A301" s="153"/>
      <c r="B301" s="125"/>
      <c r="C301" s="125"/>
    </row>
    <row r="302" spans="1:3">
      <c r="A302" s="153"/>
      <c r="B302" s="125"/>
      <c r="C302" s="125"/>
    </row>
    <row r="303" spans="1:3">
      <c r="A303" s="153"/>
      <c r="B303" s="125"/>
      <c r="C303" s="125"/>
    </row>
    <row r="304" spans="1:3">
      <c r="A304" s="153"/>
      <c r="B304" s="125"/>
      <c r="C304" s="125"/>
    </row>
    <row r="305" spans="1:3">
      <c r="A305" s="153"/>
      <c r="B305" s="125"/>
      <c r="C305" s="125"/>
    </row>
    <row r="306" spans="1:3">
      <c r="A306" s="153"/>
      <c r="B306" s="125"/>
      <c r="C306" s="125"/>
    </row>
    <row r="307" spans="1:3">
      <c r="A307" s="153"/>
      <c r="B307" s="125"/>
      <c r="C307" s="125"/>
    </row>
    <row r="308" spans="1:3">
      <c r="A308" s="153"/>
      <c r="B308" s="125"/>
      <c r="C308" s="125"/>
    </row>
    <row r="309" spans="1:3">
      <c r="A309" s="153"/>
      <c r="B309" s="125"/>
      <c r="C309" s="125"/>
    </row>
    <row r="310" spans="1:3">
      <c r="A310" s="153"/>
      <c r="B310" s="125"/>
      <c r="C310" s="125"/>
    </row>
    <row r="311" spans="1:3">
      <c r="A311" s="153"/>
      <c r="B311" s="125"/>
      <c r="C311" s="125"/>
    </row>
    <row r="312" spans="1:3">
      <c r="A312" s="153"/>
      <c r="B312" s="125"/>
      <c r="C312" s="125"/>
    </row>
    <row r="313" spans="1:3">
      <c r="A313" s="153"/>
      <c r="B313" s="125"/>
      <c r="C313" s="125"/>
    </row>
    <row r="314" spans="1:3">
      <c r="A314" s="153"/>
      <c r="B314" s="125"/>
      <c r="C314" s="125"/>
    </row>
    <row r="315" spans="1:3">
      <c r="A315" s="153"/>
      <c r="B315" s="125"/>
      <c r="C315" s="125"/>
    </row>
    <row r="316" spans="1:3">
      <c r="A316" s="153"/>
      <c r="B316" s="125"/>
      <c r="C316" s="125"/>
    </row>
    <row r="317" spans="1:3">
      <c r="A317" s="153"/>
      <c r="B317" s="125"/>
      <c r="C317" s="125"/>
    </row>
    <row r="318" spans="1:3">
      <c r="A318" s="153"/>
      <c r="B318" s="125"/>
      <c r="C318" s="125"/>
    </row>
    <row r="319" spans="1:3">
      <c r="A319" s="153"/>
      <c r="B319" s="125"/>
      <c r="C319" s="125"/>
    </row>
    <row r="320" spans="1:3">
      <c r="A320" s="153"/>
      <c r="B320" s="125"/>
      <c r="C320" s="125"/>
    </row>
    <row r="321" spans="1:3">
      <c r="A321" s="153"/>
      <c r="B321" s="125"/>
      <c r="C321" s="125"/>
    </row>
    <row r="322" spans="1:3">
      <c r="A322" s="153"/>
      <c r="B322" s="125"/>
      <c r="C322" s="125"/>
    </row>
    <row r="323" spans="1:3">
      <c r="A323" s="153"/>
      <c r="B323" s="125"/>
      <c r="C323" s="125"/>
    </row>
    <row r="324" spans="1:3">
      <c r="A324" s="153"/>
      <c r="B324" s="125"/>
      <c r="C324" s="125"/>
    </row>
    <row r="325" spans="1:3">
      <c r="A325" s="153"/>
      <c r="B325" s="125"/>
      <c r="C325" s="125"/>
    </row>
    <row r="326" spans="1:3">
      <c r="A326" s="153"/>
      <c r="B326" s="125"/>
      <c r="C326" s="125"/>
    </row>
    <row r="327" spans="1:3">
      <c r="A327" s="153"/>
      <c r="B327" s="125"/>
      <c r="C327" s="125"/>
    </row>
    <row r="328" spans="1:3">
      <c r="A328" s="153"/>
      <c r="B328" s="125"/>
      <c r="C328" s="125"/>
    </row>
    <row r="329" spans="1:3">
      <c r="A329" s="153"/>
      <c r="B329" s="125"/>
      <c r="C329" s="125"/>
    </row>
    <row r="330" spans="1:3">
      <c r="A330" s="153"/>
      <c r="B330" s="125"/>
      <c r="C330" s="125"/>
    </row>
    <row r="331" spans="1:3">
      <c r="A331" s="153"/>
      <c r="B331" s="125"/>
      <c r="C331" s="125"/>
    </row>
    <row r="332" spans="1:3">
      <c r="A332" s="153"/>
      <c r="B332" s="125"/>
      <c r="C332" s="125"/>
    </row>
    <row r="333" spans="1:3">
      <c r="A333" s="153"/>
      <c r="B333" s="125"/>
      <c r="C333" s="125"/>
    </row>
    <row r="334" spans="1:3">
      <c r="A334" s="153"/>
      <c r="B334" s="125"/>
      <c r="C334" s="125"/>
    </row>
    <row r="335" spans="1:3">
      <c r="A335" s="153"/>
      <c r="B335" s="125"/>
      <c r="C335" s="125"/>
    </row>
    <row r="336" spans="1:3">
      <c r="A336" s="153"/>
      <c r="B336" s="125"/>
      <c r="C336" s="125"/>
    </row>
    <row r="337" spans="1:3">
      <c r="A337" s="153"/>
      <c r="B337" s="125"/>
      <c r="C337" s="125"/>
    </row>
    <row r="338" spans="1:3">
      <c r="A338" s="153"/>
      <c r="B338" s="125"/>
      <c r="C338" s="125"/>
    </row>
    <row r="339" spans="1:3">
      <c r="A339" s="153"/>
      <c r="B339" s="125"/>
      <c r="C339" s="125"/>
    </row>
    <row r="340" spans="1:3">
      <c r="A340" s="153"/>
      <c r="B340" s="125"/>
      <c r="C340" s="125"/>
    </row>
    <row r="341" spans="1:3">
      <c r="A341" s="153"/>
      <c r="B341" s="125"/>
      <c r="C341" s="125"/>
    </row>
    <row r="342" spans="1:3">
      <c r="A342" s="153"/>
      <c r="B342" s="125"/>
      <c r="C342" s="125"/>
    </row>
    <row r="343" spans="1:3">
      <c r="A343" s="153"/>
      <c r="B343" s="125"/>
      <c r="C343" s="125"/>
    </row>
    <row r="344" spans="1:3">
      <c r="A344" s="153"/>
      <c r="B344" s="125"/>
      <c r="C344" s="125"/>
    </row>
    <row r="345" spans="1:3">
      <c r="A345" s="153"/>
      <c r="B345" s="125"/>
      <c r="C345" s="125"/>
    </row>
    <row r="346" spans="1:3">
      <c r="A346" s="153"/>
      <c r="B346" s="125"/>
      <c r="C346" s="125"/>
    </row>
    <row r="347" spans="1:3">
      <c r="A347" s="153"/>
      <c r="B347" s="125"/>
      <c r="C347" s="125"/>
    </row>
    <row r="348" spans="1:3">
      <c r="A348" s="153"/>
      <c r="B348" s="125"/>
      <c r="C348" s="125"/>
    </row>
    <row r="349" spans="1:3">
      <c r="A349" s="153"/>
      <c r="B349" s="125"/>
      <c r="C349" s="125"/>
    </row>
    <row r="350" spans="1:3">
      <c r="A350" s="153"/>
      <c r="B350" s="125"/>
      <c r="C350" s="125"/>
    </row>
    <row r="351" spans="1:3">
      <c r="A351" s="153"/>
      <c r="B351" s="125"/>
      <c r="C351" s="125"/>
    </row>
    <row r="352" spans="1:3">
      <c r="A352" s="153"/>
      <c r="B352" s="125"/>
      <c r="C352" s="125"/>
    </row>
    <row r="353" spans="1:3">
      <c r="A353" s="153"/>
      <c r="B353" s="125"/>
      <c r="C353" s="125"/>
    </row>
    <row r="354" spans="1:3">
      <c r="A354" s="153"/>
      <c r="B354" s="125"/>
      <c r="C354" s="125"/>
    </row>
    <row r="355" spans="1:3">
      <c r="A355" s="153"/>
      <c r="B355" s="125"/>
      <c r="C355" s="125"/>
    </row>
    <row r="356" spans="1:3">
      <c r="A356" s="153"/>
      <c r="B356" s="125"/>
      <c r="C356" s="125"/>
    </row>
    <row r="357" spans="1:3">
      <c r="A357" s="153"/>
      <c r="B357" s="125"/>
      <c r="C357" s="125"/>
    </row>
    <row r="358" spans="1:3">
      <c r="A358" s="153"/>
      <c r="B358" s="125"/>
      <c r="C358" s="125"/>
    </row>
    <row r="359" spans="1:3">
      <c r="A359" s="153"/>
      <c r="B359" s="125"/>
      <c r="C359" s="125"/>
    </row>
    <row r="360" spans="1:3">
      <c r="A360" s="153"/>
      <c r="B360" s="125"/>
      <c r="C360" s="125"/>
    </row>
    <row r="361" spans="1:3">
      <c r="A361" s="153"/>
      <c r="B361" s="125"/>
      <c r="C361" s="125"/>
    </row>
    <row r="362" spans="1:3">
      <c r="A362" s="153"/>
      <c r="B362" s="125"/>
      <c r="C362" s="125"/>
    </row>
    <row r="363" spans="1:3">
      <c r="A363" s="153"/>
      <c r="B363" s="125"/>
      <c r="C363" s="125"/>
    </row>
    <row r="364" spans="1:3">
      <c r="A364" s="153"/>
      <c r="B364" s="125"/>
      <c r="C364" s="125"/>
    </row>
    <row r="365" spans="1:3">
      <c r="A365" s="153"/>
      <c r="B365" s="125"/>
      <c r="C365" s="125"/>
    </row>
    <row r="366" spans="1:3">
      <c r="A366" s="153"/>
      <c r="B366" s="125"/>
      <c r="C366" s="125"/>
    </row>
    <row r="367" spans="1:3">
      <c r="A367" s="153"/>
      <c r="B367" s="125"/>
      <c r="C367" s="125"/>
    </row>
    <row r="368" spans="1:3">
      <c r="A368" s="153"/>
      <c r="B368" s="125"/>
      <c r="C368" s="125"/>
    </row>
    <row r="369" spans="1:3">
      <c r="A369" s="153"/>
      <c r="B369" s="125"/>
      <c r="C369" s="125"/>
    </row>
    <row r="370" spans="1:3">
      <c r="A370" s="153"/>
      <c r="B370" s="125"/>
      <c r="C370" s="125"/>
    </row>
    <row r="371" spans="1:3">
      <c r="A371" s="153"/>
      <c r="B371" s="125"/>
      <c r="C371" s="125"/>
    </row>
    <row r="372" spans="1:3">
      <c r="A372" s="153"/>
      <c r="B372" s="125"/>
      <c r="C372" s="125"/>
    </row>
    <row r="373" spans="1:3">
      <c r="A373" s="153"/>
      <c r="B373" s="125"/>
      <c r="C373" s="125"/>
    </row>
    <row r="374" spans="1:3">
      <c r="A374" s="153"/>
      <c r="B374" s="125"/>
      <c r="C374" s="125"/>
    </row>
    <row r="375" spans="1:3">
      <c r="A375" s="153"/>
      <c r="B375" s="125"/>
      <c r="C375" s="125"/>
    </row>
    <row r="376" spans="1:3">
      <c r="A376" s="153"/>
      <c r="B376" s="125"/>
      <c r="C376" s="125"/>
    </row>
    <row r="377" spans="1:3">
      <c r="A377" s="153"/>
      <c r="B377" s="125"/>
      <c r="C377" s="125"/>
    </row>
    <row r="378" spans="1:3">
      <c r="A378" s="153"/>
      <c r="B378" s="125"/>
      <c r="C378" s="125"/>
    </row>
    <row r="379" spans="1:3">
      <c r="A379" s="153"/>
      <c r="B379" s="125"/>
      <c r="C379" s="125"/>
    </row>
    <row r="380" spans="1:3">
      <c r="A380" s="153"/>
      <c r="B380" s="125"/>
      <c r="C380" s="125"/>
    </row>
    <row r="381" spans="1:3">
      <c r="A381" s="153"/>
      <c r="B381" s="125"/>
      <c r="C381" s="125"/>
    </row>
    <row r="382" spans="1:3">
      <c r="A382" s="153"/>
      <c r="B382" s="125"/>
      <c r="C382" s="125"/>
    </row>
    <row r="383" spans="1:3">
      <c r="A383" s="153"/>
      <c r="B383" s="125"/>
      <c r="C383" s="125"/>
    </row>
    <row r="384" spans="1:3">
      <c r="A384" s="153"/>
      <c r="B384" s="125"/>
      <c r="C384" s="125"/>
    </row>
    <row r="385" spans="1:3">
      <c r="A385" s="153"/>
      <c r="B385" s="125"/>
      <c r="C385" s="125"/>
    </row>
    <row r="386" spans="1:3">
      <c r="A386" s="153"/>
      <c r="B386" s="125"/>
      <c r="C386" s="125"/>
    </row>
    <row r="387" spans="1:3">
      <c r="A387" s="153"/>
      <c r="B387" s="125"/>
      <c r="C387" s="125"/>
    </row>
    <row r="388" spans="1:3">
      <c r="A388" s="153"/>
      <c r="B388" s="125"/>
      <c r="C388" s="125"/>
    </row>
    <row r="389" spans="1:3">
      <c r="A389" s="153"/>
      <c r="B389" s="125"/>
      <c r="C389" s="125"/>
    </row>
    <row r="390" spans="1:3">
      <c r="A390" s="153"/>
      <c r="B390" s="125"/>
      <c r="C390" s="125"/>
    </row>
    <row r="391" spans="1:3">
      <c r="A391" s="153"/>
      <c r="B391" s="125"/>
      <c r="C391" s="125"/>
    </row>
    <row r="392" spans="1:3">
      <c r="A392" s="153"/>
      <c r="B392" s="125"/>
      <c r="C392" s="125"/>
    </row>
    <row r="393" spans="1:3">
      <c r="A393" s="153"/>
      <c r="B393" s="125"/>
      <c r="C393" s="125"/>
    </row>
    <row r="394" spans="1:3">
      <c r="A394" s="153"/>
      <c r="B394" s="125"/>
      <c r="C394" s="125"/>
    </row>
    <row r="395" spans="1:3">
      <c r="A395" s="153"/>
      <c r="B395" s="125"/>
      <c r="C395" s="125"/>
    </row>
    <row r="396" spans="1:3">
      <c r="A396" s="153"/>
      <c r="B396" s="125"/>
      <c r="C396" s="125"/>
    </row>
    <row r="397" spans="1:3">
      <c r="A397" s="153"/>
      <c r="B397" s="125"/>
      <c r="C397" s="125"/>
    </row>
    <row r="398" spans="1:3">
      <c r="A398" s="153"/>
      <c r="B398" s="125"/>
      <c r="C398" s="125"/>
    </row>
    <row r="399" spans="1:3">
      <c r="A399" s="153"/>
      <c r="B399" s="125"/>
      <c r="C399" s="125"/>
    </row>
    <row r="400" spans="1:3">
      <c r="A400" s="153"/>
      <c r="B400" s="125"/>
      <c r="C400" s="125"/>
    </row>
    <row r="401" spans="1:3">
      <c r="A401" s="153"/>
      <c r="B401" s="125"/>
      <c r="C401" s="125"/>
    </row>
    <row r="402" spans="1:3">
      <c r="A402" s="153"/>
      <c r="B402" s="125"/>
      <c r="C402" s="125"/>
    </row>
    <row r="403" spans="1:3">
      <c r="A403" s="153"/>
      <c r="B403" s="125"/>
      <c r="C403" s="125"/>
    </row>
    <row r="404" spans="1:3">
      <c r="A404" s="153"/>
      <c r="B404" s="125"/>
      <c r="C404" s="125"/>
    </row>
    <row r="405" spans="1:3">
      <c r="A405" s="153"/>
      <c r="B405" s="125"/>
      <c r="C405" s="125"/>
    </row>
    <row r="406" spans="1:3">
      <c r="A406" s="153"/>
      <c r="B406" s="125"/>
      <c r="C406" s="125"/>
    </row>
    <row r="407" spans="1:3">
      <c r="A407" s="153"/>
      <c r="B407" s="125"/>
      <c r="C407" s="125"/>
    </row>
    <row r="408" spans="1:3">
      <c r="A408" s="153"/>
      <c r="B408" s="125"/>
      <c r="C408" s="125"/>
    </row>
    <row r="409" spans="1:3">
      <c r="A409" s="153"/>
      <c r="B409" s="125"/>
      <c r="C409" s="125"/>
    </row>
    <row r="410" spans="1:3">
      <c r="A410" s="153"/>
      <c r="B410" s="125"/>
      <c r="C410" s="125"/>
    </row>
    <row r="411" spans="1:3">
      <c r="A411" s="153"/>
      <c r="B411" s="125"/>
      <c r="C411" s="125"/>
    </row>
    <row r="412" spans="1:3">
      <c r="A412" s="153"/>
      <c r="B412" s="125"/>
      <c r="C412" s="125"/>
    </row>
    <row r="413" spans="1:3">
      <c r="A413" s="153"/>
      <c r="B413" s="125"/>
      <c r="C413" s="125"/>
    </row>
    <row r="414" spans="1:3">
      <c r="A414" s="153"/>
      <c r="B414" s="125"/>
      <c r="C414" s="125"/>
    </row>
    <row r="415" spans="1:3">
      <c r="A415" s="153"/>
      <c r="B415" s="125"/>
      <c r="C415" s="125"/>
    </row>
    <row r="416" spans="1:3">
      <c r="A416" s="153"/>
      <c r="B416" s="125"/>
      <c r="C416" s="125"/>
    </row>
    <row r="417" spans="1:3">
      <c r="A417" s="153"/>
      <c r="B417" s="125"/>
      <c r="C417" s="125"/>
    </row>
    <row r="418" spans="1:3">
      <c r="A418" s="153"/>
      <c r="B418" s="125"/>
      <c r="C418" s="125"/>
    </row>
    <row r="419" spans="1:3">
      <c r="A419" s="153"/>
      <c r="B419" s="125"/>
      <c r="C419" s="125"/>
    </row>
    <row r="420" spans="1:3">
      <c r="A420" s="153"/>
      <c r="B420" s="125"/>
      <c r="C420" s="125"/>
    </row>
    <row r="421" spans="1:3">
      <c r="A421" s="153"/>
      <c r="B421" s="125"/>
      <c r="C421" s="125"/>
    </row>
    <row r="422" spans="1:3">
      <c r="A422" s="153"/>
      <c r="B422" s="125"/>
      <c r="C422" s="125"/>
    </row>
    <row r="423" spans="1:3">
      <c r="A423" s="153"/>
      <c r="B423" s="125"/>
      <c r="C423" s="125"/>
    </row>
    <row r="424" spans="1:3">
      <c r="A424" s="153"/>
      <c r="B424" s="125"/>
      <c r="C424" s="125"/>
    </row>
    <row r="425" spans="1:3">
      <c r="A425" s="153"/>
      <c r="B425" s="125"/>
      <c r="C425" s="125"/>
    </row>
    <row r="426" spans="1:3">
      <c r="A426" s="153"/>
      <c r="B426" s="125"/>
      <c r="C426" s="125"/>
    </row>
    <row r="427" spans="1:3">
      <c r="A427" s="153"/>
      <c r="B427" s="125"/>
      <c r="C427" s="125"/>
    </row>
    <row r="428" spans="1:3">
      <c r="A428" s="153"/>
      <c r="B428" s="125"/>
      <c r="C428" s="125"/>
    </row>
    <row r="429" spans="1:3">
      <c r="A429" s="153"/>
      <c r="B429" s="125"/>
      <c r="C429" s="125"/>
    </row>
    <row r="430" spans="1:3">
      <c r="A430" s="153"/>
      <c r="B430" s="125"/>
      <c r="C430" s="125"/>
    </row>
    <row r="431" spans="1:3">
      <c r="A431" s="153"/>
      <c r="B431" s="125"/>
      <c r="C431" s="125"/>
    </row>
    <row r="432" spans="1:3">
      <c r="A432" s="153"/>
      <c r="B432" s="125"/>
      <c r="C432" s="125"/>
    </row>
    <row r="433" spans="1:3">
      <c r="A433" s="153"/>
      <c r="B433" s="125"/>
      <c r="C433" s="125"/>
    </row>
    <row r="434" spans="1:3">
      <c r="A434" s="153"/>
      <c r="B434" s="125"/>
      <c r="C434" s="125"/>
    </row>
    <row r="435" spans="1:3">
      <c r="A435" s="153"/>
      <c r="B435" s="125"/>
      <c r="C435" s="125"/>
    </row>
    <row r="436" spans="1:3">
      <c r="A436" s="153"/>
      <c r="B436" s="125"/>
      <c r="C436" s="125"/>
    </row>
    <row r="437" spans="1:3">
      <c r="A437" s="153"/>
      <c r="B437" s="125"/>
      <c r="C437" s="125"/>
    </row>
    <row r="438" spans="1:3">
      <c r="A438" s="153"/>
      <c r="B438" s="125"/>
      <c r="C438" s="125"/>
    </row>
    <row r="439" spans="1:3">
      <c r="A439" s="153"/>
      <c r="B439" s="125"/>
      <c r="C439" s="125"/>
    </row>
    <row r="440" spans="1:3">
      <c r="A440" s="153"/>
      <c r="B440" s="125"/>
      <c r="C440" s="125"/>
    </row>
    <row r="441" spans="1:3">
      <c r="A441" s="153"/>
      <c r="B441" s="125"/>
      <c r="C441" s="125"/>
    </row>
    <row r="442" spans="1:3">
      <c r="A442" s="153"/>
      <c r="B442" s="125"/>
      <c r="C442" s="125"/>
    </row>
    <row r="443" spans="1:3">
      <c r="A443" s="153"/>
      <c r="B443" s="125"/>
      <c r="C443" s="125"/>
    </row>
    <row r="444" spans="1:3">
      <c r="A444" s="153"/>
      <c r="B444" s="125"/>
      <c r="C444" s="125"/>
    </row>
    <row r="445" spans="1:3">
      <c r="A445" s="153"/>
      <c r="B445" s="125"/>
      <c r="C445" s="125"/>
    </row>
    <row r="446" spans="1:3">
      <c r="A446" s="153"/>
      <c r="B446" s="125"/>
      <c r="C446" s="125"/>
    </row>
    <row r="447" spans="1:3">
      <c r="A447" s="153"/>
      <c r="B447" s="125"/>
      <c r="C447" s="125"/>
    </row>
    <row r="448" spans="1:3">
      <c r="A448" s="153"/>
      <c r="B448" s="125"/>
      <c r="C448" s="125"/>
    </row>
    <row r="449" spans="1:3">
      <c r="A449" s="153"/>
      <c r="B449" s="125"/>
      <c r="C449" s="125"/>
    </row>
    <row r="450" spans="1:3">
      <c r="A450" s="153"/>
      <c r="B450" s="125"/>
      <c r="C450" s="125"/>
    </row>
    <row r="451" spans="1:3">
      <c r="A451" s="153"/>
      <c r="B451" s="125"/>
      <c r="C451" s="125"/>
    </row>
    <row r="452" spans="1:3">
      <c r="A452" s="153"/>
      <c r="B452" s="125"/>
      <c r="C452" s="125"/>
    </row>
    <row r="453" spans="1:3">
      <c r="A453" s="153"/>
      <c r="B453" s="125"/>
      <c r="C453" s="125"/>
    </row>
    <row r="454" spans="1:3">
      <c r="A454" s="153"/>
      <c r="B454" s="125"/>
      <c r="C454" s="125"/>
    </row>
    <row r="455" spans="1:3">
      <c r="A455" s="153"/>
      <c r="B455" s="125"/>
      <c r="C455" s="125"/>
    </row>
    <row r="456" spans="1:3">
      <c r="A456" s="153"/>
      <c r="B456" s="125"/>
      <c r="C456" s="125"/>
    </row>
    <row r="457" spans="1:3">
      <c r="A457" s="153"/>
      <c r="B457" s="125"/>
      <c r="C457" s="125"/>
    </row>
    <row r="458" spans="1:3">
      <c r="A458" s="153"/>
      <c r="B458" s="125"/>
      <c r="C458" s="125"/>
    </row>
    <row r="459" spans="1:3">
      <c r="A459" s="153"/>
      <c r="B459" s="125"/>
      <c r="C459" s="125"/>
    </row>
    <row r="460" spans="1:3">
      <c r="A460" s="153"/>
      <c r="B460" s="125"/>
      <c r="C460" s="125"/>
    </row>
    <row r="461" spans="1:3">
      <c r="A461" s="153"/>
      <c r="B461" s="125"/>
      <c r="C461" s="125"/>
    </row>
    <row r="462" spans="1:3">
      <c r="A462" s="153"/>
      <c r="B462" s="125"/>
      <c r="C462" s="125"/>
    </row>
    <row r="463" spans="1:3">
      <c r="A463" s="153"/>
      <c r="B463" s="125"/>
      <c r="C463" s="125"/>
    </row>
    <row r="464" spans="1:3">
      <c r="A464" s="153"/>
      <c r="B464" s="125"/>
      <c r="C464" s="125"/>
    </row>
    <row r="465" spans="1:3">
      <c r="A465" s="153"/>
      <c r="B465" s="125"/>
      <c r="C465" s="125"/>
    </row>
    <row r="466" spans="1:3">
      <c r="A466" s="153"/>
      <c r="B466" s="125"/>
      <c r="C466" s="125"/>
    </row>
    <row r="467" spans="1:3">
      <c r="A467" s="153"/>
      <c r="B467" s="125"/>
      <c r="C467" s="125"/>
    </row>
    <row r="468" spans="1:3">
      <c r="A468" s="153"/>
      <c r="B468" s="125"/>
      <c r="C468" s="125"/>
    </row>
    <row r="469" spans="1:3">
      <c r="A469" s="153"/>
      <c r="B469" s="125"/>
      <c r="C469" s="125"/>
    </row>
    <row r="470" spans="1:3">
      <c r="A470" s="153"/>
      <c r="B470" s="125"/>
      <c r="C470" s="125"/>
    </row>
    <row r="471" spans="1:3">
      <c r="A471" s="153"/>
      <c r="B471" s="125"/>
      <c r="C471" s="125"/>
    </row>
    <row r="472" spans="1:3">
      <c r="A472" s="153"/>
      <c r="B472" s="125"/>
      <c r="C472" s="125"/>
    </row>
    <row r="473" spans="1:3">
      <c r="A473" s="153"/>
      <c r="B473" s="125"/>
      <c r="C473" s="125"/>
    </row>
    <row r="474" spans="1:3">
      <c r="A474" s="153"/>
      <c r="B474" s="125"/>
      <c r="C474" s="125"/>
    </row>
    <row r="475" spans="1:3">
      <c r="A475" s="153"/>
      <c r="B475" s="125"/>
      <c r="C475" s="125"/>
    </row>
    <row r="476" spans="1:3">
      <c r="A476" s="153"/>
      <c r="B476" s="125"/>
      <c r="C476" s="125"/>
    </row>
    <row r="477" spans="1:3">
      <c r="A477" s="153"/>
      <c r="B477" s="125"/>
      <c r="C477" s="125"/>
    </row>
    <row r="478" spans="1:3">
      <c r="A478" s="153"/>
      <c r="B478" s="125"/>
      <c r="C478" s="125"/>
    </row>
    <row r="479" spans="1:3">
      <c r="A479" s="153"/>
      <c r="B479" s="125"/>
      <c r="C479" s="125"/>
    </row>
    <row r="480" spans="1:3">
      <c r="A480" s="153"/>
      <c r="B480" s="125"/>
      <c r="C480" s="125"/>
    </row>
    <row r="481" spans="1:3">
      <c r="A481" s="153"/>
      <c r="B481" s="125"/>
      <c r="C481" s="125"/>
    </row>
    <row r="482" spans="1:3">
      <c r="A482" s="153"/>
      <c r="B482" s="125"/>
      <c r="C482" s="125"/>
    </row>
    <row r="483" spans="1:3">
      <c r="A483" s="153"/>
      <c r="B483" s="125"/>
      <c r="C483" s="125"/>
    </row>
    <row r="484" spans="1:3">
      <c r="A484" s="153"/>
      <c r="B484" s="125"/>
      <c r="C484" s="125"/>
    </row>
    <row r="485" spans="1:3">
      <c r="A485" s="153"/>
      <c r="B485" s="125"/>
      <c r="C485" s="125"/>
    </row>
    <row r="486" spans="1:3">
      <c r="A486" s="153"/>
      <c r="B486" s="125"/>
      <c r="C486" s="125"/>
    </row>
    <row r="487" spans="1:3">
      <c r="A487" s="153"/>
      <c r="B487" s="125"/>
      <c r="C487" s="125"/>
    </row>
    <row r="488" spans="1:3">
      <c r="A488" s="153"/>
      <c r="B488" s="125"/>
      <c r="C488" s="125"/>
    </row>
    <row r="489" spans="1:3">
      <c r="A489" s="153"/>
      <c r="B489" s="125"/>
      <c r="C489" s="125"/>
    </row>
    <row r="490" spans="1:3">
      <c r="A490" s="153"/>
      <c r="B490" s="125"/>
      <c r="C490" s="125"/>
    </row>
    <row r="491" spans="1:3">
      <c r="A491" s="153"/>
      <c r="B491" s="125"/>
      <c r="C491" s="125"/>
    </row>
    <row r="492" spans="1:3">
      <c r="A492" s="153"/>
      <c r="B492" s="125"/>
      <c r="C492" s="125"/>
    </row>
    <row r="493" spans="1:3">
      <c r="A493" s="153"/>
      <c r="B493" s="125"/>
      <c r="C493" s="125"/>
    </row>
    <row r="494" spans="1:3">
      <c r="A494" s="153"/>
      <c r="B494" s="125"/>
      <c r="C494" s="125"/>
    </row>
    <row r="495" spans="1:3">
      <c r="A495" s="153"/>
      <c r="B495" s="125"/>
      <c r="C495" s="125"/>
    </row>
    <row r="496" spans="1:3">
      <c r="A496" s="153"/>
      <c r="B496" s="125"/>
      <c r="C496" s="125"/>
    </row>
    <row r="497" spans="1:3">
      <c r="A497" s="153"/>
      <c r="B497" s="125"/>
      <c r="C497" s="125"/>
    </row>
    <row r="498" spans="1:3">
      <c r="A498" s="153"/>
      <c r="B498" s="125"/>
      <c r="C498" s="125"/>
    </row>
    <row r="499" spans="1:3">
      <c r="A499" s="153"/>
      <c r="B499" s="125"/>
      <c r="C499" s="125"/>
    </row>
    <row r="500" spans="1:3">
      <c r="A500" s="153"/>
      <c r="B500" s="125"/>
      <c r="C500" s="125"/>
    </row>
    <row r="501" spans="1:3">
      <c r="A501" s="153"/>
      <c r="B501" s="125"/>
      <c r="C501" s="125"/>
    </row>
    <row r="502" spans="1:3">
      <c r="A502" s="153"/>
      <c r="B502" s="125"/>
      <c r="C502" s="125"/>
    </row>
    <row r="503" spans="1:3">
      <c r="A503" s="153"/>
      <c r="B503" s="125"/>
      <c r="C503" s="125"/>
    </row>
    <row r="504" spans="1:3">
      <c r="A504" s="153"/>
      <c r="B504" s="125"/>
      <c r="C504" s="125"/>
    </row>
    <row r="505" spans="1:3">
      <c r="A505" s="153"/>
      <c r="B505" s="125"/>
      <c r="C505" s="125"/>
    </row>
    <row r="506" spans="1:3">
      <c r="A506" s="153"/>
      <c r="B506" s="125"/>
      <c r="C506" s="125"/>
    </row>
    <row r="507" spans="1:3">
      <c r="A507" s="153"/>
      <c r="B507" s="125"/>
      <c r="C507" s="125"/>
    </row>
    <row r="508" spans="1:3">
      <c r="A508" s="153"/>
      <c r="B508" s="125"/>
      <c r="C508" s="125"/>
    </row>
    <row r="509" spans="1:3">
      <c r="A509" s="153"/>
      <c r="B509" s="125"/>
      <c r="C509" s="125"/>
    </row>
    <row r="510" spans="1:3">
      <c r="A510" s="153"/>
      <c r="B510" s="125"/>
      <c r="C510" s="125"/>
    </row>
    <row r="511" spans="1:3">
      <c r="A511" s="153"/>
      <c r="B511" s="125"/>
      <c r="C511" s="125"/>
    </row>
    <row r="512" spans="1:3">
      <c r="A512" s="153"/>
      <c r="B512" s="125"/>
      <c r="C512" s="125"/>
    </row>
    <row r="513" spans="1:3">
      <c r="A513" s="153"/>
      <c r="B513" s="125"/>
      <c r="C513" s="125"/>
    </row>
    <row r="514" spans="1:3">
      <c r="A514" s="153"/>
      <c r="B514" s="125"/>
      <c r="C514" s="125"/>
    </row>
    <row r="515" spans="1:3">
      <c r="A515" s="153"/>
      <c r="B515" s="125"/>
      <c r="C515" s="125"/>
    </row>
    <row r="516" spans="1:3">
      <c r="A516" s="153"/>
      <c r="B516" s="125"/>
      <c r="C516" s="125"/>
    </row>
    <row r="517" spans="1:3">
      <c r="A517" s="153"/>
      <c r="B517" s="125"/>
      <c r="C517" s="125"/>
    </row>
    <row r="518" spans="1:3">
      <c r="A518" s="153"/>
      <c r="B518" s="125"/>
      <c r="C518" s="125"/>
    </row>
    <row r="519" spans="1:3">
      <c r="A519" s="153"/>
      <c r="B519" s="125"/>
      <c r="C519" s="125"/>
    </row>
    <row r="520" spans="1:3">
      <c r="A520" s="153"/>
      <c r="B520" s="125"/>
      <c r="C520" s="125"/>
    </row>
    <row r="521" spans="1:3">
      <c r="A521" s="153"/>
      <c r="B521" s="125"/>
      <c r="C521" s="125"/>
    </row>
    <row r="522" spans="1:3">
      <c r="A522" s="153"/>
      <c r="B522" s="125"/>
      <c r="C522" s="125"/>
    </row>
    <row r="523" spans="1:3">
      <c r="A523" s="153"/>
      <c r="B523" s="125"/>
      <c r="C523" s="125"/>
    </row>
    <row r="524" spans="1:3">
      <c r="A524" s="153"/>
      <c r="B524" s="125"/>
      <c r="C524" s="125"/>
    </row>
    <row r="525" spans="1:3">
      <c r="A525" s="153"/>
      <c r="B525" s="125"/>
      <c r="C525" s="125"/>
    </row>
    <row r="526" spans="1:3">
      <c r="A526" s="153"/>
      <c r="B526" s="125"/>
      <c r="C526" s="125"/>
    </row>
    <row r="527" spans="1:3">
      <c r="A527" s="153"/>
      <c r="B527" s="125"/>
      <c r="C527" s="125"/>
    </row>
    <row r="528" spans="1:3">
      <c r="A528" s="153"/>
      <c r="B528" s="125"/>
      <c r="C528" s="125"/>
    </row>
    <row r="529" spans="1:3">
      <c r="A529" s="153"/>
      <c r="B529" s="125"/>
      <c r="C529" s="125"/>
    </row>
    <row r="530" spans="1:3">
      <c r="A530" s="153"/>
      <c r="B530" s="125"/>
      <c r="C530" s="125"/>
    </row>
    <row r="531" spans="1:3">
      <c r="A531" s="153"/>
      <c r="B531" s="125"/>
      <c r="C531" s="125"/>
    </row>
    <row r="532" spans="1:3">
      <c r="A532" s="153"/>
      <c r="B532" s="125"/>
      <c r="C532" s="125"/>
    </row>
    <row r="533" spans="1:3">
      <c r="A533" s="153"/>
      <c r="B533" s="125"/>
      <c r="C533" s="125"/>
    </row>
    <row r="534" spans="1:3">
      <c r="A534" s="153"/>
      <c r="B534" s="125"/>
      <c r="C534" s="125"/>
    </row>
    <row r="535" spans="1:3">
      <c r="A535" s="153"/>
      <c r="B535" s="125"/>
      <c r="C535" s="125"/>
    </row>
    <row r="536" spans="1:3">
      <c r="A536" s="153"/>
      <c r="B536" s="125"/>
      <c r="C536" s="125"/>
    </row>
    <row r="537" spans="1:3">
      <c r="A537" s="153"/>
      <c r="B537" s="125"/>
      <c r="C537" s="125"/>
    </row>
    <row r="538" spans="1:3">
      <c r="A538" s="153"/>
      <c r="B538" s="125"/>
      <c r="C538" s="125"/>
    </row>
    <row r="539" spans="1:3">
      <c r="A539" s="153"/>
      <c r="B539" s="125"/>
      <c r="C539" s="125"/>
    </row>
    <row r="540" spans="1:3">
      <c r="A540" s="153"/>
      <c r="B540" s="125"/>
      <c r="C540" s="125"/>
    </row>
    <row r="541" spans="1:3">
      <c r="A541" s="153"/>
      <c r="B541" s="125"/>
      <c r="C541" s="125"/>
    </row>
    <row r="542" spans="1:3">
      <c r="A542" s="153"/>
      <c r="B542" s="125"/>
      <c r="C542" s="125"/>
    </row>
    <row r="543" spans="1:3">
      <c r="A543" s="153"/>
      <c r="B543" s="125"/>
      <c r="C543" s="125"/>
    </row>
    <row r="544" spans="1:3">
      <c r="A544" s="153"/>
      <c r="B544" s="125"/>
      <c r="C544" s="125"/>
    </row>
    <row r="545" spans="1:3">
      <c r="A545" s="153"/>
      <c r="B545" s="125"/>
      <c r="C545" s="125"/>
    </row>
    <row r="546" spans="1:3">
      <c r="A546" s="153"/>
      <c r="B546" s="125"/>
      <c r="C546" s="125"/>
    </row>
    <row r="547" spans="1:3">
      <c r="A547" s="153"/>
      <c r="B547" s="125"/>
      <c r="C547" s="125"/>
    </row>
    <row r="548" spans="1:3">
      <c r="A548" s="153"/>
      <c r="B548" s="125"/>
      <c r="C548" s="125"/>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U457"/>
  <sheetViews>
    <sheetView workbookViewId="0">
      <pane xSplit="1" ySplit="3" topLeftCell="B4" activePane="bottomRight" state="frozen"/>
      <selection pane="topRight" activeCell="B1" sqref="B1"/>
      <selection pane="bottomLeft" activeCell="A4" sqref="A4"/>
      <selection pane="bottomRight" activeCell="B10" sqref="B10"/>
    </sheetView>
  </sheetViews>
  <sheetFormatPr defaultRowHeight="13"/>
  <cols>
    <col min="1" max="1" width="11.08984375" style="56" customWidth="1"/>
    <col min="2" max="7" width="10.6328125" customWidth="1"/>
    <col min="8" max="8" width="4.6328125" customWidth="1"/>
    <col min="9" max="9" width="11.08984375" style="56" customWidth="1"/>
    <col min="13" max="14" width="9" customWidth="1"/>
    <col min="15" max="15" width="4.08984375" customWidth="1"/>
    <col min="16" max="16" width="11.08984375" style="56" customWidth="1"/>
  </cols>
  <sheetData>
    <row r="1" spans="1:21">
      <c r="A1" s="1" t="s">
        <v>642</v>
      </c>
      <c r="C1" s="362" t="s">
        <v>332</v>
      </c>
      <c r="D1" s="1088">
        <f>推計方法資料!E13</f>
        <v>44377</v>
      </c>
      <c r="F1" s="362" t="s">
        <v>1</v>
      </c>
      <c r="H1" s="219"/>
      <c r="I1" s="1" t="s">
        <v>643</v>
      </c>
      <c r="J1" s="363"/>
      <c r="K1" s="362"/>
      <c r="L1" s="219"/>
      <c r="M1" s="219"/>
      <c r="N1" s="219"/>
      <c r="O1" s="219"/>
      <c r="P1" s="1" t="s">
        <v>1005</v>
      </c>
      <c r="Q1" s="363"/>
      <c r="R1" s="362"/>
      <c r="S1" s="219"/>
    </row>
    <row r="2" spans="1:21">
      <c r="A2" s="5"/>
      <c r="B2" s="352" t="s">
        <v>12</v>
      </c>
      <c r="C2" s="381" t="s">
        <v>992</v>
      </c>
      <c r="D2" s="279" t="s">
        <v>993</v>
      </c>
      <c r="E2" s="381" t="s">
        <v>994</v>
      </c>
      <c r="F2" s="349" t="s">
        <v>995</v>
      </c>
      <c r="G2" s="349" t="s">
        <v>1085</v>
      </c>
      <c r="H2" s="219"/>
      <c r="I2" s="5"/>
      <c r="J2" s="352">
        <v>2015</v>
      </c>
      <c r="K2" s="381">
        <v>2016</v>
      </c>
      <c r="L2" s="349">
        <v>2017</v>
      </c>
      <c r="M2" s="381">
        <v>2018</v>
      </c>
      <c r="N2" s="381">
        <v>2019</v>
      </c>
      <c r="O2" s="219"/>
      <c r="P2" s="5"/>
      <c r="Q2" s="352">
        <v>2015</v>
      </c>
      <c r="R2" s="381">
        <v>2016</v>
      </c>
      <c r="S2" s="349">
        <v>2017</v>
      </c>
      <c r="T2" s="349">
        <v>2018</v>
      </c>
      <c r="U2" s="349">
        <v>2019</v>
      </c>
    </row>
    <row r="3" spans="1:21">
      <c r="A3" s="364" t="s">
        <v>145</v>
      </c>
      <c r="B3" s="353"/>
      <c r="C3" s="382"/>
      <c r="D3" s="345"/>
      <c r="E3" s="382"/>
      <c r="F3" s="1037"/>
      <c r="G3" s="1037"/>
      <c r="H3" s="219"/>
      <c r="I3" s="364" t="s">
        <v>145</v>
      </c>
      <c r="J3" s="390"/>
      <c r="K3" s="391"/>
      <c r="L3" s="350"/>
      <c r="M3" s="391"/>
      <c r="N3" s="391"/>
      <c r="O3" s="219"/>
      <c r="P3" s="364" t="s">
        <v>145</v>
      </c>
      <c r="Q3" s="267"/>
      <c r="R3" s="445"/>
      <c r="S3" s="269"/>
      <c r="T3" s="269"/>
      <c r="U3" s="269"/>
    </row>
    <row r="4" spans="1:21">
      <c r="A4" s="365" t="s">
        <v>15</v>
      </c>
      <c r="B4" s="358">
        <f>交流人口推計2!F4</f>
        <v>4762665</v>
      </c>
      <c r="C4" s="383">
        <f>交流人口推計2!L4</f>
        <v>4699825</v>
      </c>
      <c r="D4" s="359">
        <f>交流人口推計2!R4</f>
        <v>4634048</v>
      </c>
      <c r="E4" s="383">
        <f>交流人口推計2!X4</f>
        <v>4682178</v>
      </c>
      <c r="F4" s="392">
        <f>交流人口推計2!AD4</f>
        <v>4664126</v>
      </c>
      <c r="G4" s="436">
        <f>交流人口推計2!AJ4</f>
        <v>4633168</v>
      </c>
      <c r="H4" s="219"/>
      <c r="I4" s="365" t="s">
        <v>15</v>
      </c>
      <c r="J4" s="418">
        <f>ROUND(C4/B4*100,1)</f>
        <v>98.7</v>
      </c>
      <c r="K4" s="419">
        <f>ROUND(D4/C4*100,1)</f>
        <v>98.6</v>
      </c>
      <c r="L4" s="420">
        <f>ROUND(E4/C4*100,1)</f>
        <v>99.6</v>
      </c>
      <c r="M4" s="397">
        <f t="shared" ref="M4:N4" si="0">ROUND(F4/E4*100,1)</f>
        <v>99.6</v>
      </c>
      <c r="N4" s="397">
        <f t="shared" si="0"/>
        <v>99.3</v>
      </c>
      <c r="O4" s="219"/>
      <c r="P4" s="480" t="s">
        <v>15</v>
      </c>
      <c r="Q4" s="418">
        <f>ROUND(県推計人口!AH7/県推計人口!$AC7*100,1)</f>
        <v>99</v>
      </c>
      <c r="R4" s="419">
        <f>ROUND(県推計人口!AI7/県推計人口!$AC7*100,1)</f>
        <v>98.8</v>
      </c>
      <c r="S4" s="420">
        <f>ROUND(県推計人口!AJ7/県推計人口!$AC7*100,1)</f>
        <v>98.5</v>
      </c>
      <c r="T4" s="420">
        <f>ROUND(県推計人口!AK7/県推計人口!$AC7*100,1)</f>
        <v>98.1</v>
      </c>
      <c r="U4" s="420">
        <f>ROUND(県推計人口!AL7/県推計人口!$AC7*100,1)</f>
        <v>97.8</v>
      </c>
    </row>
    <row r="5" spans="1:21">
      <c r="A5" s="366" t="s">
        <v>16</v>
      </c>
      <c r="B5" s="355">
        <f>交流人口推計2!F5</f>
        <v>1436227</v>
      </c>
      <c r="C5" s="384">
        <f>交流人口推計2!L5</f>
        <v>1420870</v>
      </c>
      <c r="D5" s="347">
        <f>交流人口推計2!R5</f>
        <v>1344463</v>
      </c>
      <c r="E5" s="384">
        <f>交流人口推計2!X5</f>
        <v>1427091</v>
      </c>
      <c r="F5" s="393">
        <f>交流人口推計2!AD5</f>
        <v>1417440</v>
      </c>
      <c r="G5" s="436">
        <f>交流人口推計2!AJ5</f>
        <v>1411207</v>
      </c>
      <c r="H5" s="219"/>
      <c r="I5" s="366" t="s">
        <v>16</v>
      </c>
      <c r="J5" s="421">
        <f t="shared" ref="J5:K68" si="1">ROUND(C5/B5*100,1)</f>
        <v>98.9</v>
      </c>
      <c r="K5" s="422">
        <f t="shared" si="1"/>
        <v>94.6</v>
      </c>
      <c r="L5" s="423">
        <f t="shared" ref="L5:L68" si="2">ROUND(E5/C5*100,1)</f>
        <v>100.4</v>
      </c>
      <c r="M5" s="388">
        <f t="shared" ref="M5:N68" si="3">ROUND(F5/E5*100,1)</f>
        <v>99.3</v>
      </c>
      <c r="N5" s="388">
        <f t="shared" si="3"/>
        <v>99.6</v>
      </c>
      <c r="O5" s="219"/>
      <c r="P5" s="24" t="s">
        <v>16</v>
      </c>
      <c r="Q5" s="483"/>
      <c r="R5" s="460"/>
      <c r="S5" s="484"/>
      <c r="T5" s="840"/>
      <c r="U5" s="840"/>
    </row>
    <row r="6" spans="1:21">
      <c r="A6" s="367" t="s">
        <v>17</v>
      </c>
      <c r="B6" s="354">
        <f>交流人口推計2!F6</f>
        <v>789260</v>
      </c>
      <c r="C6" s="385">
        <f>交流人口推計2!L6</f>
        <v>795715</v>
      </c>
      <c r="D6" s="346">
        <f>交流人口推計2!R6</f>
        <v>794500</v>
      </c>
      <c r="E6" s="385">
        <f>交流人口推計2!X6</f>
        <v>794832</v>
      </c>
      <c r="F6" s="357">
        <f>交流人口推計2!AD6</f>
        <v>795010</v>
      </c>
      <c r="G6" s="387">
        <f>交流人口推計2!AJ6</f>
        <v>793272</v>
      </c>
      <c r="H6" s="219"/>
      <c r="I6" s="367" t="s">
        <v>17</v>
      </c>
      <c r="J6" s="421">
        <f t="shared" si="1"/>
        <v>100.8</v>
      </c>
      <c r="K6" s="422">
        <f t="shared" si="1"/>
        <v>99.8</v>
      </c>
      <c r="L6" s="423">
        <f t="shared" si="2"/>
        <v>99.9</v>
      </c>
      <c r="M6" s="388">
        <f t="shared" si="3"/>
        <v>100</v>
      </c>
      <c r="N6" s="388">
        <f t="shared" si="3"/>
        <v>99.8</v>
      </c>
      <c r="O6" s="219"/>
      <c r="P6" s="481" t="s">
        <v>17</v>
      </c>
      <c r="Q6" s="483"/>
      <c r="R6" s="460"/>
      <c r="S6" s="484"/>
      <c r="T6" s="460"/>
      <c r="U6" s="460"/>
    </row>
    <row r="7" spans="1:21">
      <c r="A7" s="367" t="s">
        <v>18</v>
      </c>
      <c r="B7" s="354">
        <f>交流人口推計2!F7</f>
        <v>548315</v>
      </c>
      <c r="C7" s="385">
        <f>交流人口推計2!L7</f>
        <v>540918</v>
      </c>
      <c r="D7" s="346">
        <f>交流人口推計2!R7</f>
        <v>545459</v>
      </c>
      <c r="E7" s="385">
        <f>交流人口推計2!X7</f>
        <v>540036</v>
      </c>
      <c r="F7" s="357">
        <f>交流人口推計2!AD7</f>
        <v>545046</v>
      </c>
      <c r="G7" s="387">
        <f>交流人口推計2!AJ7</f>
        <v>540071</v>
      </c>
      <c r="H7" s="219"/>
      <c r="I7" s="367" t="s">
        <v>18</v>
      </c>
      <c r="J7" s="421">
        <f t="shared" si="1"/>
        <v>98.7</v>
      </c>
      <c r="K7" s="422">
        <f t="shared" si="1"/>
        <v>100.8</v>
      </c>
      <c r="L7" s="423">
        <f t="shared" si="2"/>
        <v>99.8</v>
      </c>
      <c r="M7" s="388">
        <f t="shared" si="3"/>
        <v>100.9</v>
      </c>
      <c r="N7" s="388">
        <f t="shared" si="3"/>
        <v>99.1</v>
      </c>
      <c r="O7" s="219"/>
      <c r="P7" s="481" t="s">
        <v>18</v>
      </c>
      <c r="Q7" s="483"/>
      <c r="R7" s="460"/>
      <c r="S7" s="484"/>
      <c r="T7" s="460"/>
      <c r="U7" s="460"/>
    </row>
    <row r="8" spans="1:21">
      <c r="A8" s="367" t="s">
        <v>19</v>
      </c>
      <c r="B8" s="354">
        <f>交流人口推計2!F8</f>
        <v>549885</v>
      </c>
      <c r="C8" s="385">
        <f>交流人口推計2!L8</f>
        <v>544476</v>
      </c>
      <c r="D8" s="346">
        <f>交流人口推計2!R8</f>
        <v>549022</v>
      </c>
      <c r="E8" s="385">
        <f>交流人口推計2!X8</f>
        <v>544451</v>
      </c>
      <c r="F8" s="357">
        <f>交流人口推計2!AD8</f>
        <v>544443</v>
      </c>
      <c r="G8" s="387">
        <f>交流人口推計2!AJ8</f>
        <v>543347</v>
      </c>
      <c r="H8" s="219"/>
      <c r="I8" s="367" t="s">
        <v>19</v>
      </c>
      <c r="J8" s="421">
        <f t="shared" si="1"/>
        <v>99</v>
      </c>
      <c r="K8" s="422">
        <f t="shared" si="1"/>
        <v>100.8</v>
      </c>
      <c r="L8" s="423">
        <f t="shared" si="2"/>
        <v>100</v>
      </c>
      <c r="M8" s="388">
        <f t="shared" si="3"/>
        <v>100</v>
      </c>
      <c r="N8" s="388">
        <f t="shared" si="3"/>
        <v>99.8</v>
      </c>
      <c r="O8" s="219"/>
      <c r="P8" s="481" t="s">
        <v>19</v>
      </c>
      <c r="Q8" s="483"/>
      <c r="R8" s="460"/>
      <c r="S8" s="484"/>
      <c r="T8" s="460"/>
      <c r="U8" s="460"/>
    </row>
    <row r="9" spans="1:21">
      <c r="A9" s="367" t="s">
        <v>20</v>
      </c>
      <c r="B9" s="354">
        <f>交流人口推計2!F9</f>
        <v>248876</v>
      </c>
      <c r="C9" s="385">
        <f>交流人口推計2!L9</f>
        <v>235086</v>
      </c>
      <c r="D9" s="346">
        <f>交流人口推計2!R9</f>
        <v>238032</v>
      </c>
      <c r="E9" s="385">
        <f>交流人口推計2!X9</f>
        <v>232690</v>
      </c>
      <c r="F9" s="357">
        <f>交流人口推計2!AD9</f>
        <v>231672</v>
      </c>
      <c r="G9" s="387">
        <f>交流人口推計2!AJ9</f>
        <v>228283</v>
      </c>
      <c r="H9" s="219"/>
      <c r="I9" s="367" t="s">
        <v>20</v>
      </c>
      <c r="J9" s="421">
        <f t="shared" si="1"/>
        <v>94.5</v>
      </c>
      <c r="K9" s="422">
        <f t="shared" si="1"/>
        <v>101.3</v>
      </c>
      <c r="L9" s="423">
        <f t="shared" si="2"/>
        <v>99</v>
      </c>
      <c r="M9" s="388">
        <f t="shared" si="3"/>
        <v>99.6</v>
      </c>
      <c r="N9" s="388">
        <f t="shared" si="3"/>
        <v>98.5</v>
      </c>
      <c r="O9" s="219"/>
      <c r="P9" s="481" t="s">
        <v>20</v>
      </c>
      <c r="Q9" s="483"/>
      <c r="R9" s="460"/>
      <c r="S9" s="484"/>
      <c r="T9" s="460"/>
      <c r="U9" s="460"/>
    </row>
    <row r="10" spans="1:21">
      <c r="A10" s="367" t="s">
        <v>21</v>
      </c>
      <c r="B10" s="354">
        <f>交流人口推計2!F10</f>
        <v>529686</v>
      </c>
      <c r="C10" s="385">
        <f>交流人口推計2!L10</f>
        <v>529646</v>
      </c>
      <c r="D10" s="346">
        <f>交流人口推計2!R10</f>
        <v>531351</v>
      </c>
      <c r="E10" s="385">
        <f>交流人口推計2!X10</f>
        <v>523769</v>
      </c>
      <c r="F10" s="357">
        <f>交流人口推計2!AD10</f>
        <v>520703</v>
      </c>
      <c r="G10" s="387">
        <f>交流人口推計2!AJ10</f>
        <v>518509</v>
      </c>
      <c r="H10" s="219"/>
      <c r="I10" s="367" t="s">
        <v>21</v>
      </c>
      <c r="J10" s="421">
        <f t="shared" si="1"/>
        <v>100</v>
      </c>
      <c r="K10" s="422">
        <f t="shared" si="1"/>
        <v>100.3</v>
      </c>
      <c r="L10" s="423">
        <f t="shared" si="2"/>
        <v>98.9</v>
      </c>
      <c r="M10" s="388">
        <f t="shared" si="3"/>
        <v>99.4</v>
      </c>
      <c r="N10" s="388">
        <f t="shared" si="3"/>
        <v>99.6</v>
      </c>
      <c r="O10" s="219"/>
      <c r="P10" s="481" t="s">
        <v>21</v>
      </c>
      <c r="Q10" s="483"/>
      <c r="R10" s="460"/>
      <c r="S10" s="484"/>
      <c r="T10" s="460"/>
      <c r="U10" s="460"/>
    </row>
    <row r="11" spans="1:21">
      <c r="A11" s="367" t="s">
        <v>22</v>
      </c>
      <c r="B11" s="354">
        <f>交流人口推計2!F11</f>
        <v>228829</v>
      </c>
      <c r="C11" s="385">
        <f>交流人口推計2!L11</f>
        <v>216521</v>
      </c>
      <c r="D11" s="346">
        <f>交流人口推計2!R11</f>
        <v>216442</v>
      </c>
      <c r="E11" s="385">
        <f>交流人口推計2!X11</f>
        <v>212037</v>
      </c>
      <c r="F11" s="357">
        <f>交流人口推計2!AD11</f>
        <v>208851</v>
      </c>
      <c r="G11" s="387">
        <f>交流人口推計2!AJ11</f>
        <v>205691</v>
      </c>
      <c r="H11" s="219"/>
      <c r="I11" s="367" t="s">
        <v>22</v>
      </c>
      <c r="J11" s="421">
        <f t="shared" si="1"/>
        <v>94.6</v>
      </c>
      <c r="K11" s="422">
        <f t="shared" si="1"/>
        <v>100</v>
      </c>
      <c r="L11" s="423">
        <f t="shared" si="2"/>
        <v>97.9</v>
      </c>
      <c r="M11" s="388">
        <f t="shared" si="3"/>
        <v>98.5</v>
      </c>
      <c r="N11" s="388">
        <f t="shared" si="3"/>
        <v>98.5</v>
      </c>
      <c r="O11" s="219"/>
      <c r="P11" s="481" t="s">
        <v>22</v>
      </c>
      <c r="Q11" s="483"/>
      <c r="R11" s="460"/>
      <c r="S11" s="484"/>
      <c r="T11" s="460"/>
      <c r="U11" s="460"/>
    </row>
    <row r="12" spans="1:21">
      <c r="A12" s="367" t="s">
        <v>23</v>
      </c>
      <c r="B12" s="354">
        <f>交流人口推計2!F12</f>
        <v>180876</v>
      </c>
      <c r="C12" s="385">
        <f>交流人口推計2!L12</f>
        <v>172710</v>
      </c>
      <c r="D12" s="346">
        <f>交流人口推計2!R12</f>
        <v>172561</v>
      </c>
      <c r="E12" s="385">
        <f>交流人口推計2!X12</f>
        <v>168423</v>
      </c>
      <c r="F12" s="357">
        <f>交流人口推計2!AD12</f>
        <v>165560</v>
      </c>
      <c r="G12" s="387">
        <f>交流人口推計2!AJ12</f>
        <v>161190</v>
      </c>
      <c r="H12" s="219"/>
      <c r="I12" s="367" t="s">
        <v>23</v>
      </c>
      <c r="J12" s="421">
        <f t="shared" si="1"/>
        <v>95.5</v>
      </c>
      <c r="K12" s="422">
        <f t="shared" si="1"/>
        <v>99.9</v>
      </c>
      <c r="L12" s="423">
        <f t="shared" si="2"/>
        <v>97.5</v>
      </c>
      <c r="M12" s="388">
        <f t="shared" si="3"/>
        <v>98.3</v>
      </c>
      <c r="N12" s="388">
        <f t="shared" si="3"/>
        <v>97.4</v>
      </c>
      <c r="O12" s="219"/>
      <c r="P12" s="481" t="s">
        <v>23</v>
      </c>
      <c r="Q12" s="483"/>
      <c r="R12" s="460"/>
      <c r="S12" s="484"/>
      <c r="T12" s="460"/>
      <c r="U12" s="460"/>
    </row>
    <row r="13" spans="1:21">
      <c r="A13" s="367" t="s">
        <v>24</v>
      </c>
      <c r="B13" s="354">
        <f>交流人口推計2!F13</f>
        <v>105044</v>
      </c>
      <c r="C13" s="385">
        <f>交流人口推計2!L13</f>
        <v>100369</v>
      </c>
      <c r="D13" s="346">
        <f>交流人口推計2!R13</f>
        <v>100017</v>
      </c>
      <c r="E13" s="385">
        <f>交流人口推計2!X13</f>
        <v>98965</v>
      </c>
      <c r="F13" s="357">
        <f>交流人口推計2!AD13</f>
        <v>98107</v>
      </c>
      <c r="G13" s="387">
        <f>交流人口推計2!AJ13</f>
        <v>97217</v>
      </c>
      <c r="H13" s="219"/>
      <c r="I13" s="367" t="s">
        <v>24</v>
      </c>
      <c r="J13" s="421">
        <f t="shared" si="1"/>
        <v>95.5</v>
      </c>
      <c r="K13" s="422">
        <f t="shared" si="1"/>
        <v>99.6</v>
      </c>
      <c r="L13" s="423">
        <f t="shared" si="2"/>
        <v>98.6</v>
      </c>
      <c r="M13" s="388">
        <f t="shared" si="3"/>
        <v>99.1</v>
      </c>
      <c r="N13" s="388">
        <f t="shared" si="3"/>
        <v>99.1</v>
      </c>
      <c r="O13" s="219"/>
      <c r="P13" s="481" t="s">
        <v>24</v>
      </c>
      <c r="Q13" s="483"/>
      <c r="R13" s="460"/>
      <c r="S13" s="484"/>
      <c r="T13" s="460"/>
      <c r="U13" s="460"/>
    </row>
    <row r="14" spans="1:21">
      <c r="A14" s="368" t="s">
        <v>25</v>
      </c>
      <c r="B14" s="356">
        <f>交流人口推計2!F14</f>
        <v>145667</v>
      </c>
      <c r="C14" s="386">
        <f>交流人口推計2!L14</f>
        <v>143514</v>
      </c>
      <c r="D14" s="348">
        <f>交流人口推計2!R14</f>
        <v>142201</v>
      </c>
      <c r="E14" s="386">
        <f>交流人口推計2!X14</f>
        <v>139884</v>
      </c>
      <c r="F14" s="394">
        <f>交流人口推計2!AD14</f>
        <v>137294</v>
      </c>
      <c r="G14" s="437">
        <f>交流人口推計2!AJ14</f>
        <v>134381</v>
      </c>
      <c r="H14" s="219"/>
      <c r="I14" s="368" t="s">
        <v>25</v>
      </c>
      <c r="J14" s="421">
        <f t="shared" si="1"/>
        <v>98.5</v>
      </c>
      <c r="K14" s="422">
        <f t="shared" si="1"/>
        <v>99.1</v>
      </c>
      <c r="L14" s="423">
        <f t="shared" si="2"/>
        <v>97.5</v>
      </c>
      <c r="M14" s="388">
        <f t="shared" si="3"/>
        <v>98.1</v>
      </c>
      <c r="N14" s="388">
        <f t="shared" si="3"/>
        <v>97.9</v>
      </c>
      <c r="O14" s="219"/>
      <c r="P14" s="482" t="s">
        <v>25</v>
      </c>
      <c r="Q14" s="483"/>
      <c r="R14" s="460"/>
      <c r="S14" s="484"/>
      <c r="T14" s="396"/>
      <c r="U14" s="396"/>
    </row>
    <row r="15" spans="1:21">
      <c r="A15" s="369" t="s">
        <v>26</v>
      </c>
      <c r="B15" s="354">
        <f>交流人口推計2!F15</f>
        <v>1436227</v>
      </c>
      <c r="C15" s="385">
        <f>交流人口推計2!L15</f>
        <v>1420870</v>
      </c>
      <c r="D15" s="346">
        <f>交流人口推計2!R15</f>
        <v>1344463</v>
      </c>
      <c r="E15" s="385">
        <f>交流人口推計2!X15</f>
        <v>1427091</v>
      </c>
      <c r="F15" s="357">
        <f>交流人口推計2!AD15</f>
        <v>1417440</v>
      </c>
      <c r="G15" s="387">
        <f>交流人口推計2!AJ15</f>
        <v>1411207</v>
      </c>
      <c r="H15" s="219"/>
      <c r="I15" s="369" t="s">
        <v>26</v>
      </c>
      <c r="J15" s="424">
        <f t="shared" si="1"/>
        <v>98.9</v>
      </c>
      <c r="K15" s="425">
        <f t="shared" si="1"/>
        <v>94.6</v>
      </c>
      <c r="L15" s="426">
        <f t="shared" si="2"/>
        <v>100.4</v>
      </c>
      <c r="M15" s="398">
        <f t="shared" si="3"/>
        <v>99.3</v>
      </c>
      <c r="N15" s="398">
        <f t="shared" si="3"/>
        <v>99.6</v>
      </c>
      <c r="O15" s="219"/>
      <c r="P15" s="11" t="s">
        <v>26</v>
      </c>
      <c r="Q15" s="424">
        <f>ROUND(県推計人口!AH8/県推計人口!$AC8*100,1)</f>
        <v>99.6</v>
      </c>
      <c r="R15" s="425">
        <f>ROUND(県推計人口!AI8/県推計人口!$AC8*100,1)</f>
        <v>99.5</v>
      </c>
      <c r="S15" s="426">
        <f>ROUND(県推計人口!AJ8/県推計人口!$AC8*100,1)</f>
        <v>99.2</v>
      </c>
      <c r="T15" s="426">
        <f>ROUND(県推計人口!AK8/県推計人口!$AC8*100,1)</f>
        <v>98.9</v>
      </c>
      <c r="U15" s="426">
        <f>ROUND(県推計人口!AL8/県推計人口!$AC8*100,1)</f>
        <v>98.6</v>
      </c>
    </row>
    <row r="16" spans="1:21">
      <c r="A16" s="370" t="s">
        <v>27</v>
      </c>
      <c r="B16" s="351"/>
      <c r="C16" s="387"/>
      <c r="D16" s="277"/>
      <c r="E16" s="387"/>
      <c r="F16" s="357"/>
      <c r="G16" s="387"/>
      <c r="H16" s="219"/>
      <c r="I16" s="370" t="s">
        <v>27</v>
      </c>
      <c r="J16" s="360"/>
      <c r="K16" s="388"/>
      <c r="L16" s="399"/>
      <c r="M16" s="388"/>
      <c r="N16" s="388"/>
      <c r="O16" s="219"/>
      <c r="P16" s="43" t="s">
        <v>27</v>
      </c>
      <c r="Q16" s="421">
        <f>ROUND(県推計人口!AH9/県推計人口!$AC9*100,1)</f>
        <v>101.5</v>
      </c>
      <c r="R16" s="422">
        <f>ROUND(県推計人口!AI9/県推計人口!$AC9*100,1)</f>
        <v>101.7</v>
      </c>
      <c r="S16" s="423">
        <f>ROUND(県推計人口!AJ9/県推計人口!$AC9*100,1)</f>
        <v>101.8</v>
      </c>
      <c r="T16" s="423">
        <f>ROUND(県推計人口!AK9/県推計人口!$AC9*100,1)</f>
        <v>101.7</v>
      </c>
      <c r="U16" s="423">
        <f>ROUND(県推計人口!AL9/県推計人口!$AC9*100,1)</f>
        <v>101.8</v>
      </c>
    </row>
    <row r="17" spans="1:21">
      <c r="A17" s="370" t="s">
        <v>28</v>
      </c>
      <c r="B17" s="351"/>
      <c r="C17" s="387"/>
      <c r="D17" s="277"/>
      <c r="E17" s="387"/>
      <c r="F17" s="357"/>
      <c r="G17" s="387"/>
      <c r="H17" s="219"/>
      <c r="I17" s="370" t="s">
        <v>28</v>
      </c>
      <c r="J17" s="360"/>
      <c r="K17" s="388"/>
      <c r="L17" s="399"/>
      <c r="M17" s="388"/>
      <c r="N17" s="388"/>
      <c r="O17" s="219"/>
      <c r="P17" s="43" t="s">
        <v>28</v>
      </c>
      <c r="Q17" s="421">
        <f>ROUND(県推計人口!AH10/県推計人口!$AC10*100,1)</f>
        <v>102</v>
      </c>
      <c r="R17" s="422">
        <f>ROUND(県推計人口!AI10/県推計人口!$AC10*100,1)</f>
        <v>102.4</v>
      </c>
      <c r="S17" s="423">
        <f>ROUND(県推計人口!AJ10/県推計人口!$AC10*100,1)</f>
        <v>102.6</v>
      </c>
      <c r="T17" s="423">
        <f>ROUND(県推計人口!AK10/県推計人口!$AC10*100,1)</f>
        <v>102.6</v>
      </c>
      <c r="U17" s="423">
        <f>ROUND(県推計人口!AL10/県推計人口!$AC10*100,1)</f>
        <v>102.6</v>
      </c>
    </row>
    <row r="18" spans="1:21">
      <c r="A18" s="370" t="s">
        <v>29</v>
      </c>
      <c r="B18" s="351"/>
      <c r="C18" s="387"/>
      <c r="D18" s="277"/>
      <c r="E18" s="387"/>
      <c r="F18" s="357"/>
      <c r="G18" s="387"/>
      <c r="H18" s="219"/>
      <c r="I18" s="370" t="s">
        <v>29</v>
      </c>
      <c r="J18" s="360"/>
      <c r="K18" s="388"/>
      <c r="L18" s="399"/>
      <c r="M18" s="388"/>
      <c r="N18" s="388"/>
      <c r="O18" s="219"/>
      <c r="P18" s="43" t="s">
        <v>29</v>
      </c>
      <c r="Q18" s="421">
        <f>ROUND(県推計人口!AH11/県推計人口!$AC11*100,1)</f>
        <v>106.9</v>
      </c>
      <c r="R18" s="422">
        <f>ROUND(県推計人口!AI11/県推計人口!$AC11*100,1)</f>
        <v>108.9</v>
      </c>
      <c r="S18" s="423">
        <f>ROUND(県推計人口!AJ11/県推計人口!$AC11*100,1)</f>
        <v>110.2</v>
      </c>
      <c r="T18" s="423">
        <f>ROUND(県推計人口!AK11/県推計人口!$AC11*100,1)</f>
        <v>111.5</v>
      </c>
      <c r="U18" s="423">
        <f>ROUND(県推計人口!AL11/県推計人口!$AC11*100,1)</f>
        <v>112.5</v>
      </c>
    </row>
    <row r="19" spans="1:21">
      <c r="A19" s="370" t="s">
        <v>30</v>
      </c>
      <c r="B19" s="351"/>
      <c r="C19" s="387"/>
      <c r="D19" s="277"/>
      <c r="E19" s="387"/>
      <c r="F19" s="357"/>
      <c r="G19" s="387"/>
      <c r="H19" s="219"/>
      <c r="I19" s="370" t="s">
        <v>30</v>
      </c>
      <c r="J19" s="360"/>
      <c r="K19" s="388"/>
      <c r="L19" s="399"/>
      <c r="M19" s="388"/>
      <c r="N19" s="388"/>
      <c r="O19" s="219"/>
      <c r="P19" s="43" t="s">
        <v>30</v>
      </c>
      <c r="Q19" s="421">
        <f>ROUND(県推計人口!AH12/県推計人口!$AC12*100,1)</f>
        <v>98.8</v>
      </c>
      <c r="R19" s="422">
        <f>ROUND(県推計人口!AI12/県推計人口!$AC12*100,1)</f>
        <v>98.9</v>
      </c>
      <c r="S19" s="423">
        <f>ROUND(県推計人口!AJ12/県推計人口!$AC12*100,1)</f>
        <v>98.8</v>
      </c>
      <c r="T19" s="423">
        <f>ROUND(県推計人口!AK12/県推計人口!$AC12*100,1)</f>
        <v>99</v>
      </c>
      <c r="U19" s="423">
        <f>ROUND(県推計人口!AL12/県推計人口!$AC12*100,1)</f>
        <v>99.1</v>
      </c>
    </row>
    <row r="20" spans="1:21">
      <c r="A20" s="370" t="s">
        <v>31</v>
      </c>
      <c r="B20" s="351"/>
      <c r="C20" s="387"/>
      <c r="D20" s="277"/>
      <c r="E20" s="387"/>
      <c r="F20" s="357"/>
      <c r="G20" s="387"/>
      <c r="H20" s="219"/>
      <c r="I20" s="370" t="s">
        <v>31</v>
      </c>
      <c r="J20" s="360"/>
      <c r="K20" s="388"/>
      <c r="L20" s="399"/>
      <c r="M20" s="388"/>
      <c r="N20" s="388"/>
      <c r="O20" s="219"/>
      <c r="P20" s="43" t="s">
        <v>31</v>
      </c>
      <c r="Q20" s="421">
        <f>ROUND(県推計人口!AH13/県推計人口!$AC13*100,1)</f>
        <v>96.9</v>
      </c>
      <c r="R20" s="422">
        <f>ROUND(県推計人口!AI13/県推計人口!$AC13*100,1)</f>
        <v>96</v>
      </c>
      <c r="S20" s="423">
        <f>ROUND(県推計人口!AJ13/県推計人口!$AC13*100,1)</f>
        <v>95.3</v>
      </c>
      <c r="T20" s="423">
        <f>ROUND(県推計人口!AK13/県推計人口!$AC13*100,1)</f>
        <v>94.4</v>
      </c>
      <c r="U20" s="423">
        <f>ROUND(県推計人口!AL13/県推計人口!$AC13*100,1)</f>
        <v>93.6</v>
      </c>
    </row>
    <row r="21" spans="1:21">
      <c r="A21" s="370" t="s">
        <v>32</v>
      </c>
      <c r="B21" s="351"/>
      <c r="C21" s="387"/>
      <c r="D21" s="277"/>
      <c r="E21" s="387"/>
      <c r="F21" s="357"/>
      <c r="G21" s="387"/>
      <c r="H21" s="219"/>
      <c r="I21" s="370" t="s">
        <v>32</v>
      </c>
      <c r="J21" s="360"/>
      <c r="K21" s="388"/>
      <c r="L21" s="399"/>
      <c r="M21" s="388"/>
      <c r="N21" s="388"/>
      <c r="O21" s="219"/>
      <c r="P21" s="43" t="s">
        <v>32</v>
      </c>
      <c r="Q21" s="421">
        <f>ROUND(県推計人口!AH14/県推計人口!$AC14*100,1)</f>
        <v>96.3</v>
      </c>
      <c r="R21" s="422">
        <f>ROUND(県推計人口!AI14/県推計人口!$AC14*100,1)</f>
        <v>95.7</v>
      </c>
      <c r="S21" s="423">
        <f>ROUND(県推計人口!AJ14/県推計人口!$AC14*100,1)</f>
        <v>95</v>
      </c>
      <c r="T21" s="423">
        <f>ROUND(県推計人口!AK14/県推計人口!$AC14*100,1)</f>
        <v>94.2</v>
      </c>
      <c r="U21" s="423">
        <f>ROUND(県推計人口!AL14/県推計人口!$AC14*100,1)</f>
        <v>93.6</v>
      </c>
    </row>
    <row r="22" spans="1:21">
      <c r="A22" s="370" t="s">
        <v>33</v>
      </c>
      <c r="B22" s="351"/>
      <c r="C22" s="387"/>
      <c r="D22" s="277"/>
      <c r="E22" s="387"/>
      <c r="F22" s="357"/>
      <c r="G22" s="387"/>
      <c r="H22" s="219"/>
      <c r="I22" s="370" t="s">
        <v>33</v>
      </c>
      <c r="J22" s="360"/>
      <c r="K22" s="388"/>
      <c r="L22" s="399"/>
      <c r="M22" s="388"/>
      <c r="N22" s="388"/>
      <c r="O22" s="219"/>
      <c r="P22" s="43" t="s">
        <v>33</v>
      </c>
      <c r="Q22" s="421">
        <f>ROUND(県推計人口!AH15/県推計人口!$AC15*100,1)</f>
        <v>97</v>
      </c>
      <c r="R22" s="422">
        <f>ROUND(県推計人口!AI15/県推計人口!$AC15*100,1)</f>
        <v>96.2</v>
      </c>
      <c r="S22" s="423">
        <f>ROUND(県推計人口!AJ15/県推計人口!$AC15*100,1)</f>
        <v>95.7</v>
      </c>
      <c r="T22" s="423">
        <f>ROUND(県推計人口!AK15/県推計人口!$AC15*100,1)</f>
        <v>95</v>
      </c>
      <c r="U22" s="423">
        <f>ROUND(県推計人口!AL15/県推計人口!$AC15*100,1)</f>
        <v>94.5</v>
      </c>
    </row>
    <row r="23" spans="1:21">
      <c r="A23" s="370" t="s">
        <v>34</v>
      </c>
      <c r="B23" s="351"/>
      <c r="C23" s="387"/>
      <c r="D23" s="277"/>
      <c r="E23" s="387"/>
      <c r="F23" s="357"/>
      <c r="G23" s="387"/>
      <c r="H23" s="219"/>
      <c r="I23" s="370" t="s">
        <v>34</v>
      </c>
      <c r="J23" s="360"/>
      <c r="K23" s="388"/>
      <c r="L23" s="399"/>
      <c r="M23" s="388"/>
      <c r="N23" s="388"/>
      <c r="O23" s="219"/>
      <c r="P23" s="43" t="s">
        <v>34</v>
      </c>
      <c r="Q23" s="421">
        <f>ROUND(県推計人口!AH16/県推計人口!$AC16*100,1)</f>
        <v>99.6</v>
      </c>
      <c r="R23" s="422">
        <f>ROUND(県推計人口!AI16/県推計人口!$AC16*100,1)</f>
        <v>99.4</v>
      </c>
      <c r="S23" s="423">
        <f>ROUND(県推計人口!AJ16/県推計人口!$AC16*100,1)</f>
        <v>99.1</v>
      </c>
      <c r="T23" s="423">
        <f>ROUND(県推計人口!AK16/県推計人口!$AC16*100,1)</f>
        <v>98.6</v>
      </c>
      <c r="U23" s="423">
        <f>ROUND(県推計人口!AL16/県推計人口!$AC16*100,1)</f>
        <v>98.2</v>
      </c>
    </row>
    <row r="24" spans="1:21">
      <c r="A24" s="370" t="s">
        <v>35</v>
      </c>
      <c r="B24" s="351"/>
      <c r="C24" s="387"/>
      <c r="D24" s="277"/>
      <c r="E24" s="387"/>
      <c r="F24" s="357"/>
      <c r="G24" s="387"/>
      <c r="H24" s="219"/>
      <c r="I24" s="370" t="s">
        <v>35</v>
      </c>
      <c r="J24" s="361"/>
      <c r="K24" s="389"/>
      <c r="L24" s="400"/>
      <c r="M24" s="389"/>
      <c r="N24" s="389"/>
      <c r="O24" s="219"/>
      <c r="P24" s="43" t="s">
        <v>35</v>
      </c>
      <c r="Q24" s="427">
        <f>ROUND(県推計人口!AH17/県推計人口!$AC17*100,1)</f>
        <v>98.6</v>
      </c>
      <c r="R24" s="428">
        <f>ROUND(県推計人口!AI17/県推計人口!$AC17*100,1)</f>
        <v>98.3</v>
      </c>
      <c r="S24" s="429">
        <f>ROUND(県推計人口!AJ17/県推計人口!$AC17*100,1)</f>
        <v>97.6</v>
      </c>
      <c r="T24" s="429">
        <f>ROUND(県推計人口!AK17/県推計人口!$AC17*100,1)</f>
        <v>97.1</v>
      </c>
      <c r="U24" s="429">
        <f>ROUND(県推計人口!AL17/県推計人口!$AC17*100,1)</f>
        <v>96.4</v>
      </c>
    </row>
    <row r="25" spans="1:21">
      <c r="A25" s="371" t="s">
        <v>17</v>
      </c>
      <c r="B25" s="355">
        <f>交流人口推計2!F25</f>
        <v>789260</v>
      </c>
      <c r="C25" s="384">
        <f>交流人口推計2!L25</f>
        <v>795715</v>
      </c>
      <c r="D25" s="347">
        <f>交流人口推計2!R25</f>
        <v>794500</v>
      </c>
      <c r="E25" s="384">
        <f>交流人口推計2!X25</f>
        <v>794832</v>
      </c>
      <c r="F25" s="393">
        <f>交流人口推計2!AD25</f>
        <v>795010</v>
      </c>
      <c r="G25" s="436">
        <f>交流人口推計2!AJ25</f>
        <v>793272</v>
      </c>
      <c r="H25" s="219"/>
      <c r="I25" s="371" t="s">
        <v>17</v>
      </c>
      <c r="J25" s="421">
        <f t="shared" si="1"/>
        <v>100.8</v>
      </c>
      <c r="K25" s="422">
        <f t="shared" si="1"/>
        <v>99.8</v>
      </c>
      <c r="L25" s="423">
        <f t="shared" si="2"/>
        <v>99.9</v>
      </c>
      <c r="M25" s="388">
        <f t="shared" si="3"/>
        <v>100</v>
      </c>
      <c r="N25" s="388">
        <f t="shared" si="3"/>
        <v>99.8</v>
      </c>
      <c r="O25" s="219"/>
      <c r="P25" s="44" t="s">
        <v>17</v>
      </c>
      <c r="Q25" s="421">
        <f>ROUND(県推計人口!AH18/県推計人口!$AC18*100,1)</f>
        <v>100.6</v>
      </c>
      <c r="R25" s="422">
        <f>ROUND(県推計人口!AI18/県推計人口!$AC18*100,1)</f>
        <v>100.6</v>
      </c>
      <c r="S25" s="423">
        <f>ROUND(県推計人口!AJ18/県推計人口!$AC18*100,1)</f>
        <v>100.5</v>
      </c>
      <c r="T25" s="423">
        <f>ROUND(県推計人口!AK18/県推計人口!$AC18*100,1)</f>
        <v>100.4</v>
      </c>
      <c r="U25" s="423">
        <f>ROUND(県推計人口!AL18/県推計人口!$AC18*100,1)</f>
        <v>100.3</v>
      </c>
    </row>
    <row r="26" spans="1:21">
      <c r="A26" s="370" t="s">
        <v>36</v>
      </c>
      <c r="B26" s="354">
        <f>交流人口推計2!F26</f>
        <v>356760</v>
      </c>
      <c r="C26" s="385">
        <f>交流人口推計2!L26</f>
        <v>355612</v>
      </c>
      <c r="D26" s="346">
        <f>交流人口推計2!R26</f>
        <v>356099</v>
      </c>
      <c r="E26" s="385">
        <f>交流人口推計2!X26</f>
        <v>354362</v>
      </c>
      <c r="F26" s="357">
        <f>交流人口推計2!AD26</f>
        <v>354648</v>
      </c>
      <c r="G26" s="387">
        <f>交流人口推計2!AJ26</f>
        <v>355085</v>
      </c>
      <c r="H26" s="219"/>
      <c r="I26" s="370" t="s">
        <v>36</v>
      </c>
      <c r="J26" s="421">
        <f t="shared" si="1"/>
        <v>99.7</v>
      </c>
      <c r="K26" s="422">
        <f t="shared" si="1"/>
        <v>100.1</v>
      </c>
      <c r="L26" s="423">
        <f t="shared" si="2"/>
        <v>99.6</v>
      </c>
      <c r="M26" s="388">
        <f t="shared" si="3"/>
        <v>100.1</v>
      </c>
      <c r="N26" s="388">
        <f t="shared" si="3"/>
        <v>100.1</v>
      </c>
      <c r="O26" s="219"/>
      <c r="P26" s="43" t="s">
        <v>36</v>
      </c>
      <c r="Q26" s="421">
        <f>ROUND(県推計人口!AH19/県推計人口!$AC19*100,1)</f>
        <v>99.7</v>
      </c>
      <c r="R26" s="422">
        <f>ROUND(県推計人口!AI19/県推計人口!$AC19*100,1)</f>
        <v>99.6</v>
      </c>
      <c r="S26" s="423">
        <f>ROUND(県推計人口!AJ19/県推計人口!$AC19*100,1)</f>
        <v>99.4</v>
      </c>
      <c r="T26" s="423">
        <f>ROUND(県推計人口!AK19/県推計人口!$AC19*100,1)</f>
        <v>99.4</v>
      </c>
      <c r="U26" s="423">
        <f>ROUND(県推計人口!AL19/県推計人口!$AC19*100,1)</f>
        <v>99.5</v>
      </c>
    </row>
    <row r="27" spans="1:21">
      <c r="A27" s="370" t="s">
        <v>37</v>
      </c>
      <c r="B27" s="354">
        <f>交流人口推計2!F27</f>
        <v>372246</v>
      </c>
      <c r="C27" s="385">
        <f>交流人口推計2!L27</f>
        <v>376906</v>
      </c>
      <c r="D27" s="346">
        <f>交流人口推計2!R27</f>
        <v>376807</v>
      </c>
      <c r="E27" s="385">
        <f>交流人口推計2!X27</f>
        <v>377484</v>
      </c>
      <c r="F27" s="357">
        <f>交流人口推計2!AD27</f>
        <v>377499</v>
      </c>
      <c r="G27" s="387">
        <f>交流人口推計2!AJ27</f>
        <v>375593</v>
      </c>
      <c r="H27" s="219"/>
      <c r="I27" s="370" t="s">
        <v>37</v>
      </c>
      <c r="J27" s="421">
        <f t="shared" si="1"/>
        <v>101.3</v>
      </c>
      <c r="K27" s="422">
        <f t="shared" si="1"/>
        <v>100</v>
      </c>
      <c r="L27" s="423">
        <f t="shared" si="2"/>
        <v>100.2</v>
      </c>
      <c r="M27" s="388">
        <f t="shared" si="3"/>
        <v>100</v>
      </c>
      <c r="N27" s="388">
        <f t="shared" si="3"/>
        <v>99.5</v>
      </c>
      <c r="O27" s="219"/>
      <c r="P27" s="43" t="s">
        <v>37</v>
      </c>
      <c r="Q27" s="421">
        <f>ROUND(県推計人口!AH20/県推計人口!$AC20*100,1)</f>
        <v>101.1</v>
      </c>
      <c r="R27" s="422">
        <f>ROUND(県推計人口!AI20/県推計人口!$AC20*100,1)</f>
        <v>101.3</v>
      </c>
      <c r="S27" s="423">
        <f>ROUND(県推計人口!AJ20/県推計人口!$AC20*100,1)</f>
        <v>101.2</v>
      </c>
      <c r="T27" s="423">
        <f>ROUND(県推計人口!AK20/県推計人口!$AC20*100,1)</f>
        <v>101.1</v>
      </c>
      <c r="U27" s="423">
        <f>ROUND(県推計人口!AL20/県推計人口!$AC20*100,1)</f>
        <v>101</v>
      </c>
    </row>
    <row r="28" spans="1:21">
      <c r="A28" s="372" t="s">
        <v>38</v>
      </c>
      <c r="B28" s="356">
        <f>交流人口推計2!F28</f>
        <v>60254</v>
      </c>
      <c r="C28" s="386">
        <f>交流人口推計2!L28</f>
        <v>63197</v>
      </c>
      <c r="D28" s="348">
        <f>交流人口推計2!R28</f>
        <v>61594</v>
      </c>
      <c r="E28" s="386">
        <f>交流人口推計2!X28</f>
        <v>62986</v>
      </c>
      <c r="F28" s="394">
        <f>交流人口推計2!AD28</f>
        <v>62863</v>
      </c>
      <c r="G28" s="437">
        <f>交流人口推計2!AJ28</f>
        <v>62594</v>
      </c>
      <c r="H28" s="219"/>
      <c r="I28" s="372" t="s">
        <v>38</v>
      </c>
      <c r="J28" s="421">
        <f t="shared" si="1"/>
        <v>104.9</v>
      </c>
      <c r="K28" s="422">
        <f t="shared" si="1"/>
        <v>97.5</v>
      </c>
      <c r="L28" s="423">
        <f t="shared" si="2"/>
        <v>99.7</v>
      </c>
      <c r="M28" s="388">
        <f t="shared" si="3"/>
        <v>99.8</v>
      </c>
      <c r="N28" s="388">
        <f t="shared" si="3"/>
        <v>99.6</v>
      </c>
      <c r="O28" s="219"/>
      <c r="P28" s="45" t="s">
        <v>38</v>
      </c>
      <c r="Q28" s="421">
        <f>ROUND(県推計人口!AH21/県推計人口!$AC21*100,1)</f>
        <v>102.3</v>
      </c>
      <c r="R28" s="422">
        <f>ROUND(県推計人口!AI21/県推計人口!$AC21*100,1)</f>
        <v>101.8</v>
      </c>
      <c r="S28" s="423">
        <f>ROUND(県推計人口!AJ21/県推計人口!$AC21*100,1)</f>
        <v>101.8</v>
      </c>
      <c r="T28" s="423">
        <f>ROUND(県推計人口!AK21/県推計人口!$AC21*100,1)</f>
        <v>101.6</v>
      </c>
      <c r="U28" s="423">
        <f>ROUND(県推計人口!AL21/県推計人口!$AC21*100,1)</f>
        <v>101.2</v>
      </c>
    </row>
    <row r="29" spans="1:21">
      <c r="A29" s="373" t="s">
        <v>18</v>
      </c>
      <c r="B29" s="354">
        <f>交流人口推計2!F29</f>
        <v>548315</v>
      </c>
      <c r="C29" s="385">
        <f>交流人口推計2!L29</f>
        <v>540918</v>
      </c>
      <c r="D29" s="346">
        <f>交流人口推計2!R29</f>
        <v>545459</v>
      </c>
      <c r="E29" s="385">
        <f>交流人口推計2!X29</f>
        <v>540036</v>
      </c>
      <c r="F29" s="357">
        <f>交流人口推計2!AD29</f>
        <v>545046</v>
      </c>
      <c r="G29" s="387">
        <f>交流人口推計2!AJ29</f>
        <v>540071</v>
      </c>
      <c r="H29" s="219"/>
      <c r="I29" s="373" t="s">
        <v>18</v>
      </c>
      <c r="J29" s="424">
        <f t="shared" si="1"/>
        <v>98.7</v>
      </c>
      <c r="K29" s="425">
        <f t="shared" si="1"/>
        <v>100.8</v>
      </c>
      <c r="L29" s="426">
        <f t="shared" si="2"/>
        <v>99.8</v>
      </c>
      <c r="M29" s="398">
        <f t="shared" si="3"/>
        <v>100.9</v>
      </c>
      <c r="N29" s="398">
        <f t="shared" si="3"/>
        <v>99.1</v>
      </c>
      <c r="O29" s="219"/>
      <c r="P29" s="46" t="s">
        <v>18</v>
      </c>
      <c r="Q29" s="424">
        <f>ROUND(県推計人口!AH22/県推計人口!$AC22*100,1)</f>
        <v>99.7</v>
      </c>
      <c r="R29" s="425">
        <f>ROUND(県推計人口!AI22/県推計人口!$AC22*100,1)</f>
        <v>99.6</v>
      </c>
      <c r="S29" s="426">
        <f>ROUND(県推計人口!AJ22/県推計人口!$AC22*100,1)</f>
        <v>99.5</v>
      </c>
      <c r="T29" s="426">
        <f>ROUND(県推計人口!AK22/県推計人口!$AC22*100,1)</f>
        <v>99.3</v>
      </c>
      <c r="U29" s="426">
        <f>ROUND(県推計人口!AL22/県推計人口!$AC22*100,1)</f>
        <v>99.1</v>
      </c>
    </row>
    <row r="30" spans="1:21">
      <c r="A30" s="370" t="s">
        <v>39</v>
      </c>
      <c r="B30" s="354">
        <f>交流人口推計2!F30</f>
        <v>149123</v>
      </c>
      <c r="C30" s="385">
        <f>交流人口推計2!L30</f>
        <v>149794</v>
      </c>
      <c r="D30" s="346">
        <f>交流人口推計2!R30</f>
        <v>149477</v>
      </c>
      <c r="E30" s="385">
        <f>交流人口推計2!X30</f>
        <v>149370</v>
      </c>
      <c r="F30" s="357">
        <f>交流人口推計2!AD30</f>
        <v>150490</v>
      </c>
      <c r="G30" s="387">
        <f>交流人口推計2!AJ30</f>
        <v>150021</v>
      </c>
      <c r="H30" s="219"/>
      <c r="I30" s="370" t="s">
        <v>39</v>
      </c>
      <c r="J30" s="421">
        <f t="shared" si="1"/>
        <v>100.4</v>
      </c>
      <c r="K30" s="422">
        <f t="shared" si="1"/>
        <v>99.8</v>
      </c>
      <c r="L30" s="423">
        <f t="shared" si="2"/>
        <v>99.7</v>
      </c>
      <c r="M30" s="388">
        <f t="shared" si="3"/>
        <v>100.7</v>
      </c>
      <c r="N30" s="388">
        <f t="shared" si="3"/>
        <v>99.7</v>
      </c>
      <c r="O30" s="219"/>
      <c r="P30" s="43" t="s">
        <v>39</v>
      </c>
      <c r="Q30" s="421">
        <f>ROUND(県推計人口!AH23/県推計人口!$AC23*100,1)</f>
        <v>100.4</v>
      </c>
      <c r="R30" s="422">
        <f>ROUND(県推計人口!AI23/県推計人口!$AC23*100,1)</f>
        <v>100.4</v>
      </c>
      <c r="S30" s="423">
        <f>ROUND(県推計人口!AJ23/県推計人口!$AC23*100,1)</f>
        <v>100.4</v>
      </c>
      <c r="T30" s="423">
        <f>ROUND(県推計人口!AK23/県推計人口!$AC23*100,1)</f>
        <v>100.9</v>
      </c>
      <c r="U30" s="423">
        <f>ROUND(県推計人口!AL23/県推計人口!$AC23*100,1)</f>
        <v>101.2</v>
      </c>
    </row>
    <row r="31" spans="1:21">
      <c r="A31" s="370" t="s">
        <v>40</v>
      </c>
      <c r="B31" s="354">
        <f>交流人口推計2!F31</f>
        <v>174560</v>
      </c>
      <c r="C31" s="385">
        <f>交流人口推計2!L31</f>
        <v>169852</v>
      </c>
      <c r="D31" s="346">
        <f>交流人口推計2!R31</f>
        <v>173822</v>
      </c>
      <c r="E31" s="385">
        <f>交流人口推計2!X31</f>
        <v>170611</v>
      </c>
      <c r="F31" s="357">
        <f>交流人口推計2!AD31</f>
        <v>176203</v>
      </c>
      <c r="G31" s="387">
        <f>交流人口推計2!AJ31</f>
        <v>172517</v>
      </c>
      <c r="H31" s="219"/>
      <c r="I31" s="370" t="s">
        <v>40</v>
      </c>
      <c r="J31" s="421">
        <f t="shared" si="1"/>
        <v>97.3</v>
      </c>
      <c r="K31" s="422">
        <f t="shared" si="1"/>
        <v>102.3</v>
      </c>
      <c r="L31" s="423">
        <f t="shared" si="2"/>
        <v>100.4</v>
      </c>
      <c r="M31" s="388">
        <f t="shared" si="3"/>
        <v>103.3</v>
      </c>
      <c r="N31" s="388">
        <f t="shared" si="3"/>
        <v>97.9</v>
      </c>
      <c r="O31" s="219"/>
      <c r="P31" s="43" t="s">
        <v>40</v>
      </c>
      <c r="Q31" s="421">
        <f>ROUND(県推計人口!AH24/県推計人口!$AC24*100,1)</f>
        <v>99.6</v>
      </c>
      <c r="R31" s="422">
        <f>ROUND(県推計人口!AI24/県推計人口!$AC24*100,1)</f>
        <v>99.8</v>
      </c>
      <c r="S31" s="423">
        <f>ROUND(県推計人口!AJ24/県推計人口!$AC24*100,1)</f>
        <v>99.9</v>
      </c>
      <c r="T31" s="423">
        <f>ROUND(県推計人口!AK24/県推計人口!$AC24*100,1)</f>
        <v>99.7</v>
      </c>
      <c r="U31" s="423">
        <f>ROUND(県推計人口!AL24/県推計人口!$AC24*100,1)</f>
        <v>99.7</v>
      </c>
    </row>
    <row r="32" spans="1:21">
      <c r="A32" s="370" t="s">
        <v>41</v>
      </c>
      <c r="B32" s="354">
        <f>交流人口推計2!F32</f>
        <v>113339</v>
      </c>
      <c r="C32" s="385">
        <f>交流人口推計2!L32</f>
        <v>112322</v>
      </c>
      <c r="D32" s="346">
        <f>交流人口推計2!R32</f>
        <v>113153</v>
      </c>
      <c r="E32" s="385">
        <f>交流人口推計2!X32</f>
        <v>112003</v>
      </c>
      <c r="F32" s="357">
        <f>交流人口推計2!AD32</f>
        <v>111178</v>
      </c>
      <c r="G32" s="387">
        <f>交流人口推計2!AJ32</f>
        <v>110396</v>
      </c>
      <c r="H32" s="219"/>
      <c r="I32" s="370" t="s">
        <v>41</v>
      </c>
      <c r="J32" s="421">
        <f t="shared" si="1"/>
        <v>99.1</v>
      </c>
      <c r="K32" s="422">
        <f t="shared" si="1"/>
        <v>100.7</v>
      </c>
      <c r="L32" s="423">
        <f t="shared" si="2"/>
        <v>99.7</v>
      </c>
      <c r="M32" s="388">
        <f t="shared" si="3"/>
        <v>99.3</v>
      </c>
      <c r="N32" s="388">
        <f t="shared" si="3"/>
        <v>99.3</v>
      </c>
      <c r="O32" s="219"/>
      <c r="P32" s="43" t="s">
        <v>41</v>
      </c>
      <c r="Q32" s="421">
        <f>ROUND(県推計人口!AH25/県推計人口!$AC25*100,1)</f>
        <v>100</v>
      </c>
      <c r="R32" s="422">
        <f>ROUND(県推計人口!AI25/県推計人口!$AC25*100,1)</f>
        <v>99.6</v>
      </c>
      <c r="S32" s="423">
        <f>ROUND(県推計人口!AJ25/県推計人口!$AC25*100,1)</f>
        <v>99.2</v>
      </c>
      <c r="T32" s="423">
        <f>ROUND(県推計人口!AK25/県推計人口!$AC25*100,1)</f>
        <v>98.7</v>
      </c>
      <c r="U32" s="423">
        <f>ROUND(県推計人口!AL25/県推計人口!$AC25*100,1)</f>
        <v>98.2</v>
      </c>
    </row>
    <row r="33" spans="1:21">
      <c r="A33" s="370" t="s">
        <v>42</v>
      </c>
      <c r="B33" s="354">
        <f>交流人口推計2!F33</f>
        <v>88356</v>
      </c>
      <c r="C33" s="385">
        <f>交流人口推計2!L33</f>
        <v>86681</v>
      </c>
      <c r="D33" s="346">
        <f>交流人口推計2!R33</f>
        <v>86631</v>
      </c>
      <c r="E33" s="385">
        <f>交流人口推計2!X33</f>
        <v>86004</v>
      </c>
      <c r="F33" s="357">
        <f>交流人口推計2!AD33</f>
        <v>85347</v>
      </c>
      <c r="G33" s="387">
        <f>交流人口推計2!AJ33</f>
        <v>85448</v>
      </c>
      <c r="H33" s="219"/>
      <c r="I33" s="370" t="s">
        <v>42</v>
      </c>
      <c r="J33" s="421">
        <f t="shared" si="1"/>
        <v>98.1</v>
      </c>
      <c r="K33" s="422">
        <f t="shared" si="1"/>
        <v>99.9</v>
      </c>
      <c r="L33" s="423">
        <f t="shared" si="2"/>
        <v>99.2</v>
      </c>
      <c r="M33" s="388">
        <f t="shared" si="3"/>
        <v>99.2</v>
      </c>
      <c r="N33" s="388">
        <f t="shared" si="3"/>
        <v>100.1</v>
      </c>
      <c r="O33" s="219"/>
      <c r="P33" s="43" t="s">
        <v>42</v>
      </c>
      <c r="Q33" s="421">
        <f>ROUND(県推計人口!AH26/県推計人口!$AC26*100,1)</f>
        <v>98.7</v>
      </c>
      <c r="R33" s="422">
        <f>ROUND(県推計人口!AI26/県推計人口!$AC26*100,1)</f>
        <v>98.4</v>
      </c>
      <c r="S33" s="423">
        <f>ROUND(県推計人口!AJ26/県推計人口!$AC26*100,1)</f>
        <v>98.2</v>
      </c>
      <c r="T33" s="423">
        <f>ROUND(県推計人口!AK26/県推計人口!$AC26*100,1)</f>
        <v>97.6</v>
      </c>
      <c r="U33" s="423">
        <f>ROUND(県推計人口!AL26/県推計人口!$AC26*100,1)</f>
        <v>97</v>
      </c>
    </row>
    <row r="34" spans="1:21">
      <c r="A34" s="370" t="s">
        <v>43</v>
      </c>
      <c r="B34" s="354">
        <f>交流人口推計2!F34</f>
        <v>22937</v>
      </c>
      <c r="C34" s="385">
        <f>交流人口推計2!L34</f>
        <v>22269</v>
      </c>
      <c r="D34" s="346">
        <f>交流人口推計2!R34</f>
        <v>22376</v>
      </c>
      <c r="E34" s="385">
        <f>交流人口推計2!X34</f>
        <v>22048</v>
      </c>
      <c r="F34" s="357">
        <f>交流人口推計2!AD34</f>
        <v>21828</v>
      </c>
      <c r="G34" s="387">
        <f>交流人口推計2!AJ34</f>
        <v>21689</v>
      </c>
      <c r="H34" s="219"/>
      <c r="I34" s="370" t="s">
        <v>43</v>
      </c>
      <c r="J34" s="427">
        <f t="shared" si="1"/>
        <v>97.1</v>
      </c>
      <c r="K34" s="428">
        <f t="shared" si="1"/>
        <v>100.5</v>
      </c>
      <c r="L34" s="429">
        <f t="shared" si="2"/>
        <v>99</v>
      </c>
      <c r="M34" s="389">
        <f t="shared" si="3"/>
        <v>99</v>
      </c>
      <c r="N34" s="389">
        <f t="shared" si="3"/>
        <v>99.4</v>
      </c>
      <c r="O34" s="219"/>
      <c r="P34" s="43" t="s">
        <v>43</v>
      </c>
      <c r="Q34" s="427">
        <f>ROUND(県推計人口!AH27/県推計人口!$AC27*100,1)</f>
        <v>97.2</v>
      </c>
      <c r="R34" s="428">
        <f>ROUND(県推計人口!AI27/県推計人口!$AC27*100,1)</f>
        <v>97.2</v>
      </c>
      <c r="S34" s="429">
        <f>ROUND(県推計人口!AJ27/県推計人口!$AC27*100,1)</f>
        <v>96.4</v>
      </c>
      <c r="T34" s="429">
        <f>ROUND(県推計人口!AK27/県推計人口!$AC27*100,1)</f>
        <v>95.8</v>
      </c>
      <c r="U34" s="429">
        <f>ROUND(県推計人口!AL27/県推計人口!$AC27*100,1)</f>
        <v>94.8</v>
      </c>
    </row>
    <row r="35" spans="1:21">
      <c r="A35" s="371" t="s">
        <v>19</v>
      </c>
      <c r="B35" s="355">
        <f>交流人口推計2!F35</f>
        <v>549885</v>
      </c>
      <c r="C35" s="384">
        <f>交流人口推計2!L35</f>
        <v>544476</v>
      </c>
      <c r="D35" s="347">
        <f>交流人口推計2!R35</f>
        <v>549022</v>
      </c>
      <c r="E35" s="384">
        <f>交流人口推計2!X35</f>
        <v>544451</v>
      </c>
      <c r="F35" s="393">
        <f>交流人口推計2!AD35</f>
        <v>544443</v>
      </c>
      <c r="G35" s="436">
        <f>交流人口推計2!AJ35</f>
        <v>543347</v>
      </c>
      <c r="H35" s="219"/>
      <c r="I35" s="371" t="s">
        <v>19</v>
      </c>
      <c r="J35" s="421">
        <f t="shared" si="1"/>
        <v>99</v>
      </c>
      <c r="K35" s="422">
        <f t="shared" si="1"/>
        <v>100.8</v>
      </c>
      <c r="L35" s="423">
        <f t="shared" si="2"/>
        <v>100</v>
      </c>
      <c r="M35" s="388">
        <f t="shared" si="3"/>
        <v>100</v>
      </c>
      <c r="N35" s="388">
        <f t="shared" si="3"/>
        <v>99.8</v>
      </c>
      <c r="O35" s="219"/>
      <c r="P35" s="44" t="s">
        <v>19</v>
      </c>
      <c r="Q35" s="421">
        <f>ROUND(県推計人口!AH28/県推計人口!$AC28*100,1)</f>
        <v>100.1</v>
      </c>
      <c r="R35" s="422">
        <f>ROUND(県推計人口!AI28/県推計人口!$AC28*100,1)</f>
        <v>99.9</v>
      </c>
      <c r="S35" s="423">
        <f>ROUND(県推計人口!AJ28/県推計人口!$AC28*100,1)</f>
        <v>99.9</v>
      </c>
      <c r="T35" s="423">
        <f>ROUND(県推計人口!AK28/県推計人口!$AC28*100,1)</f>
        <v>99.8</v>
      </c>
      <c r="U35" s="423">
        <f>ROUND(県推計人口!AL28/県推計人口!$AC28*100,1)</f>
        <v>99.7</v>
      </c>
    </row>
    <row r="36" spans="1:21">
      <c r="A36" s="370" t="s">
        <v>44</v>
      </c>
      <c r="B36" s="354">
        <f>交流人口推計2!F36</f>
        <v>228671</v>
      </c>
      <c r="C36" s="385">
        <f>交流人口推計2!L36</f>
        <v>227186</v>
      </c>
      <c r="D36" s="346">
        <f>交流人口推計2!R36</f>
        <v>230712</v>
      </c>
      <c r="E36" s="385">
        <f>交流人口推計2!X36</f>
        <v>230179</v>
      </c>
      <c r="F36" s="357">
        <f>交流人口推計2!AD36</f>
        <v>231521</v>
      </c>
      <c r="G36" s="387">
        <f>交流人口推計2!AJ36</f>
        <v>232493</v>
      </c>
      <c r="H36" s="219"/>
      <c r="I36" s="370" t="s">
        <v>44</v>
      </c>
      <c r="J36" s="421">
        <f t="shared" si="1"/>
        <v>99.4</v>
      </c>
      <c r="K36" s="422">
        <f t="shared" si="1"/>
        <v>101.6</v>
      </c>
      <c r="L36" s="423">
        <f t="shared" si="2"/>
        <v>101.3</v>
      </c>
      <c r="M36" s="388">
        <f t="shared" si="3"/>
        <v>100.6</v>
      </c>
      <c r="N36" s="388">
        <f t="shared" si="3"/>
        <v>100.4</v>
      </c>
      <c r="O36" s="219"/>
      <c r="P36" s="43" t="s">
        <v>44</v>
      </c>
      <c r="Q36" s="421">
        <f>ROUND(県推計人口!AH29/県推計人口!$AC29*100,1)</f>
        <v>100.8</v>
      </c>
      <c r="R36" s="422">
        <f>ROUND(県推計人口!AI29/県推計人口!$AC29*100,1)</f>
        <v>100.9</v>
      </c>
      <c r="S36" s="423">
        <f>ROUND(県推計人口!AJ29/県推計人口!$AC29*100,1)</f>
        <v>101.7</v>
      </c>
      <c r="T36" s="423">
        <f>ROUND(県推計人口!AK29/県推計人口!$AC29*100,1)</f>
        <v>102.4</v>
      </c>
      <c r="U36" s="423">
        <f>ROUND(県推計人口!AL29/県推計人口!$AC29*100,1)</f>
        <v>102.8</v>
      </c>
    </row>
    <row r="37" spans="1:21">
      <c r="A37" s="370" t="s">
        <v>45</v>
      </c>
      <c r="B37" s="354">
        <f>交流人口推計2!F37</f>
        <v>205717</v>
      </c>
      <c r="C37" s="385">
        <f>交流人口推計2!L37</f>
        <v>205159</v>
      </c>
      <c r="D37" s="346">
        <f>交流人口推計2!R37</f>
        <v>205324</v>
      </c>
      <c r="E37" s="385">
        <f>交流人口推計2!X37</f>
        <v>203324</v>
      </c>
      <c r="F37" s="357">
        <f>交流人口推計2!AD37</f>
        <v>202541</v>
      </c>
      <c r="G37" s="387">
        <f>交流人口推計2!AJ37</f>
        <v>201044</v>
      </c>
      <c r="H37" s="219"/>
      <c r="I37" s="370" t="s">
        <v>45</v>
      </c>
      <c r="J37" s="421">
        <f t="shared" si="1"/>
        <v>99.7</v>
      </c>
      <c r="K37" s="422">
        <f t="shared" si="1"/>
        <v>100.1</v>
      </c>
      <c r="L37" s="423">
        <f t="shared" si="2"/>
        <v>99.1</v>
      </c>
      <c r="M37" s="388">
        <f t="shared" si="3"/>
        <v>99.6</v>
      </c>
      <c r="N37" s="388">
        <f t="shared" si="3"/>
        <v>99.3</v>
      </c>
      <c r="O37" s="219"/>
      <c r="P37" s="43" t="s">
        <v>45</v>
      </c>
      <c r="Q37" s="421">
        <f>ROUND(県推計人口!AH30/県推計人口!$AC30*100,1)</f>
        <v>100.2</v>
      </c>
      <c r="R37" s="422">
        <f>ROUND(県推計人口!AI30/県推計人口!$AC30*100,1)</f>
        <v>99.8</v>
      </c>
      <c r="S37" s="423">
        <f>ROUND(県推計人口!AJ30/県推計人口!$AC30*100,1)</f>
        <v>99.3</v>
      </c>
      <c r="T37" s="423">
        <f>ROUND(県推計人口!AK30/県推計人口!$AC30*100,1)</f>
        <v>98.8</v>
      </c>
      <c r="U37" s="423">
        <f>ROUND(県推計人口!AL30/県推計人口!$AC30*100,1)</f>
        <v>98.3</v>
      </c>
    </row>
    <row r="38" spans="1:21">
      <c r="A38" s="370" t="s">
        <v>46</v>
      </c>
      <c r="B38" s="354">
        <f>交流人口推計2!F38</f>
        <v>72288</v>
      </c>
      <c r="C38" s="385">
        <f>交流人口推計2!L38</f>
        <v>68674</v>
      </c>
      <c r="D38" s="346">
        <f>交流人口推計2!R38</f>
        <v>69671</v>
      </c>
      <c r="E38" s="385">
        <f>交流人口推計2!X38</f>
        <v>67824</v>
      </c>
      <c r="F38" s="357">
        <f>交流人口推計2!AD38</f>
        <v>67389</v>
      </c>
      <c r="G38" s="387">
        <f>交流人口推計2!AJ38</f>
        <v>66926</v>
      </c>
      <c r="H38" s="219"/>
      <c r="I38" s="370" t="s">
        <v>46</v>
      </c>
      <c r="J38" s="421">
        <f t="shared" si="1"/>
        <v>95</v>
      </c>
      <c r="K38" s="422">
        <f t="shared" si="1"/>
        <v>101.5</v>
      </c>
      <c r="L38" s="423">
        <f t="shared" si="2"/>
        <v>98.8</v>
      </c>
      <c r="M38" s="388">
        <f t="shared" si="3"/>
        <v>99.4</v>
      </c>
      <c r="N38" s="388">
        <f t="shared" si="3"/>
        <v>99.3</v>
      </c>
      <c r="O38" s="219"/>
      <c r="P38" s="43" t="s">
        <v>46</v>
      </c>
      <c r="Q38" s="421">
        <f>ROUND(県推計人口!AH31/県推計人口!$AC31*100,1)</f>
        <v>96.9</v>
      </c>
      <c r="R38" s="422">
        <f>ROUND(県推計人口!AI31/県推計人口!$AC31*100,1)</f>
        <v>96.5</v>
      </c>
      <c r="S38" s="423">
        <f>ROUND(県推計人口!AJ31/県推計人口!$AC31*100,1)</f>
        <v>95.6</v>
      </c>
      <c r="T38" s="423">
        <f>ROUND(県推計人口!AK31/県推計人口!$AC31*100,1)</f>
        <v>94.7</v>
      </c>
      <c r="U38" s="423">
        <f>ROUND(県推計人口!AL31/県推計人口!$AC31*100,1)</f>
        <v>94</v>
      </c>
    </row>
    <row r="39" spans="1:21">
      <c r="A39" s="370" t="s">
        <v>47</v>
      </c>
      <c r="B39" s="354">
        <f>交流人口推計2!F39</f>
        <v>21372</v>
      </c>
      <c r="C39" s="385">
        <f>交流人口推計2!L39</f>
        <v>21305</v>
      </c>
      <c r="D39" s="346">
        <f>交流人口推計2!R39</f>
        <v>21246</v>
      </c>
      <c r="E39" s="385">
        <f>交流人口推計2!X39</f>
        <v>21068</v>
      </c>
      <c r="F39" s="357">
        <f>交流人口推計2!AD39</f>
        <v>20960</v>
      </c>
      <c r="G39" s="387">
        <f>交流人口推計2!AJ39</f>
        <v>20854</v>
      </c>
      <c r="H39" s="219"/>
      <c r="I39" s="370" t="s">
        <v>47</v>
      </c>
      <c r="J39" s="421">
        <f t="shared" si="1"/>
        <v>99.7</v>
      </c>
      <c r="K39" s="422">
        <f t="shared" si="1"/>
        <v>99.7</v>
      </c>
      <c r="L39" s="423">
        <f t="shared" si="2"/>
        <v>98.9</v>
      </c>
      <c r="M39" s="388">
        <f t="shared" si="3"/>
        <v>99.5</v>
      </c>
      <c r="N39" s="388">
        <f t="shared" si="3"/>
        <v>99.5</v>
      </c>
      <c r="O39" s="219"/>
      <c r="P39" s="43" t="s">
        <v>47</v>
      </c>
      <c r="Q39" s="421">
        <f>ROUND(県推計人口!AH32/県推計人口!$AC32*100,1)</f>
        <v>100</v>
      </c>
      <c r="R39" s="422">
        <f>ROUND(県推計人口!AI32/県推計人口!$AC32*100,1)</f>
        <v>99.5</v>
      </c>
      <c r="S39" s="423">
        <f>ROUND(県推計人口!AJ32/県推計人口!$AC32*100,1)</f>
        <v>98.8</v>
      </c>
      <c r="T39" s="423">
        <f>ROUND(県推計人口!AK32/県推計人口!$AC32*100,1)</f>
        <v>98.3</v>
      </c>
      <c r="U39" s="423">
        <f>ROUND(県推計人口!AL32/県推計人口!$AC32*100,1)</f>
        <v>97.9</v>
      </c>
    </row>
    <row r="40" spans="1:21">
      <c r="A40" s="372" t="s">
        <v>48</v>
      </c>
      <c r="B40" s="356">
        <f>交流人口推計2!F40</f>
        <v>21837</v>
      </c>
      <c r="C40" s="386">
        <f>交流人口推計2!L40</f>
        <v>22152</v>
      </c>
      <c r="D40" s="348">
        <f>交流人口推計2!R40</f>
        <v>22069</v>
      </c>
      <c r="E40" s="386">
        <f>交流人口推計2!X40</f>
        <v>22056</v>
      </c>
      <c r="F40" s="394">
        <f>交流人口推計2!AD40</f>
        <v>22032</v>
      </c>
      <c r="G40" s="437">
        <f>交流人口推計2!AJ40</f>
        <v>22030</v>
      </c>
      <c r="H40" s="219"/>
      <c r="I40" s="372" t="s">
        <v>48</v>
      </c>
      <c r="J40" s="421">
        <f t="shared" si="1"/>
        <v>101.4</v>
      </c>
      <c r="K40" s="422">
        <f t="shared" si="1"/>
        <v>99.6</v>
      </c>
      <c r="L40" s="423">
        <f t="shared" si="2"/>
        <v>99.6</v>
      </c>
      <c r="M40" s="388">
        <f t="shared" si="3"/>
        <v>99.9</v>
      </c>
      <c r="N40" s="388">
        <f t="shared" si="3"/>
        <v>100</v>
      </c>
      <c r="O40" s="219"/>
      <c r="P40" s="45" t="s">
        <v>48</v>
      </c>
      <c r="Q40" s="421">
        <f>ROUND(県推計人口!AH33/県推計人口!$AC33*100,1)</f>
        <v>101.7</v>
      </c>
      <c r="R40" s="422">
        <f>ROUND(県推計人口!AI33/県推計人口!$AC33*100,1)</f>
        <v>101.9</v>
      </c>
      <c r="S40" s="423">
        <f>ROUND(県推計人口!AJ33/県推計人口!$AC33*100,1)</f>
        <v>101.6</v>
      </c>
      <c r="T40" s="423">
        <f>ROUND(県推計人口!AK33/県推計人口!$AC33*100,1)</f>
        <v>101.4</v>
      </c>
      <c r="U40" s="423">
        <f>ROUND(県推計人口!AL33/県推計人口!$AC33*100,1)</f>
        <v>101.6</v>
      </c>
    </row>
    <row r="41" spans="1:21">
      <c r="A41" s="374" t="s">
        <v>20</v>
      </c>
      <c r="B41" s="354">
        <f>交流人口推計2!F41</f>
        <v>248876</v>
      </c>
      <c r="C41" s="385">
        <f>交流人口推計2!L41</f>
        <v>235086</v>
      </c>
      <c r="D41" s="346">
        <f>交流人口推計2!R41</f>
        <v>238032</v>
      </c>
      <c r="E41" s="385">
        <f>交流人口推計2!X41</f>
        <v>232690</v>
      </c>
      <c r="F41" s="357">
        <f>交流人口推計2!AD41</f>
        <v>231672</v>
      </c>
      <c r="G41" s="387">
        <f>交流人口推計2!AJ41</f>
        <v>228283</v>
      </c>
      <c r="H41" s="219"/>
      <c r="I41" s="374" t="s">
        <v>20</v>
      </c>
      <c r="J41" s="424">
        <f t="shared" si="1"/>
        <v>94.5</v>
      </c>
      <c r="K41" s="425">
        <f t="shared" si="1"/>
        <v>101.3</v>
      </c>
      <c r="L41" s="426">
        <f t="shared" si="2"/>
        <v>99</v>
      </c>
      <c r="M41" s="398">
        <f t="shared" si="3"/>
        <v>99.6</v>
      </c>
      <c r="N41" s="398">
        <f t="shared" si="3"/>
        <v>98.5</v>
      </c>
      <c r="O41" s="219"/>
      <c r="P41" s="47" t="s">
        <v>20</v>
      </c>
      <c r="Q41" s="424">
        <f>ROUND(県推計人口!AH34/県推計人口!$AC34*100,1)</f>
        <v>95.7</v>
      </c>
      <c r="R41" s="425">
        <f>ROUND(県推計人口!AI34/県推計人口!$AC34*100,1)</f>
        <v>95.2</v>
      </c>
      <c r="S41" s="426">
        <f>ROUND(県推計人口!AJ34/県推計人口!$AC34*100,1)</f>
        <v>94.5</v>
      </c>
      <c r="T41" s="426">
        <f>ROUND(県推計人口!AK34/県推計人口!$AC34*100,1)</f>
        <v>94</v>
      </c>
      <c r="U41" s="426">
        <f>ROUND(県推計人口!AL34/県推計人口!$AC34*100,1)</f>
        <v>93.2</v>
      </c>
    </row>
    <row r="42" spans="1:21">
      <c r="A42" s="375" t="s">
        <v>49</v>
      </c>
      <c r="B42" s="354">
        <f>交流人口推計2!F42</f>
        <v>37060</v>
      </c>
      <c r="C42" s="385">
        <f>交流人口推計2!L42</f>
        <v>34081</v>
      </c>
      <c r="D42" s="346">
        <f>交流人口推計2!R42</f>
        <v>35247</v>
      </c>
      <c r="E42" s="385">
        <f>交流人口推計2!X42</f>
        <v>33345</v>
      </c>
      <c r="F42" s="357">
        <f>交流人口推計2!AD42</f>
        <v>33083</v>
      </c>
      <c r="G42" s="387">
        <f>交流人口推計2!AJ42</f>
        <v>32645</v>
      </c>
      <c r="H42" s="219"/>
      <c r="I42" s="375" t="s">
        <v>49</v>
      </c>
      <c r="J42" s="421">
        <f t="shared" si="1"/>
        <v>92</v>
      </c>
      <c r="K42" s="422">
        <f t="shared" si="1"/>
        <v>103.4</v>
      </c>
      <c r="L42" s="423">
        <f t="shared" si="2"/>
        <v>97.8</v>
      </c>
      <c r="M42" s="388">
        <f t="shared" si="3"/>
        <v>99.2</v>
      </c>
      <c r="N42" s="388">
        <f t="shared" si="3"/>
        <v>98.7</v>
      </c>
      <c r="O42" s="219"/>
      <c r="P42" s="48" t="s">
        <v>49</v>
      </c>
      <c r="Q42" s="421">
        <f>ROUND(県推計人口!AH35/県推計人口!$AC35*100,1)</f>
        <v>95.5</v>
      </c>
      <c r="R42" s="422">
        <f>ROUND(県推計人口!AI35/県推計人口!$AC35*100,1)</f>
        <v>94.5</v>
      </c>
      <c r="S42" s="423">
        <f>ROUND(県推計人口!AJ35/県推計人口!$AC35*100,1)</f>
        <v>93.3</v>
      </c>
      <c r="T42" s="423">
        <f>ROUND(県推計人口!AK35/県推計人口!$AC35*100,1)</f>
        <v>92.5</v>
      </c>
      <c r="U42" s="423">
        <f>ROUND(県推計人口!AL35/県推計人口!$AC35*100,1)</f>
        <v>91.5</v>
      </c>
    </row>
    <row r="43" spans="1:21">
      <c r="A43" s="370" t="s">
        <v>50</v>
      </c>
      <c r="B43" s="354">
        <f>交流人口推計2!F43</f>
        <v>72347</v>
      </c>
      <c r="C43" s="385">
        <f>交流人口推計2!L43</f>
        <v>68249</v>
      </c>
      <c r="D43" s="346">
        <f>交流人口推計2!R43</f>
        <v>68140</v>
      </c>
      <c r="E43" s="385">
        <f>交流人口推計2!X43</f>
        <v>68276</v>
      </c>
      <c r="F43" s="357">
        <f>交流人口推計2!AD43</f>
        <v>67626</v>
      </c>
      <c r="G43" s="387">
        <f>交流人口推計2!AJ43</f>
        <v>66713</v>
      </c>
      <c r="H43" s="219"/>
      <c r="I43" s="370" t="s">
        <v>50</v>
      </c>
      <c r="J43" s="421">
        <f t="shared" si="1"/>
        <v>94.3</v>
      </c>
      <c r="K43" s="422">
        <f t="shared" si="1"/>
        <v>99.8</v>
      </c>
      <c r="L43" s="423">
        <f t="shared" si="2"/>
        <v>100</v>
      </c>
      <c r="M43" s="388">
        <f t="shared" si="3"/>
        <v>99</v>
      </c>
      <c r="N43" s="388">
        <f t="shared" si="3"/>
        <v>98.6</v>
      </c>
      <c r="O43" s="219"/>
      <c r="P43" s="43" t="s">
        <v>50</v>
      </c>
      <c r="Q43" s="421">
        <f>ROUND(県推計人口!AH36/県推計人口!$AC36*100,1)</f>
        <v>95.3</v>
      </c>
      <c r="R43" s="422">
        <f>ROUND(県推計人口!AI36/県推計人口!$AC36*100,1)</f>
        <v>94.8</v>
      </c>
      <c r="S43" s="423">
        <f>ROUND(県推計人口!AJ36/県推計人口!$AC36*100,1)</f>
        <v>94.2</v>
      </c>
      <c r="T43" s="423">
        <f>ROUND(県推計人口!AK36/県推計人口!$AC36*100,1)</f>
        <v>93.6</v>
      </c>
      <c r="U43" s="423">
        <f>ROUND(県推計人口!AL36/県推計人口!$AC36*100,1)</f>
        <v>92.8</v>
      </c>
    </row>
    <row r="44" spans="1:21">
      <c r="A44" s="370" t="s">
        <v>51</v>
      </c>
      <c r="B44" s="354">
        <f>交流人口推計2!F44</f>
        <v>41883</v>
      </c>
      <c r="C44" s="385">
        <f>交流人口推計2!L44</f>
        <v>40401</v>
      </c>
      <c r="D44" s="346">
        <f>交流人口推計2!R44</f>
        <v>40876</v>
      </c>
      <c r="E44" s="385">
        <f>交流人口推計2!X44</f>
        <v>39873</v>
      </c>
      <c r="F44" s="357">
        <f>交流人口推計2!AD44</f>
        <v>39720</v>
      </c>
      <c r="G44" s="387">
        <f>交流人口推計2!AJ44</f>
        <v>38786</v>
      </c>
      <c r="H44" s="219"/>
      <c r="I44" s="370" t="s">
        <v>51</v>
      </c>
      <c r="J44" s="421">
        <f t="shared" si="1"/>
        <v>96.5</v>
      </c>
      <c r="K44" s="422">
        <f t="shared" si="1"/>
        <v>101.2</v>
      </c>
      <c r="L44" s="423">
        <f t="shared" si="2"/>
        <v>98.7</v>
      </c>
      <c r="M44" s="388">
        <f t="shared" si="3"/>
        <v>99.6</v>
      </c>
      <c r="N44" s="388">
        <f t="shared" si="3"/>
        <v>97.6</v>
      </c>
      <c r="O44" s="219"/>
      <c r="P44" s="43" t="s">
        <v>51</v>
      </c>
      <c r="Q44" s="421">
        <f>ROUND(県推計人口!AH37/県推計人口!$AC37*100,1)</f>
        <v>97.8</v>
      </c>
      <c r="R44" s="422">
        <f>ROUND(県推計人口!AI37/県推計人口!$AC37*100,1)</f>
        <v>97.2</v>
      </c>
      <c r="S44" s="423">
        <f>ROUND(県推計人口!AJ37/県推計人口!$AC37*100,1)</f>
        <v>97.1</v>
      </c>
      <c r="T44" s="423">
        <f>ROUND(県推計人口!AK37/県推計人口!$AC37*100,1)</f>
        <v>96.6</v>
      </c>
      <c r="U44" s="423">
        <f>ROUND(県推計人口!AL37/県推計人口!$AC37*100,1)</f>
        <v>96.1</v>
      </c>
    </row>
    <row r="45" spans="1:21">
      <c r="A45" s="370" t="s">
        <v>52</v>
      </c>
      <c r="B45" s="354">
        <f>交流人口推計2!F45</f>
        <v>40506</v>
      </c>
      <c r="C45" s="385">
        <f>交流人口推計2!L45</f>
        <v>36919</v>
      </c>
      <c r="D45" s="346">
        <f>交流人口推計2!R45</f>
        <v>37318</v>
      </c>
      <c r="E45" s="385">
        <f>交流人口推計2!X45</f>
        <v>36289</v>
      </c>
      <c r="F45" s="357">
        <f>交流人口推計2!AD45</f>
        <v>36349</v>
      </c>
      <c r="G45" s="387">
        <f>交流人口推計2!AJ45</f>
        <v>36221</v>
      </c>
      <c r="H45" s="219"/>
      <c r="I45" s="370" t="s">
        <v>52</v>
      </c>
      <c r="J45" s="421">
        <f t="shared" si="1"/>
        <v>91.1</v>
      </c>
      <c r="K45" s="422">
        <f t="shared" si="1"/>
        <v>101.1</v>
      </c>
      <c r="L45" s="423">
        <f t="shared" si="2"/>
        <v>98.3</v>
      </c>
      <c r="M45" s="388">
        <f t="shared" si="3"/>
        <v>100.2</v>
      </c>
      <c r="N45" s="388">
        <f t="shared" si="3"/>
        <v>99.6</v>
      </c>
      <c r="O45" s="219"/>
      <c r="P45" s="43" t="s">
        <v>52</v>
      </c>
      <c r="Q45" s="421">
        <f>ROUND(県推計人口!AH38/県推計人口!$AC38*100,1)</f>
        <v>92.3</v>
      </c>
      <c r="R45" s="422">
        <f>ROUND(県推計人口!AI38/県推計人口!$AC38*100,1)</f>
        <v>91.7</v>
      </c>
      <c r="S45" s="423">
        <f>ROUND(県推計人口!AJ38/県推計人口!$AC38*100,1)</f>
        <v>90.9</v>
      </c>
      <c r="T45" s="423">
        <f>ROUND(県推計人口!AK38/県推計人口!$AC38*100,1)</f>
        <v>90.6</v>
      </c>
      <c r="U45" s="423">
        <f>ROUND(県推計人口!AL38/県推計人口!$AC38*100,1)</f>
        <v>89.8</v>
      </c>
    </row>
    <row r="46" spans="1:21">
      <c r="A46" s="370" t="s">
        <v>53</v>
      </c>
      <c r="B46" s="354">
        <f>交流人口推計2!F46</f>
        <v>37461</v>
      </c>
      <c r="C46" s="385">
        <f>交流人口推計2!L46</f>
        <v>36939</v>
      </c>
      <c r="D46" s="346">
        <f>交流人口推計2!R46</f>
        <v>37937</v>
      </c>
      <c r="E46" s="385">
        <f>交流人口推計2!X46</f>
        <v>37029</v>
      </c>
      <c r="F46" s="357">
        <f>交流人口推計2!AD46</f>
        <v>37280</v>
      </c>
      <c r="G46" s="387">
        <f>交流人口推計2!AJ46</f>
        <v>36813</v>
      </c>
      <c r="H46" s="219"/>
      <c r="I46" s="370" t="s">
        <v>53</v>
      </c>
      <c r="J46" s="421">
        <f t="shared" si="1"/>
        <v>98.6</v>
      </c>
      <c r="K46" s="422">
        <f t="shared" si="1"/>
        <v>102.7</v>
      </c>
      <c r="L46" s="423">
        <f t="shared" si="2"/>
        <v>100.2</v>
      </c>
      <c r="M46" s="388">
        <f t="shared" si="3"/>
        <v>100.7</v>
      </c>
      <c r="N46" s="388">
        <f t="shared" si="3"/>
        <v>98.7</v>
      </c>
      <c r="O46" s="219"/>
      <c r="P46" s="43" t="s">
        <v>53</v>
      </c>
      <c r="Q46" s="421">
        <f>ROUND(県推計人口!AH39/県推計人口!$AC39*100,1)</f>
        <v>100.3</v>
      </c>
      <c r="R46" s="422">
        <f>ROUND(県推計人口!AI39/県推計人口!$AC39*100,1)</f>
        <v>101</v>
      </c>
      <c r="S46" s="423">
        <f>ROUND(県推計人口!AJ39/県推計人口!$AC39*100,1)</f>
        <v>101</v>
      </c>
      <c r="T46" s="423">
        <f>ROUND(県推計人口!AK39/県推計人口!$AC39*100,1)</f>
        <v>100.8</v>
      </c>
      <c r="U46" s="423">
        <f>ROUND(県推計人口!AL39/県推計人口!$AC39*100,1)</f>
        <v>101.1</v>
      </c>
    </row>
    <row r="47" spans="1:21">
      <c r="A47" s="370" t="s">
        <v>54</v>
      </c>
      <c r="B47" s="354">
        <f>交流人口推計2!F47</f>
        <v>19619</v>
      </c>
      <c r="C47" s="385">
        <f>交流人口推計2!L47</f>
        <v>18497</v>
      </c>
      <c r="D47" s="346">
        <f>交流人口推計2!R47</f>
        <v>18514</v>
      </c>
      <c r="E47" s="385">
        <f>交流人口推計2!X47</f>
        <v>17878</v>
      </c>
      <c r="F47" s="357">
        <f>交流人口推計2!AD47</f>
        <v>17614</v>
      </c>
      <c r="G47" s="387">
        <f>交流人口推計2!AJ47</f>
        <v>17105</v>
      </c>
      <c r="H47" s="219"/>
      <c r="I47" s="370" t="s">
        <v>54</v>
      </c>
      <c r="J47" s="427">
        <f t="shared" si="1"/>
        <v>94.3</v>
      </c>
      <c r="K47" s="428">
        <f t="shared" si="1"/>
        <v>100.1</v>
      </c>
      <c r="L47" s="429">
        <f t="shared" si="2"/>
        <v>96.7</v>
      </c>
      <c r="M47" s="389">
        <f t="shared" si="3"/>
        <v>98.5</v>
      </c>
      <c r="N47" s="389">
        <f t="shared" si="3"/>
        <v>97.1</v>
      </c>
      <c r="O47" s="219"/>
      <c r="P47" s="43" t="s">
        <v>54</v>
      </c>
      <c r="Q47" s="427">
        <f>ROUND(県推計人口!AH40/県推計人口!$AC40*100,1)</f>
        <v>91.8</v>
      </c>
      <c r="R47" s="428">
        <f>ROUND(県推計人口!AI40/県推計人口!$AC40*100,1)</f>
        <v>90.5</v>
      </c>
      <c r="S47" s="429">
        <f>ROUND(県推計人口!AJ40/県推計人口!$AC40*100,1)</f>
        <v>88.9</v>
      </c>
      <c r="T47" s="429">
        <f>ROUND(県推計人口!AK40/県推計人口!$AC40*100,1)</f>
        <v>87.1</v>
      </c>
      <c r="U47" s="429">
        <f>ROUND(県推計人口!AL40/県推計人口!$AC40*100,1)</f>
        <v>85.5</v>
      </c>
    </row>
    <row r="48" spans="1:21">
      <c r="A48" s="376" t="s">
        <v>21</v>
      </c>
      <c r="B48" s="355">
        <f>交流人口推計2!F48</f>
        <v>529686</v>
      </c>
      <c r="C48" s="384">
        <f>交流人口推計2!L48</f>
        <v>529646</v>
      </c>
      <c r="D48" s="347">
        <f>交流人口推計2!R48</f>
        <v>531351</v>
      </c>
      <c r="E48" s="384">
        <f>交流人口推計2!X48</f>
        <v>523769</v>
      </c>
      <c r="F48" s="393">
        <f>交流人口推計2!AD48</f>
        <v>520703</v>
      </c>
      <c r="G48" s="436">
        <f>交流人口推計2!AJ48</f>
        <v>518509</v>
      </c>
      <c r="H48" s="219"/>
      <c r="I48" s="376" t="s">
        <v>21</v>
      </c>
      <c r="J48" s="421">
        <f t="shared" si="1"/>
        <v>100</v>
      </c>
      <c r="K48" s="422">
        <f t="shared" si="1"/>
        <v>100.3</v>
      </c>
      <c r="L48" s="423">
        <f t="shared" si="2"/>
        <v>98.9</v>
      </c>
      <c r="M48" s="388">
        <f t="shared" si="3"/>
        <v>99.4</v>
      </c>
      <c r="N48" s="388">
        <f t="shared" si="3"/>
        <v>99.6</v>
      </c>
      <c r="O48" s="219"/>
      <c r="P48" s="49" t="s">
        <v>21</v>
      </c>
      <c r="Q48" s="421">
        <f>ROUND(県推計人口!AH41/県推計人口!$AC41*100,1)</f>
        <v>99.6</v>
      </c>
      <c r="R48" s="422">
        <f>ROUND(県推計人口!AI41/県推計人口!$AC41*100,1)</f>
        <v>99.3</v>
      </c>
      <c r="S48" s="423">
        <f>ROUND(県推計人口!AJ41/県推計人口!$AC41*100,1)</f>
        <v>99</v>
      </c>
      <c r="T48" s="423">
        <f>ROUND(県推計人口!AK41/県推計人口!$AC41*100,1)</f>
        <v>98.6</v>
      </c>
      <c r="U48" s="423">
        <f>ROUND(県推計人口!AL41/県推計人口!$AC41*100,1)</f>
        <v>98.3</v>
      </c>
    </row>
    <row r="49" spans="1:21">
      <c r="A49" s="375" t="s">
        <v>55</v>
      </c>
      <c r="B49" s="354">
        <f>交流人口推計2!F49</f>
        <v>495613</v>
      </c>
      <c r="C49" s="385">
        <f>交流人口推計2!L49</f>
        <v>496875</v>
      </c>
      <c r="D49" s="346">
        <f>交流人口推計2!R49</f>
        <v>498482</v>
      </c>
      <c r="E49" s="385">
        <f>交流人口推計2!X49</f>
        <v>491332</v>
      </c>
      <c r="F49" s="357">
        <f>交流人口推計2!AD49</f>
        <v>488461</v>
      </c>
      <c r="G49" s="387">
        <f>交流人口推計2!AJ49</f>
        <v>486892</v>
      </c>
      <c r="H49" s="219"/>
      <c r="I49" s="375" t="s">
        <v>55</v>
      </c>
      <c r="J49" s="421">
        <f t="shared" si="1"/>
        <v>100.3</v>
      </c>
      <c r="K49" s="422">
        <f t="shared" si="1"/>
        <v>100.3</v>
      </c>
      <c r="L49" s="423">
        <f t="shared" si="2"/>
        <v>98.9</v>
      </c>
      <c r="M49" s="388">
        <f t="shared" si="3"/>
        <v>99.4</v>
      </c>
      <c r="N49" s="388">
        <f t="shared" si="3"/>
        <v>99.7</v>
      </c>
      <c r="O49" s="219"/>
      <c r="P49" s="48" t="s">
        <v>55</v>
      </c>
      <c r="Q49" s="421">
        <f>ROUND(県推計人口!AH42/県推計人口!$AC42*100,1)</f>
        <v>99.9</v>
      </c>
      <c r="R49" s="422">
        <f>ROUND(県推計人口!AI42/県推計人口!$AC42*100,1)</f>
        <v>99.7</v>
      </c>
      <c r="S49" s="423">
        <f>ROUND(県推計人口!AJ42/県推計人口!$AC42*100,1)</f>
        <v>99.4</v>
      </c>
      <c r="T49" s="423">
        <f>ROUND(県推計人口!AK42/県推計人口!$AC42*100,1)</f>
        <v>99.1</v>
      </c>
      <c r="U49" s="423">
        <f>ROUND(県推計人口!AL42/県推計人口!$AC42*100,1)</f>
        <v>98.9</v>
      </c>
    </row>
    <row r="50" spans="1:21">
      <c r="A50" s="370" t="s">
        <v>56</v>
      </c>
      <c r="B50" s="354">
        <f>交流人口推計2!F50</f>
        <v>10034</v>
      </c>
      <c r="C50" s="385">
        <f>交流人口推計2!L50</f>
        <v>9437</v>
      </c>
      <c r="D50" s="346">
        <f>交流人口推計2!R50</f>
        <v>9237</v>
      </c>
      <c r="E50" s="385">
        <f>交流人口推計2!X50</f>
        <v>9247</v>
      </c>
      <c r="F50" s="357">
        <f>交流人口推計2!AD50</f>
        <v>9250</v>
      </c>
      <c r="G50" s="387">
        <f>交流人口推計2!AJ50</f>
        <v>8917</v>
      </c>
      <c r="H50" s="219"/>
      <c r="I50" s="370" t="s">
        <v>56</v>
      </c>
      <c r="J50" s="421">
        <f t="shared" si="1"/>
        <v>94.1</v>
      </c>
      <c r="K50" s="422">
        <f t="shared" si="1"/>
        <v>97.9</v>
      </c>
      <c r="L50" s="423">
        <f t="shared" si="2"/>
        <v>98</v>
      </c>
      <c r="M50" s="388">
        <f t="shared" si="3"/>
        <v>100</v>
      </c>
      <c r="N50" s="388">
        <f t="shared" si="3"/>
        <v>96.4</v>
      </c>
      <c r="O50" s="219"/>
      <c r="P50" s="43" t="s">
        <v>56</v>
      </c>
      <c r="Q50" s="421">
        <f>ROUND(県推計人口!AH43/県推計人口!$AC43*100,1)</f>
        <v>92.6</v>
      </c>
      <c r="R50" s="422">
        <f>ROUND(県推計人口!AI43/県推計人口!$AC43*100,1)</f>
        <v>91</v>
      </c>
      <c r="S50" s="423">
        <f>ROUND(県推計人口!AJ43/県推計人口!$AC43*100,1)</f>
        <v>89.6</v>
      </c>
      <c r="T50" s="423">
        <f>ROUND(県推計人口!AK43/県推計人口!$AC43*100,1)</f>
        <v>87.5</v>
      </c>
      <c r="U50" s="423">
        <f>ROUND(県推計人口!AL43/県推計人口!$AC43*100,1)</f>
        <v>85.9</v>
      </c>
    </row>
    <row r="51" spans="1:21">
      <c r="A51" s="370" t="s">
        <v>57</v>
      </c>
      <c r="B51" s="354">
        <f>交流人口推計2!F51</f>
        <v>14604</v>
      </c>
      <c r="C51" s="385">
        <f>交流人口推計2!L51</f>
        <v>14410</v>
      </c>
      <c r="D51" s="346">
        <f>交流人口推計2!R51</f>
        <v>14526</v>
      </c>
      <c r="E51" s="385">
        <f>交流人口推計2!X51</f>
        <v>14390</v>
      </c>
      <c r="F51" s="357">
        <f>交流人口推計2!AD51</f>
        <v>14294</v>
      </c>
      <c r="G51" s="387">
        <f>交流人口推計2!AJ51</f>
        <v>14173</v>
      </c>
      <c r="H51" s="219"/>
      <c r="I51" s="370" t="s">
        <v>57</v>
      </c>
      <c r="J51" s="421">
        <f t="shared" si="1"/>
        <v>98.7</v>
      </c>
      <c r="K51" s="422">
        <f t="shared" si="1"/>
        <v>100.8</v>
      </c>
      <c r="L51" s="423">
        <f t="shared" si="2"/>
        <v>99.9</v>
      </c>
      <c r="M51" s="388">
        <f t="shared" si="3"/>
        <v>99.3</v>
      </c>
      <c r="N51" s="388">
        <f t="shared" si="3"/>
        <v>99.2</v>
      </c>
      <c r="O51" s="219"/>
      <c r="P51" s="43" t="s">
        <v>57</v>
      </c>
      <c r="Q51" s="421">
        <f>ROUND(県推計人口!AH44/県推計人口!$AC44*100,1)</f>
        <v>99.5</v>
      </c>
      <c r="R51" s="422">
        <f>ROUND(県推計人口!AI44/県推計人口!$AC44*100,1)</f>
        <v>99.3</v>
      </c>
      <c r="S51" s="423">
        <f>ROUND(県推計人口!AJ44/県推計人口!$AC44*100,1)</f>
        <v>98.9</v>
      </c>
      <c r="T51" s="423">
        <f>ROUND(県推計人口!AK44/県推計人口!$AC44*100,1)</f>
        <v>98.5</v>
      </c>
      <c r="U51" s="423">
        <f>ROUND(県推計人口!AL44/県推計人口!$AC44*100,1)</f>
        <v>97.8</v>
      </c>
    </row>
    <row r="52" spans="1:21">
      <c r="A52" s="372" t="s">
        <v>58</v>
      </c>
      <c r="B52" s="356">
        <f>交流人口推計2!F52</f>
        <v>9435</v>
      </c>
      <c r="C52" s="386">
        <f>交流人口推計2!L52</f>
        <v>8924</v>
      </c>
      <c r="D52" s="348">
        <f>交流人口推計2!R52</f>
        <v>9106</v>
      </c>
      <c r="E52" s="386">
        <f>交流人口推計2!X52</f>
        <v>8800</v>
      </c>
      <c r="F52" s="394">
        <f>交流人口推計2!AD52</f>
        <v>8698</v>
      </c>
      <c r="G52" s="437">
        <f>交流人口推計2!AJ52</f>
        <v>8527</v>
      </c>
      <c r="H52" s="219"/>
      <c r="I52" s="372" t="s">
        <v>58</v>
      </c>
      <c r="J52" s="421">
        <f t="shared" si="1"/>
        <v>94.6</v>
      </c>
      <c r="K52" s="422">
        <f t="shared" si="1"/>
        <v>102</v>
      </c>
      <c r="L52" s="423">
        <f t="shared" si="2"/>
        <v>98.6</v>
      </c>
      <c r="M52" s="388">
        <f t="shared" si="3"/>
        <v>98.8</v>
      </c>
      <c r="N52" s="388">
        <f t="shared" si="3"/>
        <v>98</v>
      </c>
      <c r="O52" s="219"/>
      <c r="P52" s="45" t="s">
        <v>58</v>
      </c>
      <c r="Q52" s="421">
        <f>ROUND(県推計人口!AH45/県推計人口!$AC45*100,1)</f>
        <v>93.2</v>
      </c>
      <c r="R52" s="422">
        <f>ROUND(県推計人口!AI45/県推計人口!$AC45*100,1)</f>
        <v>92.5</v>
      </c>
      <c r="S52" s="423">
        <f>ROUND(県推計人口!AJ45/県推計人口!$AC45*100,1)</f>
        <v>90.6</v>
      </c>
      <c r="T52" s="423">
        <f>ROUND(県推計人口!AK45/県推計人口!$AC45*100,1)</f>
        <v>89</v>
      </c>
      <c r="U52" s="423">
        <f>ROUND(県推計人口!AL45/県推計人口!$AC45*100,1)</f>
        <v>87.7</v>
      </c>
    </row>
    <row r="53" spans="1:21">
      <c r="A53" s="374" t="s">
        <v>22</v>
      </c>
      <c r="B53" s="354">
        <f>交流人口推計2!F53</f>
        <v>228829</v>
      </c>
      <c r="C53" s="385">
        <f>交流人口推計2!L53</f>
        <v>216521</v>
      </c>
      <c r="D53" s="346">
        <f>交流人口推計2!R53</f>
        <v>216442</v>
      </c>
      <c r="E53" s="385">
        <f>交流人口推計2!X53</f>
        <v>212037</v>
      </c>
      <c r="F53" s="357">
        <f>交流人口推計2!AD53</f>
        <v>208851</v>
      </c>
      <c r="G53" s="387">
        <f>交流人口推計2!AJ53</f>
        <v>205691</v>
      </c>
      <c r="H53" s="219"/>
      <c r="I53" s="374" t="s">
        <v>22</v>
      </c>
      <c r="J53" s="424">
        <f t="shared" si="1"/>
        <v>94.6</v>
      </c>
      <c r="K53" s="425">
        <f t="shared" si="1"/>
        <v>100</v>
      </c>
      <c r="L53" s="426">
        <f t="shared" si="2"/>
        <v>97.9</v>
      </c>
      <c r="M53" s="398">
        <f t="shared" si="3"/>
        <v>98.5</v>
      </c>
      <c r="N53" s="398">
        <f t="shared" si="3"/>
        <v>98.5</v>
      </c>
      <c r="O53" s="219"/>
      <c r="P53" s="47" t="s">
        <v>22</v>
      </c>
      <c r="Q53" s="424">
        <f>ROUND(県推計人口!AH46/県推計人口!$AC46*100,1)</f>
        <v>95.5</v>
      </c>
      <c r="R53" s="425">
        <f>ROUND(県推計人口!AI46/県推計人口!$AC46*100,1)</f>
        <v>94.5</v>
      </c>
      <c r="S53" s="426">
        <f>ROUND(県推計人口!AJ46/県推計人口!$AC46*100,1)</f>
        <v>93.5</v>
      </c>
      <c r="T53" s="426">
        <f>ROUND(県推計人口!AK46/県推計人口!$AC46*100,1)</f>
        <v>92.4</v>
      </c>
      <c r="U53" s="426">
        <f>ROUND(県推計人口!AL46/県推計人口!$AC46*100,1)</f>
        <v>91.3</v>
      </c>
    </row>
    <row r="54" spans="1:21">
      <c r="A54" s="370" t="s">
        <v>59</v>
      </c>
      <c r="B54" s="354">
        <f>交流人口推計2!F54</f>
        <v>25764</v>
      </c>
      <c r="C54" s="385">
        <f>交流人口推計2!L54</f>
        <v>24417</v>
      </c>
      <c r="D54" s="346">
        <f>交流人口推計2!R54</f>
        <v>24569</v>
      </c>
      <c r="E54" s="385">
        <f>交流人口推計2!X54</f>
        <v>24116</v>
      </c>
      <c r="F54" s="357">
        <f>交流人口推計2!AD54</f>
        <v>23813</v>
      </c>
      <c r="G54" s="387">
        <f>交流人口推計2!AJ54</f>
        <v>23382</v>
      </c>
      <c r="H54" s="219"/>
      <c r="I54" s="370" t="s">
        <v>59</v>
      </c>
      <c r="J54" s="421">
        <f t="shared" si="1"/>
        <v>94.8</v>
      </c>
      <c r="K54" s="422">
        <f t="shared" si="1"/>
        <v>100.6</v>
      </c>
      <c r="L54" s="423">
        <f t="shared" si="2"/>
        <v>98.8</v>
      </c>
      <c r="M54" s="388">
        <f t="shared" si="3"/>
        <v>98.7</v>
      </c>
      <c r="N54" s="388">
        <f t="shared" si="3"/>
        <v>98.2</v>
      </c>
      <c r="O54" s="219"/>
      <c r="P54" s="43" t="s">
        <v>59</v>
      </c>
      <c r="Q54" s="421">
        <f>ROUND(県推計人口!AH47/県推計人口!$AC47*100,1)</f>
        <v>96.7</v>
      </c>
      <c r="R54" s="422">
        <f>ROUND(県推計人口!AI47/県推計人口!$AC47*100,1)</f>
        <v>95.9</v>
      </c>
      <c r="S54" s="423">
        <f>ROUND(県推計人口!AJ47/県推計人口!$AC47*100,1)</f>
        <v>95.6</v>
      </c>
      <c r="T54" s="423">
        <f>ROUND(県推計人口!AK47/県推計人口!$AC47*100,1)</f>
        <v>94.5</v>
      </c>
      <c r="U54" s="423">
        <f>ROUND(県推計人口!AL47/県推計人口!$AC47*100,1)</f>
        <v>93</v>
      </c>
    </row>
    <row r="55" spans="1:21">
      <c r="A55" s="370" t="s">
        <v>60</v>
      </c>
      <c r="B55" s="354">
        <f>交流人口推計2!F55</f>
        <v>46877</v>
      </c>
      <c r="C55" s="385">
        <f>交流人口推計2!L55</f>
        <v>45185</v>
      </c>
      <c r="D55" s="346">
        <f>交流人口推計2!R55</f>
        <v>45343</v>
      </c>
      <c r="E55" s="385">
        <f>交流人口推計2!X55</f>
        <v>44383</v>
      </c>
      <c r="F55" s="357">
        <f>交流人口推計2!AD55</f>
        <v>43540</v>
      </c>
      <c r="G55" s="387">
        <f>交流人口推計2!AJ55</f>
        <v>42842</v>
      </c>
      <c r="H55" s="219"/>
      <c r="I55" s="370" t="s">
        <v>60</v>
      </c>
      <c r="J55" s="421">
        <f t="shared" si="1"/>
        <v>96.4</v>
      </c>
      <c r="K55" s="422">
        <f t="shared" si="1"/>
        <v>100.3</v>
      </c>
      <c r="L55" s="423">
        <f t="shared" si="2"/>
        <v>98.2</v>
      </c>
      <c r="M55" s="388">
        <f t="shared" si="3"/>
        <v>98.1</v>
      </c>
      <c r="N55" s="388">
        <f t="shared" si="3"/>
        <v>98.4</v>
      </c>
      <c r="O55" s="219"/>
      <c r="P55" s="43" t="s">
        <v>60</v>
      </c>
      <c r="Q55" s="421">
        <f>ROUND(県推計人口!AH48/県推計人口!$AC48*100,1)</f>
        <v>96.1</v>
      </c>
      <c r="R55" s="422">
        <f>ROUND(県推計人口!AI48/県推計人口!$AC48*100,1)</f>
        <v>95.2</v>
      </c>
      <c r="S55" s="423">
        <f>ROUND(県推計人口!AJ48/県推計人口!$AC48*100,1)</f>
        <v>93.9</v>
      </c>
      <c r="T55" s="423">
        <f>ROUND(県推計人口!AK48/県推計人口!$AC48*100,1)</f>
        <v>92.6</v>
      </c>
      <c r="U55" s="423">
        <f>ROUND(県推計人口!AL48/県推計人口!$AC48*100,1)</f>
        <v>91.7</v>
      </c>
    </row>
    <row r="56" spans="1:21">
      <c r="A56" s="370" t="s">
        <v>61</v>
      </c>
      <c r="B56" s="354">
        <f>交流人口推計2!F56</f>
        <v>38634</v>
      </c>
      <c r="C56" s="385">
        <f>交流人口推計2!L56</f>
        <v>35436</v>
      </c>
      <c r="D56" s="346">
        <f>交流人口推計2!R56</f>
        <v>35169</v>
      </c>
      <c r="E56" s="385">
        <f>交流人口推計2!X56</f>
        <v>34201</v>
      </c>
      <c r="F56" s="357">
        <f>交流人口推計2!AD56</f>
        <v>33460</v>
      </c>
      <c r="G56" s="387">
        <f>交流人口推計2!AJ56</f>
        <v>32869</v>
      </c>
      <c r="H56" s="219"/>
      <c r="I56" s="370" t="s">
        <v>61</v>
      </c>
      <c r="J56" s="421">
        <f t="shared" si="1"/>
        <v>91.7</v>
      </c>
      <c r="K56" s="422">
        <f t="shared" si="1"/>
        <v>99.2</v>
      </c>
      <c r="L56" s="423">
        <f t="shared" si="2"/>
        <v>96.5</v>
      </c>
      <c r="M56" s="388">
        <f t="shared" si="3"/>
        <v>97.8</v>
      </c>
      <c r="N56" s="388">
        <f t="shared" si="3"/>
        <v>98.2</v>
      </c>
      <c r="O56" s="219"/>
      <c r="P56" s="43" t="s">
        <v>61</v>
      </c>
      <c r="Q56" s="421">
        <f>ROUND(県推計人口!AH49/県推計人口!$AC49*100,1)</f>
        <v>92.3</v>
      </c>
      <c r="R56" s="422">
        <f>ROUND(県推計人口!AI49/県推計人口!$AC49*100,1)</f>
        <v>90.5</v>
      </c>
      <c r="S56" s="423">
        <f>ROUND(県推計人口!AJ49/県推計人口!$AC49*100,1)</f>
        <v>88.9</v>
      </c>
      <c r="T56" s="423">
        <f>ROUND(県推計人口!AK49/県推計人口!$AC49*100,1)</f>
        <v>87.2</v>
      </c>
      <c r="U56" s="423">
        <f>ROUND(県推計人口!AL49/県推計人口!$AC49*100,1)</f>
        <v>85.5</v>
      </c>
    </row>
    <row r="57" spans="1:21">
      <c r="A57" s="370" t="s">
        <v>62</v>
      </c>
      <c r="B57" s="354">
        <f>交流人口推計2!F57</f>
        <v>64196</v>
      </c>
      <c r="C57" s="385">
        <f>交流人口推計2!L57</f>
        <v>61358</v>
      </c>
      <c r="D57" s="346">
        <f>交流人口推計2!R57</f>
        <v>61386</v>
      </c>
      <c r="E57" s="385">
        <f>交流人口推計2!X57</f>
        <v>60138</v>
      </c>
      <c r="F57" s="357">
        <f>交流人口推計2!AD57</f>
        <v>59582</v>
      </c>
      <c r="G57" s="387">
        <f>交流人口推計2!AJ57</f>
        <v>58838</v>
      </c>
      <c r="H57" s="219"/>
      <c r="I57" s="370" t="s">
        <v>62</v>
      </c>
      <c r="J57" s="421">
        <f t="shared" si="1"/>
        <v>95.6</v>
      </c>
      <c r="K57" s="422">
        <f t="shared" si="1"/>
        <v>100</v>
      </c>
      <c r="L57" s="423">
        <f t="shared" si="2"/>
        <v>98</v>
      </c>
      <c r="M57" s="388">
        <f t="shared" si="3"/>
        <v>99.1</v>
      </c>
      <c r="N57" s="388">
        <f t="shared" si="3"/>
        <v>98.8</v>
      </c>
      <c r="O57" s="219"/>
      <c r="P57" s="43" t="s">
        <v>62</v>
      </c>
      <c r="Q57" s="421">
        <f>ROUND(県推計人口!AH50/県推計人口!$AC50*100,1)</f>
        <v>96.2</v>
      </c>
      <c r="R57" s="422">
        <f>ROUND(県推計人口!AI50/県推計人口!$AC50*100,1)</f>
        <v>95.5</v>
      </c>
      <c r="S57" s="423">
        <f>ROUND(県推計人口!AJ50/県推計人口!$AC50*100,1)</f>
        <v>94.7</v>
      </c>
      <c r="T57" s="423">
        <f>ROUND(県推計人口!AK50/県推計人口!$AC50*100,1)</f>
        <v>93.8</v>
      </c>
      <c r="U57" s="423">
        <f>ROUND(県推計人口!AL50/県推計人口!$AC50*100,1)</f>
        <v>93</v>
      </c>
    </row>
    <row r="58" spans="1:21">
      <c r="A58" s="370" t="s">
        <v>63</v>
      </c>
      <c r="B58" s="354">
        <f>交流人口推計2!F58</f>
        <v>22573</v>
      </c>
      <c r="C58" s="385">
        <f>交流人口推計2!L58</f>
        <v>22357</v>
      </c>
      <c r="D58" s="346">
        <f>交流人口推計2!R58</f>
        <v>22535</v>
      </c>
      <c r="E58" s="385">
        <f>交流人口推計2!X58</f>
        <v>22315</v>
      </c>
      <c r="F58" s="357">
        <f>交流人口推計2!AD58</f>
        <v>22264</v>
      </c>
      <c r="G58" s="387">
        <f>交流人口推計2!AJ58</f>
        <v>22152</v>
      </c>
      <c r="H58" s="219"/>
      <c r="I58" s="370" t="s">
        <v>63</v>
      </c>
      <c r="J58" s="421">
        <f t="shared" si="1"/>
        <v>99</v>
      </c>
      <c r="K58" s="422">
        <f t="shared" si="1"/>
        <v>100.8</v>
      </c>
      <c r="L58" s="423">
        <f t="shared" si="2"/>
        <v>99.8</v>
      </c>
      <c r="M58" s="388">
        <f t="shared" si="3"/>
        <v>99.8</v>
      </c>
      <c r="N58" s="388">
        <f t="shared" si="3"/>
        <v>99.5</v>
      </c>
      <c r="O58" s="219"/>
      <c r="P58" s="43" t="s">
        <v>63</v>
      </c>
      <c r="Q58" s="421">
        <f>ROUND(県推計人口!AH51/県推計人口!$AC51*100,1)</f>
        <v>100.8</v>
      </c>
      <c r="R58" s="422">
        <f>ROUND(県推計人口!AI51/県推計人口!$AC51*100,1)</f>
        <v>100.4</v>
      </c>
      <c r="S58" s="423">
        <f>ROUND(県推計人口!AJ51/県推計人口!$AC51*100,1)</f>
        <v>100.6</v>
      </c>
      <c r="T58" s="423">
        <f>ROUND(県推計人口!AK51/県推計人口!$AC51*100,1)</f>
        <v>100.3</v>
      </c>
      <c r="U58" s="423">
        <f>ROUND(県推計人口!AL51/県推計人口!$AC51*100,1)</f>
        <v>100</v>
      </c>
    </row>
    <row r="59" spans="1:21">
      <c r="A59" s="370" t="s">
        <v>64</v>
      </c>
      <c r="B59" s="354">
        <f>交流人口推計2!F59</f>
        <v>13062</v>
      </c>
      <c r="C59" s="385">
        <f>交流人口推計2!L59</f>
        <v>11722</v>
      </c>
      <c r="D59" s="346">
        <f>交流人口推計2!R59</f>
        <v>11781</v>
      </c>
      <c r="E59" s="385">
        <f>交流人口推計2!X59</f>
        <v>11388</v>
      </c>
      <c r="F59" s="357">
        <f>交流人口推計2!AD59</f>
        <v>11065</v>
      </c>
      <c r="G59" s="387">
        <f>交流人口推計2!AJ59</f>
        <v>10829</v>
      </c>
      <c r="H59" s="219"/>
      <c r="I59" s="370" t="s">
        <v>64</v>
      </c>
      <c r="J59" s="421">
        <f t="shared" si="1"/>
        <v>89.7</v>
      </c>
      <c r="K59" s="422">
        <f t="shared" si="1"/>
        <v>100.5</v>
      </c>
      <c r="L59" s="423">
        <f t="shared" si="2"/>
        <v>97.2</v>
      </c>
      <c r="M59" s="388">
        <f t="shared" si="3"/>
        <v>97.2</v>
      </c>
      <c r="N59" s="388">
        <f t="shared" si="3"/>
        <v>97.9</v>
      </c>
      <c r="O59" s="219"/>
      <c r="P59" s="43" t="s">
        <v>64</v>
      </c>
      <c r="Q59" s="421">
        <f>ROUND(県推計人口!AH52/県推計人口!$AC52*100,1)</f>
        <v>91.5</v>
      </c>
      <c r="R59" s="422">
        <f>ROUND(県推計人口!AI52/県推計人口!$AC52*100,1)</f>
        <v>89.9</v>
      </c>
      <c r="S59" s="423">
        <f>ROUND(県推計人口!AJ52/県推計人口!$AC52*100,1)</f>
        <v>88.1</v>
      </c>
      <c r="T59" s="423">
        <f>ROUND(県推計人口!AK52/県推計人口!$AC52*100,1)</f>
        <v>86.4</v>
      </c>
      <c r="U59" s="423">
        <f>ROUND(県推計人口!AL52/県推計人口!$AC52*100,1)</f>
        <v>85</v>
      </c>
    </row>
    <row r="60" spans="1:21">
      <c r="A60" s="370" t="s">
        <v>65</v>
      </c>
      <c r="B60" s="354">
        <f>交流人口推計2!F60</f>
        <v>17723</v>
      </c>
      <c r="C60" s="385">
        <f>交流人口推計2!L60</f>
        <v>16046</v>
      </c>
      <c r="D60" s="346">
        <f>交流人口推計2!R60</f>
        <v>15659</v>
      </c>
      <c r="E60" s="385">
        <f>交流人口推計2!X60</f>
        <v>15496</v>
      </c>
      <c r="F60" s="357">
        <f>交流人口推計2!AD60</f>
        <v>15127</v>
      </c>
      <c r="G60" s="387">
        <f>交流人口推計2!AJ60</f>
        <v>14779</v>
      </c>
      <c r="H60" s="219"/>
      <c r="I60" s="370" t="s">
        <v>65</v>
      </c>
      <c r="J60" s="427">
        <f t="shared" si="1"/>
        <v>90.5</v>
      </c>
      <c r="K60" s="428">
        <f t="shared" si="1"/>
        <v>97.6</v>
      </c>
      <c r="L60" s="429">
        <f t="shared" si="2"/>
        <v>96.6</v>
      </c>
      <c r="M60" s="389">
        <f t="shared" si="3"/>
        <v>97.6</v>
      </c>
      <c r="N60" s="389">
        <f t="shared" si="3"/>
        <v>97.7</v>
      </c>
      <c r="O60" s="219"/>
      <c r="P60" s="43" t="s">
        <v>65</v>
      </c>
      <c r="Q60" s="427">
        <f>ROUND(県推計人口!AH53/県推計人口!$AC53*100,1)</f>
        <v>90.9</v>
      </c>
      <c r="R60" s="428">
        <f>ROUND(県推計人口!AI53/県推計人口!$AC53*100,1)</f>
        <v>88.5</v>
      </c>
      <c r="S60" s="429">
        <f>ROUND(県推計人口!AJ53/県推計人口!$AC53*100,1)</f>
        <v>86.6</v>
      </c>
      <c r="T60" s="429">
        <f>ROUND(県推計人口!AK53/県推計人口!$AC53*100,1)</f>
        <v>84.7</v>
      </c>
      <c r="U60" s="429">
        <f>ROUND(県推計人口!AL53/県推計人口!$AC53*100,1)</f>
        <v>82.8</v>
      </c>
    </row>
    <row r="61" spans="1:21">
      <c r="A61" s="377" t="s">
        <v>23</v>
      </c>
      <c r="B61" s="355">
        <f>交流人口推計2!F61</f>
        <v>180876</v>
      </c>
      <c r="C61" s="384">
        <f>交流人口推計2!L61</f>
        <v>172710</v>
      </c>
      <c r="D61" s="347">
        <f>交流人口推計2!R61</f>
        <v>172561</v>
      </c>
      <c r="E61" s="384">
        <f>交流人口推計2!X61</f>
        <v>168423</v>
      </c>
      <c r="F61" s="393">
        <f>交流人口推計2!AD61</f>
        <v>165560</v>
      </c>
      <c r="G61" s="436">
        <f>交流人口推計2!AJ61</f>
        <v>161190</v>
      </c>
      <c r="H61" s="219"/>
      <c r="I61" s="377" t="s">
        <v>23</v>
      </c>
      <c r="J61" s="421">
        <f t="shared" si="1"/>
        <v>95.5</v>
      </c>
      <c r="K61" s="422">
        <f t="shared" si="1"/>
        <v>99.9</v>
      </c>
      <c r="L61" s="423">
        <f t="shared" si="2"/>
        <v>97.5</v>
      </c>
      <c r="M61" s="388">
        <f t="shared" si="3"/>
        <v>98.3</v>
      </c>
      <c r="N61" s="388">
        <f t="shared" si="3"/>
        <v>97.4</v>
      </c>
      <c r="O61" s="219"/>
      <c r="P61" s="50" t="s">
        <v>23</v>
      </c>
      <c r="Q61" s="421">
        <f>ROUND(県推計人口!AH54/県推計人口!$AC54*100,1)</f>
        <v>94.3</v>
      </c>
      <c r="R61" s="422">
        <f>ROUND(県推計人口!AI54/県推計人口!$AC54*100,1)</f>
        <v>93</v>
      </c>
      <c r="S61" s="423">
        <f>ROUND(県推計人口!AJ54/県推計人口!$AC54*100,1)</f>
        <v>91.6</v>
      </c>
      <c r="T61" s="423">
        <f>ROUND(県推計人口!AK54/県推計人口!$AC54*100,1)</f>
        <v>90.1</v>
      </c>
      <c r="U61" s="423">
        <f>ROUND(県推計人口!AL54/県推計人口!$AC54*100,1)</f>
        <v>88.5</v>
      </c>
    </row>
    <row r="62" spans="1:21">
      <c r="A62" s="378" t="s">
        <v>66</v>
      </c>
      <c r="B62" s="354">
        <f>交流人口推計2!F62</f>
        <v>89084</v>
      </c>
      <c r="C62" s="385">
        <f>交流人口推計2!L62</f>
        <v>85168</v>
      </c>
      <c r="D62" s="346">
        <f>交流人口推計2!R62</f>
        <v>84887</v>
      </c>
      <c r="E62" s="385">
        <f>交流人口推計2!X62</f>
        <v>83495</v>
      </c>
      <c r="F62" s="357">
        <f>交流人口推計2!AD62</f>
        <v>82174</v>
      </c>
      <c r="G62" s="387">
        <f>交流人口推計2!AJ62</f>
        <v>80823</v>
      </c>
      <c r="H62" s="219"/>
      <c r="I62" s="378" t="s">
        <v>66</v>
      </c>
      <c r="J62" s="421">
        <f t="shared" si="1"/>
        <v>95.6</v>
      </c>
      <c r="K62" s="422">
        <f t="shared" si="1"/>
        <v>99.7</v>
      </c>
      <c r="L62" s="423">
        <f t="shared" si="2"/>
        <v>98</v>
      </c>
      <c r="M62" s="388">
        <f t="shared" si="3"/>
        <v>98.4</v>
      </c>
      <c r="N62" s="388">
        <f t="shared" si="3"/>
        <v>98.4</v>
      </c>
      <c r="O62" s="219"/>
      <c r="P62" s="51" t="s">
        <v>66</v>
      </c>
      <c r="Q62" s="421">
        <f>ROUND(県推計人口!AH55/県推計人口!$AC55*100,1)</f>
        <v>96.1</v>
      </c>
      <c r="R62" s="422">
        <f>ROUND(県推計人口!AI55/県推計人口!$AC55*100,1)</f>
        <v>95.1</v>
      </c>
      <c r="S62" s="423">
        <f>ROUND(県推計人口!AJ55/県推計人口!$AC55*100,1)</f>
        <v>94.2</v>
      </c>
      <c r="T62" s="423">
        <f>ROUND(県推計人口!AK55/県推計人口!$AC55*100,1)</f>
        <v>92.8</v>
      </c>
      <c r="U62" s="423">
        <f>ROUND(県推計人口!AL55/県推計人口!$AC55*100,1)</f>
        <v>91.5</v>
      </c>
    </row>
    <row r="63" spans="1:21">
      <c r="A63" s="370" t="s">
        <v>67</v>
      </c>
      <c r="B63" s="354">
        <f>交流人口推計2!F63</f>
        <v>24881</v>
      </c>
      <c r="C63" s="385">
        <f>交流人口推計2!L63</f>
        <v>22911</v>
      </c>
      <c r="D63" s="346">
        <f>交流人口推計2!R63</f>
        <v>22959</v>
      </c>
      <c r="E63" s="385">
        <f>交流人口推計2!X63</f>
        <v>22128</v>
      </c>
      <c r="F63" s="357">
        <f>交流人口推計2!AD63</f>
        <v>21559</v>
      </c>
      <c r="G63" s="387">
        <f>交流人口推計2!AJ63</f>
        <v>20807</v>
      </c>
      <c r="H63" s="219"/>
      <c r="I63" s="370" t="s">
        <v>67</v>
      </c>
      <c r="J63" s="421">
        <f t="shared" si="1"/>
        <v>92.1</v>
      </c>
      <c r="K63" s="422">
        <f t="shared" si="1"/>
        <v>100.2</v>
      </c>
      <c r="L63" s="423">
        <f t="shared" si="2"/>
        <v>96.6</v>
      </c>
      <c r="M63" s="388">
        <f t="shared" si="3"/>
        <v>97.4</v>
      </c>
      <c r="N63" s="388">
        <f t="shared" si="3"/>
        <v>96.5</v>
      </c>
      <c r="O63" s="219"/>
      <c r="P63" s="43" t="s">
        <v>67</v>
      </c>
      <c r="Q63" s="421">
        <f>ROUND(県推計人口!AH56/県推計人口!$AC56*100,1)</f>
        <v>91.6</v>
      </c>
      <c r="R63" s="422">
        <f>ROUND(県推計人口!AI56/県推計人口!$AC56*100,1)</f>
        <v>90.3</v>
      </c>
      <c r="S63" s="423">
        <f>ROUND(県推計人口!AJ56/県推計人口!$AC56*100,1)</f>
        <v>88.4</v>
      </c>
      <c r="T63" s="423">
        <f>ROUND(県推計人口!AK56/県推計人口!$AC56*100,1)</f>
        <v>86.4</v>
      </c>
      <c r="U63" s="423">
        <f>ROUND(県推計人口!AL56/県推計人口!$AC56*100,1)</f>
        <v>84.4</v>
      </c>
    </row>
    <row r="64" spans="1:21">
      <c r="A64" s="370" t="s">
        <v>68</v>
      </c>
      <c r="B64" s="354">
        <f>交流人口推計2!F64</f>
        <v>30528</v>
      </c>
      <c r="C64" s="385">
        <f>交流人口推計2!L64</f>
        <v>31157</v>
      </c>
      <c r="D64" s="346">
        <f>交流人口推計2!R64</f>
        <v>31177</v>
      </c>
      <c r="E64" s="385">
        <f>交流人口推計2!X64</f>
        <v>30436</v>
      </c>
      <c r="F64" s="357">
        <f>交流人口推計2!AD64</f>
        <v>29986</v>
      </c>
      <c r="G64" s="387">
        <f>交流人口推計2!AJ64</f>
        <v>29097</v>
      </c>
      <c r="H64" s="219"/>
      <c r="I64" s="370" t="s">
        <v>68</v>
      </c>
      <c r="J64" s="421">
        <f t="shared" si="1"/>
        <v>102.1</v>
      </c>
      <c r="K64" s="422">
        <f t="shared" si="1"/>
        <v>100.1</v>
      </c>
      <c r="L64" s="423">
        <f t="shared" si="2"/>
        <v>97.7</v>
      </c>
      <c r="M64" s="388">
        <f t="shared" si="3"/>
        <v>98.5</v>
      </c>
      <c r="N64" s="388">
        <f t="shared" si="3"/>
        <v>97</v>
      </c>
      <c r="O64" s="219"/>
      <c r="P64" s="43" t="s">
        <v>68</v>
      </c>
      <c r="Q64" s="421">
        <f>ROUND(県推計人口!AH57/県推計人口!$AC57*100,1)</f>
        <v>93.9</v>
      </c>
      <c r="R64" s="422">
        <f>ROUND(県推計人口!AI57/県推計人口!$AC57*100,1)</f>
        <v>93</v>
      </c>
      <c r="S64" s="423">
        <f>ROUND(県推計人口!AJ57/県推計人口!$AC57*100,1)</f>
        <v>91.7</v>
      </c>
      <c r="T64" s="423">
        <f>ROUND(県推計人口!AK57/県推計人口!$AC57*100,1)</f>
        <v>90.5</v>
      </c>
      <c r="U64" s="423">
        <f>ROUND(県推計人口!AL57/県推計人口!$AC57*100,1)</f>
        <v>89.1</v>
      </c>
    </row>
    <row r="65" spans="1:21">
      <c r="A65" s="370" t="s">
        <v>69</v>
      </c>
      <c r="B65" s="354">
        <f>交流人口推計2!F65</f>
        <v>19692</v>
      </c>
      <c r="C65" s="385">
        <f>交流人口推計2!L65</f>
        <v>18273</v>
      </c>
      <c r="D65" s="346">
        <f>交流人口推計2!R65</f>
        <v>18314</v>
      </c>
      <c r="E65" s="385">
        <f>交流人口推計2!X65</f>
        <v>17623</v>
      </c>
      <c r="F65" s="357">
        <f>交流人口推計2!AD65</f>
        <v>17331</v>
      </c>
      <c r="G65" s="387">
        <f>交流人口推計2!AJ65</f>
        <v>16382</v>
      </c>
      <c r="H65" s="219"/>
      <c r="I65" s="370" t="s">
        <v>69</v>
      </c>
      <c r="J65" s="421">
        <f t="shared" si="1"/>
        <v>92.8</v>
      </c>
      <c r="K65" s="422">
        <f t="shared" si="1"/>
        <v>100.2</v>
      </c>
      <c r="L65" s="423">
        <f t="shared" si="2"/>
        <v>96.4</v>
      </c>
      <c r="M65" s="388">
        <f t="shared" si="3"/>
        <v>98.3</v>
      </c>
      <c r="N65" s="388">
        <f t="shared" si="3"/>
        <v>94.5</v>
      </c>
      <c r="O65" s="219"/>
      <c r="P65" s="43" t="s">
        <v>69</v>
      </c>
      <c r="Q65" s="421">
        <f>ROUND(県推計人口!AH58/県推計人口!$AC58*100,1)</f>
        <v>91.7</v>
      </c>
      <c r="R65" s="422">
        <f>ROUND(県推計人口!AI58/県推計人口!$AC58*100,1)</f>
        <v>89.6</v>
      </c>
      <c r="S65" s="423">
        <f>ROUND(県推計人口!AJ58/県推計人口!$AC58*100,1)</f>
        <v>87.1</v>
      </c>
      <c r="T65" s="423">
        <f>ROUND(県推計人口!AK58/県推計人口!$AC58*100,1)</f>
        <v>85.3</v>
      </c>
      <c r="U65" s="423">
        <f>ROUND(県推計人口!AL58/県推計人口!$AC58*100,1)</f>
        <v>82.9</v>
      </c>
    </row>
    <row r="66" spans="1:21">
      <c r="A66" s="372" t="s">
        <v>70</v>
      </c>
      <c r="B66" s="356">
        <f>交流人口推計2!F66</f>
        <v>16691</v>
      </c>
      <c r="C66" s="386">
        <f>交流人口推計2!L66</f>
        <v>15201</v>
      </c>
      <c r="D66" s="348">
        <f>交流人口推計2!R66</f>
        <v>15224</v>
      </c>
      <c r="E66" s="386">
        <f>交流人口推計2!X66</f>
        <v>14741</v>
      </c>
      <c r="F66" s="394">
        <f>交流人口推計2!AD66</f>
        <v>14510</v>
      </c>
      <c r="G66" s="437">
        <f>交流人口推計2!AJ66</f>
        <v>14081</v>
      </c>
      <c r="H66" s="219"/>
      <c r="I66" s="372" t="s">
        <v>70</v>
      </c>
      <c r="J66" s="421">
        <f t="shared" si="1"/>
        <v>91.1</v>
      </c>
      <c r="K66" s="422">
        <f t="shared" si="1"/>
        <v>100.2</v>
      </c>
      <c r="L66" s="423">
        <f t="shared" si="2"/>
        <v>97</v>
      </c>
      <c r="M66" s="388">
        <f t="shared" si="3"/>
        <v>98.4</v>
      </c>
      <c r="N66" s="388">
        <f t="shared" si="3"/>
        <v>97</v>
      </c>
      <c r="O66" s="219"/>
      <c r="P66" s="45" t="s">
        <v>70</v>
      </c>
      <c r="Q66" s="421">
        <f>ROUND(県推計人口!AH59/県推計人口!$AC59*100,1)</f>
        <v>92.6</v>
      </c>
      <c r="R66" s="422">
        <f>ROUND(県推計人口!AI59/県推計人口!$AC59*100,1)</f>
        <v>90.7</v>
      </c>
      <c r="S66" s="423">
        <f>ROUND(県推計人口!AJ59/県推計人口!$AC59*100,1)</f>
        <v>89</v>
      </c>
      <c r="T66" s="423">
        <f>ROUND(県推計人口!AK59/県推計人口!$AC59*100,1)</f>
        <v>87.2</v>
      </c>
      <c r="U66" s="423">
        <f>ROUND(県推計人口!AL59/県推計人口!$AC59*100,1)</f>
        <v>85.4</v>
      </c>
    </row>
    <row r="67" spans="1:21">
      <c r="A67" s="379" t="s">
        <v>24</v>
      </c>
      <c r="B67" s="354">
        <f>交流人口推計2!F67</f>
        <v>105044</v>
      </c>
      <c r="C67" s="385">
        <f>交流人口推計2!L67</f>
        <v>100369</v>
      </c>
      <c r="D67" s="346">
        <f>交流人口推計2!R67</f>
        <v>100017</v>
      </c>
      <c r="E67" s="385">
        <f>交流人口推計2!X67</f>
        <v>98965</v>
      </c>
      <c r="F67" s="357">
        <f>交流人口推計2!AD67</f>
        <v>98107</v>
      </c>
      <c r="G67" s="387">
        <f>交流人口推計2!AJ67</f>
        <v>97217</v>
      </c>
      <c r="H67" s="219"/>
      <c r="I67" s="379" t="s">
        <v>24</v>
      </c>
      <c r="J67" s="424">
        <f t="shared" si="1"/>
        <v>95.5</v>
      </c>
      <c r="K67" s="425">
        <f t="shared" si="1"/>
        <v>99.6</v>
      </c>
      <c r="L67" s="426">
        <f t="shared" si="2"/>
        <v>98.6</v>
      </c>
      <c r="M67" s="398">
        <f t="shared" si="3"/>
        <v>99.1</v>
      </c>
      <c r="N67" s="398">
        <f t="shared" si="3"/>
        <v>99.1</v>
      </c>
      <c r="O67" s="219"/>
      <c r="P67" s="52" t="s">
        <v>24</v>
      </c>
      <c r="Q67" s="424">
        <f>ROUND(県推計人口!AH60/県推計人口!$AC60*100,1)</f>
        <v>95.6</v>
      </c>
      <c r="R67" s="425">
        <f>ROUND(県推計人口!AI60/県推計人口!$AC60*100,1)</f>
        <v>94.7</v>
      </c>
      <c r="S67" s="426">
        <f>ROUND(県推計人口!AJ60/県推計人口!$AC60*100,1)</f>
        <v>93.6</v>
      </c>
      <c r="T67" s="426">
        <f>ROUND(県推計人口!AK60/県推計人口!$AC60*100,1)</f>
        <v>92.7</v>
      </c>
      <c r="U67" s="426">
        <f>ROUND(県推計人口!AL60/県推計人口!$AC60*100,1)</f>
        <v>91.6</v>
      </c>
    </row>
    <row r="68" spans="1:21">
      <c r="A68" s="370" t="s">
        <v>323</v>
      </c>
      <c r="B68" s="354">
        <f>交流人口推計2!F68</f>
        <v>40853</v>
      </c>
      <c r="C68" s="385">
        <f>交流人口推計2!L68</f>
        <v>38811</v>
      </c>
      <c r="D68" s="346">
        <f>交流人口推計2!R68</f>
        <v>39096</v>
      </c>
      <c r="E68" s="385">
        <f>交流人口推計2!X68</f>
        <v>38465</v>
      </c>
      <c r="F68" s="357">
        <f>交流人口推計2!AD68</f>
        <v>38073</v>
      </c>
      <c r="G68" s="387">
        <f>交流人口推計2!AJ68</f>
        <v>38124</v>
      </c>
      <c r="H68" s="219"/>
      <c r="I68" s="370" t="s">
        <v>323</v>
      </c>
      <c r="J68" s="421">
        <f t="shared" si="1"/>
        <v>95</v>
      </c>
      <c r="K68" s="422">
        <f t="shared" si="1"/>
        <v>100.7</v>
      </c>
      <c r="L68" s="423">
        <f t="shared" si="2"/>
        <v>99.1</v>
      </c>
      <c r="M68" s="388">
        <f t="shared" si="3"/>
        <v>99</v>
      </c>
      <c r="N68" s="388">
        <f t="shared" si="3"/>
        <v>100.1</v>
      </c>
      <c r="O68" s="219"/>
      <c r="P68" s="43" t="s">
        <v>323</v>
      </c>
      <c r="Q68" s="421">
        <f>ROUND(県推計人口!AH61/県推計人口!$AC61*100,1)</f>
        <v>95.9</v>
      </c>
      <c r="R68" s="422">
        <f>ROUND(県推計人口!AI61/県推計人口!$AC61*100,1)</f>
        <v>95.1</v>
      </c>
      <c r="S68" s="423">
        <f>ROUND(県推計人口!AJ61/県推計人口!$AC61*100,1)</f>
        <v>94.1</v>
      </c>
      <c r="T68" s="423">
        <f>ROUND(県推計人口!AK61/県推計人口!$AC61*100,1)</f>
        <v>93.2</v>
      </c>
      <c r="U68" s="423">
        <f>ROUND(県推計人口!AL61/県推計人口!$AC61*100,1)</f>
        <v>92.1</v>
      </c>
    </row>
    <row r="69" spans="1:21">
      <c r="A69" s="370" t="s">
        <v>71</v>
      </c>
      <c r="B69" s="354">
        <f>交流人口推計2!F69</f>
        <v>64191</v>
      </c>
      <c r="C69" s="385">
        <f>交流人口推計2!L69</f>
        <v>61558</v>
      </c>
      <c r="D69" s="346">
        <f>交流人口推計2!R69</f>
        <v>60921</v>
      </c>
      <c r="E69" s="385">
        <f>交流人口推計2!X69</f>
        <v>60500</v>
      </c>
      <c r="F69" s="357">
        <f>交流人口推計2!AD69</f>
        <v>60034</v>
      </c>
      <c r="G69" s="387">
        <f>交流人口推計2!AJ69</f>
        <v>59093</v>
      </c>
      <c r="H69" s="219"/>
      <c r="I69" s="370" t="s">
        <v>71</v>
      </c>
      <c r="J69" s="427">
        <f t="shared" ref="J69:K73" si="4">ROUND(C69/B69*100,1)</f>
        <v>95.9</v>
      </c>
      <c r="K69" s="428">
        <f t="shared" si="4"/>
        <v>99</v>
      </c>
      <c r="L69" s="429">
        <f t="shared" ref="L69:L73" si="5">ROUND(E69/C69*100,1)</f>
        <v>98.3</v>
      </c>
      <c r="M69" s="389">
        <f t="shared" ref="M69:N73" si="6">ROUND(F69/E69*100,1)</f>
        <v>99.2</v>
      </c>
      <c r="N69" s="389">
        <f t="shared" si="6"/>
        <v>98.4</v>
      </c>
      <c r="O69" s="219"/>
      <c r="P69" s="43" t="s">
        <v>71</v>
      </c>
      <c r="Q69" s="427">
        <f>ROUND(県推計人口!AH62/県推計人口!$AC62*100,1)</f>
        <v>95.4</v>
      </c>
      <c r="R69" s="428">
        <f>ROUND(県推計人口!AI62/県推計人口!$AC62*100,1)</f>
        <v>94.4</v>
      </c>
      <c r="S69" s="429">
        <f>ROUND(県推計人口!AJ62/県推計人口!$AC62*100,1)</f>
        <v>93.3</v>
      </c>
      <c r="T69" s="429">
        <f>ROUND(県推計人口!AK62/県推計人口!$AC62*100,1)</f>
        <v>92.3</v>
      </c>
      <c r="U69" s="429">
        <f>ROUND(県推計人口!AL62/県推計人口!$AC62*100,1)</f>
        <v>91.3</v>
      </c>
    </row>
    <row r="70" spans="1:21">
      <c r="A70" s="380" t="s">
        <v>25</v>
      </c>
      <c r="B70" s="355">
        <f>交流人口推計2!F70</f>
        <v>145667</v>
      </c>
      <c r="C70" s="384">
        <f>交流人口推計2!L70</f>
        <v>143514</v>
      </c>
      <c r="D70" s="347">
        <f>交流人口推計2!R70</f>
        <v>142201</v>
      </c>
      <c r="E70" s="384">
        <f>交流人口推計2!X70</f>
        <v>139884</v>
      </c>
      <c r="F70" s="393">
        <f>交流人口推計2!AD70</f>
        <v>137294</v>
      </c>
      <c r="G70" s="436">
        <f>交流人口推計2!AJ70</f>
        <v>134381</v>
      </c>
      <c r="H70" s="219"/>
      <c r="I70" s="380" t="s">
        <v>25</v>
      </c>
      <c r="J70" s="421">
        <f t="shared" si="4"/>
        <v>98.5</v>
      </c>
      <c r="K70" s="422">
        <f t="shared" si="4"/>
        <v>99.1</v>
      </c>
      <c r="L70" s="423">
        <f t="shared" si="5"/>
        <v>97.5</v>
      </c>
      <c r="M70" s="388">
        <f t="shared" si="6"/>
        <v>98.1</v>
      </c>
      <c r="N70" s="388">
        <f t="shared" si="6"/>
        <v>97.9</v>
      </c>
      <c r="O70" s="219"/>
      <c r="P70" s="53" t="s">
        <v>25</v>
      </c>
      <c r="Q70" s="421">
        <f>ROUND(県推計人口!AH63/県推計人口!$AC63*100,1)</f>
        <v>94.1</v>
      </c>
      <c r="R70" s="422">
        <f>ROUND(県推計人口!AI63/県推計人口!$AC63*100,1)</f>
        <v>93</v>
      </c>
      <c r="S70" s="423">
        <f>ROUND(県推計人口!AJ63/県推計人口!$AC63*100,1)</f>
        <v>91.9</v>
      </c>
      <c r="T70" s="423">
        <f>ROUND(県推計人口!AK63/県推計人口!$AC63*100,1)</f>
        <v>90.4</v>
      </c>
      <c r="U70" s="423">
        <f>ROUND(県推計人口!AL63/県推計人口!$AC63*100,1)</f>
        <v>89.2</v>
      </c>
    </row>
    <row r="71" spans="1:21">
      <c r="A71" s="378" t="s">
        <v>72</v>
      </c>
      <c r="B71" s="354">
        <f>交流人口推計2!F71</f>
        <v>44037</v>
      </c>
      <c r="C71" s="385">
        <f>交流人口推計2!L71</f>
        <v>40809</v>
      </c>
      <c r="D71" s="346">
        <f>交流人口推計2!R71</f>
        <v>40984</v>
      </c>
      <c r="E71" s="385">
        <f>交流人口推計2!X71</f>
        <v>40015</v>
      </c>
      <c r="F71" s="357">
        <f>交流人口推計2!AD71</f>
        <v>39222</v>
      </c>
      <c r="G71" s="387">
        <f>交流人口推計2!AJ71</f>
        <v>38494</v>
      </c>
      <c r="H71" s="219"/>
      <c r="I71" s="378" t="s">
        <v>72</v>
      </c>
      <c r="J71" s="421">
        <f t="shared" si="4"/>
        <v>92.7</v>
      </c>
      <c r="K71" s="422">
        <f t="shared" si="4"/>
        <v>100.4</v>
      </c>
      <c r="L71" s="423">
        <f t="shared" si="5"/>
        <v>98.1</v>
      </c>
      <c r="M71" s="388">
        <f t="shared" si="6"/>
        <v>98</v>
      </c>
      <c r="N71" s="388">
        <f t="shared" si="6"/>
        <v>98.1</v>
      </c>
      <c r="O71" s="219"/>
      <c r="P71" s="51" t="s">
        <v>72</v>
      </c>
      <c r="Q71" s="421">
        <f>ROUND(県推計人口!AH64/県推計人口!$AC64*100,1)</f>
        <v>93.7</v>
      </c>
      <c r="R71" s="422">
        <f>ROUND(県推計人口!AI64/県推計人口!$AC64*100,1)</f>
        <v>92.5</v>
      </c>
      <c r="S71" s="423">
        <f>ROUND(県推計人口!AJ64/県推計人口!$AC64*100,1)</f>
        <v>91.3</v>
      </c>
      <c r="T71" s="423">
        <f>ROUND(県推計人口!AK64/県推計人口!$AC64*100,1)</f>
        <v>89.8</v>
      </c>
      <c r="U71" s="423">
        <f>ROUND(県推計人口!AL64/県推計人口!$AC64*100,1)</f>
        <v>88.3</v>
      </c>
    </row>
    <row r="72" spans="1:21">
      <c r="A72" s="370" t="s">
        <v>73</v>
      </c>
      <c r="B72" s="354">
        <f>交流人口推計2!F72</f>
        <v>49557</v>
      </c>
      <c r="C72" s="385">
        <f>交流人口推計2!L72</f>
        <v>47091</v>
      </c>
      <c r="D72" s="346">
        <f>交流人口推計2!R72</f>
        <v>47045</v>
      </c>
      <c r="E72" s="385">
        <f>交流人口推計2!X72</f>
        <v>45919</v>
      </c>
      <c r="F72" s="357">
        <f>交流人口推計2!AD72</f>
        <v>45107</v>
      </c>
      <c r="G72" s="387">
        <f>交流人口推計2!AJ72</f>
        <v>44117</v>
      </c>
      <c r="H72" s="219"/>
      <c r="I72" s="370" t="s">
        <v>73</v>
      </c>
      <c r="J72" s="421">
        <f t="shared" si="4"/>
        <v>95</v>
      </c>
      <c r="K72" s="422">
        <f t="shared" si="4"/>
        <v>99.9</v>
      </c>
      <c r="L72" s="423">
        <f t="shared" si="5"/>
        <v>97.5</v>
      </c>
      <c r="M72" s="388">
        <f t="shared" si="6"/>
        <v>98.2</v>
      </c>
      <c r="N72" s="388">
        <f t="shared" si="6"/>
        <v>97.8</v>
      </c>
      <c r="O72" s="219"/>
      <c r="P72" s="43" t="s">
        <v>73</v>
      </c>
      <c r="Q72" s="421">
        <f>ROUND(県推計人口!AH65/県推計人口!$AC65*100,1)</f>
        <v>94.1</v>
      </c>
      <c r="R72" s="422">
        <f>ROUND(県推計人口!AI65/県推計人口!$AC65*100,1)</f>
        <v>93</v>
      </c>
      <c r="S72" s="423">
        <f>ROUND(県推計人口!AJ65/県推計人口!$AC65*100,1)</f>
        <v>91.9</v>
      </c>
      <c r="T72" s="423">
        <f>ROUND(県推計人口!AK65/県推計人口!$AC65*100,1)</f>
        <v>90.6</v>
      </c>
      <c r="U72" s="423">
        <f>ROUND(県推計人口!AL65/県推計人口!$AC65*100,1)</f>
        <v>89.5</v>
      </c>
    </row>
    <row r="73" spans="1:21">
      <c r="A73" s="372" t="s">
        <v>74</v>
      </c>
      <c r="B73" s="356">
        <f>交流人口推計2!F73</f>
        <v>52073</v>
      </c>
      <c r="C73" s="386">
        <f>交流人口推計2!L73</f>
        <v>55614</v>
      </c>
      <c r="D73" s="348">
        <f>交流人口推計2!R73</f>
        <v>54172</v>
      </c>
      <c r="E73" s="386">
        <f>交流人口推計2!X73</f>
        <v>53950</v>
      </c>
      <c r="F73" s="437">
        <f>交流人口推計2!AD73</f>
        <v>52965</v>
      </c>
      <c r="G73" s="437">
        <f>交流人口推計2!AJ73</f>
        <v>51770</v>
      </c>
      <c r="H73" s="219"/>
      <c r="I73" s="372" t="s">
        <v>74</v>
      </c>
      <c r="J73" s="427">
        <f t="shared" si="4"/>
        <v>106.8</v>
      </c>
      <c r="K73" s="428">
        <f t="shared" si="4"/>
        <v>97.4</v>
      </c>
      <c r="L73" s="429">
        <f t="shared" si="5"/>
        <v>97</v>
      </c>
      <c r="M73" s="389">
        <f t="shared" si="6"/>
        <v>98.2</v>
      </c>
      <c r="N73" s="389">
        <f t="shared" si="6"/>
        <v>97.7</v>
      </c>
      <c r="O73" s="219"/>
      <c r="P73" s="45" t="s">
        <v>74</v>
      </c>
      <c r="Q73" s="427">
        <f>ROUND(県推計人口!AH66/県推計人口!$AC66*100,1)</f>
        <v>94.7</v>
      </c>
      <c r="R73" s="428">
        <f>ROUND(県推計人口!AI66/県推計人口!$AC66*100,1)</f>
        <v>93.5</v>
      </c>
      <c r="S73" s="429">
        <f>ROUND(県推計人口!AJ66/県推計人口!$AC66*100,1)</f>
        <v>92.5</v>
      </c>
      <c r="T73" s="429">
        <f>ROUND(県推計人口!AK66/県推計人口!$AC66*100,1)</f>
        <v>90.9</v>
      </c>
      <c r="U73" s="429">
        <f>ROUND(県推計人口!AL66/県推計人口!$AC66*100,1)</f>
        <v>89.7</v>
      </c>
    </row>
    <row r="74" spans="1:21">
      <c r="A74" s="275" t="s">
        <v>329</v>
      </c>
      <c r="B74" s="417"/>
      <c r="C74" s="417"/>
      <c r="D74" s="417"/>
      <c r="E74" s="417"/>
      <c r="F74" s="430" t="s">
        <v>958</v>
      </c>
      <c r="G74" s="430"/>
      <c r="H74" s="417"/>
      <c r="I74" s="275"/>
      <c r="J74" s="417"/>
      <c r="K74" s="417"/>
      <c r="L74" s="417"/>
      <c r="M74" s="430" t="s">
        <v>332</v>
      </c>
      <c r="N74" s="430"/>
      <c r="O74" s="157"/>
      <c r="P74" s="275"/>
      <c r="Q74" s="479"/>
      <c r="R74" s="479"/>
      <c r="S74" s="479"/>
    </row>
    <row r="75" spans="1:21">
      <c r="B75" s="157"/>
      <c r="C75" s="157"/>
      <c r="D75" s="157"/>
      <c r="E75" s="157"/>
      <c r="F75" s="157"/>
      <c r="G75" s="157"/>
      <c r="H75" s="157"/>
      <c r="J75" s="157"/>
      <c r="K75" s="157"/>
      <c r="L75" s="157"/>
      <c r="M75" s="157"/>
      <c r="N75" s="157"/>
      <c r="O75" s="157"/>
      <c r="Q75" s="157"/>
      <c r="R75" s="157"/>
      <c r="S75" s="157"/>
    </row>
    <row r="76" spans="1:21">
      <c r="B76" s="157"/>
      <c r="C76" s="157"/>
      <c r="D76" s="157"/>
      <c r="E76" s="157"/>
      <c r="F76" s="157"/>
      <c r="G76" s="157"/>
      <c r="H76" s="157"/>
      <c r="J76" s="157"/>
      <c r="K76" s="157"/>
      <c r="L76" s="157"/>
      <c r="M76" s="157"/>
      <c r="N76" s="157"/>
      <c r="O76" s="157"/>
      <c r="Q76" s="157"/>
      <c r="R76" s="157"/>
      <c r="S76" s="157"/>
    </row>
    <row r="77" spans="1:21">
      <c r="B77" s="157"/>
      <c r="C77" s="157"/>
      <c r="D77" s="157"/>
      <c r="E77" s="157"/>
      <c r="F77" s="157"/>
      <c r="G77" s="157"/>
      <c r="H77" s="157"/>
      <c r="J77" s="157"/>
      <c r="K77" s="157"/>
      <c r="L77" s="157"/>
      <c r="M77" s="157"/>
      <c r="N77" s="157"/>
      <c r="O77" s="157"/>
      <c r="Q77" s="157"/>
      <c r="R77" s="157"/>
      <c r="S77" s="157"/>
    </row>
    <row r="78" spans="1:21">
      <c r="B78" s="157"/>
      <c r="C78" s="157"/>
      <c r="D78" s="157"/>
      <c r="E78" s="157"/>
      <c r="F78" s="157"/>
      <c r="G78" s="157"/>
      <c r="H78" s="157"/>
      <c r="J78" s="157"/>
      <c r="K78" s="157"/>
      <c r="L78" s="157"/>
      <c r="M78" s="157"/>
      <c r="N78" s="157"/>
      <c r="O78" s="157"/>
      <c r="Q78" s="157"/>
      <c r="R78" s="157"/>
      <c r="S78" s="157"/>
    </row>
    <row r="79" spans="1:21">
      <c r="B79" s="157"/>
      <c r="C79" s="157"/>
      <c r="D79" s="157"/>
      <c r="E79" s="157"/>
      <c r="F79" s="157"/>
      <c r="G79" s="157"/>
      <c r="H79" s="157"/>
      <c r="J79" s="157"/>
      <c r="K79" s="157"/>
      <c r="L79" s="157"/>
      <c r="M79" s="157"/>
      <c r="N79" s="157"/>
      <c r="O79" s="157"/>
      <c r="Q79" s="157"/>
      <c r="R79" s="157"/>
      <c r="S79" s="157"/>
    </row>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sheetData>
  <phoneticPr fontId="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48AB6-025E-4729-B2D2-EF1BD761673D}">
  <dimension ref="A1:M155"/>
  <sheetViews>
    <sheetView workbookViewId="0">
      <pane xSplit="2" ySplit="4" topLeftCell="C130" activePane="bottomRight" state="frozen"/>
      <selection pane="topRight" activeCell="C1" sqref="C1"/>
      <selection pane="bottomLeft" activeCell="A5" sqref="A5"/>
      <selection pane="bottomRight" activeCell="F139" sqref="F139"/>
    </sheetView>
  </sheetViews>
  <sheetFormatPr defaultColWidth="7.7265625" defaultRowHeight="11"/>
  <cols>
    <col min="1" max="1" width="18.7265625" style="1050" customWidth="1"/>
    <col min="2" max="2" width="2" style="1050" customWidth="1"/>
    <col min="3" max="6" width="8.7265625" style="1050" customWidth="1"/>
    <col min="7" max="7" width="7.453125" style="1050" bestFit="1" customWidth="1"/>
    <col min="8" max="8" width="9.36328125" style="1050" customWidth="1"/>
    <col min="9" max="9" width="9" style="1050" bestFit="1" customWidth="1"/>
    <col min="10" max="10" width="11.26953125" style="1050" customWidth="1"/>
    <col min="11" max="11" width="6.7265625" style="1050" customWidth="1"/>
    <col min="12" max="256" width="7.7265625" style="1050"/>
    <col min="257" max="257" width="18.7265625" style="1050" customWidth="1"/>
    <col min="258" max="258" width="2" style="1050" customWidth="1"/>
    <col min="259" max="262" width="8.7265625" style="1050" customWidth="1"/>
    <col min="263" max="263" width="7.453125" style="1050" bestFit="1" customWidth="1"/>
    <col min="264" max="264" width="9.36328125" style="1050" customWidth="1"/>
    <col min="265" max="265" width="7.453125" style="1050" bestFit="1" customWidth="1"/>
    <col min="266" max="266" width="11.26953125" style="1050" customWidth="1"/>
    <col min="267" max="267" width="6.7265625" style="1050" customWidth="1"/>
    <col min="268" max="512" width="7.7265625" style="1050"/>
    <col min="513" max="513" width="18.7265625" style="1050" customWidth="1"/>
    <col min="514" max="514" width="2" style="1050" customWidth="1"/>
    <col min="515" max="518" width="8.7265625" style="1050" customWidth="1"/>
    <col min="519" max="519" width="7.453125" style="1050" bestFit="1" customWidth="1"/>
    <col min="520" max="520" width="9.36328125" style="1050" customWidth="1"/>
    <col min="521" max="521" width="7.453125" style="1050" bestFit="1" customWidth="1"/>
    <col min="522" max="522" width="11.26953125" style="1050" customWidth="1"/>
    <col min="523" max="523" width="6.7265625" style="1050" customWidth="1"/>
    <col min="524" max="768" width="7.7265625" style="1050"/>
    <col min="769" max="769" width="18.7265625" style="1050" customWidth="1"/>
    <col min="770" max="770" width="2" style="1050" customWidth="1"/>
    <col min="771" max="774" width="8.7265625" style="1050" customWidth="1"/>
    <col min="775" max="775" width="7.453125" style="1050" bestFit="1" customWidth="1"/>
    <col min="776" max="776" width="9.36328125" style="1050" customWidth="1"/>
    <col min="777" max="777" width="7.453125" style="1050" bestFit="1" customWidth="1"/>
    <col min="778" max="778" width="11.26953125" style="1050" customWidth="1"/>
    <col min="779" max="779" width="6.7265625" style="1050" customWidth="1"/>
    <col min="780" max="1024" width="7.7265625" style="1050"/>
    <col min="1025" max="1025" width="18.7265625" style="1050" customWidth="1"/>
    <col min="1026" max="1026" width="2" style="1050" customWidth="1"/>
    <col min="1027" max="1030" width="8.7265625" style="1050" customWidth="1"/>
    <col min="1031" max="1031" width="7.453125" style="1050" bestFit="1" customWidth="1"/>
    <col min="1032" max="1032" width="9.36328125" style="1050" customWidth="1"/>
    <col min="1033" max="1033" width="7.453125" style="1050" bestFit="1" customWidth="1"/>
    <col min="1034" max="1034" width="11.26953125" style="1050" customWidth="1"/>
    <col min="1035" max="1035" width="6.7265625" style="1050" customWidth="1"/>
    <col min="1036" max="1280" width="7.7265625" style="1050"/>
    <col min="1281" max="1281" width="18.7265625" style="1050" customWidth="1"/>
    <col min="1282" max="1282" width="2" style="1050" customWidth="1"/>
    <col min="1283" max="1286" width="8.7265625" style="1050" customWidth="1"/>
    <col min="1287" max="1287" width="7.453125" style="1050" bestFit="1" customWidth="1"/>
    <col min="1288" max="1288" width="9.36328125" style="1050" customWidth="1"/>
    <col min="1289" max="1289" width="7.453125" style="1050" bestFit="1" customWidth="1"/>
    <col min="1290" max="1290" width="11.26953125" style="1050" customWidth="1"/>
    <col min="1291" max="1291" width="6.7265625" style="1050" customWidth="1"/>
    <col min="1292" max="1536" width="7.7265625" style="1050"/>
    <col min="1537" max="1537" width="18.7265625" style="1050" customWidth="1"/>
    <col min="1538" max="1538" width="2" style="1050" customWidth="1"/>
    <col min="1539" max="1542" width="8.7265625" style="1050" customWidth="1"/>
    <col min="1543" max="1543" width="7.453125" style="1050" bestFit="1" customWidth="1"/>
    <col min="1544" max="1544" width="9.36328125" style="1050" customWidth="1"/>
    <col min="1545" max="1545" width="7.453125" style="1050" bestFit="1" customWidth="1"/>
    <col min="1546" max="1546" width="11.26953125" style="1050" customWidth="1"/>
    <col min="1547" max="1547" width="6.7265625" style="1050" customWidth="1"/>
    <col min="1548" max="1792" width="7.7265625" style="1050"/>
    <col min="1793" max="1793" width="18.7265625" style="1050" customWidth="1"/>
    <col min="1794" max="1794" width="2" style="1050" customWidth="1"/>
    <col min="1795" max="1798" width="8.7265625" style="1050" customWidth="1"/>
    <col min="1799" max="1799" width="7.453125" style="1050" bestFit="1" customWidth="1"/>
    <col min="1800" max="1800" width="9.36328125" style="1050" customWidth="1"/>
    <col min="1801" max="1801" width="7.453125" style="1050" bestFit="1" customWidth="1"/>
    <col min="1802" max="1802" width="11.26953125" style="1050" customWidth="1"/>
    <col min="1803" max="1803" width="6.7265625" style="1050" customWidth="1"/>
    <col min="1804" max="2048" width="7.7265625" style="1050"/>
    <col min="2049" max="2049" width="18.7265625" style="1050" customWidth="1"/>
    <col min="2050" max="2050" width="2" style="1050" customWidth="1"/>
    <col min="2051" max="2054" width="8.7265625" style="1050" customWidth="1"/>
    <col min="2055" max="2055" width="7.453125" style="1050" bestFit="1" customWidth="1"/>
    <col min="2056" max="2056" width="9.36328125" style="1050" customWidth="1"/>
    <col min="2057" max="2057" width="7.453125" style="1050" bestFit="1" customWidth="1"/>
    <col min="2058" max="2058" width="11.26953125" style="1050" customWidth="1"/>
    <col min="2059" max="2059" width="6.7265625" style="1050" customWidth="1"/>
    <col min="2060" max="2304" width="7.7265625" style="1050"/>
    <col min="2305" max="2305" width="18.7265625" style="1050" customWidth="1"/>
    <col min="2306" max="2306" width="2" style="1050" customWidth="1"/>
    <col min="2307" max="2310" width="8.7265625" style="1050" customWidth="1"/>
    <col min="2311" max="2311" width="7.453125" style="1050" bestFit="1" customWidth="1"/>
    <col min="2312" max="2312" width="9.36328125" style="1050" customWidth="1"/>
    <col min="2313" max="2313" width="7.453125" style="1050" bestFit="1" customWidth="1"/>
    <col min="2314" max="2314" width="11.26953125" style="1050" customWidth="1"/>
    <col min="2315" max="2315" width="6.7265625" style="1050" customWidth="1"/>
    <col min="2316" max="2560" width="7.7265625" style="1050"/>
    <col min="2561" max="2561" width="18.7265625" style="1050" customWidth="1"/>
    <col min="2562" max="2562" width="2" style="1050" customWidth="1"/>
    <col min="2563" max="2566" width="8.7265625" style="1050" customWidth="1"/>
    <col min="2567" max="2567" width="7.453125" style="1050" bestFit="1" customWidth="1"/>
    <col min="2568" max="2568" width="9.36328125" style="1050" customWidth="1"/>
    <col min="2569" max="2569" width="7.453125" style="1050" bestFit="1" customWidth="1"/>
    <col min="2570" max="2570" width="11.26953125" style="1050" customWidth="1"/>
    <col min="2571" max="2571" width="6.7265625" style="1050" customWidth="1"/>
    <col min="2572" max="2816" width="7.7265625" style="1050"/>
    <col min="2817" max="2817" width="18.7265625" style="1050" customWidth="1"/>
    <col min="2818" max="2818" width="2" style="1050" customWidth="1"/>
    <col min="2819" max="2822" width="8.7265625" style="1050" customWidth="1"/>
    <col min="2823" max="2823" width="7.453125" style="1050" bestFit="1" customWidth="1"/>
    <col min="2824" max="2824" width="9.36328125" style="1050" customWidth="1"/>
    <col min="2825" max="2825" width="7.453125" style="1050" bestFit="1" customWidth="1"/>
    <col min="2826" max="2826" width="11.26953125" style="1050" customWidth="1"/>
    <col min="2827" max="2827" width="6.7265625" style="1050" customWidth="1"/>
    <col min="2828" max="3072" width="7.7265625" style="1050"/>
    <col min="3073" max="3073" width="18.7265625" style="1050" customWidth="1"/>
    <col min="3074" max="3074" width="2" style="1050" customWidth="1"/>
    <col min="3075" max="3078" width="8.7265625" style="1050" customWidth="1"/>
    <col min="3079" max="3079" width="7.453125" style="1050" bestFit="1" customWidth="1"/>
    <col min="3080" max="3080" width="9.36328125" style="1050" customWidth="1"/>
    <col min="3081" max="3081" width="7.453125" style="1050" bestFit="1" customWidth="1"/>
    <col min="3082" max="3082" width="11.26953125" style="1050" customWidth="1"/>
    <col min="3083" max="3083" width="6.7265625" style="1050" customWidth="1"/>
    <col min="3084" max="3328" width="7.7265625" style="1050"/>
    <col min="3329" max="3329" width="18.7265625" style="1050" customWidth="1"/>
    <col min="3330" max="3330" width="2" style="1050" customWidth="1"/>
    <col min="3331" max="3334" width="8.7265625" style="1050" customWidth="1"/>
    <col min="3335" max="3335" width="7.453125" style="1050" bestFit="1" customWidth="1"/>
    <col min="3336" max="3336" width="9.36328125" style="1050" customWidth="1"/>
    <col min="3337" max="3337" width="7.453125" style="1050" bestFit="1" customWidth="1"/>
    <col min="3338" max="3338" width="11.26953125" style="1050" customWidth="1"/>
    <col min="3339" max="3339" width="6.7265625" style="1050" customWidth="1"/>
    <col min="3340" max="3584" width="7.7265625" style="1050"/>
    <col min="3585" max="3585" width="18.7265625" style="1050" customWidth="1"/>
    <col min="3586" max="3586" width="2" style="1050" customWidth="1"/>
    <col min="3587" max="3590" width="8.7265625" style="1050" customWidth="1"/>
    <col min="3591" max="3591" width="7.453125" style="1050" bestFit="1" customWidth="1"/>
    <col min="3592" max="3592" width="9.36328125" style="1050" customWidth="1"/>
    <col min="3593" max="3593" width="7.453125" style="1050" bestFit="1" customWidth="1"/>
    <col min="3594" max="3594" width="11.26953125" style="1050" customWidth="1"/>
    <col min="3595" max="3595" width="6.7265625" style="1050" customWidth="1"/>
    <col min="3596" max="3840" width="7.7265625" style="1050"/>
    <col min="3841" max="3841" width="18.7265625" style="1050" customWidth="1"/>
    <col min="3842" max="3842" width="2" style="1050" customWidth="1"/>
    <col min="3843" max="3846" width="8.7265625" style="1050" customWidth="1"/>
    <col min="3847" max="3847" width="7.453125" style="1050" bestFit="1" customWidth="1"/>
    <col min="3848" max="3848" width="9.36328125" style="1050" customWidth="1"/>
    <col min="3849" max="3849" width="7.453125" style="1050" bestFit="1" customWidth="1"/>
    <col min="3850" max="3850" width="11.26953125" style="1050" customWidth="1"/>
    <col min="3851" max="3851" width="6.7265625" style="1050" customWidth="1"/>
    <col min="3852" max="4096" width="7.7265625" style="1050"/>
    <col min="4097" max="4097" width="18.7265625" style="1050" customWidth="1"/>
    <col min="4098" max="4098" width="2" style="1050" customWidth="1"/>
    <col min="4099" max="4102" width="8.7265625" style="1050" customWidth="1"/>
    <col min="4103" max="4103" width="7.453125" style="1050" bestFit="1" customWidth="1"/>
    <col min="4104" max="4104" width="9.36328125" style="1050" customWidth="1"/>
    <col min="4105" max="4105" width="7.453125" style="1050" bestFit="1" customWidth="1"/>
    <col min="4106" max="4106" width="11.26953125" style="1050" customWidth="1"/>
    <col min="4107" max="4107" width="6.7265625" style="1050" customWidth="1"/>
    <col min="4108" max="4352" width="7.7265625" style="1050"/>
    <col min="4353" max="4353" width="18.7265625" style="1050" customWidth="1"/>
    <col min="4354" max="4354" width="2" style="1050" customWidth="1"/>
    <col min="4355" max="4358" width="8.7265625" style="1050" customWidth="1"/>
    <col min="4359" max="4359" width="7.453125" style="1050" bestFit="1" customWidth="1"/>
    <col min="4360" max="4360" width="9.36328125" style="1050" customWidth="1"/>
    <col min="4361" max="4361" width="7.453125" style="1050" bestFit="1" customWidth="1"/>
    <col min="4362" max="4362" width="11.26953125" style="1050" customWidth="1"/>
    <col min="4363" max="4363" width="6.7265625" style="1050" customWidth="1"/>
    <col min="4364" max="4608" width="7.7265625" style="1050"/>
    <col min="4609" max="4609" width="18.7265625" style="1050" customWidth="1"/>
    <col min="4610" max="4610" width="2" style="1050" customWidth="1"/>
    <col min="4611" max="4614" width="8.7265625" style="1050" customWidth="1"/>
    <col min="4615" max="4615" width="7.453125" style="1050" bestFit="1" customWidth="1"/>
    <col min="4616" max="4616" width="9.36328125" style="1050" customWidth="1"/>
    <col min="4617" max="4617" width="7.453125" style="1050" bestFit="1" customWidth="1"/>
    <col min="4618" max="4618" width="11.26953125" style="1050" customWidth="1"/>
    <col min="4619" max="4619" width="6.7265625" style="1050" customWidth="1"/>
    <col min="4620" max="4864" width="7.7265625" style="1050"/>
    <col min="4865" max="4865" width="18.7265625" style="1050" customWidth="1"/>
    <col min="4866" max="4866" width="2" style="1050" customWidth="1"/>
    <col min="4867" max="4870" width="8.7265625" style="1050" customWidth="1"/>
    <col min="4871" max="4871" width="7.453125" style="1050" bestFit="1" customWidth="1"/>
    <col min="4872" max="4872" width="9.36328125" style="1050" customWidth="1"/>
    <col min="4873" max="4873" width="7.453125" style="1050" bestFit="1" customWidth="1"/>
    <col min="4874" max="4874" width="11.26953125" style="1050" customWidth="1"/>
    <col min="4875" max="4875" width="6.7265625" style="1050" customWidth="1"/>
    <col min="4876" max="5120" width="7.7265625" style="1050"/>
    <col min="5121" max="5121" width="18.7265625" style="1050" customWidth="1"/>
    <col min="5122" max="5122" width="2" style="1050" customWidth="1"/>
    <col min="5123" max="5126" width="8.7265625" style="1050" customWidth="1"/>
    <col min="5127" max="5127" width="7.453125" style="1050" bestFit="1" customWidth="1"/>
    <col min="5128" max="5128" width="9.36328125" style="1050" customWidth="1"/>
    <col min="5129" max="5129" width="7.453125" style="1050" bestFit="1" customWidth="1"/>
    <col min="5130" max="5130" width="11.26953125" style="1050" customWidth="1"/>
    <col min="5131" max="5131" width="6.7265625" style="1050" customWidth="1"/>
    <col min="5132" max="5376" width="7.7265625" style="1050"/>
    <col min="5377" max="5377" width="18.7265625" style="1050" customWidth="1"/>
    <col min="5378" max="5378" width="2" style="1050" customWidth="1"/>
    <col min="5379" max="5382" width="8.7265625" style="1050" customWidth="1"/>
    <col min="5383" max="5383" width="7.453125" style="1050" bestFit="1" customWidth="1"/>
    <col min="5384" max="5384" width="9.36328125" style="1050" customWidth="1"/>
    <col min="5385" max="5385" width="7.453125" style="1050" bestFit="1" customWidth="1"/>
    <col min="5386" max="5386" width="11.26953125" style="1050" customWidth="1"/>
    <col min="5387" max="5387" width="6.7265625" style="1050" customWidth="1"/>
    <col min="5388" max="5632" width="7.7265625" style="1050"/>
    <col min="5633" max="5633" width="18.7265625" style="1050" customWidth="1"/>
    <col min="5634" max="5634" width="2" style="1050" customWidth="1"/>
    <col min="5635" max="5638" width="8.7265625" style="1050" customWidth="1"/>
    <col min="5639" max="5639" width="7.453125" style="1050" bestFit="1" customWidth="1"/>
    <col min="5640" max="5640" width="9.36328125" style="1050" customWidth="1"/>
    <col min="5641" max="5641" width="7.453125" style="1050" bestFit="1" customWidth="1"/>
    <col min="5642" max="5642" width="11.26953125" style="1050" customWidth="1"/>
    <col min="5643" max="5643" width="6.7265625" style="1050" customWidth="1"/>
    <col min="5644" max="5888" width="7.7265625" style="1050"/>
    <col min="5889" max="5889" width="18.7265625" style="1050" customWidth="1"/>
    <col min="5890" max="5890" width="2" style="1050" customWidth="1"/>
    <col min="5891" max="5894" width="8.7265625" style="1050" customWidth="1"/>
    <col min="5895" max="5895" width="7.453125" style="1050" bestFit="1" customWidth="1"/>
    <col min="5896" max="5896" width="9.36328125" style="1050" customWidth="1"/>
    <col min="5897" max="5897" width="7.453125" style="1050" bestFit="1" customWidth="1"/>
    <col min="5898" max="5898" width="11.26953125" style="1050" customWidth="1"/>
    <col min="5899" max="5899" width="6.7265625" style="1050" customWidth="1"/>
    <col min="5900" max="6144" width="7.7265625" style="1050"/>
    <col min="6145" max="6145" width="18.7265625" style="1050" customWidth="1"/>
    <col min="6146" max="6146" width="2" style="1050" customWidth="1"/>
    <col min="6147" max="6150" width="8.7265625" style="1050" customWidth="1"/>
    <col min="6151" max="6151" width="7.453125" style="1050" bestFit="1" customWidth="1"/>
    <col min="6152" max="6152" width="9.36328125" style="1050" customWidth="1"/>
    <col min="6153" max="6153" width="7.453125" style="1050" bestFit="1" customWidth="1"/>
    <col min="6154" max="6154" width="11.26953125" style="1050" customWidth="1"/>
    <col min="6155" max="6155" width="6.7265625" style="1050" customWidth="1"/>
    <col min="6156" max="6400" width="7.7265625" style="1050"/>
    <col min="6401" max="6401" width="18.7265625" style="1050" customWidth="1"/>
    <col min="6402" max="6402" width="2" style="1050" customWidth="1"/>
    <col min="6403" max="6406" width="8.7265625" style="1050" customWidth="1"/>
    <col min="6407" max="6407" width="7.453125" style="1050" bestFit="1" customWidth="1"/>
    <col min="6408" max="6408" width="9.36328125" style="1050" customWidth="1"/>
    <col min="6409" max="6409" width="7.453125" style="1050" bestFit="1" customWidth="1"/>
    <col min="6410" max="6410" width="11.26953125" style="1050" customWidth="1"/>
    <col min="6411" max="6411" width="6.7265625" style="1050" customWidth="1"/>
    <col min="6412" max="6656" width="7.7265625" style="1050"/>
    <col min="6657" max="6657" width="18.7265625" style="1050" customWidth="1"/>
    <col min="6658" max="6658" width="2" style="1050" customWidth="1"/>
    <col min="6659" max="6662" width="8.7265625" style="1050" customWidth="1"/>
    <col min="6663" max="6663" width="7.453125" style="1050" bestFit="1" customWidth="1"/>
    <col min="6664" max="6664" width="9.36328125" style="1050" customWidth="1"/>
    <col min="6665" max="6665" width="7.453125" style="1050" bestFit="1" customWidth="1"/>
    <col min="6666" max="6666" width="11.26953125" style="1050" customWidth="1"/>
    <col min="6667" max="6667" width="6.7265625" style="1050" customWidth="1"/>
    <col min="6668" max="6912" width="7.7265625" style="1050"/>
    <col min="6913" max="6913" width="18.7265625" style="1050" customWidth="1"/>
    <col min="6914" max="6914" width="2" style="1050" customWidth="1"/>
    <col min="6915" max="6918" width="8.7265625" style="1050" customWidth="1"/>
    <col min="6919" max="6919" width="7.453125" style="1050" bestFit="1" customWidth="1"/>
    <col min="6920" max="6920" width="9.36328125" style="1050" customWidth="1"/>
    <col min="6921" max="6921" width="7.453125" style="1050" bestFit="1" customWidth="1"/>
    <col min="6922" max="6922" width="11.26953125" style="1050" customWidth="1"/>
    <col min="6923" max="6923" width="6.7265625" style="1050" customWidth="1"/>
    <col min="6924" max="7168" width="7.7265625" style="1050"/>
    <col min="7169" max="7169" width="18.7265625" style="1050" customWidth="1"/>
    <col min="7170" max="7170" width="2" style="1050" customWidth="1"/>
    <col min="7171" max="7174" width="8.7265625" style="1050" customWidth="1"/>
    <col min="7175" max="7175" width="7.453125" style="1050" bestFit="1" customWidth="1"/>
    <col min="7176" max="7176" width="9.36328125" style="1050" customWidth="1"/>
    <col min="7177" max="7177" width="7.453125" style="1050" bestFit="1" customWidth="1"/>
    <col min="7178" max="7178" width="11.26953125" style="1050" customWidth="1"/>
    <col min="7179" max="7179" width="6.7265625" style="1050" customWidth="1"/>
    <col min="7180" max="7424" width="7.7265625" style="1050"/>
    <col min="7425" max="7425" width="18.7265625" style="1050" customWidth="1"/>
    <col min="7426" max="7426" width="2" style="1050" customWidth="1"/>
    <col min="7427" max="7430" width="8.7265625" style="1050" customWidth="1"/>
    <col min="7431" max="7431" width="7.453125" style="1050" bestFit="1" customWidth="1"/>
    <col min="7432" max="7432" width="9.36328125" style="1050" customWidth="1"/>
    <col min="7433" max="7433" width="7.453125" style="1050" bestFit="1" customWidth="1"/>
    <col min="7434" max="7434" width="11.26953125" style="1050" customWidth="1"/>
    <col min="7435" max="7435" width="6.7265625" style="1050" customWidth="1"/>
    <col min="7436" max="7680" width="7.7265625" style="1050"/>
    <col min="7681" max="7681" width="18.7265625" style="1050" customWidth="1"/>
    <col min="7682" max="7682" width="2" style="1050" customWidth="1"/>
    <col min="7683" max="7686" width="8.7265625" style="1050" customWidth="1"/>
    <col min="7687" max="7687" width="7.453125" style="1050" bestFit="1" customWidth="1"/>
    <col min="7688" max="7688" width="9.36328125" style="1050" customWidth="1"/>
    <col min="7689" max="7689" width="7.453125" style="1050" bestFit="1" customWidth="1"/>
    <col min="7690" max="7690" width="11.26953125" style="1050" customWidth="1"/>
    <col min="7691" max="7691" width="6.7265625" style="1050" customWidth="1"/>
    <col min="7692" max="7936" width="7.7265625" style="1050"/>
    <col min="7937" max="7937" width="18.7265625" style="1050" customWidth="1"/>
    <col min="7938" max="7938" width="2" style="1050" customWidth="1"/>
    <col min="7939" max="7942" width="8.7265625" style="1050" customWidth="1"/>
    <col min="7943" max="7943" width="7.453125" style="1050" bestFit="1" customWidth="1"/>
    <col min="7944" max="7944" width="9.36328125" style="1050" customWidth="1"/>
    <col min="7945" max="7945" width="7.453125" style="1050" bestFit="1" customWidth="1"/>
    <col min="7946" max="7946" width="11.26953125" style="1050" customWidth="1"/>
    <col min="7947" max="7947" width="6.7265625" style="1050" customWidth="1"/>
    <col min="7948" max="8192" width="7.7265625" style="1050"/>
    <col min="8193" max="8193" width="18.7265625" style="1050" customWidth="1"/>
    <col min="8194" max="8194" width="2" style="1050" customWidth="1"/>
    <col min="8195" max="8198" width="8.7265625" style="1050" customWidth="1"/>
    <col min="8199" max="8199" width="7.453125" style="1050" bestFit="1" customWidth="1"/>
    <col min="8200" max="8200" width="9.36328125" style="1050" customWidth="1"/>
    <col min="8201" max="8201" width="7.453125" style="1050" bestFit="1" customWidth="1"/>
    <col min="8202" max="8202" width="11.26953125" style="1050" customWidth="1"/>
    <col min="8203" max="8203" width="6.7265625" style="1050" customWidth="1"/>
    <col min="8204" max="8448" width="7.7265625" style="1050"/>
    <col min="8449" max="8449" width="18.7265625" style="1050" customWidth="1"/>
    <col min="8450" max="8450" width="2" style="1050" customWidth="1"/>
    <col min="8451" max="8454" width="8.7265625" style="1050" customWidth="1"/>
    <col min="8455" max="8455" width="7.453125" style="1050" bestFit="1" customWidth="1"/>
    <col min="8456" max="8456" width="9.36328125" style="1050" customWidth="1"/>
    <col min="8457" max="8457" width="7.453125" style="1050" bestFit="1" customWidth="1"/>
    <col min="8458" max="8458" width="11.26953125" style="1050" customWidth="1"/>
    <col min="8459" max="8459" width="6.7265625" style="1050" customWidth="1"/>
    <col min="8460" max="8704" width="7.7265625" style="1050"/>
    <col min="8705" max="8705" width="18.7265625" style="1050" customWidth="1"/>
    <col min="8706" max="8706" width="2" style="1050" customWidth="1"/>
    <col min="8707" max="8710" width="8.7265625" style="1050" customWidth="1"/>
    <col min="8711" max="8711" width="7.453125" style="1050" bestFit="1" customWidth="1"/>
    <col min="8712" max="8712" width="9.36328125" style="1050" customWidth="1"/>
    <col min="8713" max="8713" width="7.453125" style="1050" bestFit="1" customWidth="1"/>
    <col min="8714" max="8714" width="11.26953125" style="1050" customWidth="1"/>
    <col min="8715" max="8715" width="6.7265625" style="1050" customWidth="1"/>
    <col min="8716" max="8960" width="7.7265625" style="1050"/>
    <col min="8961" max="8961" width="18.7265625" style="1050" customWidth="1"/>
    <col min="8962" max="8962" width="2" style="1050" customWidth="1"/>
    <col min="8963" max="8966" width="8.7265625" style="1050" customWidth="1"/>
    <col min="8967" max="8967" width="7.453125" style="1050" bestFit="1" customWidth="1"/>
    <col min="8968" max="8968" width="9.36328125" style="1050" customWidth="1"/>
    <col min="8969" max="8969" width="7.453125" style="1050" bestFit="1" customWidth="1"/>
    <col min="8970" max="8970" width="11.26953125" style="1050" customWidth="1"/>
    <col min="8971" max="8971" width="6.7265625" style="1050" customWidth="1"/>
    <col min="8972" max="9216" width="7.7265625" style="1050"/>
    <col min="9217" max="9217" width="18.7265625" style="1050" customWidth="1"/>
    <col min="9218" max="9218" width="2" style="1050" customWidth="1"/>
    <col min="9219" max="9222" width="8.7265625" style="1050" customWidth="1"/>
    <col min="9223" max="9223" width="7.453125" style="1050" bestFit="1" customWidth="1"/>
    <col min="9224" max="9224" width="9.36328125" style="1050" customWidth="1"/>
    <col min="9225" max="9225" width="7.453125" style="1050" bestFit="1" customWidth="1"/>
    <col min="9226" max="9226" width="11.26953125" style="1050" customWidth="1"/>
    <col min="9227" max="9227" width="6.7265625" style="1050" customWidth="1"/>
    <col min="9228" max="9472" width="7.7265625" style="1050"/>
    <col min="9473" max="9473" width="18.7265625" style="1050" customWidth="1"/>
    <col min="9474" max="9474" width="2" style="1050" customWidth="1"/>
    <col min="9475" max="9478" width="8.7265625" style="1050" customWidth="1"/>
    <col min="9479" max="9479" width="7.453125" style="1050" bestFit="1" customWidth="1"/>
    <col min="9480" max="9480" width="9.36328125" style="1050" customWidth="1"/>
    <col min="9481" max="9481" width="7.453125" style="1050" bestFit="1" customWidth="1"/>
    <col min="9482" max="9482" width="11.26953125" style="1050" customWidth="1"/>
    <col min="9483" max="9483" width="6.7265625" style="1050" customWidth="1"/>
    <col min="9484" max="9728" width="7.7265625" style="1050"/>
    <col min="9729" max="9729" width="18.7265625" style="1050" customWidth="1"/>
    <col min="9730" max="9730" width="2" style="1050" customWidth="1"/>
    <col min="9731" max="9734" width="8.7265625" style="1050" customWidth="1"/>
    <col min="9735" max="9735" width="7.453125" style="1050" bestFit="1" customWidth="1"/>
    <col min="9736" max="9736" width="9.36328125" style="1050" customWidth="1"/>
    <col min="9737" max="9737" width="7.453125" style="1050" bestFit="1" customWidth="1"/>
    <col min="9738" max="9738" width="11.26953125" style="1050" customWidth="1"/>
    <col min="9739" max="9739" width="6.7265625" style="1050" customWidth="1"/>
    <col min="9740" max="9984" width="7.7265625" style="1050"/>
    <col min="9985" max="9985" width="18.7265625" style="1050" customWidth="1"/>
    <col min="9986" max="9986" width="2" style="1050" customWidth="1"/>
    <col min="9987" max="9990" width="8.7265625" style="1050" customWidth="1"/>
    <col min="9991" max="9991" width="7.453125" style="1050" bestFit="1" customWidth="1"/>
    <col min="9992" max="9992" width="9.36328125" style="1050" customWidth="1"/>
    <col min="9993" max="9993" width="7.453125" style="1050" bestFit="1" customWidth="1"/>
    <col min="9994" max="9994" width="11.26953125" style="1050" customWidth="1"/>
    <col min="9995" max="9995" width="6.7265625" style="1050" customWidth="1"/>
    <col min="9996" max="10240" width="7.7265625" style="1050"/>
    <col min="10241" max="10241" width="18.7265625" style="1050" customWidth="1"/>
    <col min="10242" max="10242" width="2" style="1050" customWidth="1"/>
    <col min="10243" max="10246" width="8.7265625" style="1050" customWidth="1"/>
    <col min="10247" max="10247" width="7.453125" style="1050" bestFit="1" customWidth="1"/>
    <col min="10248" max="10248" width="9.36328125" style="1050" customWidth="1"/>
    <col min="10249" max="10249" width="7.453125" style="1050" bestFit="1" customWidth="1"/>
    <col min="10250" max="10250" width="11.26953125" style="1050" customWidth="1"/>
    <col min="10251" max="10251" width="6.7265625" style="1050" customWidth="1"/>
    <col min="10252" max="10496" width="7.7265625" style="1050"/>
    <col min="10497" max="10497" width="18.7265625" style="1050" customWidth="1"/>
    <col min="10498" max="10498" width="2" style="1050" customWidth="1"/>
    <col min="10499" max="10502" width="8.7265625" style="1050" customWidth="1"/>
    <col min="10503" max="10503" width="7.453125" style="1050" bestFit="1" customWidth="1"/>
    <col min="10504" max="10504" width="9.36328125" style="1050" customWidth="1"/>
    <col min="10505" max="10505" width="7.453125" style="1050" bestFit="1" customWidth="1"/>
    <col min="10506" max="10506" width="11.26953125" style="1050" customWidth="1"/>
    <col min="10507" max="10507" width="6.7265625" style="1050" customWidth="1"/>
    <col min="10508" max="10752" width="7.7265625" style="1050"/>
    <col min="10753" max="10753" width="18.7265625" style="1050" customWidth="1"/>
    <col min="10754" max="10754" width="2" style="1050" customWidth="1"/>
    <col min="10755" max="10758" width="8.7265625" style="1050" customWidth="1"/>
    <col min="10759" max="10759" width="7.453125" style="1050" bestFit="1" customWidth="1"/>
    <col min="10760" max="10760" width="9.36328125" style="1050" customWidth="1"/>
    <col min="10761" max="10761" width="7.453125" style="1050" bestFit="1" customWidth="1"/>
    <col min="10762" max="10762" width="11.26953125" style="1050" customWidth="1"/>
    <col min="10763" max="10763" width="6.7265625" style="1050" customWidth="1"/>
    <col min="10764" max="11008" width="7.7265625" style="1050"/>
    <col min="11009" max="11009" width="18.7265625" style="1050" customWidth="1"/>
    <col min="11010" max="11010" width="2" style="1050" customWidth="1"/>
    <col min="11011" max="11014" width="8.7265625" style="1050" customWidth="1"/>
    <col min="11015" max="11015" width="7.453125" style="1050" bestFit="1" customWidth="1"/>
    <col min="11016" max="11016" width="9.36328125" style="1050" customWidth="1"/>
    <col min="11017" max="11017" width="7.453125" style="1050" bestFit="1" customWidth="1"/>
    <col min="11018" max="11018" width="11.26953125" style="1050" customWidth="1"/>
    <col min="11019" max="11019" width="6.7265625" style="1050" customWidth="1"/>
    <col min="11020" max="11264" width="7.7265625" style="1050"/>
    <col min="11265" max="11265" width="18.7265625" style="1050" customWidth="1"/>
    <col min="11266" max="11266" width="2" style="1050" customWidth="1"/>
    <col min="11267" max="11270" width="8.7265625" style="1050" customWidth="1"/>
    <col min="11271" max="11271" width="7.453125" style="1050" bestFit="1" customWidth="1"/>
    <col min="11272" max="11272" width="9.36328125" style="1050" customWidth="1"/>
    <col min="11273" max="11273" width="7.453125" style="1050" bestFit="1" customWidth="1"/>
    <col min="11274" max="11274" width="11.26953125" style="1050" customWidth="1"/>
    <col min="11275" max="11275" width="6.7265625" style="1050" customWidth="1"/>
    <col min="11276" max="11520" width="7.7265625" style="1050"/>
    <col min="11521" max="11521" width="18.7265625" style="1050" customWidth="1"/>
    <col min="11522" max="11522" width="2" style="1050" customWidth="1"/>
    <col min="11523" max="11526" width="8.7265625" style="1050" customWidth="1"/>
    <col min="11527" max="11527" width="7.453125" style="1050" bestFit="1" customWidth="1"/>
    <col min="11528" max="11528" width="9.36328125" style="1050" customWidth="1"/>
    <col min="11529" max="11529" width="7.453125" style="1050" bestFit="1" customWidth="1"/>
    <col min="11530" max="11530" width="11.26953125" style="1050" customWidth="1"/>
    <col min="11531" max="11531" width="6.7265625" style="1050" customWidth="1"/>
    <col min="11532" max="11776" width="7.7265625" style="1050"/>
    <col min="11777" max="11777" width="18.7265625" style="1050" customWidth="1"/>
    <col min="11778" max="11778" width="2" style="1050" customWidth="1"/>
    <col min="11779" max="11782" width="8.7265625" style="1050" customWidth="1"/>
    <col min="11783" max="11783" width="7.453125" style="1050" bestFit="1" customWidth="1"/>
    <col min="11784" max="11784" width="9.36328125" style="1050" customWidth="1"/>
    <col min="11785" max="11785" width="7.453125" style="1050" bestFit="1" customWidth="1"/>
    <col min="11786" max="11786" width="11.26953125" style="1050" customWidth="1"/>
    <col min="11787" max="11787" width="6.7265625" style="1050" customWidth="1"/>
    <col min="11788" max="12032" width="7.7265625" style="1050"/>
    <col min="12033" max="12033" width="18.7265625" style="1050" customWidth="1"/>
    <col min="12034" max="12034" width="2" style="1050" customWidth="1"/>
    <col min="12035" max="12038" width="8.7265625" style="1050" customWidth="1"/>
    <col min="12039" max="12039" width="7.453125" style="1050" bestFit="1" customWidth="1"/>
    <col min="12040" max="12040" width="9.36328125" style="1050" customWidth="1"/>
    <col min="12041" max="12041" width="7.453125" style="1050" bestFit="1" customWidth="1"/>
    <col min="12042" max="12042" width="11.26953125" style="1050" customWidth="1"/>
    <col min="12043" max="12043" width="6.7265625" style="1050" customWidth="1"/>
    <col min="12044" max="12288" width="7.7265625" style="1050"/>
    <col min="12289" max="12289" width="18.7265625" style="1050" customWidth="1"/>
    <col min="12290" max="12290" width="2" style="1050" customWidth="1"/>
    <col min="12291" max="12294" width="8.7265625" style="1050" customWidth="1"/>
    <col min="12295" max="12295" width="7.453125" style="1050" bestFit="1" customWidth="1"/>
    <col min="12296" max="12296" width="9.36328125" style="1050" customWidth="1"/>
    <col min="12297" max="12297" width="7.453125" style="1050" bestFit="1" customWidth="1"/>
    <col min="12298" max="12298" width="11.26953125" style="1050" customWidth="1"/>
    <col min="12299" max="12299" width="6.7265625" style="1050" customWidth="1"/>
    <col min="12300" max="12544" width="7.7265625" style="1050"/>
    <col min="12545" max="12545" width="18.7265625" style="1050" customWidth="1"/>
    <col min="12546" max="12546" width="2" style="1050" customWidth="1"/>
    <col min="12547" max="12550" width="8.7265625" style="1050" customWidth="1"/>
    <col min="12551" max="12551" width="7.453125" style="1050" bestFit="1" customWidth="1"/>
    <col min="12552" max="12552" width="9.36328125" style="1050" customWidth="1"/>
    <col min="12553" max="12553" width="7.453125" style="1050" bestFit="1" customWidth="1"/>
    <col min="12554" max="12554" width="11.26953125" style="1050" customWidth="1"/>
    <col min="12555" max="12555" width="6.7265625" style="1050" customWidth="1"/>
    <col min="12556" max="12800" width="7.7265625" style="1050"/>
    <col min="12801" max="12801" width="18.7265625" style="1050" customWidth="1"/>
    <col min="12802" max="12802" width="2" style="1050" customWidth="1"/>
    <col min="12803" max="12806" width="8.7265625" style="1050" customWidth="1"/>
    <col min="12807" max="12807" width="7.453125" style="1050" bestFit="1" customWidth="1"/>
    <col min="12808" max="12808" width="9.36328125" style="1050" customWidth="1"/>
    <col min="12809" max="12809" width="7.453125" style="1050" bestFit="1" customWidth="1"/>
    <col min="12810" max="12810" width="11.26953125" style="1050" customWidth="1"/>
    <col min="12811" max="12811" width="6.7265625" style="1050" customWidth="1"/>
    <col min="12812" max="13056" width="7.7265625" style="1050"/>
    <col min="13057" max="13057" width="18.7265625" style="1050" customWidth="1"/>
    <col min="13058" max="13058" width="2" style="1050" customWidth="1"/>
    <col min="13059" max="13062" width="8.7265625" style="1050" customWidth="1"/>
    <col min="13063" max="13063" width="7.453125" style="1050" bestFit="1" customWidth="1"/>
    <col min="13064" max="13064" width="9.36328125" style="1050" customWidth="1"/>
    <col min="13065" max="13065" width="7.453125" style="1050" bestFit="1" customWidth="1"/>
    <col min="13066" max="13066" width="11.26953125" style="1050" customWidth="1"/>
    <col min="13067" max="13067" width="6.7265625" style="1050" customWidth="1"/>
    <col min="13068" max="13312" width="7.7265625" style="1050"/>
    <col min="13313" max="13313" width="18.7265625" style="1050" customWidth="1"/>
    <col min="13314" max="13314" width="2" style="1050" customWidth="1"/>
    <col min="13315" max="13318" width="8.7265625" style="1050" customWidth="1"/>
    <col min="13319" max="13319" width="7.453125" style="1050" bestFit="1" customWidth="1"/>
    <col min="13320" max="13320" width="9.36328125" style="1050" customWidth="1"/>
    <col min="13321" max="13321" width="7.453125" style="1050" bestFit="1" customWidth="1"/>
    <col min="13322" max="13322" width="11.26953125" style="1050" customWidth="1"/>
    <col min="13323" max="13323" width="6.7265625" style="1050" customWidth="1"/>
    <col min="13324" max="13568" width="7.7265625" style="1050"/>
    <col min="13569" max="13569" width="18.7265625" style="1050" customWidth="1"/>
    <col min="13570" max="13570" width="2" style="1050" customWidth="1"/>
    <col min="13571" max="13574" width="8.7265625" style="1050" customWidth="1"/>
    <col min="13575" max="13575" width="7.453125" style="1050" bestFit="1" customWidth="1"/>
    <col min="13576" max="13576" width="9.36328125" style="1050" customWidth="1"/>
    <col min="13577" max="13577" width="7.453125" style="1050" bestFit="1" customWidth="1"/>
    <col min="13578" max="13578" width="11.26953125" style="1050" customWidth="1"/>
    <col min="13579" max="13579" width="6.7265625" style="1050" customWidth="1"/>
    <col min="13580" max="13824" width="7.7265625" style="1050"/>
    <col min="13825" max="13825" width="18.7265625" style="1050" customWidth="1"/>
    <col min="13826" max="13826" width="2" style="1050" customWidth="1"/>
    <col min="13827" max="13830" width="8.7265625" style="1050" customWidth="1"/>
    <col min="13831" max="13831" width="7.453125" style="1050" bestFit="1" customWidth="1"/>
    <col min="13832" max="13832" width="9.36328125" style="1050" customWidth="1"/>
    <col min="13833" max="13833" width="7.453125" style="1050" bestFit="1" customWidth="1"/>
    <col min="13834" max="13834" width="11.26953125" style="1050" customWidth="1"/>
    <col min="13835" max="13835" width="6.7265625" style="1050" customWidth="1"/>
    <col min="13836" max="14080" width="7.7265625" style="1050"/>
    <col min="14081" max="14081" width="18.7265625" style="1050" customWidth="1"/>
    <col min="14082" max="14082" width="2" style="1050" customWidth="1"/>
    <col min="14083" max="14086" width="8.7265625" style="1050" customWidth="1"/>
    <col min="14087" max="14087" width="7.453125" style="1050" bestFit="1" customWidth="1"/>
    <col min="14088" max="14088" width="9.36328125" style="1050" customWidth="1"/>
    <col min="14089" max="14089" width="7.453125" style="1050" bestFit="1" customWidth="1"/>
    <col min="14090" max="14090" width="11.26953125" style="1050" customWidth="1"/>
    <col min="14091" max="14091" width="6.7265625" style="1050" customWidth="1"/>
    <col min="14092" max="14336" width="7.7265625" style="1050"/>
    <col min="14337" max="14337" width="18.7265625" style="1050" customWidth="1"/>
    <col min="14338" max="14338" width="2" style="1050" customWidth="1"/>
    <col min="14339" max="14342" width="8.7265625" style="1050" customWidth="1"/>
    <col min="14343" max="14343" width="7.453125" style="1050" bestFit="1" customWidth="1"/>
    <col min="14344" max="14344" width="9.36328125" style="1050" customWidth="1"/>
    <col min="14345" max="14345" width="7.453125" style="1050" bestFit="1" customWidth="1"/>
    <col min="14346" max="14346" width="11.26953125" style="1050" customWidth="1"/>
    <col min="14347" max="14347" width="6.7265625" style="1050" customWidth="1"/>
    <col min="14348" max="14592" width="7.7265625" style="1050"/>
    <col min="14593" max="14593" width="18.7265625" style="1050" customWidth="1"/>
    <col min="14594" max="14594" width="2" style="1050" customWidth="1"/>
    <col min="14595" max="14598" width="8.7265625" style="1050" customWidth="1"/>
    <col min="14599" max="14599" width="7.453125" style="1050" bestFit="1" customWidth="1"/>
    <col min="14600" max="14600" width="9.36328125" style="1050" customWidth="1"/>
    <col min="14601" max="14601" width="7.453125" style="1050" bestFit="1" customWidth="1"/>
    <col min="14602" max="14602" width="11.26953125" style="1050" customWidth="1"/>
    <col min="14603" max="14603" width="6.7265625" style="1050" customWidth="1"/>
    <col min="14604" max="14848" width="7.7265625" style="1050"/>
    <col min="14849" max="14849" width="18.7265625" style="1050" customWidth="1"/>
    <col min="14850" max="14850" width="2" style="1050" customWidth="1"/>
    <col min="14851" max="14854" width="8.7265625" style="1050" customWidth="1"/>
    <col min="14855" max="14855" width="7.453125" style="1050" bestFit="1" customWidth="1"/>
    <col min="14856" max="14856" width="9.36328125" style="1050" customWidth="1"/>
    <col min="14857" max="14857" width="7.453125" style="1050" bestFit="1" customWidth="1"/>
    <col min="14858" max="14858" width="11.26953125" style="1050" customWidth="1"/>
    <col min="14859" max="14859" width="6.7265625" style="1050" customWidth="1"/>
    <col min="14860" max="15104" width="7.7265625" style="1050"/>
    <col min="15105" max="15105" width="18.7265625" style="1050" customWidth="1"/>
    <col min="15106" max="15106" width="2" style="1050" customWidth="1"/>
    <col min="15107" max="15110" width="8.7265625" style="1050" customWidth="1"/>
    <col min="15111" max="15111" width="7.453125" style="1050" bestFit="1" customWidth="1"/>
    <col min="15112" max="15112" width="9.36328125" style="1050" customWidth="1"/>
    <col min="15113" max="15113" width="7.453125" style="1050" bestFit="1" customWidth="1"/>
    <col min="15114" max="15114" width="11.26953125" style="1050" customWidth="1"/>
    <col min="15115" max="15115" width="6.7265625" style="1050" customWidth="1"/>
    <col min="15116" max="15360" width="7.7265625" style="1050"/>
    <col min="15361" max="15361" width="18.7265625" style="1050" customWidth="1"/>
    <col min="15362" max="15362" width="2" style="1050" customWidth="1"/>
    <col min="15363" max="15366" width="8.7265625" style="1050" customWidth="1"/>
    <col min="15367" max="15367" width="7.453125" style="1050" bestFit="1" customWidth="1"/>
    <col min="15368" max="15368" width="9.36328125" style="1050" customWidth="1"/>
    <col min="15369" max="15369" width="7.453125" style="1050" bestFit="1" customWidth="1"/>
    <col min="15370" max="15370" width="11.26953125" style="1050" customWidth="1"/>
    <col min="15371" max="15371" width="6.7265625" style="1050" customWidth="1"/>
    <col min="15372" max="15616" width="7.7265625" style="1050"/>
    <col min="15617" max="15617" width="18.7265625" style="1050" customWidth="1"/>
    <col min="15618" max="15618" width="2" style="1050" customWidth="1"/>
    <col min="15619" max="15622" width="8.7265625" style="1050" customWidth="1"/>
    <col min="15623" max="15623" width="7.453125" style="1050" bestFit="1" customWidth="1"/>
    <col min="15624" max="15624" width="9.36328125" style="1050" customWidth="1"/>
    <col min="15625" max="15625" width="7.453125" style="1050" bestFit="1" customWidth="1"/>
    <col min="15626" max="15626" width="11.26953125" style="1050" customWidth="1"/>
    <col min="15627" max="15627" width="6.7265625" style="1050" customWidth="1"/>
    <col min="15628" max="15872" width="7.7265625" style="1050"/>
    <col min="15873" max="15873" width="18.7265625" style="1050" customWidth="1"/>
    <col min="15874" max="15874" width="2" style="1050" customWidth="1"/>
    <col min="15875" max="15878" width="8.7265625" style="1050" customWidth="1"/>
    <col min="15879" max="15879" width="7.453125" style="1050" bestFit="1" customWidth="1"/>
    <col min="15880" max="15880" width="9.36328125" style="1050" customWidth="1"/>
    <col min="15881" max="15881" width="7.453125" style="1050" bestFit="1" customWidth="1"/>
    <col min="15882" max="15882" width="11.26953125" style="1050" customWidth="1"/>
    <col min="15883" max="15883" width="6.7265625" style="1050" customWidth="1"/>
    <col min="15884" max="16128" width="7.7265625" style="1050"/>
    <col min="16129" max="16129" width="18.7265625" style="1050" customWidth="1"/>
    <col min="16130" max="16130" width="2" style="1050" customWidth="1"/>
    <col min="16131" max="16134" width="8.7265625" style="1050" customWidth="1"/>
    <col min="16135" max="16135" width="7.453125" style="1050" bestFit="1" customWidth="1"/>
    <col min="16136" max="16136" width="9.36328125" style="1050" customWidth="1"/>
    <col min="16137" max="16137" width="7.453125" style="1050" bestFit="1" customWidth="1"/>
    <col min="16138" max="16138" width="11.26953125" style="1050" customWidth="1"/>
    <col min="16139" max="16139" width="6.7265625" style="1050" customWidth="1"/>
    <col min="16140" max="16384" width="7.7265625" style="1050"/>
  </cols>
  <sheetData>
    <row r="1" spans="1:11" s="1047" customFormat="1" ht="16.5">
      <c r="A1" s="1045" t="s">
        <v>1125</v>
      </c>
      <c r="B1" s="1046"/>
    </row>
    <row r="2" spans="1:11">
      <c r="A2" s="1048"/>
      <c r="B2" s="1048"/>
      <c r="C2" s="1048"/>
      <c r="D2" s="1048"/>
      <c r="E2" s="1048"/>
      <c r="F2" s="1048"/>
      <c r="G2" s="1048"/>
      <c r="H2" s="1048"/>
      <c r="I2" s="1048"/>
      <c r="J2" s="1048"/>
      <c r="K2" s="1049" t="s">
        <v>1126</v>
      </c>
    </row>
    <row r="3" spans="1:11" ht="17.149999999999999" customHeight="1">
      <c r="A3" s="1145" t="s">
        <v>1127</v>
      </c>
      <c r="B3" s="1146"/>
      <c r="C3" s="1149" t="s">
        <v>1128</v>
      </c>
      <c r="D3" s="1151" t="s">
        <v>1129</v>
      </c>
      <c r="E3" s="1152"/>
      <c r="F3" s="1153"/>
      <c r="G3" s="1154" t="s">
        <v>1130</v>
      </c>
      <c r="H3" s="1051" t="s">
        <v>1131</v>
      </c>
      <c r="I3" s="1149" t="s">
        <v>1132</v>
      </c>
      <c r="J3" s="1051" t="s">
        <v>1133</v>
      </c>
      <c r="K3" s="1143" t="s">
        <v>1134</v>
      </c>
    </row>
    <row r="4" spans="1:11" ht="17.149999999999999" customHeight="1">
      <c r="A4" s="1147"/>
      <c r="B4" s="1148"/>
      <c r="C4" s="1150"/>
      <c r="D4" s="1052" t="s">
        <v>1135</v>
      </c>
      <c r="E4" s="1052" t="s">
        <v>469</v>
      </c>
      <c r="F4" s="1052" t="s">
        <v>470</v>
      </c>
      <c r="G4" s="1155"/>
      <c r="H4" s="1053" t="s">
        <v>1136</v>
      </c>
      <c r="I4" s="1150"/>
      <c r="J4" s="1053" t="s">
        <v>1137</v>
      </c>
      <c r="K4" s="1144"/>
    </row>
    <row r="5" spans="1:11" ht="15" customHeight="1">
      <c r="A5" s="1054" t="s">
        <v>1138</v>
      </c>
      <c r="B5" s="1055"/>
      <c r="C5" s="1056">
        <v>321066</v>
      </c>
      <c r="D5" s="1056">
        <v>1367763</v>
      </c>
      <c r="E5" s="1056" t="s">
        <v>1139</v>
      </c>
      <c r="F5" s="1056" t="s">
        <v>1139</v>
      </c>
      <c r="G5" s="1057">
        <v>4.26</v>
      </c>
      <c r="H5" s="1058" t="s">
        <v>1139</v>
      </c>
      <c r="I5" s="1059" t="s">
        <v>1139</v>
      </c>
      <c r="J5" s="1058">
        <v>100</v>
      </c>
      <c r="K5" s="1058" t="s">
        <v>1139</v>
      </c>
    </row>
    <row r="6" spans="1:11" ht="15" customHeight="1">
      <c r="A6" s="1048" t="s">
        <v>1140</v>
      </c>
      <c r="B6" s="1060"/>
      <c r="C6" s="1061">
        <v>320082</v>
      </c>
      <c r="D6" s="1061">
        <v>1418372</v>
      </c>
      <c r="E6" s="1061" t="s">
        <v>1139</v>
      </c>
      <c r="F6" s="1061" t="s">
        <v>1139</v>
      </c>
      <c r="G6" s="1068">
        <v>4.43</v>
      </c>
      <c r="H6" s="1062" t="s">
        <v>1139</v>
      </c>
      <c r="I6" s="1063">
        <v>50609</v>
      </c>
      <c r="J6" s="1062">
        <v>103.7</v>
      </c>
      <c r="K6" s="1062" t="s">
        <v>1139</v>
      </c>
    </row>
    <row r="7" spans="1:11" ht="15" customHeight="1">
      <c r="A7" s="1048" t="s">
        <v>1141</v>
      </c>
      <c r="B7" s="1060"/>
      <c r="C7" s="1061">
        <v>319910</v>
      </c>
      <c r="D7" s="1061">
        <v>1424275</v>
      </c>
      <c r="E7" s="1061" t="s">
        <v>1139</v>
      </c>
      <c r="F7" s="1061" t="s">
        <v>1139</v>
      </c>
      <c r="G7" s="1068">
        <v>4.45</v>
      </c>
      <c r="H7" s="1062" t="s">
        <v>1139</v>
      </c>
      <c r="I7" s="1063">
        <v>5903</v>
      </c>
      <c r="J7" s="1062">
        <v>104.1</v>
      </c>
      <c r="K7" s="1062" t="s">
        <v>1139</v>
      </c>
    </row>
    <row r="8" spans="1:11" ht="15" customHeight="1">
      <c r="A8" s="1048" t="s">
        <v>1142</v>
      </c>
      <c r="B8" s="1060"/>
      <c r="C8" s="1061">
        <v>319684</v>
      </c>
      <c r="D8" s="1061">
        <v>1448881</v>
      </c>
      <c r="E8" s="1061">
        <v>740067</v>
      </c>
      <c r="F8" s="1061">
        <v>708814</v>
      </c>
      <c r="G8" s="1068">
        <v>4.53</v>
      </c>
      <c r="H8" s="1062" t="s">
        <v>1139</v>
      </c>
      <c r="I8" s="1063">
        <v>24606</v>
      </c>
      <c r="J8" s="1062">
        <v>105.9</v>
      </c>
      <c r="K8" s="1062">
        <v>104.4</v>
      </c>
    </row>
    <row r="9" spans="1:11" ht="15" customHeight="1">
      <c r="A9" s="1048" t="s">
        <v>1143</v>
      </c>
      <c r="B9" s="1060"/>
      <c r="C9" s="1061">
        <v>317934</v>
      </c>
      <c r="D9" s="1061">
        <v>1445662</v>
      </c>
      <c r="E9" s="1061">
        <v>735053</v>
      </c>
      <c r="F9" s="1061">
        <v>710609</v>
      </c>
      <c r="G9" s="1068">
        <v>4.55</v>
      </c>
      <c r="H9" s="1062" t="s">
        <v>1139</v>
      </c>
      <c r="I9" s="1063">
        <v>-3219</v>
      </c>
      <c r="J9" s="1062">
        <v>105.7</v>
      </c>
      <c r="K9" s="1062">
        <v>103.4</v>
      </c>
    </row>
    <row r="10" spans="1:11" ht="15" customHeight="1">
      <c r="A10" s="1048" t="s">
        <v>1144</v>
      </c>
      <c r="B10" s="1060"/>
      <c r="C10" s="1061">
        <v>318199</v>
      </c>
      <c r="D10" s="1061">
        <v>1462477</v>
      </c>
      <c r="E10" s="1061">
        <v>744096</v>
      </c>
      <c r="F10" s="1061">
        <v>718381</v>
      </c>
      <c r="G10" s="1068">
        <v>4.5999999999999996</v>
      </c>
      <c r="H10" s="1062" t="s">
        <v>1139</v>
      </c>
      <c r="I10" s="1063">
        <v>16815</v>
      </c>
      <c r="J10" s="1062">
        <v>106.9</v>
      </c>
      <c r="K10" s="1062">
        <v>103.6</v>
      </c>
    </row>
    <row r="11" spans="1:11" ht="15" customHeight="1">
      <c r="A11" s="1048" t="s">
        <v>1145</v>
      </c>
      <c r="B11" s="1060"/>
      <c r="C11" s="1061">
        <v>319933</v>
      </c>
      <c r="D11" s="1061">
        <v>1471976</v>
      </c>
      <c r="E11" s="1061">
        <v>750170</v>
      </c>
      <c r="F11" s="1061">
        <v>721806</v>
      </c>
      <c r="G11" s="1068">
        <v>4.5999999999999996</v>
      </c>
      <c r="H11" s="1062" t="s">
        <v>1139</v>
      </c>
      <c r="I11" s="1063">
        <v>9499</v>
      </c>
      <c r="J11" s="1062">
        <v>107.6</v>
      </c>
      <c r="K11" s="1062">
        <v>103.9</v>
      </c>
    </row>
    <row r="12" spans="1:11" ht="15" customHeight="1">
      <c r="A12" s="1048" t="s">
        <v>1146</v>
      </c>
      <c r="B12" s="1060"/>
      <c r="C12" s="1061">
        <v>313303</v>
      </c>
      <c r="D12" s="1061">
        <v>1493155</v>
      </c>
      <c r="E12" s="1061" t="s">
        <v>1139</v>
      </c>
      <c r="F12" s="1061" t="s">
        <v>1139</v>
      </c>
      <c r="G12" s="1068">
        <v>4.7699999999999996</v>
      </c>
      <c r="H12" s="1062" t="s">
        <v>1139</v>
      </c>
      <c r="I12" s="1063">
        <v>21179</v>
      </c>
      <c r="J12" s="1062">
        <v>109.2</v>
      </c>
      <c r="K12" s="1062" t="s">
        <v>1139</v>
      </c>
    </row>
    <row r="13" spans="1:11" ht="15" customHeight="1">
      <c r="A13" s="1048" t="s">
        <v>1147</v>
      </c>
      <c r="B13" s="1060"/>
      <c r="C13" s="1061">
        <v>330612</v>
      </c>
      <c r="D13" s="1061">
        <v>1512730</v>
      </c>
      <c r="E13" s="1061">
        <v>768291</v>
      </c>
      <c r="F13" s="1061">
        <v>744439</v>
      </c>
      <c r="G13" s="1068">
        <v>4.58</v>
      </c>
      <c r="H13" s="1062">
        <v>181.5</v>
      </c>
      <c r="I13" s="1063">
        <v>19575</v>
      </c>
      <c r="J13" s="1062">
        <v>110.6</v>
      </c>
      <c r="K13" s="1062">
        <v>103.2</v>
      </c>
    </row>
    <row r="14" spans="1:11" ht="15" customHeight="1">
      <c r="A14" s="1048" t="s">
        <v>1148</v>
      </c>
      <c r="B14" s="1060"/>
      <c r="C14" s="1061">
        <v>311523</v>
      </c>
      <c r="D14" s="1061">
        <v>1535434</v>
      </c>
      <c r="E14" s="1061">
        <v>779904</v>
      </c>
      <c r="F14" s="1061">
        <v>755530</v>
      </c>
      <c r="G14" s="1068">
        <v>4.93</v>
      </c>
      <c r="H14" s="1062" t="s">
        <v>1139</v>
      </c>
      <c r="I14" s="1063">
        <v>22704</v>
      </c>
      <c r="J14" s="1062">
        <v>112.3</v>
      </c>
      <c r="K14" s="1062">
        <v>103.2</v>
      </c>
    </row>
    <row r="15" spans="1:11" ht="15" customHeight="1">
      <c r="A15" s="1048" t="s">
        <v>1149</v>
      </c>
      <c r="B15" s="1060"/>
      <c r="C15" s="1061">
        <v>313781</v>
      </c>
      <c r="D15" s="1061">
        <v>1558269</v>
      </c>
      <c r="E15" s="1061">
        <v>790823</v>
      </c>
      <c r="F15" s="1061">
        <v>767446</v>
      </c>
      <c r="G15" s="1068">
        <v>4.97</v>
      </c>
      <c r="H15" s="1062" t="s">
        <v>1139</v>
      </c>
      <c r="I15" s="1063">
        <v>22835</v>
      </c>
      <c r="J15" s="1062">
        <v>113.9</v>
      </c>
      <c r="K15" s="1062">
        <v>103</v>
      </c>
    </row>
    <row r="16" spans="1:11" ht="15" customHeight="1">
      <c r="A16" s="1048" t="s">
        <v>1150</v>
      </c>
      <c r="B16" s="1060"/>
      <c r="C16" s="1061">
        <v>314534</v>
      </c>
      <c r="D16" s="1061">
        <v>1568971</v>
      </c>
      <c r="E16" s="1061">
        <v>801935</v>
      </c>
      <c r="F16" s="1061">
        <v>767036</v>
      </c>
      <c r="G16" s="1068">
        <v>4.99</v>
      </c>
      <c r="H16" s="1062" t="s">
        <v>1139</v>
      </c>
      <c r="I16" s="1063">
        <v>10702</v>
      </c>
      <c r="J16" s="1062">
        <v>114.7</v>
      </c>
      <c r="K16" s="1062">
        <v>104.5</v>
      </c>
    </row>
    <row r="17" spans="1:11" ht="15" customHeight="1">
      <c r="A17" s="1048" t="s">
        <v>1151</v>
      </c>
      <c r="B17" s="1060"/>
      <c r="C17" s="1061">
        <v>313155</v>
      </c>
      <c r="D17" s="1061">
        <v>1579343</v>
      </c>
      <c r="E17" s="1061" t="s">
        <v>1139</v>
      </c>
      <c r="F17" s="1061" t="s">
        <v>1139</v>
      </c>
      <c r="G17" s="1068">
        <v>5.04</v>
      </c>
      <c r="H17" s="1062" t="s">
        <v>1139</v>
      </c>
      <c r="I17" s="1063">
        <v>10372</v>
      </c>
      <c r="J17" s="1062">
        <v>115.5</v>
      </c>
      <c r="K17" s="1062" t="s">
        <v>1139</v>
      </c>
    </row>
    <row r="18" spans="1:11" ht="15" customHeight="1">
      <c r="A18" s="1048" t="s">
        <v>1152</v>
      </c>
      <c r="B18" s="1060"/>
      <c r="C18" s="1061">
        <v>315903</v>
      </c>
      <c r="D18" s="1061">
        <v>1594867</v>
      </c>
      <c r="E18" s="1061" t="s">
        <v>1139</v>
      </c>
      <c r="F18" s="1061" t="s">
        <v>1139</v>
      </c>
      <c r="G18" s="1068">
        <v>5.05</v>
      </c>
      <c r="H18" s="1062">
        <v>191.3</v>
      </c>
      <c r="I18" s="1063">
        <v>15524</v>
      </c>
      <c r="J18" s="1062">
        <v>116.6</v>
      </c>
      <c r="K18" s="1062" t="s">
        <v>1139</v>
      </c>
    </row>
    <row r="19" spans="1:11" ht="15" customHeight="1">
      <c r="A19" s="1048" t="s">
        <v>1153</v>
      </c>
      <c r="B19" s="1060"/>
      <c r="C19" s="1061">
        <v>316686</v>
      </c>
      <c r="D19" s="1061">
        <v>1600814</v>
      </c>
      <c r="E19" s="1061" t="s">
        <v>1139</v>
      </c>
      <c r="F19" s="1061" t="s">
        <v>1139</v>
      </c>
      <c r="G19" s="1068">
        <v>5.05</v>
      </c>
      <c r="H19" s="1062" t="s">
        <v>1139</v>
      </c>
      <c r="I19" s="1063">
        <v>5947</v>
      </c>
      <c r="J19" s="1062">
        <v>117</v>
      </c>
      <c r="K19" s="1062" t="s">
        <v>1139</v>
      </c>
    </row>
    <row r="20" spans="1:11" ht="15" customHeight="1">
      <c r="A20" s="1048" t="s">
        <v>1154</v>
      </c>
      <c r="B20" s="1060"/>
      <c r="C20" s="1061">
        <v>318307</v>
      </c>
      <c r="D20" s="1061">
        <v>1612772</v>
      </c>
      <c r="E20" s="1061" t="s">
        <v>1139</v>
      </c>
      <c r="F20" s="1061" t="s">
        <v>1139</v>
      </c>
      <c r="G20" s="1068">
        <v>5.07</v>
      </c>
      <c r="H20" s="1062" t="s">
        <v>1139</v>
      </c>
      <c r="I20" s="1063">
        <v>11958</v>
      </c>
      <c r="J20" s="1062">
        <v>117.9</v>
      </c>
      <c r="K20" s="1062" t="s">
        <v>1139</v>
      </c>
    </row>
    <row r="21" spans="1:11" ht="15" customHeight="1">
      <c r="A21" s="1048" t="s">
        <v>1155</v>
      </c>
      <c r="B21" s="1060"/>
      <c r="C21" s="1061">
        <v>318470</v>
      </c>
      <c r="D21" s="1061">
        <v>1627595</v>
      </c>
      <c r="E21" s="1061" t="s">
        <v>1139</v>
      </c>
      <c r="F21" s="1061" t="s">
        <v>1139</v>
      </c>
      <c r="G21" s="1068">
        <v>5.1100000000000003</v>
      </c>
      <c r="H21" s="1062" t="s">
        <v>1139</v>
      </c>
      <c r="I21" s="1063">
        <v>14823</v>
      </c>
      <c r="J21" s="1062">
        <v>119</v>
      </c>
      <c r="K21" s="1062" t="s">
        <v>1139</v>
      </c>
    </row>
    <row r="22" spans="1:11" ht="15" customHeight="1">
      <c r="A22" s="1048" t="s">
        <v>1156</v>
      </c>
      <c r="B22" s="1060"/>
      <c r="C22" s="1061">
        <v>324848</v>
      </c>
      <c r="D22" s="1061">
        <v>1626338</v>
      </c>
      <c r="E22" s="1061" t="s">
        <v>1139</v>
      </c>
      <c r="F22" s="1061" t="s">
        <v>1139</v>
      </c>
      <c r="G22" s="1068">
        <v>5.01</v>
      </c>
      <c r="H22" s="1062" t="s">
        <v>1139</v>
      </c>
      <c r="I22" s="1063">
        <v>-1257</v>
      </c>
      <c r="J22" s="1062">
        <v>118.9</v>
      </c>
      <c r="K22" s="1062" t="s">
        <v>1139</v>
      </c>
    </row>
    <row r="23" spans="1:11" ht="15" customHeight="1">
      <c r="A23" s="1048" t="s">
        <v>1157</v>
      </c>
      <c r="B23" s="1060"/>
      <c r="C23" s="1061">
        <v>329113</v>
      </c>
      <c r="D23" s="1061">
        <v>1667878</v>
      </c>
      <c r="E23" s="1061" t="s">
        <v>1139</v>
      </c>
      <c r="F23" s="1061" t="s">
        <v>1139</v>
      </c>
      <c r="G23" s="1068">
        <v>5.07</v>
      </c>
      <c r="H23" s="1062">
        <v>200</v>
      </c>
      <c r="I23" s="1063">
        <v>41540</v>
      </c>
      <c r="J23" s="1062">
        <v>121.9</v>
      </c>
      <c r="K23" s="1062" t="s">
        <v>1139</v>
      </c>
    </row>
    <row r="24" spans="1:11" ht="15" customHeight="1">
      <c r="A24" s="1048" t="s">
        <v>1158</v>
      </c>
      <c r="B24" s="1060"/>
      <c r="C24" s="1061">
        <v>338274</v>
      </c>
      <c r="D24" s="1061">
        <v>1709043</v>
      </c>
      <c r="E24" s="1061">
        <v>868080</v>
      </c>
      <c r="F24" s="1061">
        <v>840963</v>
      </c>
      <c r="G24" s="1068">
        <v>5.05</v>
      </c>
      <c r="H24" s="1062" t="s">
        <v>1139</v>
      </c>
      <c r="I24" s="1063">
        <v>41165</v>
      </c>
      <c r="J24" s="1062">
        <v>125</v>
      </c>
      <c r="K24" s="1062">
        <v>103.2</v>
      </c>
    </row>
    <row r="25" spans="1:11" ht="15" customHeight="1">
      <c r="A25" s="1048" t="s">
        <v>1159</v>
      </c>
      <c r="B25" s="1060"/>
      <c r="C25" s="1061">
        <v>341659</v>
      </c>
      <c r="D25" s="1061">
        <v>1736581</v>
      </c>
      <c r="E25" s="1061">
        <v>884594</v>
      </c>
      <c r="F25" s="1061">
        <v>851987</v>
      </c>
      <c r="G25" s="1068">
        <v>5.08</v>
      </c>
      <c r="H25" s="1062" t="s">
        <v>1139</v>
      </c>
      <c r="I25" s="1063">
        <v>27538</v>
      </c>
      <c r="J25" s="1062">
        <v>127</v>
      </c>
      <c r="K25" s="1062">
        <v>103.8</v>
      </c>
    </row>
    <row r="26" spans="1:11" ht="15" customHeight="1">
      <c r="A26" s="1048" t="s">
        <v>1160</v>
      </c>
      <c r="B26" s="1060"/>
      <c r="C26" s="1061">
        <v>344919</v>
      </c>
      <c r="D26" s="1061">
        <v>1764889</v>
      </c>
      <c r="E26" s="1061">
        <v>900644</v>
      </c>
      <c r="F26" s="1061">
        <v>864245</v>
      </c>
      <c r="G26" s="1068">
        <v>5.12</v>
      </c>
      <c r="H26" s="1062" t="s">
        <v>1139</v>
      </c>
      <c r="I26" s="1063">
        <v>28308</v>
      </c>
      <c r="J26" s="1062">
        <v>129</v>
      </c>
      <c r="K26" s="1062">
        <v>104.2</v>
      </c>
    </row>
    <row r="27" spans="1:11" ht="15" customHeight="1">
      <c r="A27" s="1048" t="s">
        <v>1161</v>
      </c>
      <c r="B27" s="1060"/>
      <c r="C27" s="1061">
        <v>349096</v>
      </c>
      <c r="D27" s="1061">
        <v>1779100</v>
      </c>
      <c r="E27" s="1061">
        <v>909228</v>
      </c>
      <c r="F27" s="1061">
        <v>869872</v>
      </c>
      <c r="G27" s="1068">
        <v>5.0999999999999996</v>
      </c>
      <c r="H27" s="1062" t="s">
        <v>1139</v>
      </c>
      <c r="I27" s="1063">
        <v>14211</v>
      </c>
      <c r="J27" s="1062">
        <v>130.1</v>
      </c>
      <c r="K27" s="1062">
        <v>104.5</v>
      </c>
    </row>
    <row r="28" spans="1:11" ht="15" customHeight="1">
      <c r="A28" s="1048" t="s">
        <v>1162</v>
      </c>
      <c r="B28" s="1060"/>
      <c r="C28" s="1061">
        <v>354314</v>
      </c>
      <c r="D28" s="1061">
        <v>1806296</v>
      </c>
      <c r="E28" s="1061">
        <v>924599</v>
      </c>
      <c r="F28" s="1061">
        <v>881697</v>
      </c>
      <c r="G28" s="1068">
        <v>5.0999999999999996</v>
      </c>
      <c r="H28" s="1062">
        <v>216.6</v>
      </c>
      <c r="I28" s="1063">
        <v>27196</v>
      </c>
      <c r="J28" s="1062">
        <v>132.1</v>
      </c>
      <c r="K28" s="1062">
        <v>104.9</v>
      </c>
    </row>
    <row r="29" spans="1:11" ht="15" customHeight="1">
      <c r="A29" s="1048" t="s">
        <v>1163</v>
      </c>
      <c r="B29" s="1060"/>
      <c r="C29" s="1061">
        <v>356771</v>
      </c>
      <c r="D29" s="1061">
        <v>1826165</v>
      </c>
      <c r="E29" s="1061">
        <v>932561</v>
      </c>
      <c r="F29" s="1061">
        <v>893604</v>
      </c>
      <c r="G29" s="1068">
        <v>5.12</v>
      </c>
      <c r="H29" s="1062">
        <v>219</v>
      </c>
      <c r="I29" s="1063">
        <v>19869</v>
      </c>
      <c r="J29" s="1062">
        <v>133.5</v>
      </c>
      <c r="K29" s="1062">
        <v>104.4</v>
      </c>
    </row>
    <row r="30" spans="1:11" ht="15" customHeight="1">
      <c r="A30" s="1048" t="s">
        <v>1164</v>
      </c>
      <c r="B30" s="1060"/>
      <c r="C30" s="1061">
        <v>359244</v>
      </c>
      <c r="D30" s="1061">
        <v>1836319</v>
      </c>
      <c r="E30" s="1061">
        <v>934093</v>
      </c>
      <c r="F30" s="1061">
        <v>902226</v>
      </c>
      <c r="G30" s="1068">
        <v>5.1100000000000003</v>
      </c>
      <c r="H30" s="1062">
        <v>220.2</v>
      </c>
      <c r="I30" s="1063">
        <v>10154</v>
      </c>
      <c r="J30" s="1062">
        <v>134.30000000000001</v>
      </c>
      <c r="K30" s="1062">
        <v>103.5</v>
      </c>
    </row>
    <row r="31" spans="1:11" ht="15" customHeight="1">
      <c r="A31" s="1048" t="s">
        <v>1165</v>
      </c>
      <c r="B31" s="1060"/>
      <c r="C31" s="1061">
        <v>365059</v>
      </c>
      <c r="D31" s="1061">
        <v>1871195</v>
      </c>
      <c r="E31" s="1061">
        <v>956798</v>
      </c>
      <c r="F31" s="1061">
        <v>914397</v>
      </c>
      <c r="G31" s="1068">
        <v>5.13</v>
      </c>
      <c r="H31" s="1062">
        <v>224.4</v>
      </c>
      <c r="I31" s="1063">
        <v>34876</v>
      </c>
      <c r="J31" s="1062">
        <v>136.80000000000001</v>
      </c>
      <c r="K31" s="1062">
        <v>104.6</v>
      </c>
    </row>
    <row r="32" spans="1:11" ht="15" customHeight="1">
      <c r="A32" s="1048" t="s">
        <v>1166</v>
      </c>
      <c r="B32" s="1060"/>
      <c r="C32" s="1061">
        <v>371605</v>
      </c>
      <c r="D32" s="1061">
        <v>1907295</v>
      </c>
      <c r="E32" s="1061">
        <v>979612</v>
      </c>
      <c r="F32" s="1061">
        <v>927683</v>
      </c>
      <c r="G32" s="1068">
        <v>5.13</v>
      </c>
      <c r="H32" s="1062">
        <v>228.7</v>
      </c>
      <c r="I32" s="1063">
        <v>36100</v>
      </c>
      <c r="J32" s="1062">
        <v>139.4</v>
      </c>
      <c r="K32" s="1062">
        <v>105.6</v>
      </c>
    </row>
    <row r="33" spans="1:11" ht="15" customHeight="1">
      <c r="A33" s="1048" t="s">
        <v>1167</v>
      </c>
      <c r="B33" s="1060"/>
      <c r="C33" s="1061">
        <v>379024</v>
      </c>
      <c r="D33" s="1061">
        <v>1937884</v>
      </c>
      <c r="E33" s="1061">
        <v>996082</v>
      </c>
      <c r="F33" s="1061">
        <v>941802</v>
      </c>
      <c r="G33" s="1068">
        <v>5.1100000000000003</v>
      </c>
      <c r="H33" s="1062">
        <v>232.3</v>
      </c>
      <c r="I33" s="1063">
        <v>30589</v>
      </c>
      <c r="J33" s="1062">
        <v>141.69999999999999</v>
      </c>
      <c r="K33" s="1062">
        <v>105.8</v>
      </c>
    </row>
    <row r="34" spans="1:11" ht="15" customHeight="1">
      <c r="A34" s="1048" t="s">
        <v>1168</v>
      </c>
      <c r="B34" s="1060"/>
      <c r="C34" s="1061">
        <v>387083</v>
      </c>
      <c r="D34" s="1061">
        <v>1975340</v>
      </c>
      <c r="E34" s="1061">
        <v>1014685</v>
      </c>
      <c r="F34" s="1061">
        <v>960655</v>
      </c>
      <c r="G34" s="1068">
        <v>5.0999999999999996</v>
      </c>
      <c r="H34" s="1062">
        <v>236.9</v>
      </c>
      <c r="I34" s="1063">
        <v>37456</v>
      </c>
      <c r="J34" s="1062">
        <v>144.4</v>
      </c>
      <c r="K34" s="1062">
        <v>105.6</v>
      </c>
    </row>
    <row r="35" spans="1:11" ht="15" customHeight="1">
      <c r="A35" s="1048" t="s">
        <v>1169</v>
      </c>
      <c r="B35" s="1060"/>
      <c r="C35" s="1061">
        <v>393189</v>
      </c>
      <c r="D35" s="1061">
        <v>2004865</v>
      </c>
      <c r="E35" s="1061">
        <v>1029829</v>
      </c>
      <c r="F35" s="1061">
        <v>975036</v>
      </c>
      <c r="G35" s="1068">
        <v>5.0999999999999996</v>
      </c>
      <c r="H35" s="1062">
        <v>240.4</v>
      </c>
      <c r="I35" s="1063">
        <v>29525</v>
      </c>
      <c r="J35" s="1062">
        <v>146.6</v>
      </c>
      <c r="K35" s="1062">
        <v>105.6</v>
      </c>
    </row>
    <row r="36" spans="1:11" ht="15" customHeight="1">
      <c r="A36" s="1048" t="s">
        <v>1170</v>
      </c>
      <c r="B36" s="1060"/>
      <c r="C36" s="1061">
        <v>396215</v>
      </c>
      <c r="D36" s="1061">
        <v>2022985</v>
      </c>
      <c r="E36" s="1061">
        <v>1039040</v>
      </c>
      <c r="F36" s="1061">
        <v>983945</v>
      </c>
      <c r="G36" s="1068">
        <v>5.1100000000000003</v>
      </c>
      <c r="H36" s="1062">
        <v>242.7</v>
      </c>
      <c r="I36" s="1063">
        <v>18120</v>
      </c>
      <c r="J36" s="1062">
        <v>147.9</v>
      </c>
      <c r="K36" s="1062">
        <v>105.6</v>
      </c>
    </row>
    <row r="37" spans="1:11" ht="15" customHeight="1">
      <c r="A37" s="1048" t="s">
        <v>1171</v>
      </c>
      <c r="B37" s="1060"/>
      <c r="C37" s="1061">
        <v>401730</v>
      </c>
      <c r="D37" s="1061">
        <v>2052907</v>
      </c>
      <c r="E37" s="1061">
        <v>1053957</v>
      </c>
      <c r="F37" s="1061">
        <v>998950</v>
      </c>
      <c r="G37" s="1068">
        <v>5.1100000000000003</v>
      </c>
      <c r="H37" s="1062">
        <v>246.2</v>
      </c>
      <c r="I37" s="1063">
        <v>29922</v>
      </c>
      <c r="J37" s="1062">
        <v>150.1</v>
      </c>
      <c r="K37" s="1062">
        <v>105.5</v>
      </c>
    </row>
    <row r="38" spans="1:11" ht="15" customHeight="1">
      <c r="A38" s="1048" t="s">
        <v>1172</v>
      </c>
      <c r="B38" s="1060"/>
      <c r="C38" s="1061">
        <v>408562</v>
      </c>
      <c r="D38" s="1061">
        <v>2087722</v>
      </c>
      <c r="E38" s="1061">
        <v>1070039</v>
      </c>
      <c r="F38" s="1061">
        <v>1017683</v>
      </c>
      <c r="G38" s="1068">
        <v>5.1100000000000003</v>
      </c>
      <c r="H38" s="1062">
        <v>250.5</v>
      </c>
      <c r="I38" s="1063">
        <v>34815</v>
      </c>
      <c r="J38" s="1062">
        <v>152.6</v>
      </c>
      <c r="K38" s="1062">
        <v>105.1</v>
      </c>
    </row>
    <row r="39" spans="1:11" ht="15" customHeight="1">
      <c r="A39" s="1048" t="s">
        <v>1173</v>
      </c>
      <c r="B39" s="1060"/>
      <c r="C39" s="1061">
        <v>406418</v>
      </c>
      <c r="D39" s="1061">
        <v>2134592</v>
      </c>
      <c r="E39" s="1061">
        <v>1094435</v>
      </c>
      <c r="F39" s="1061">
        <v>1040157</v>
      </c>
      <c r="G39" s="1068">
        <v>5.25</v>
      </c>
      <c r="H39" s="1062">
        <v>256.10000000000002</v>
      </c>
      <c r="I39" s="1063">
        <v>46870</v>
      </c>
      <c r="J39" s="1062">
        <v>156.1</v>
      </c>
      <c r="K39" s="1062">
        <v>105.2</v>
      </c>
    </row>
    <row r="40" spans="1:11" ht="15" customHeight="1">
      <c r="A40" s="1048" t="s">
        <v>1174</v>
      </c>
      <c r="B40" s="1060"/>
      <c r="C40" s="1061">
        <v>410209</v>
      </c>
      <c r="D40" s="1061">
        <v>2163184</v>
      </c>
      <c r="E40" s="1061">
        <v>1110238</v>
      </c>
      <c r="F40" s="1061">
        <v>1052946</v>
      </c>
      <c r="G40" s="1068">
        <v>5.27</v>
      </c>
      <c r="H40" s="1062">
        <v>259.5</v>
      </c>
      <c r="I40" s="1063">
        <v>28592</v>
      </c>
      <c r="J40" s="1062">
        <v>158.19999999999999</v>
      </c>
      <c r="K40" s="1062">
        <v>105.4</v>
      </c>
    </row>
    <row r="41" spans="1:11" ht="15" customHeight="1">
      <c r="A41" s="1048" t="s">
        <v>1175</v>
      </c>
      <c r="B41" s="1060"/>
      <c r="C41" s="1061">
        <v>417542</v>
      </c>
      <c r="D41" s="1061">
        <v>2214932</v>
      </c>
      <c r="E41" s="1061">
        <v>1135934</v>
      </c>
      <c r="F41" s="1061">
        <v>1078998</v>
      </c>
      <c r="G41" s="1068">
        <v>5.3</v>
      </c>
      <c r="H41" s="1062">
        <v>265.7</v>
      </c>
      <c r="I41" s="1063">
        <v>51748</v>
      </c>
      <c r="J41" s="1062">
        <v>161.9</v>
      </c>
      <c r="K41" s="1062">
        <v>105.3</v>
      </c>
    </row>
    <row r="42" spans="1:11" ht="15" customHeight="1">
      <c r="A42" s="1048" t="s">
        <v>1176</v>
      </c>
      <c r="B42" s="1060"/>
      <c r="C42" s="1061">
        <v>426678</v>
      </c>
      <c r="D42" s="1061">
        <v>2266026</v>
      </c>
      <c r="E42" s="1061">
        <v>1162311</v>
      </c>
      <c r="F42" s="1061">
        <v>1103715</v>
      </c>
      <c r="G42" s="1068">
        <v>5.31</v>
      </c>
      <c r="H42" s="1062">
        <v>271.8</v>
      </c>
      <c r="I42" s="1063">
        <v>51094</v>
      </c>
      <c r="J42" s="1062">
        <v>165.7</v>
      </c>
      <c r="K42" s="1062">
        <v>105.3</v>
      </c>
    </row>
    <row r="43" spans="1:11" ht="15" customHeight="1">
      <c r="A43" s="1048" t="s">
        <v>1177</v>
      </c>
      <c r="B43" s="1060"/>
      <c r="C43" s="1061">
        <v>436826</v>
      </c>
      <c r="D43" s="1061">
        <v>2299727</v>
      </c>
      <c r="E43" s="1061">
        <v>1177417</v>
      </c>
      <c r="F43" s="1061">
        <v>1122310</v>
      </c>
      <c r="G43" s="1068">
        <v>5.26</v>
      </c>
      <c r="H43" s="1062">
        <v>275.89999999999998</v>
      </c>
      <c r="I43" s="1063">
        <v>33701</v>
      </c>
      <c r="J43" s="1062">
        <v>168.1</v>
      </c>
      <c r="K43" s="1062">
        <v>104.9</v>
      </c>
    </row>
    <row r="44" spans="1:11" ht="15" customHeight="1">
      <c r="A44" s="1048" t="s">
        <v>1178</v>
      </c>
      <c r="B44" s="1060"/>
      <c r="C44" s="1061">
        <v>457015</v>
      </c>
      <c r="D44" s="1061">
        <v>2311390</v>
      </c>
      <c r="E44" s="1061">
        <v>1180303</v>
      </c>
      <c r="F44" s="1061">
        <v>1131087</v>
      </c>
      <c r="G44" s="1068">
        <v>5.0599999999999996</v>
      </c>
      <c r="H44" s="1062">
        <v>277.2</v>
      </c>
      <c r="I44" s="1063">
        <v>11663</v>
      </c>
      <c r="J44" s="1062">
        <v>169</v>
      </c>
      <c r="K44" s="1062">
        <v>104.4</v>
      </c>
    </row>
    <row r="45" spans="1:11" ht="15" customHeight="1">
      <c r="A45" s="1048" t="s">
        <v>1179</v>
      </c>
      <c r="B45" s="1060"/>
      <c r="C45" s="1061">
        <v>467767</v>
      </c>
      <c r="D45" s="1061">
        <v>2389698</v>
      </c>
      <c r="E45" s="1061">
        <v>1224775</v>
      </c>
      <c r="F45" s="1061">
        <v>1164923</v>
      </c>
      <c r="G45" s="1068">
        <v>5.1100000000000003</v>
      </c>
      <c r="H45" s="1062">
        <v>286.7</v>
      </c>
      <c r="I45" s="1063">
        <v>78308</v>
      </c>
      <c r="J45" s="1062">
        <v>174.7</v>
      </c>
      <c r="K45" s="1062">
        <v>105.1</v>
      </c>
    </row>
    <row r="46" spans="1:11" ht="15" customHeight="1">
      <c r="A46" s="1048" t="s">
        <v>1180</v>
      </c>
      <c r="B46" s="1060" t="s">
        <v>1181</v>
      </c>
      <c r="C46" s="1061">
        <v>492529</v>
      </c>
      <c r="D46" s="1061">
        <v>2301799</v>
      </c>
      <c r="E46" s="1061">
        <v>1175426</v>
      </c>
      <c r="F46" s="1061">
        <v>1126373</v>
      </c>
      <c r="G46" s="1068">
        <v>4.67</v>
      </c>
      <c r="H46" s="1062">
        <v>276.10000000000002</v>
      </c>
      <c r="I46" s="1063">
        <v>-87899</v>
      </c>
      <c r="J46" s="1062">
        <v>168.3</v>
      </c>
      <c r="K46" s="1062">
        <v>104.4</v>
      </c>
    </row>
    <row r="47" spans="1:11" ht="15" customHeight="1">
      <c r="A47" s="1048" t="s">
        <v>1182</v>
      </c>
      <c r="B47" s="1060"/>
      <c r="C47" s="1061">
        <v>489096</v>
      </c>
      <c r="D47" s="1061">
        <v>2473157</v>
      </c>
      <c r="E47" s="1061">
        <v>1270256</v>
      </c>
      <c r="F47" s="1061">
        <v>1202901</v>
      </c>
      <c r="G47" s="1068">
        <v>5.0599999999999996</v>
      </c>
      <c r="H47" s="1062">
        <v>296.8</v>
      </c>
      <c r="I47" s="1063">
        <v>171358</v>
      </c>
      <c r="J47" s="1062">
        <v>180.8</v>
      </c>
      <c r="K47" s="1062">
        <v>105.6</v>
      </c>
    </row>
    <row r="48" spans="1:11" ht="15" customHeight="1">
      <c r="A48" s="1048" t="s">
        <v>1183</v>
      </c>
      <c r="B48" s="1060"/>
      <c r="C48" s="1061">
        <v>500830</v>
      </c>
      <c r="D48" s="1061">
        <v>2529515</v>
      </c>
      <c r="E48" s="1061">
        <v>1299880</v>
      </c>
      <c r="F48" s="1061">
        <v>1229635</v>
      </c>
      <c r="G48" s="1068">
        <v>5.05</v>
      </c>
      <c r="H48" s="1062">
        <v>303.5</v>
      </c>
      <c r="I48" s="1063">
        <v>56358</v>
      </c>
      <c r="J48" s="1062">
        <v>184.9</v>
      </c>
      <c r="K48" s="1062">
        <v>105.7</v>
      </c>
    </row>
    <row r="49" spans="1:11" ht="15" customHeight="1">
      <c r="A49" s="1048" t="s">
        <v>1184</v>
      </c>
      <c r="B49" s="1060"/>
      <c r="C49" s="1061">
        <v>511503</v>
      </c>
      <c r="D49" s="1061">
        <v>2599156</v>
      </c>
      <c r="E49" s="1061">
        <v>1334340</v>
      </c>
      <c r="F49" s="1061">
        <v>1264816</v>
      </c>
      <c r="G49" s="1068">
        <v>5.08</v>
      </c>
      <c r="H49" s="1062">
        <v>311.89999999999998</v>
      </c>
      <c r="I49" s="1063">
        <v>69641</v>
      </c>
      <c r="J49" s="1062">
        <v>190</v>
      </c>
      <c r="K49" s="1062">
        <v>105.5</v>
      </c>
    </row>
    <row r="50" spans="1:11" ht="15" customHeight="1">
      <c r="A50" s="1048" t="s">
        <v>1185</v>
      </c>
      <c r="B50" s="1060"/>
      <c r="C50" s="1061">
        <v>523383</v>
      </c>
      <c r="D50" s="1061">
        <v>2656817</v>
      </c>
      <c r="E50" s="1061">
        <v>1364301</v>
      </c>
      <c r="F50" s="1061">
        <v>1292516</v>
      </c>
      <c r="G50" s="1068">
        <v>5.08</v>
      </c>
      <c r="H50" s="1062">
        <v>318.7</v>
      </c>
      <c r="I50" s="1063">
        <v>57661</v>
      </c>
      <c r="J50" s="1062">
        <v>194.2</v>
      </c>
      <c r="K50" s="1062">
        <v>105.6</v>
      </c>
    </row>
    <row r="51" spans="1:11" ht="15" customHeight="1">
      <c r="A51" s="1048" t="s">
        <v>1186</v>
      </c>
      <c r="B51" s="1060" t="s">
        <v>1181</v>
      </c>
      <c r="C51" s="1061">
        <v>531072</v>
      </c>
      <c r="D51" s="1061">
        <v>2454679</v>
      </c>
      <c r="E51" s="1061">
        <v>1239326</v>
      </c>
      <c r="F51" s="1061">
        <v>1215353</v>
      </c>
      <c r="G51" s="1068">
        <v>4.62</v>
      </c>
      <c r="H51" s="1062">
        <v>294.5</v>
      </c>
      <c r="I51" s="1063">
        <v>-202138</v>
      </c>
      <c r="J51" s="1062">
        <v>179.5</v>
      </c>
      <c r="K51" s="1062">
        <v>102</v>
      </c>
    </row>
    <row r="52" spans="1:11" ht="15" customHeight="1">
      <c r="A52" s="1064" t="s">
        <v>1187</v>
      </c>
      <c r="B52" s="1060"/>
      <c r="C52" s="1061">
        <v>517745</v>
      </c>
      <c r="D52" s="1061">
        <v>2563879</v>
      </c>
      <c r="E52" s="1061">
        <v>1303566</v>
      </c>
      <c r="F52" s="1061">
        <v>1260313</v>
      </c>
      <c r="G52" s="1068">
        <v>4.95</v>
      </c>
      <c r="H52" s="1062">
        <v>307.60000000000002</v>
      </c>
      <c r="I52" s="1063">
        <v>109200</v>
      </c>
      <c r="J52" s="1062">
        <v>187.5</v>
      </c>
      <c r="K52" s="1062">
        <v>103.4</v>
      </c>
    </row>
    <row r="53" spans="1:11" ht="15" customHeight="1">
      <c r="A53" s="1048" t="s">
        <v>1188</v>
      </c>
      <c r="B53" s="1060"/>
      <c r="C53" s="1061">
        <v>529308</v>
      </c>
      <c r="D53" s="1061">
        <v>2623346</v>
      </c>
      <c r="E53" s="1061">
        <v>1332516</v>
      </c>
      <c r="F53" s="1061">
        <v>1290830</v>
      </c>
      <c r="G53" s="1068">
        <v>4.96</v>
      </c>
      <c r="H53" s="1062">
        <v>314.60000000000002</v>
      </c>
      <c r="I53" s="1063">
        <v>59467</v>
      </c>
      <c r="J53" s="1062">
        <v>191.8</v>
      </c>
      <c r="K53" s="1062">
        <v>103.2</v>
      </c>
    </row>
    <row r="54" spans="1:11" ht="15" customHeight="1">
      <c r="A54" s="1048" t="s">
        <v>1189</v>
      </c>
      <c r="B54" s="1060"/>
      <c r="C54" s="1061">
        <v>540578</v>
      </c>
      <c r="D54" s="1061">
        <v>2676693</v>
      </c>
      <c r="E54" s="1061">
        <v>1359819</v>
      </c>
      <c r="F54" s="1061">
        <v>1316874</v>
      </c>
      <c r="G54" s="1068">
        <v>4.95</v>
      </c>
      <c r="H54" s="1062">
        <v>321.10000000000002</v>
      </c>
      <c r="I54" s="1063">
        <v>53347</v>
      </c>
      <c r="J54" s="1062">
        <v>195.7</v>
      </c>
      <c r="K54" s="1062">
        <v>103.3</v>
      </c>
    </row>
    <row r="55" spans="1:11">
      <c r="A55" s="1048" t="s">
        <v>1190</v>
      </c>
      <c r="B55" s="1060"/>
      <c r="C55" s="1061">
        <v>550631</v>
      </c>
      <c r="D55" s="1061">
        <v>2716881</v>
      </c>
      <c r="E55" s="1061">
        <v>1380180</v>
      </c>
      <c r="F55" s="1061">
        <v>1336701</v>
      </c>
      <c r="G55" s="1068">
        <v>4.93</v>
      </c>
      <c r="H55" s="1062">
        <v>326</v>
      </c>
      <c r="I55" s="1063">
        <v>40188</v>
      </c>
      <c r="J55" s="1062">
        <v>198.6</v>
      </c>
      <c r="K55" s="1062">
        <v>103.3</v>
      </c>
    </row>
    <row r="56" spans="1:11">
      <c r="A56" s="1048" t="s">
        <v>1191</v>
      </c>
      <c r="B56" s="1060" t="s">
        <v>1181</v>
      </c>
      <c r="C56" s="1061">
        <v>562599</v>
      </c>
      <c r="D56" s="1061">
        <v>2646301</v>
      </c>
      <c r="E56" s="1061">
        <v>1332918</v>
      </c>
      <c r="F56" s="1061">
        <v>1313383</v>
      </c>
      <c r="G56" s="1068">
        <v>4.7</v>
      </c>
      <c r="H56" s="1062">
        <v>317.39999999999998</v>
      </c>
      <c r="I56" s="1063">
        <v>-70580</v>
      </c>
      <c r="J56" s="1062">
        <v>193.5</v>
      </c>
      <c r="K56" s="1062">
        <v>101.5</v>
      </c>
    </row>
    <row r="57" spans="1:11">
      <c r="A57" s="1048" t="s">
        <v>1192</v>
      </c>
      <c r="B57" s="1060"/>
      <c r="C57" s="1061">
        <v>569177</v>
      </c>
      <c r="D57" s="1061">
        <v>2683600</v>
      </c>
      <c r="E57" s="1061">
        <v>1351100</v>
      </c>
      <c r="F57" s="1061">
        <v>1332500</v>
      </c>
      <c r="G57" s="1068">
        <v>4.71</v>
      </c>
      <c r="H57" s="1062">
        <v>322</v>
      </c>
      <c r="I57" s="1063">
        <v>37299</v>
      </c>
      <c r="J57" s="1062">
        <v>196.2</v>
      </c>
      <c r="K57" s="1062">
        <v>101.4</v>
      </c>
    </row>
    <row r="58" spans="1:11">
      <c r="A58" s="1048" t="s">
        <v>1193</v>
      </c>
      <c r="B58" s="1060"/>
      <c r="C58" s="1061">
        <v>576025</v>
      </c>
      <c r="D58" s="1061">
        <v>2721400</v>
      </c>
      <c r="E58" s="1061">
        <v>1369600</v>
      </c>
      <c r="F58" s="1061">
        <v>1351800</v>
      </c>
      <c r="G58" s="1068">
        <v>4.72</v>
      </c>
      <c r="H58" s="1062">
        <v>325.5</v>
      </c>
      <c r="I58" s="1063">
        <v>37800</v>
      </c>
      <c r="J58" s="1062">
        <v>199</v>
      </c>
      <c r="K58" s="1062">
        <v>101.3</v>
      </c>
    </row>
    <row r="59" spans="1:11">
      <c r="A59" s="1048" t="s">
        <v>1194</v>
      </c>
      <c r="B59" s="1060"/>
      <c r="C59" s="1061">
        <v>582777</v>
      </c>
      <c r="D59" s="1061">
        <v>2759700</v>
      </c>
      <c r="E59" s="1061">
        <v>1388300</v>
      </c>
      <c r="F59" s="1061">
        <v>1371400</v>
      </c>
      <c r="G59" s="1068">
        <v>4.74</v>
      </c>
      <c r="H59" s="1062">
        <v>331.1</v>
      </c>
      <c r="I59" s="1063">
        <v>38300</v>
      </c>
      <c r="J59" s="1062">
        <v>201.8</v>
      </c>
      <c r="K59" s="1062">
        <v>101.2</v>
      </c>
    </row>
    <row r="60" spans="1:11">
      <c r="A60" s="1048" t="s">
        <v>1195</v>
      </c>
      <c r="B60" s="1060"/>
      <c r="C60" s="1061">
        <v>589570</v>
      </c>
      <c r="D60" s="1061">
        <v>2798600</v>
      </c>
      <c r="E60" s="1061">
        <v>1407300</v>
      </c>
      <c r="F60" s="1061">
        <v>1391300</v>
      </c>
      <c r="G60" s="1068">
        <v>4.75</v>
      </c>
      <c r="H60" s="1062">
        <v>335.8</v>
      </c>
      <c r="I60" s="1063">
        <v>38900</v>
      </c>
      <c r="J60" s="1062">
        <v>204.6</v>
      </c>
      <c r="K60" s="1062">
        <v>101.2</v>
      </c>
    </row>
    <row r="61" spans="1:11">
      <c r="A61" s="1048" t="s">
        <v>1196</v>
      </c>
      <c r="B61" s="1060" t="s">
        <v>1181</v>
      </c>
      <c r="C61" s="1061">
        <v>611130</v>
      </c>
      <c r="D61" s="1061">
        <v>2923249</v>
      </c>
      <c r="E61" s="1061">
        <v>1466284</v>
      </c>
      <c r="F61" s="1061">
        <v>1456965</v>
      </c>
      <c r="G61" s="1068">
        <v>4.78</v>
      </c>
      <c r="H61" s="1062">
        <v>350.8</v>
      </c>
      <c r="I61" s="1063">
        <v>124649</v>
      </c>
      <c r="J61" s="1062">
        <v>213.7</v>
      </c>
      <c r="K61" s="1062">
        <v>100.6</v>
      </c>
    </row>
    <row r="62" spans="1:11">
      <c r="A62" s="1048" t="s">
        <v>1197</v>
      </c>
      <c r="B62" s="1060"/>
      <c r="C62" s="1061">
        <v>620882</v>
      </c>
      <c r="D62" s="1061">
        <v>2981100</v>
      </c>
      <c r="E62" s="1061">
        <v>1494500</v>
      </c>
      <c r="F62" s="1061">
        <v>1486600</v>
      </c>
      <c r="G62" s="1068">
        <v>4.8</v>
      </c>
      <c r="H62" s="1062">
        <v>357.7</v>
      </c>
      <c r="I62" s="1063">
        <v>57851</v>
      </c>
      <c r="J62" s="1062">
        <v>218</v>
      </c>
      <c r="K62" s="1062">
        <v>100.5</v>
      </c>
    </row>
    <row r="63" spans="1:11">
      <c r="A63" s="1048" t="s">
        <v>1198</v>
      </c>
      <c r="B63" s="1060"/>
      <c r="C63" s="1061">
        <v>630628</v>
      </c>
      <c r="D63" s="1061">
        <v>3038500</v>
      </c>
      <c r="E63" s="1061">
        <v>1521700</v>
      </c>
      <c r="F63" s="1061">
        <v>1516800</v>
      </c>
      <c r="G63" s="1068">
        <v>4.82</v>
      </c>
      <c r="H63" s="1062">
        <v>364.6</v>
      </c>
      <c r="I63" s="1063">
        <v>57400</v>
      </c>
      <c r="J63" s="1062">
        <v>222.2</v>
      </c>
      <c r="K63" s="1062">
        <v>100.3</v>
      </c>
    </row>
    <row r="64" spans="1:11">
      <c r="A64" s="1048" t="s">
        <v>1199</v>
      </c>
      <c r="B64" s="1060"/>
      <c r="C64" s="1061">
        <v>647030</v>
      </c>
      <c r="D64" s="1061">
        <v>3094400</v>
      </c>
      <c r="E64" s="1061">
        <v>1548700</v>
      </c>
      <c r="F64" s="1061">
        <v>1545700</v>
      </c>
      <c r="G64" s="1068">
        <v>4.78</v>
      </c>
      <c r="H64" s="1062">
        <v>371.3</v>
      </c>
      <c r="I64" s="1063">
        <v>55900</v>
      </c>
      <c r="J64" s="1062">
        <v>226.2</v>
      </c>
      <c r="K64" s="1062">
        <v>100.2</v>
      </c>
    </row>
    <row r="65" spans="1:11">
      <c r="A65" s="1048" t="s">
        <v>1200</v>
      </c>
      <c r="B65" s="1060"/>
      <c r="C65" s="1061">
        <v>658400</v>
      </c>
      <c r="D65" s="1061">
        <v>3132000</v>
      </c>
      <c r="E65" s="1061">
        <v>1567000</v>
      </c>
      <c r="F65" s="1061">
        <v>1565000</v>
      </c>
      <c r="G65" s="1068">
        <v>4.76</v>
      </c>
      <c r="H65" s="1062">
        <v>375.7</v>
      </c>
      <c r="I65" s="1063">
        <v>37600</v>
      </c>
      <c r="J65" s="1062">
        <v>229</v>
      </c>
      <c r="K65" s="1062">
        <v>100.1</v>
      </c>
    </row>
    <row r="66" spans="1:11">
      <c r="A66" s="1048" t="s">
        <v>1201</v>
      </c>
      <c r="B66" s="1060" t="s">
        <v>1181</v>
      </c>
      <c r="C66" s="1061">
        <v>681219</v>
      </c>
      <c r="D66" s="1061">
        <v>3221232</v>
      </c>
      <c r="E66" s="1061">
        <v>1622778</v>
      </c>
      <c r="F66" s="1061">
        <v>1598454</v>
      </c>
      <c r="G66" s="1068">
        <v>4.7300000000000004</v>
      </c>
      <c r="H66" s="1062">
        <v>386.5</v>
      </c>
      <c r="I66" s="1063">
        <v>89232</v>
      </c>
      <c r="J66" s="1062">
        <v>235.51097668236386</v>
      </c>
      <c r="K66" s="1062">
        <v>101.5</v>
      </c>
    </row>
    <row r="67" spans="1:11">
      <c r="A67" s="1048" t="s">
        <v>1202</v>
      </c>
      <c r="B67" s="1060"/>
      <c r="C67" s="1061" t="s">
        <v>1139</v>
      </c>
      <c r="D67" s="1061">
        <v>3297000</v>
      </c>
      <c r="E67" s="1061">
        <v>1660000</v>
      </c>
      <c r="F67" s="1061">
        <v>1636000</v>
      </c>
      <c r="G67" s="1068" t="s">
        <v>1139</v>
      </c>
      <c r="H67" s="1062" t="s">
        <v>1139</v>
      </c>
      <c r="I67" s="1063">
        <v>75768</v>
      </c>
      <c r="J67" s="1062">
        <v>241.0505328774064</v>
      </c>
      <c r="K67" s="1062">
        <v>101.46699266503667</v>
      </c>
    </row>
    <row r="68" spans="1:11">
      <c r="A68" s="1048" t="s">
        <v>1203</v>
      </c>
      <c r="B68" s="1060"/>
      <c r="C68" s="1061" t="s">
        <v>1139</v>
      </c>
      <c r="D68" s="1061">
        <v>3376000</v>
      </c>
      <c r="E68" s="1061">
        <v>1700000</v>
      </c>
      <c r="F68" s="1061">
        <v>1677000</v>
      </c>
      <c r="G68" s="1068" t="s">
        <v>1139</v>
      </c>
      <c r="H68" s="1062" t="s">
        <v>1139</v>
      </c>
      <c r="I68" s="1063">
        <v>79000</v>
      </c>
      <c r="J68" s="1062">
        <v>246.82638732002547</v>
      </c>
      <c r="K68" s="1062">
        <v>101.37149672033392</v>
      </c>
    </row>
    <row r="69" spans="1:11">
      <c r="A69" s="1048" t="s">
        <v>1204</v>
      </c>
      <c r="B69" s="1060"/>
      <c r="C69" s="1061" t="s">
        <v>1139</v>
      </c>
      <c r="D69" s="1061">
        <v>3405000</v>
      </c>
      <c r="E69" s="1061">
        <v>1737000</v>
      </c>
      <c r="F69" s="1061">
        <v>1668000</v>
      </c>
      <c r="G69" s="1068" t="s">
        <v>1139</v>
      </c>
      <c r="H69" s="1062" t="s">
        <v>1139</v>
      </c>
      <c r="I69" s="1063">
        <v>29000</v>
      </c>
      <c r="J69" s="1062">
        <v>248.94663768503756</v>
      </c>
      <c r="K69" s="1062">
        <v>104.13669064748201</v>
      </c>
    </row>
    <row r="70" spans="1:11">
      <c r="A70" s="1048" t="s">
        <v>1205</v>
      </c>
      <c r="B70" s="1060"/>
      <c r="C70" s="1061" t="s">
        <v>1139</v>
      </c>
      <c r="D70" s="1061">
        <v>3224376</v>
      </c>
      <c r="E70" s="1061">
        <v>1558440</v>
      </c>
      <c r="F70" s="1061">
        <v>1665936</v>
      </c>
      <c r="G70" s="1068" t="s">
        <v>1139</v>
      </c>
      <c r="H70" s="1062">
        <v>387</v>
      </c>
      <c r="I70" s="1063">
        <v>-180624</v>
      </c>
      <c r="J70" s="1062">
        <v>235.7</v>
      </c>
      <c r="K70" s="1062">
        <v>93.5</v>
      </c>
    </row>
    <row r="71" spans="1:11">
      <c r="A71" s="1048" t="s">
        <v>1206</v>
      </c>
      <c r="B71" s="1060"/>
      <c r="C71" s="1061" t="s">
        <v>1139</v>
      </c>
      <c r="D71" s="1061">
        <v>2821892</v>
      </c>
      <c r="E71" s="1061">
        <v>1344778</v>
      </c>
      <c r="F71" s="1061">
        <v>1477114</v>
      </c>
      <c r="G71" s="1068" t="s">
        <v>1139</v>
      </c>
      <c r="H71" s="1062">
        <v>338.7</v>
      </c>
      <c r="I71" s="1063">
        <v>-402484</v>
      </c>
      <c r="J71" s="1062">
        <v>206.3</v>
      </c>
      <c r="K71" s="1062">
        <v>91</v>
      </c>
    </row>
    <row r="72" spans="1:11">
      <c r="A72" s="1048" t="s">
        <v>1207</v>
      </c>
      <c r="B72" s="1060"/>
      <c r="C72" s="1061" t="s">
        <v>1139</v>
      </c>
      <c r="D72" s="1061">
        <v>2826192</v>
      </c>
      <c r="E72" s="1061">
        <v>1362854</v>
      </c>
      <c r="F72" s="1061">
        <v>1463338</v>
      </c>
      <c r="G72" s="1068" t="s">
        <v>1139</v>
      </c>
      <c r="H72" s="1062">
        <v>339.2</v>
      </c>
      <c r="I72" s="1063">
        <v>4300</v>
      </c>
      <c r="J72" s="1062">
        <v>206.6</v>
      </c>
      <c r="K72" s="1062">
        <v>93.1</v>
      </c>
    </row>
    <row r="73" spans="1:11">
      <c r="A73" s="1048" t="s">
        <v>1208</v>
      </c>
      <c r="B73" s="1060" t="s">
        <v>1181</v>
      </c>
      <c r="C73" s="1061">
        <v>673990</v>
      </c>
      <c r="D73" s="1061">
        <v>3057444</v>
      </c>
      <c r="E73" s="1061">
        <v>1505493</v>
      </c>
      <c r="F73" s="1061">
        <v>1551951</v>
      </c>
      <c r="G73" s="1068">
        <v>4.54</v>
      </c>
      <c r="H73" s="1062">
        <v>366.8</v>
      </c>
      <c r="I73" s="1063">
        <v>231252</v>
      </c>
      <c r="J73" s="1062">
        <v>223.5</v>
      </c>
      <c r="K73" s="1062">
        <v>97</v>
      </c>
    </row>
    <row r="74" spans="1:11">
      <c r="A74" s="1048" t="s">
        <v>1209</v>
      </c>
      <c r="B74" s="1060"/>
      <c r="C74" s="1061">
        <v>683054</v>
      </c>
      <c r="D74" s="1061">
        <v>3156888</v>
      </c>
      <c r="E74" s="1061">
        <v>1559048</v>
      </c>
      <c r="F74" s="1061">
        <v>1597840</v>
      </c>
      <c r="G74" s="1068">
        <v>4.62</v>
      </c>
      <c r="H74" s="1062">
        <v>378.8</v>
      </c>
      <c r="I74" s="1063">
        <v>99444</v>
      </c>
      <c r="J74" s="1062">
        <v>230.8</v>
      </c>
      <c r="K74" s="1062">
        <v>97.6</v>
      </c>
    </row>
    <row r="75" spans="1:11">
      <c r="A75" s="1048" t="s">
        <v>1210</v>
      </c>
      <c r="B75" s="1060"/>
      <c r="C75" s="1061" t="s">
        <v>1139</v>
      </c>
      <c r="D75" s="1061">
        <v>3236000</v>
      </c>
      <c r="E75" s="1061">
        <v>1589000</v>
      </c>
      <c r="F75" s="1061">
        <v>1647000</v>
      </c>
      <c r="G75" s="1068" t="s">
        <v>1139</v>
      </c>
      <c r="H75" s="1062" t="s">
        <v>1139</v>
      </c>
      <c r="I75" s="1063">
        <v>79112</v>
      </c>
      <c r="J75" s="1062">
        <v>236.6</v>
      </c>
      <c r="K75" s="1062">
        <v>96.5</v>
      </c>
    </row>
    <row r="76" spans="1:11">
      <c r="A76" s="1048" t="s">
        <v>1211</v>
      </c>
      <c r="B76" s="1060" t="s">
        <v>1181</v>
      </c>
      <c r="C76" s="1061">
        <v>713901</v>
      </c>
      <c r="D76" s="1061">
        <v>3309935</v>
      </c>
      <c r="E76" s="1061">
        <v>1622755</v>
      </c>
      <c r="F76" s="1061">
        <v>1687180</v>
      </c>
      <c r="G76" s="1068">
        <v>4.6399999999999997</v>
      </c>
      <c r="H76" s="1062">
        <v>397.1</v>
      </c>
      <c r="I76" s="1063">
        <v>73935</v>
      </c>
      <c r="J76" s="1062">
        <v>242</v>
      </c>
      <c r="K76" s="1062">
        <v>96.2</v>
      </c>
    </row>
    <row r="77" spans="1:11">
      <c r="A77" s="1048" t="s">
        <v>1212</v>
      </c>
      <c r="B77" s="1060"/>
      <c r="C77" s="1061" t="s">
        <v>1139</v>
      </c>
      <c r="D77" s="1061">
        <v>3410351</v>
      </c>
      <c r="E77" s="1061">
        <v>1676169</v>
      </c>
      <c r="F77" s="1061">
        <v>1734182</v>
      </c>
      <c r="G77" s="1068" t="s">
        <v>1139</v>
      </c>
      <c r="H77" s="1062">
        <v>409.3</v>
      </c>
      <c r="I77" s="1063">
        <v>100416</v>
      </c>
      <c r="J77" s="1062">
        <v>249.3</v>
      </c>
      <c r="K77" s="1062">
        <v>96.7</v>
      </c>
    </row>
    <row r="78" spans="1:11">
      <c r="A78" s="1048" t="s">
        <v>1213</v>
      </c>
      <c r="B78" s="1060"/>
      <c r="C78" s="1061" t="s">
        <v>1139</v>
      </c>
      <c r="D78" s="1061">
        <v>3473860</v>
      </c>
      <c r="E78" s="1061">
        <v>1709725</v>
      </c>
      <c r="F78" s="1061">
        <v>1764135</v>
      </c>
      <c r="G78" s="1068" t="s">
        <v>1139</v>
      </c>
      <c r="H78" s="1062">
        <v>416.9</v>
      </c>
      <c r="I78" s="1063">
        <v>63509</v>
      </c>
      <c r="J78" s="1062">
        <v>254</v>
      </c>
      <c r="K78" s="1062">
        <v>96.9</v>
      </c>
    </row>
    <row r="79" spans="1:11">
      <c r="A79" s="1048" t="s">
        <v>1214</v>
      </c>
      <c r="B79" s="1060"/>
      <c r="C79" s="1061" t="s">
        <v>1139</v>
      </c>
      <c r="D79" s="1061">
        <v>3534122</v>
      </c>
      <c r="E79" s="1061">
        <v>1741091</v>
      </c>
      <c r="F79" s="1061">
        <v>1793031</v>
      </c>
      <c r="G79" s="1068" t="s">
        <v>1139</v>
      </c>
      <c r="H79" s="1062">
        <v>414.1</v>
      </c>
      <c r="I79" s="1063">
        <v>60262</v>
      </c>
      <c r="J79" s="1062">
        <v>258.39999999999998</v>
      </c>
      <c r="K79" s="1062">
        <v>97.1</v>
      </c>
    </row>
    <row r="80" spans="1:11">
      <c r="A80" s="1048" t="s">
        <v>1215</v>
      </c>
      <c r="B80" s="1060"/>
      <c r="C80" s="1061" t="s">
        <v>1139</v>
      </c>
      <c r="D80" s="1061">
        <v>3582777</v>
      </c>
      <c r="E80" s="1061">
        <v>1767355</v>
      </c>
      <c r="F80" s="1061">
        <v>1815422</v>
      </c>
      <c r="G80" s="1068" t="s">
        <v>1139</v>
      </c>
      <c r="H80" s="1062">
        <v>430</v>
      </c>
      <c r="I80" s="1063">
        <v>48655</v>
      </c>
      <c r="J80" s="1062">
        <v>261.89999999999998</v>
      </c>
      <c r="K80" s="1062">
        <v>97.4</v>
      </c>
    </row>
    <row r="81" spans="1:11">
      <c r="A81" s="1048" t="s">
        <v>1216</v>
      </c>
      <c r="B81" s="1060" t="s">
        <v>1181</v>
      </c>
      <c r="C81" s="1061">
        <v>785747</v>
      </c>
      <c r="D81" s="1061">
        <v>3620947</v>
      </c>
      <c r="E81" s="1061">
        <v>1773488</v>
      </c>
      <c r="F81" s="1061">
        <v>1847459</v>
      </c>
      <c r="G81" s="1068">
        <v>4.6100000000000003</v>
      </c>
      <c r="H81" s="1062">
        <v>434.4</v>
      </c>
      <c r="I81" s="1063">
        <v>38170</v>
      </c>
      <c r="J81" s="1062">
        <v>264.7</v>
      </c>
      <c r="K81" s="1062">
        <v>96</v>
      </c>
    </row>
    <row r="82" spans="1:11">
      <c r="A82" s="1048" t="s">
        <v>1217</v>
      </c>
      <c r="B82" s="1060"/>
      <c r="C82" s="1061">
        <v>803353</v>
      </c>
      <c r="D82" s="1061">
        <v>3674305</v>
      </c>
      <c r="E82" s="1061">
        <v>1800159</v>
      </c>
      <c r="F82" s="1061">
        <v>1874146</v>
      </c>
      <c r="G82" s="1068">
        <v>4.57</v>
      </c>
      <c r="H82" s="1062">
        <v>441.1</v>
      </c>
      <c r="I82" s="1063">
        <v>53358</v>
      </c>
      <c r="J82" s="1062">
        <v>268.60000000000002</v>
      </c>
      <c r="K82" s="1062">
        <v>96.1</v>
      </c>
    </row>
    <row r="83" spans="1:11">
      <c r="A83" s="1048" t="s">
        <v>1218</v>
      </c>
      <c r="B83" s="1060"/>
      <c r="C83" s="1061">
        <v>830154</v>
      </c>
      <c r="D83" s="1061">
        <v>3757075</v>
      </c>
      <c r="E83" s="1061">
        <v>1846655</v>
      </c>
      <c r="F83" s="1061">
        <v>1910420</v>
      </c>
      <c r="G83" s="1068">
        <v>4.53</v>
      </c>
      <c r="H83" s="1062">
        <v>450.9</v>
      </c>
      <c r="I83" s="1063">
        <v>82770</v>
      </c>
      <c r="J83" s="1062">
        <v>274.7</v>
      </c>
      <c r="K83" s="1062">
        <v>96.7</v>
      </c>
    </row>
    <row r="84" spans="1:11">
      <c r="A84" s="1048" t="s">
        <v>1219</v>
      </c>
      <c r="B84" s="1060"/>
      <c r="C84" s="1061">
        <v>850546</v>
      </c>
      <c r="D84" s="1061">
        <v>3812219</v>
      </c>
      <c r="E84" s="1061">
        <v>1872532</v>
      </c>
      <c r="F84" s="1061">
        <v>1939687</v>
      </c>
      <c r="G84" s="1068">
        <v>4.4800000000000004</v>
      </c>
      <c r="H84" s="1062">
        <v>457.8</v>
      </c>
      <c r="I84" s="1063">
        <v>55144</v>
      </c>
      <c r="J84" s="1062">
        <v>278.7</v>
      </c>
      <c r="K84" s="1062">
        <v>96.5</v>
      </c>
    </row>
    <row r="85" spans="1:11">
      <c r="A85" s="1048" t="s">
        <v>1220</v>
      </c>
      <c r="B85" s="1060"/>
      <c r="C85" s="1061">
        <v>867690</v>
      </c>
      <c r="D85" s="1061">
        <v>3863141</v>
      </c>
      <c r="E85" s="1061">
        <v>1900356</v>
      </c>
      <c r="F85" s="1061">
        <v>1962785</v>
      </c>
      <c r="G85" s="1068">
        <v>4.45</v>
      </c>
      <c r="H85" s="1062">
        <v>463.8</v>
      </c>
      <c r="I85" s="1063">
        <v>50922</v>
      </c>
      <c r="J85" s="1062">
        <v>282.39999999999998</v>
      </c>
      <c r="K85" s="1062">
        <v>96.8</v>
      </c>
    </row>
    <row r="86" spans="1:11">
      <c r="A86" s="1048" t="s">
        <v>1221</v>
      </c>
      <c r="B86" s="1060" t="s">
        <v>1181</v>
      </c>
      <c r="C86" s="1061">
        <v>909121</v>
      </c>
      <c r="D86" s="1061">
        <v>3906487</v>
      </c>
      <c r="E86" s="1061">
        <v>1917887</v>
      </c>
      <c r="F86" s="1061">
        <v>1988600</v>
      </c>
      <c r="G86" s="1068">
        <v>4.3</v>
      </c>
      <c r="H86" s="1062">
        <v>469</v>
      </c>
      <c r="I86" s="1063">
        <v>43346</v>
      </c>
      <c r="J86" s="1062">
        <v>285.60000000000002</v>
      </c>
      <c r="K86" s="1062">
        <v>96.4</v>
      </c>
    </row>
    <row r="87" spans="1:11">
      <c r="A87" s="1048" t="s">
        <v>1222</v>
      </c>
      <c r="B87" s="1060"/>
      <c r="C87" s="1061">
        <v>943608</v>
      </c>
      <c r="D87" s="1061">
        <v>3988070</v>
      </c>
      <c r="E87" s="1061">
        <v>1963359</v>
      </c>
      <c r="F87" s="1061">
        <v>2024711</v>
      </c>
      <c r="G87" s="1068">
        <v>4.2300000000000004</v>
      </c>
      <c r="H87" s="1062">
        <v>478.8</v>
      </c>
      <c r="I87" s="1063">
        <v>81583</v>
      </c>
      <c r="J87" s="1062">
        <v>291.60000000000002</v>
      </c>
      <c r="K87" s="1062">
        <v>97</v>
      </c>
    </row>
    <row r="88" spans="1:11">
      <c r="A88" s="1048" t="s">
        <v>1223</v>
      </c>
      <c r="B88" s="1060"/>
      <c r="C88" s="1061">
        <v>990395</v>
      </c>
      <c r="D88" s="1061">
        <v>4083622</v>
      </c>
      <c r="E88" s="1061">
        <v>2014638</v>
      </c>
      <c r="F88" s="1061">
        <v>2068984</v>
      </c>
      <c r="G88" s="1068">
        <v>4.12</v>
      </c>
      <c r="H88" s="1062">
        <v>490.2</v>
      </c>
      <c r="I88" s="1063">
        <v>95552</v>
      </c>
      <c r="J88" s="1062">
        <v>298.60000000000002</v>
      </c>
      <c r="K88" s="1062">
        <v>97.4</v>
      </c>
    </row>
    <row r="89" spans="1:11">
      <c r="A89" s="1048" t="s">
        <v>1224</v>
      </c>
      <c r="B89" s="1060"/>
      <c r="C89" s="1061">
        <v>1033728</v>
      </c>
      <c r="D89" s="1061">
        <v>4157344</v>
      </c>
      <c r="E89" s="1061">
        <v>2051844</v>
      </c>
      <c r="F89" s="1061">
        <v>2105500</v>
      </c>
      <c r="G89" s="1068">
        <v>4.0199999999999996</v>
      </c>
      <c r="H89" s="1062">
        <v>498.6</v>
      </c>
      <c r="I89" s="1063">
        <v>73722</v>
      </c>
      <c r="J89" s="1062">
        <v>304</v>
      </c>
      <c r="K89" s="1062">
        <v>97.5</v>
      </c>
    </row>
    <row r="90" spans="1:11">
      <c r="A90" s="1048" t="s">
        <v>1225</v>
      </c>
      <c r="B90" s="1060"/>
      <c r="C90" s="1061">
        <v>1073937</v>
      </c>
      <c r="D90" s="1061">
        <v>4233127</v>
      </c>
      <c r="E90" s="1061">
        <v>2089858</v>
      </c>
      <c r="F90" s="1061">
        <v>2143269</v>
      </c>
      <c r="G90" s="1068">
        <v>3.94</v>
      </c>
      <c r="H90" s="1062">
        <v>507.7</v>
      </c>
      <c r="I90" s="1063">
        <v>75783</v>
      </c>
      <c r="J90" s="1062">
        <v>309.5</v>
      </c>
      <c r="K90" s="1062">
        <v>97.5</v>
      </c>
    </row>
    <row r="91" spans="1:11">
      <c r="A91" s="1048" t="s">
        <v>1226</v>
      </c>
      <c r="B91" s="1060" t="s">
        <v>1181</v>
      </c>
      <c r="C91" s="1061">
        <v>1090934</v>
      </c>
      <c r="D91" s="1061">
        <v>4309944</v>
      </c>
      <c r="E91" s="1061">
        <v>2120749</v>
      </c>
      <c r="F91" s="1061">
        <v>2189195</v>
      </c>
      <c r="G91" s="1068">
        <v>3.95</v>
      </c>
      <c r="H91" s="1062">
        <v>516.6</v>
      </c>
      <c r="I91" s="1063">
        <v>76817</v>
      </c>
      <c r="J91" s="1062">
        <v>315.10000000000002</v>
      </c>
      <c r="K91" s="1062">
        <v>96.9</v>
      </c>
    </row>
    <row r="92" spans="1:11">
      <c r="A92" s="1048" t="s">
        <v>1227</v>
      </c>
      <c r="B92" s="1060"/>
      <c r="C92" s="1061">
        <v>1129510</v>
      </c>
      <c r="D92" s="1061">
        <v>4364645</v>
      </c>
      <c r="E92" s="1061">
        <v>2147348</v>
      </c>
      <c r="F92" s="1061">
        <v>2217297</v>
      </c>
      <c r="G92" s="1068">
        <v>3.86</v>
      </c>
      <c r="H92" s="1062">
        <v>523.20000000000005</v>
      </c>
      <c r="I92" s="1063">
        <v>54701</v>
      </c>
      <c r="J92" s="1062">
        <v>319.10000000000002</v>
      </c>
      <c r="K92" s="1062">
        <v>96.8</v>
      </c>
    </row>
    <row r="93" spans="1:11">
      <c r="A93" s="1048" t="s">
        <v>1228</v>
      </c>
      <c r="B93" s="1060"/>
      <c r="C93" s="1061">
        <v>1167789</v>
      </c>
      <c r="D93" s="1061">
        <v>4434418</v>
      </c>
      <c r="E93" s="1061">
        <v>2182812</v>
      </c>
      <c r="F93" s="1061">
        <v>2251606</v>
      </c>
      <c r="G93" s="1068">
        <v>3.8</v>
      </c>
      <c r="H93" s="1062">
        <v>531.5</v>
      </c>
      <c r="I93" s="1063">
        <v>69773</v>
      </c>
      <c r="J93" s="1062">
        <v>324.2</v>
      </c>
      <c r="K93" s="1062">
        <v>96.9</v>
      </c>
    </row>
    <row r="94" spans="1:11">
      <c r="A94" s="1048" t="s">
        <v>1229</v>
      </c>
      <c r="B94" s="1060"/>
      <c r="C94" s="1061">
        <v>1210809</v>
      </c>
      <c r="D94" s="1061">
        <v>4501366</v>
      </c>
      <c r="E94" s="1061">
        <v>2216201</v>
      </c>
      <c r="F94" s="1061">
        <v>2285165</v>
      </c>
      <c r="G94" s="1068">
        <v>3.72</v>
      </c>
      <c r="H94" s="1062">
        <v>540.29999999999995</v>
      </c>
      <c r="I94" s="1063">
        <v>66948</v>
      </c>
      <c r="J94" s="1062">
        <v>329.1</v>
      </c>
      <c r="K94" s="1062">
        <v>97</v>
      </c>
    </row>
    <row r="95" spans="1:11">
      <c r="A95" s="1048" t="s">
        <v>1230</v>
      </c>
      <c r="B95" s="1060"/>
      <c r="C95" s="1061">
        <v>1275853</v>
      </c>
      <c r="D95" s="1061">
        <v>4576711</v>
      </c>
      <c r="E95" s="1061">
        <v>2254173</v>
      </c>
      <c r="F95" s="1061">
        <v>2322538</v>
      </c>
      <c r="G95" s="1068">
        <v>3.59</v>
      </c>
      <c r="H95" s="1062">
        <v>548.70000000000005</v>
      </c>
      <c r="I95" s="1063">
        <v>75345</v>
      </c>
      <c r="J95" s="1062">
        <v>334.6</v>
      </c>
      <c r="K95" s="1062">
        <v>97.1</v>
      </c>
    </row>
    <row r="96" spans="1:11">
      <c r="A96" s="1048" t="s">
        <v>1231</v>
      </c>
      <c r="B96" s="1060" t="s">
        <v>1181</v>
      </c>
      <c r="C96" s="1061">
        <v>1269229</v>
      </c>
      <c r="D96" s="1061">
        <v>4667928</v>
      </c>
      <c r="E96" s="1061">
        <v>2299961</v>
      </c>
      <c r="F96" s="1061">
        <v>2367967</v>
      </c>
      <c r="G96" s="1068">
        <v>3.68</v>
      </c>
      <c r="H96" s="1062">
        <v>559</v>
      </c>
      <c r="I96" s="1063">
        <v>91217</v>
      </c>
      <c r="J96" s="1062">
        <v>341.3</v>
      </c>
      <c r="K96" s="1062">
        <v>97.1</v>
      </c>
    </row>
    <row r="97" spans="1:11">
      <c r="A97" s="1048" t="s">
        <v>1232</v>
      </c>
      <c r="B97" s="1060"/>
      <c r="C97" s="1061">
        <v>1306346</v>
      </c>
      <c r="D97" s="1061">
        <v>4739396</v>
      </c>
      <c r="E97" s="1061">
        <v>2334855</v>
      </c>
      <c r="F97" s="1061">
        <v>2404541</v>
      </c>
      <c r="G97" s="1068">
        <v>3.63</v>
      </c>
      <c r="H97" s="1062">
        <v>567.29999999999995</v>
      </c>
      <c r="I97" s="1063">
        <v>71468</v>
      </c>
      <c r="J97" s="1062">
        <v>346.5</v>
      </c>
      <c r="K97" s="1062">
        <v>97.1</v>
      </c>
    </row>
    <row r="98" spans="1:11">
      <c r="A98" s="1048" t="s">
        <v>1233</v>
      </c>
      <c r="B98" s="1060"/>
      <c r="C98" s="1061">
        <v>1340237</v>
      </c>
      <c r="D98" s="1061">
        <v>4814473</v>
      </c>
      <c r="E98" s="1061">
        <v>2370645</v>
      </c>
      <c r="F98" s="1061">
        <v>2443828</v>
      </c>
      <c r="G98" s="1068">
        <v>3.59</v>
      </c>
      <c r="H98" s="1062">
        <v>576</v>
      </c>
      <c r="I98" s="1063">
        <v>75077</v>
      </c>
      <c r="J98" s="1062">
        <v>352</v>
      </c>
      <c r="K98" s="1062">
        <v>97</v>
      </c>
    </row>
    <row r="99" spans="1:11">
      <c r="A99" s="1048" t="s">
        <v>1234</v>
      </c>
      <c r="B99" s="1060"/>
      <c r="C99" s="1061">
        <v>1376173</v>
      </c>
      <c r="D99" s="1061">
        <v>4887893</v>
      </c>
      <c r="E99" s="1061">
        <v>2406197</v>
      </c>
      <c r="F99" s="1061">
        <v>2481696</v>
      </c>
      <c r="G99" s="1068">
        <v>3.55</v>
      </c>
      <c r="H99" s="1062">
        <v>584.70000000000005</v>
      </c>
      <c r="I99" s="1063">
        <v>73420</v>
      </c>
      <c r="J99" s="1062">
        <v>357.4</v>
      </c>
      <c r="K99" s="1062">
        <v>97</v>
      </c>
    </row>
    <row r="100" spans="1:11">
      <c r="A100" s="1048" t="s">
        <v>1235</v>
      </c>
      <c r="B100" s="1060"/>
      <c r="C100" s="1061">
        <v>1402663</v>
      </c>
      <c r="D100" s="1061">
        <v>4951648</v>
      </c>
      <c r="E100" s="1061">
        <v>2437262</v>
      </c>
      <c r="F100" s="1061">
        <v>2514386</v>
      </c>
      <c r="G100" s="1068">
        <v>3.53</v>
      </c>
      <c r="H100" s="1062">
        <v>591.29999999999995</v>
      </c>
      <c r="I100" s="1063">
        <v>63755</v>
      </c>
      <c r="J100" s="1062">
        <v>362</v>
      </c>
      <c r="K100" s="1062">
        <v>96.9</v>
      </c>
    </row>
    <row r="101" spans="1:11">
      <c r="A101" s="1048" t="s">
        <v>1236</v>
      </c>
      <c r="B101" s="1060" t="s">
        <v>1181</v>
      </c>
      <c r="C101" s="1061">
        <v>1440612</v>
      </c>
      <c r="D101" s="1061">
        <v>4992140</v>
      </c>
      <c r="E101" s="1061">
        <v>2453277</v>
      </c>
      <c r="F101" s="1061">
        <v>2538863</v>
      </c>
      <c r="G101" s="1068">
        <v>3.47</v>
      </c>
      <c r="H101" s="1062">
        <v>596.9</v>
      </c>
      <c r="I101" s="1063">
        <v>40492</v>
      </c>
      <c r="J101" s="1062">
        <v>365</v>
      </c>
      <c r="K101" s="1062">
        <v>96.6</v>
      </c>
    </row>
    <row r="102" spans="1:11">
      <c r="A102" s="1048" t="s">
        <v>1237</v>
      </c>
      <c r="B102" s="1060"/>
      <c r="C102" s="1061">
        <v>1457237</v>
      </c>
      <c r="D102" s="1061">
        <v>5033689</v>
      </c>
      <c r="E102" s="1061">
        <v>2471173</v>
      </c>
      <c r="F102" s="1061">
        <v>2562516</v>
      </c>
      <c r="G102" s="1068">
        <v>3.45</v>
      </c>
      <c r="H102" s="1062">
        <v>601.70000000000005</v>
      </c>
      <c r="I102" s="1063">
        <v>41549</v>
      </c>
      <c r="J102" s="1062">
        <v>368</v>
      </c>
      <c r="K102" s="1062">
        <v>96.4</v>
      </c>
    </row>
    <row r="103" spans="1:11">
      <c r="A103" s="1048" t="s">
        <v>1238</v>
      </c>
      <c r="B103" s="1060"/>
      <c r="C103" s="1061">
        <v>1470897</v>
      </c>
      <c r="D103" s="1061">
        <v>5072600</v>
      </c>
      <c r="E103" s="1061">
        <v>2487802</v>
      </c>
      <c r="F103" s="1061">
        <v>2584798</v>
      </c>
      <c r="G103" s="1068">
        <v>3.45</v>
      </c>
      <c r="H103" s="1062">
        <v>606</v>
      </c>
      <c r="I103" s="1063">
        <v>38911</v>
      </c>
      <c r="J103" s="1062">
        <v>370.9</v>
      </c>
      <c r="K103" s="1062">
        <v>96.2</v>
      </c>
    </row>
    <row r="104" spans="1:11">
      <c r="A104" s="1048" t="s">
        <v>1239</v>
      </c>
      <c r="B104" s="1060"/>
      <c r="C104" s="1061">
        <v>1482775</v>
      </c>
      <c r="D104" s="1061">
        <v>5105963</v>
      </c>
      <c r="E104" s="1061">
        <v>2501882</v>
      </c>
      <c r="F104" s="1061">
        <v>2604081</v>
      </c>
      <c r="G104" s="1068">
        <v>3.44</v>
      </c>
      <c r="H104" s="1062">
        <v>610</v>
      </c>
      <c r="I104" s="1063">
        <v>33363</v>
      </c>
      <c r="J104" s="1062">
        <v>373.3</v>
      </c>
      <c r="K104" s="1062">
        <v>96.1</v>
      </c>
    </row>
    <row r="105" spans="1:11">
      <c r="A105" s="1048" t="s">
        <v>1240</v>
      </c>
      <c r="B105" s="1060"/>
      <c r="C105" s="1061">
        <v>1495372</v>
      </c>
      <c r="D105" s="1061">
        <v>5134576</v>
      </c>
      <c r="E105" s="1061">
        <v>2513627</v>
      </c>
      <c r="F105" s="1061">
        <v>2620949</v>
      </c>
      <c r="G105" s="1068">
        <v>3.43</v>
      </c>
      <c r="H105" s="1062">
        <v>613.29999999999995</v>
      </c>
      <c r="I105" s="1063">
        <v>28613</v>
      </c>
      <c r="J105" s="1062">
        <v>375.4</v>
      </c>
      <c r="K105" s="1062">
        <v>95.9</v>
      </c>
    </row>
    <row r="106" spans="1:11">
      <c r="A106" s="1048" t="s">
        <v>1241</v>
      </c>
      <c r="B106" s="1060" t="s">
        <v>1181</v>
      </c>
      <c r="C106" s="1061">
        <v>1592224</v>
      </c>
      <c r="D106" s="1061">
        <v>5144892</v>
      </c>
      <c r="E106" s="1061">
        <v>2512358</v>
      </c>
      <c r="F106" s="1061">
        <v>2632534</v>
      </c>
      <c r="G106" s="1068">
        <v>3.23</v>
      </c>
      <c r="H106" s="1062">
        <v>614.5</v>
      </c>
      <c r="I106" s="1063">
        <v>10316</v>
      </c>
      <c r="J106" s="1062">
        <v>376.2</v>
      </c>
      <c r="K106" s="1062">
        <v>95.4</v>
      </c>
    </row>
    <row r="107" spans="1:11">
      <c r="A107" s="1048" t="s">
        <v>1242</v>
      </c>
      <c r="B107" s="1060"/>
      <c r="C107" s="1061">
        <v>1607502</v>
      </c>
      <c r="D107" s="1061">
        <v>5171231</v>
      </c>
      <c r="E107" s="1061">
        <v>2523637</v>
      </c>
      <c r="F107" s="1061">
        <v>2647594</v>
      </c>
      <c r="G107" s="1068">
        <v>3.22</v>
      </c>
      <c r="H107" s="1062">
        <v>617.5</v>
      </c>
      <c r="I107" s="1063">
        <v>26339</v>
      </c>
      <c r="J107" s="1062">
        <v>378.1</v>
      </c>
      <c r="K107" s="1062">
        <v>95.3</v>
      </c>
    </row>
    <row r="108" spans="1:11">
      <c r="A108" s="1048" t="s">
        <v>1243</v>
      </c>
      <c r="B108" s="1060"/>
      <c r="C108" s="1061">
        <v>1627225</v>
      </c>
      <c r="D108" s="1061">
        <v>5199528</v>
      </c>
      <c r="E108" s="1061">
        <v>2535677</v>
      </c>
      <c r="F108" s="1061">
        <v>2663851</v>
      </c>
      <c r="G108" s="1068">
        <v>3.2</v>
      </c>
      <c r="H108" s="1062">
        <v>620.79999999999995</v>
      </c>
      <c r="I108" s="1063">
        <v>28297</v>
      </c>
      <c r="J108" s="1062">
        <v>380.1</v>
      </c>
      <c r="K108" s="1062">
        <v>95.2</v>
      </c>
    </row>
    <row r="109" spans="1:11">
      <c r="A109" s="1048" t="s">
        <v>1244</v>
      </c>
      <c r="B109" s="1060"/>
      <c r="C109" s="1061">
        <v>1648271</v>
      </c>
      <c r="D109" s="1061">
        <v>5229484</v>
      </c>
      <c r="E109" s="1061">
        <v>2549198</v>
      </c>
      <c r="F109" s="1061">
        <v>2680286</v>
      </c>
      <c r="G109" s="1068">
        <v>3.17</v>
      </c>
      <c r="H109" s="1062">
        <v>624.29999999999995</v>
      </c>
      <c r="I109" s="1063">
        <v>29956</v>
      </c>
      <c r="J109" s="1062">
        <v>382.3</v>
      </c>
      <c r="K109" s="1062">
        <v>95.1</v>
      </c>
    </row>
    <row r="110" spans="1:11">
      <c r="A110" s="1048" t="s">
        <v>1245</v>
      </c>
      <c r="B110" s="1060"/>
      <c r="C110" s="1061">
        <v>1668103</v>
      </c>
      <c r="D110" s="1061">
        <v>5255381</v>
      </c>
      <c r="E110" s="1061">
        <v>2559727</v>
      </c>
      <c r="F110" s="1061">
        <v>2695654</v>
      </c>
      <c r="G110" s="1068">
        <v>3.15</v>
      </c>
      <c r="H110" s="1062">
        <v>627.29999999999995</v>
      </c>
      <c r="I110" s="1063">
        <v>25897</v>
      </c>
      <c r="J110" s="1062">
        <v>384.2</v>
      </c>
      <c r="K110" s="1062">
        <v>95</v>
      </c>
    </row>
    <row r="111" spans="1:11">
      <c r="A111" s="1048" t="s">
        <v>1246</v>
      </c>
      <c r="B111" s="1060" t="s">
        <v>1181</v>
      </c>
      <c r="C111" s="1061">
        <v>1666482</v>
      </c>
      <c r="D111" s="1061">
        <v>5278050</v>
      </c>
      <c r="E111" s="1061">
        <v>2567814</v>
      </c>
      <c r="F111" s="1061">
        <v>2710236</v>
      </c>
      <c r="G111" s="1068">
        <v>3.17</v>
      </c>
      <c r="H111" s="1062">
        <v>630</v>
      </c>
      <c r="I111" s="1063">
        <v>22669</v>
      </c>
      <c r="J111" s="1062">
        <v>385.9</v>
      </c>
      <c r="K111" s="1062">
        <v>94.7</v>
      </c>
    </row>
    <row r="112" spans="1:11">
      <c r="A112" s="1048" t="s">
        <v>1247</v>
      </c>
      <c r="B112" s="1060"/>
      <c r="C112" s="1061">
        <v>1686848</v>
      </c>
      <c r="D112" s="1061">
        <v>5301811</v>
      </c>
      <c r="E112" s="1061">
        <v>2577423</v>
      </c>
      <c r="F112" s="1061">
        <v>2724388</v>
      </c>
      <c r="G112" s="1068">
        <v>3.14</v>
      </c>
      <c r="H112" s="1062">
        <v>632.6</v>
      </c>
      <c r="I112" s="1063">
        <v>23761</v>
      </c>
      <c r="J112" s="1062">
        <v>387.6</v>
      </c>
      <c r="K112" s="1062">
        <v>94.6</v>
      </c>
    </row>
    <row r="113" spans="1:11">
      <c r="A113" s="1048" t="s">
        <v>1248</v>
      </c>
      <c r="B113" s="1060"/>
      <c r="C113" s="1061">
        <v>1705008</v>
      </c>
      <c r="D113" s="1061">
        <v>5322587</v>
      </c>
      <c r="E113" s="1061">
        <v>2584888</v>
      </c>
      <c r="F113" s="1061">
        <v>2737699</v>
      </c>
      <c r="G113" s="1068">
        <v>3.12</v>
      </c>
      <c r="H113" s="1062">
        <v>635.1</v>
      </c>
      <c r="I113" s="1063">
        <v>20776</v>
      </c>
      <c r="J113" s="1062">
        <v>389.1</v>
      </c>
      <c r="K113" s="1062">
        <v>94.4</v>
      </c>
    </row>
    <row r="114" spans="1:11">
      <c r="A114" s="1048" t="s">
        <v>1249</v>
      </c>
      <c r="B114" s="1060"/>
      <c r="C114" s="1061">
        <v>1726735</v>
      </c>
      <c r="D114" s="1061">
        <v>5348213</v>
      </c>
      <c r="E114" s="1061">
        <v>2595766</v>
      </c>
      <c r="F114" s="1061">
        <v>2752447</v>
      </c>
      <c r="G114" s="1068">
        <v>3.1</v>
      </c>
      <c r="H114" s="1062">
        <v>638</v>
      </c>
      <c r="I114" s="1063">
        <v>25626</v>
      </c>
      <c r="J114" s="1062">
        <v>391</v>
      </c>
      <c r="K114" s="1062">
        <v>94.3</v>
      </c>
    </row>
    <row r="115" spans="1:11">
      <c r="A115" s="1048" t="s">
        <v>1250</v>
      </c>
      <c r="B115" s="1060"/>
      <c r="C115" s="1061">
        <v>1756272</v>
      </c>
      <c r="D115" s="1061">
        <v>5380568</v>
      </c>
      <c r="E115" s="1061">
        <v>2610489</v>
      </c>
      <c r="F115" s="1061">
        <v>2770079</v>
      </c>
      <c r="G115" s="1068">
        <v>3.06</v>
      </c>
      <c r="H115" s="1062">
        <v>641.9</v>
      </c>
      <c r="I115" s="1063">
        <v>32355</v>
      </c>
      <c r="J115" s="1062">
        <v>393.4</v>
      </c>
      <c r="K115" s="1062">
        <v>94.2</v>
      </c>
    </row>
    <row r="116" spans="1:11">
      <c r="A116" s="1048" t="s">
        <v>1251</v>
      </c>
      <c r="B116" s="1060" t="s">
        <v>1181</v>
      </c>
      <c r="C116" s="1061">
        <v>1791672</v>
      </c>
      <c r="D116" s="1061">
        <v>5405040</v>
      </c>
      <c r="E116" s="1061">
        <v>2619692</v>
      </c>
      <c r="F116" s="1061">
        <v>2785348</v>
      </c>
      <c r="G116" s="1068">
        <v>3.02</v>
      </c>
      <c r="H116" s="1062">
        <v>644.9</v>
      </c>
      <c r="I116" s="1063">
        <v>24472</v>
      </c>
      <c r="J116" s="1062">
        <v>395.2</v>
      </c>
      <c r="K116" s="1062">
        <v>94.1</v>
      </c>
    </row>
    <row r="117" spans="1:11">
      <c r="A117" s="1048" t="s">
        <v>1252</v>
      </c>
      <c r="B117" s="1060"/>
      <c r="C117" s="1061">
        <v>1825580</v>
      </c>
      <c r="D117" s="1061">
        <v>5436105</v>
      </c>
      <c r="E117" s="1061">
        <v>2633780</v>
      </c>
      <c r="F117" s="1061">
        <v>2802325</v>
      </c>
      <c r="G117" s="1068">
        <v>2.98</v>
      </c>
      <c r="H117" s="1062">
        <v>648.5</v>
      </c>
      <c r="I117" s="1063">
        <v>31065</v>
      </c>
      <c r="J117" s="1062">
        <v>397.4</v>
      </c>
      <c r="K117" s="1062">
        <v>94</v>
      </c>
    </row>
    <row r="118" spans="1:11">
      <c r="A118" s="1048" t="s">
        <v>1253</v>
      </c>
      <c r="B118" s="1060"/>
      <c r="C118" s="1061">
        <v>1858584</v>
      </c>
      <c r="D118" s="1061">
        <v>5466059</v>
      </c>
      <c r="E118" s="1061">
        <v>2647072</v>
      </c>
      <c r="F118" s="1061">
        <v>2818987</v>
      </c>
      <c r="G118" s="1068">
        <v>2.94</v>
      </c>
      <c r="H118" s="1062">
        <v>651.9</v>
      </c>
      <c r="I118" s="1063">
        <v>29954</v>
      </c>
      <c r="J118" s="1062">
        <v>399.6</v>
      </c>
      <c r="K118" s="1062">
        <v>93.9</v>
      </c>
    </row>
    <row r="119" spans="1:11">
      <c r="A119" s="1048" t="s">
        <v>1254</v>
      </c>
      <c r="B119" s="1060"/>
      <c r="C119" s="1061">
        <v>1890296</v>
      </c>
      <c r="D119" s="1061">
        <v>5492979</v>
      </c>
      <c r="E119" s="1061">
        <v>2658786</v>
      </c>
      <c r="F119" s="1061">
        <v>2834193</v>
      </c>
      <c r="G119" s="1068">
        <v>2.91</v>
      </c>
      <c r="H119" s="1062">
        <v>655.1</v>
      </c>
      <c r="I119" s="1063">
        <v>26920</v>
      </c>
      <c r="J119" s="1062">
        <v>401.6</v>
      </c>
      <c r="K119" s="1062">
        <v>93.8</v>
      </c>
    </row>
    <row r="120" spans="1:11">
      <c r="A120" s="1048" t="s">
        <v>1255</v>
      </c>
      <c r="B120" s="1060"/>
      <c r="C120" s="1061">
        <v>1921633</v>
      </c>
      <c r="D120" s="1061">
        <v>5520397</v>
      </c>
      <c r="E120" s="1061">
        <v>2670899</v>
      </c>
      <c r="F120" s="1061">
        <v>2849498</v>
      </c>
      <c r="G120" s="1068">
        <v>2.87</v>
      </c>
      <c r="H120" s="1062">
        <v>658.4</v>
      </c>
      <c r="I120" s="1063">
        <v>27418</v>
      </c>
      <c r="J120" s="1062">
        <v>403.6</v>
      </c>
      <c r="K120" s="1062">
        <v>93.7</v>
      </c>
    </row>
    <row r="121" spans="1:11">
      <c r="A121" s="1048" t="s">
        <v>1256</v>
      </c>
      <c r="B121" s="1060" t="s">
        <v>1181</v>
      </c>
      <c r="C121" s="1061">
        <v>1871922</v>
      </c>
      <c r="D121" s="1061">
        <v>5401877</v>
      </c>
      <c r="E121" s="1061">
        <v>2612369</v>
      </c>
      <c r="F121" s="1061">
        <v>2789508</v>
      </c>
      <c r="G121" s="1068">
        <v>2.89</v>
      </c>
      <c r="H121" s="1062">
        <v>644.20000000000005</v>
      </c>
      <c r="I121" s="1063">
        <v>-118520</v>
      </c>
      <c r="J121" s="1062">
        <v>394.9</v>
      </c>
      <c r="K121" s="1062">
        <v>93.6</v>
      </c>
    </row>
    <row r="122" spans="1:11">
      <c r="A122" s="1064" t="s">
        <v>1257</v>
      </c>
      <c r="B122" s="1060"/>
      <c r="C122" s="1061">
        <v>1898632</v>
      </c>
      <c r="D122" s="1061">
        <v>5416747</v>
      </c>
      <c r="E122" s="1061">
        <v>2619265</v>
      </c>
      <c r="F122" s="1061">
        <v>2797482</v>
      </c>
      <c r="G122" s="1068">
        <v>2.85</v>
      </c>
      <c r="H122" s="1062">
        <v>645.79999999999995</v>
      </c>
      <c r="I122" s="1063">
        <v>14870</v>
      </c>
      <c r="J122" s="1062">
        <v>396</v>
      </c>
      <c r="K122" s="1062">
        <v>93.6</v>
      </c>
    </row>
    <row r="123" spans="1:11">
      <c r="A123" s="1064" t="s">
        <v>1258</v>
      </c>
      <c r="B123" s="1060"/>
      <c r="C123" s="1061">
        <v>1934722</v>
      </c>
      <c r="D123" s="1061">
        <v>5442131</v>
      </c>
      <c r="E123" s="1061">
        <v>2630234</v>
      </c>
      <c r="F123" s="1061">
        <v>2811897</v>
      </c>
      <c r="G123" s="1068">
        <v>2.81</v>
      </c>
      <c r="H123" s="1062">
        <v>648.70000000000005</v>
      </c>
      <c r="I123" s="1063">
        <v>25384</v>
      </c>
      <c r="J123" s="1062">
        <v>397.9</v>
      </c>
      <c r="K123" s="1062">
        <v>93.5</v>
      </c>
    </row>
    <row r="124" spans="1:11">
      <c r="A124" s="1064" t="s">
        <v>1259</v>
      </c>
      <c r="B124" s="1060"/>
      <c r="C124" s="1061">
        <v>1972565</v>
      </c>
      <c r="D124" s="1061">
        <v>5470169</v>
      </c>
      <c r="E124" s="1061">
        <v>2641990</v>
      </c>
      <c r="F124" s="1061">
        <v>2828179</v>
      </c>
      <c r="G124" s="1068">
        <v>2.77</v>
      </c>
      <c r="H124" s="1062">
        <v>651.9</v>
      </c>
      <c r="I124" s="1063">
        <v>28038</v>
      </c>
      <c r="J124" s="1062">
        <v>399.9</v>
      </c>
      <c r="K124" s="1062">
        <v>93.4</v>
      </c>
    </row>
    <row r="125" spans="1:11">
      <c r="A125" s="1064" t="s">
        <v>1260</v>
      </c>
      <c r="B125" s="1060"/>
      <c r="C125" s="1061">
        <v>1983728</v>
      </c>
      <c r="D125" s="1061">
        <v>5549345</v>
      </c>
      <c r="E125" s="1061">
        <v>2687605</v>
      </c>
      <c r="F125" s="1061">
        <v>2861740</v>
      </c>
      <c r="G125" s="1068">
        <v>2.8</v>
      </c>
      <c r="H125" s="1062">
        <v>661.3</v>
      </c>
      <c r="I125" s="1063">
        <v>79176</v>
      </c>
      <c r="J125" s="1062">
        <v>405.7</v>
      </c>
      <c r="K125" s="1062">
        <v>93.9</v>
      </c>
    </row>
    <row r="126" spans="1:11">
      <c r="A126" s="1064" t="s">
        <v>1261</v>
      </c>
      <c r="B126" s="1060" t="s">
        <v>1181</v>
      </c>
      <c r="C126" s="1061">
        <v>2040709</v>
      </c>
      <c r="D126" s="1061">
        <v>5550574</v>
      </c>
      <c r="E126" s="1061">
        <v>2674625</v>
      </c>
      <c r="F126" s="1061">
        <v>2875949</v>
      </c>
      <c r="G126" s="1068">
        <v>2.72</v>
      </c>
      <c r="H126" s="1062">
        <v>661.4</v>
      </c>
      <c r="I126" s="1063">
        <v>1229</v>
      </c>
      <c r="J126" s="1062">
        <v>405.8</v>
      </c>
      <c r="K126" s="1062">
        <v>93</v>
      </c>
    </row>
    <row r="127" spans="1:11">
      <c r="A127" s="1064" t="s">
        <v>1262</v>
      </c>
      <c r="B127" s="1060"/>
      <c r="C127" s="1061">
        <v>2073072</v>
      </c>
      <c r="D127" s="1061">
        <v>5568305</v>
      </c>
      <c r="E127" s="1061">
        <v>2679694</v>
      </c>
      <c r="F127" s="1061">
        <v>2888611</v>
      </c>
      <c r="G127" s="1068">
        <v>2.69</v>
      </c>
      <c r="H127" s="1062">
        <v>663.5</v>
      </c>
      <c r="I127" s="1063">
        <v>17731</v>
      </c>
      <c r="J127" s="1062">
        <v>407.1</v>
      </c>
      <c r="K127" s="1062">
        <v>92.8</v>
      </c>
    </row>
    <row r="128" spans="1:11">
      <c r="A128" s="1048" t="s">
        <v>1263</v>
      </c>
      <c r="B128" s="1060"/>
      <c r="C128" s="1061">
        <v>2100565</v>
      </c>
      <c r="D128" s="1061">
        <v>5580858</v>
      </c>
      <c r="E128" s="1061">
        <v>2682604</v>
      </c>
      <c r="F128" s="1061">
        <v>2898254</v>
      </c>
      <c r="G128" s="1068">
        <v>2.66</v>
      </c>
      <c r="H128" s="1062">
        <v>665</v>
      </c>
      <c r="I128" s="1063">
        <v>12553</v>
      </c>
      <c r="J128" s="1062">
        <v>408</v>
      </c>
      <c r="K128" s="1062">
        <v>92.6</v>
      </c>
    </row>
    <row r="129" spans="1:13">
      <c r="A129" s="1048" t="s">
        <v>1264</v>
      </c>
      <c r="B129" s="1060"/>
      <c r="C129" s="1061">
        <v>2126404</v>
      </c>
      <c r="D129" s="1061">
        <v>5588268</v>
      </c>
      <c r="E129" s="1061">
        <v>2683384</v>
      </c>
      <c r="F129" s="1061">
        <v>2904884</v>
      </c>
      <c r="G129" s="1068">
        <v>2.63</v>
      </c>
      <c r="H129" s="1062">
        <v>665.8</v>
      </c>
      <c r="I129" s="1063">
        <v>7410</v>
      </c>
      <c r="J129" s="1062">
        <v>408.6</v>
      </c>
      <c r="K129" s="1062">
        <v>92.4</v>
      </c>
    </row>
    <row r="130" spans="1:13">
      <c r="A130" s="1048" t="s">
        <v>1265</v>
      </c>
      <c r="B130" s="1060"/>
      <c r="C130" s="1061">
        <v>2150303</v>
      </c>
      <c r="D130" s="1061">
        <v>5591881</v>
      </c>
      <c r="E130" s="1061">
        <v>2681956</v>
      </c>
      <c r="F130" s="1061">
        <v>2909925</v>
      </c>
      <c r="G130" s="1068">
        <v>2.6</v>
      </c>
      <c r="H130" s="1062">
        <v>666.2</v>
      </c>
      <c r="I130" s="1063">
        <v>3613</v>
      </c>
      <c r="J130" s="1062">
        <v>408.8</v>
      </c>
      <c r="K130" s="1062">
        <v>92.2</v>
      </c>
    </row>
    <row r="131" spans="1:13">
      <c r="A131" s="1048" t="s">
        <v>1266</v>
      </c>
      <c r="B131" s="1060" t="s">
        <v>1181</v>
      </c>
      <c r="C131" s="1061">
        <v>2146488</v>
      </c>
      <c r="D131" s="1061">
        <v>5590601</v>
      </c>
      <c r="E131" s="1061">
        <v>2680288</v>
      </c>
      <c r="F131" s="1061">
        <v>2910313</v>
      </c>
      <c r="G131" s="1068">
        <v>2.6</v>
      </c>
      <c r="H131" s="1062">
        <v>666</v>
      </c>
      <c r="I131" s="1063">
        <v>-1280</v>
      </c>
      <c r="J131" s="1062">
        <v>408.7</v>
      </c>
      <c r="K131" s="1062">
        <v>92.1</v>
      </c>
    </row>
    <row r="132" spans="1:13">
      <c r="A132" s="1048" t="s">
        <v>1267</v>
      </c>
      <c r="B132" s="1060"/>
      <c r="C132" s="1061">
        <v>2177405</v>
      </c>
      <c r="D132" s="1061">
        <v>5592939</v>
      </c>
      <c r="E132" s="1061">
        <v>2679392</v>
      </c>
      <c r="F132" s="1061">
        <v>2913547</v>
      </c>
      <c r="G132" s="1068">
        <v>2.57</v>
      </c>
      <c r="H132" s="1062">
        <v>666.2</v>
      </c>
      <c r="I132" s="1063">
        <v>2338</v>
      </c>
      <c r="J132" s="1062">
        <v>408.9</v>
      </c>
      <c r="K132" s="1062">
        <v>92</v>
      </c>
    </row>
    <row r="133" spans="1:13">
      <c r="A133" s="1048" t="s">
        <v>1268</v>
      </c>
      <c r="B133" s="1060"/>
      <c r="C133" s="1061">
        <v>2203303</v>
      </c>
      <c r="D133" s="1061">
        <v>5594249</v>
      </c>
      <c r="E133" s="1061">
        <v>2678849</v>
      </c>
      <c r="F133" s="1061">
        <v>2915400</v>
      </c>
      <c r="G133" s="1068">
        <v>2.54</v>
      </c>
      <c r="H133" s="1062">
        <v>666.3</v>
      </c>
      <c r="I133" s="1063">
        <v>1310</v>
      </c>
      <c r="J133" s="1062">
        <v>409</v>
      </c>
      <c r="K133" s="1062">
        <v>91.9</v>
      </c>
    </row>
    <row r="134" spans="1:13">
      <c r="A134" s="1048" t="s">
        <v>1269</v>
      </c>
      <c r="B134" s="1060"/>
      <c r="C134" s="1061">
        <v>2231209</v>
      </c>
      <c r="D134" s="1061">
        <v>5596449</v>
      </c>
      <c r="E134" s="1061">
        <v>2678699</v>
      </c>
      <c r="F134" s="1061">
        <v>2917750</v>
      </c>
      <c r="G134" s="1068">
        <v>2.5099999999999998</v>
      </c>
      <c r="H134" s="1062">
        <v>666.6</v>
      </c>
      <c r="I134" s="1063">
        <v>2200</v>
      </c>
      <c r="J134" s="1062">
        <v>409.2</v>
      </c>
      <c r="K134" s="1062">
        <v>91.8</v>
      </c>
    </row>
    <row r="135" spans="1:13">
      <c r="A135" s="1048" t="s">
        <v>1270</v>
      </c>
      <c r="B135" s="1060"/>
      <c r="C135" s="1061">
        <v>2258048</v>
      </c>
      <c r="D135" s="1061">
        <v>5599359</v>
      </c>
      <c r="E135" s="1061">
        <v>2679462</v>
      </c>
      <c r="F135" s="1061">
        <v>2919897</v>
      </c>
      <c r="G135" s="1068">
        <v>2.4797342660563459</v>
      </c>
      <c r="H135" s="1062">
        <v>666.92064165110344</v>
      </c>
      <c r="I135" s="1063">
        <v>2910</v>
      </c>
      <c r="J135" s="1062">
        <v>409.3807918477105</v>
      </c>
      <c r="K135" s="1062">
        <v>91.765634198740571</v>
      </c>
    </row>
    <row r="136" spans="1:13">
      <c r="A136" s="1048" t="s">
        <v>1271</v>
      </c>
      <c r="B136" s="1060" t="s">
        <v>1181</v>
      </c>
      <c r="C136" s="1061">
        <v>2255318</v>
      </c>
      <c r="D136" s="1061">
        <v>5588133</v>
      </c>
      <c r="E136" s="1061">
        <v>2673328</v>
      </c>
      <c r="F136" s="1061">
        <v>2914805</v>
      </c>
      <c r="G136" s="1068">
        <v>2.4777583471599125</v>
      </c>
      <c r="H136" s="1062">
        <v>665.6</v>
      </c>
      <c r="I136" s="1063">
        <v>-5488</v>
      </c>
      <c r="J136" s="1062">
        <v>408.56003562020612</v>
      </c>
      <c r="K136" s="1062">
        <v>91.715500693871448</v>
      </c>
    </row>
    <row r="137" spans="1:13">
      <c r="A137" s="1048" t="s">
        <v>1272</v>
      </c>
      <c r="B137" s="1060"/>
      <c r="C137" s="1061">
        <v>2272618</v>
      </c>
      <c r="D137" s="1061">
        <v>5584285</v>
      </c>
      <c r="E137" s="1061">
        <v>2669962</v>
      </c>
      <c r="F137" s="1061">
        <v>2914323</v>
      </c>
      <c r="G137" s="1068">
        <v>2.4572035423463161</v>
      </c>
      <c r="H137" s="1062">
        <v>665.1022554438772</v>
      </c>
      <c r="I137" s="1063">
        <v>-3848</v>
      </c>
      <c r="J137" s="1062">
        <v>408.27870033039346</v>
      </c>
      <c r="K137" s="1062">
        <v>91.615171001978851</v>
      </c>
    </row>
    <row r="138" spans="1:13">
      <c r="A138" s="1048" t="s">
        <v>1273</v>
      </c>
      <c r="B138" s="1060"/>
      <c r="C138" s="1061">
        <v>2273985</v>
      </c>
      <c r="D138" s="1061">
        <v>5575598</v>
      </c>
      <c r="E138" s="1061">
        <v>2664719</v>
      </c>
      <c r="F138" s="1061">
        <v>2910879</v>
      </c>
      <c r="G138" s="1068">
        <v>2.4519062350895013</v>
      </c>
      <c r="H138" s="1062">
        <v>664.06523934751124</v>
      </c>
      <c r="I138" s="1063">
        <v>-8687</v>
      </c>
      <c r="J138" s="1062">
        <v>407.64357567795003</v>
      </c>
      <c r="K138" s="1062">
        <v>91.543447872618543</v>
      </c>
    </row>
    <row r="139" spans="1:13">
      <c r="A139" s="1048" t="s">
        <v>1274</v>
      </c>
      <c r="B139" s="1060"/>
      <c r="C139" s="1061">
        <v>2288479</v>
      </c>
      <c r="D139" s="1061">
        <v>5563548</v>
      </c>
      <c r="E139" s="1061">
        <v>2657796</v>
      </c>
      <c r="F139" s="1061">
        <v>2905752</v>
      </c>
      <c r="G139" s="1068">
        <v>2.4311116684924792</v>
      </c>
      <c r="H139" s="1062">
        <v>662.6119082129344</v>
      </c>
      <c r="I139" s="1063">
        <v>-12050</v>
      </c>
      <c r="J139" s="1062">
        <v>406.7625750952468</v>
      </c>
      <c r="K139" s="1062">
        <v>91.466718426073527</v>
      </c>
    </row>
    <row r="140" spans="1:13">
      <c r="A140" s="1048" t="s">
        <v>1275</v>
      </c>
      <c r="B140" s="1060"/>
      <c r="C140" s="1061">
        <v>2301120</v>
      </c>
      <c r="D140" s="1061">
        <v>5550223</v>
      </c>
      <c r="E140" s="1061">
        <v>2649867</v>
      </c>
      <c r="F140" s="1061">
        <v>2900356</v>
      </c>
      <c r="G140" s="1068">
        <v>2.4119659122514254</v>
      </c>
      <c r="H140" s="1062">
        <v>661.01861853850494</v>
      </c>
      <c r="I140" s="1063">
        <v>-13325</v>
      </c>
      <c r="J140" s="1062">
        <v>405.78835660856453</v>
      </c>
      <c r="K140" s="1062">
        <v>91.363508479648701</v>
      </c>
    </row>
    <row r="141" spans="1:13">
      <c r="A141" s="1048" t="s">
        <v>1276</v>
      </c>
      <c r="B141" s="1060" t="s">
        <v>1277</v>
      </c>
      <c r="C141" s="1061">
        <v>2315200</v>
      </c>
      <c r="D141" s="1061">
        <v>5534800</v>
      </c>
      <c r="E141" s="1061">
        <v>2641561</v>
      </c>
      <c r="F141" s="1061">
        <v>2893239</v>
      </c>
      <c r="G141" s="1068">
        <v>2.3906357982031792</v>
      </c>
      <c r="H141" s="1062">
        <v>658.83417252913387</v>
      </c>
      <c r="I141" s="1063">
        <v>-15423</v>
      </c>
      <c r="J141" s="1062">
        <v>404.6607489747858</v>
      </c>
      <c r="K141" s="1062">
        <v>91.301167998910557</v>
      </c>
    </row>
    <row r="142" spans="1:13">
      <c r="A142" s="1048" t="s">
        <v>1278</v>
      </c>
      <c r="B142" s="1060"/>
      <c r="C142" s="1061">
        <v>2333242</v>
      </c>
      <c r="D142" s="1061">
        <v>5520576</v>
      </c>
      <c r="E142" s="1061">
        <v>2633920</v>
      </c>
      <c r="F142" s="1061">
        <v>2886656</v>
      </c>
      <c r="G142" s="1068">
        <v>2.3660537569613438</v>
      </c>
      <c r="H142" s="1062">
        <v>657.13867393252883</v>
      </c>
      <c r="I142" s="1063">
        <v>-14224</v>
      </c>
      <c r="J142" s="1062">
        <v>403.62080272678816</v>
      </c>
      <c r="K142" s="1062">
        <v>91.244678964171683</v>
      </c>
      <c r="M142" s="1050" t="s">
        <v>1279</v>
      </c>
    </row>
    <row r="143" spans="1:13">
      <c r="A143" s="1065" t="s">
        <v>1280</v>
      </c>
      <c r="B143" s="1066"/>
      <c r="C143" s="1067">
        <v>2349217</v>
      </c>
      <c r="D143" s="1067">
        <v>5503021</v>
      </c>
      <c r="E143" s="1067">
        <v>2624296</v>
      </c>
      <c r="F143" s="1067">
        <v>2878725</v>
      </c>
      <c r="G143" s="1068">
        <f>D143/C143</f>
        <v>2.3424915620821745</v>
      </c>
      <c r="H143" s="1069">
        <f>D143/M143</f>
        <v>655.04902433421057</v>
      </c>
      <c r="I143" s="1070">
        <f>D143-D142</f>
        <v>-17555</v>
      </c>
      <c r="J143" s="1069">
        <f>D143/$D$5*100</f>
        <v>402.33732013514032</v>
      </c>
      <c r="K143" s="1069">
        <f>E143/F143*100</f>
        <v>91.161746953946619</v>
      </c>
      <c r="M143" s="1050">
        <v>8400.93</v>
      </c>
    </row>
    <row r="144" spans="1:13">
      <c r="A144" s="1065" t="s">
        <v>1281</v>
      </c>
      <c r="B144" s="1066"/>
      <c r="C144" s="1067">
        <v>2364596</v>
      </c>
      <c r="D144" s="1067">
        <v>5483450</v>
      </c>
      <c r="E144" s="1067">
        <v>2614220</v>
      </c>
      <c r="F144" s="1067">
        <v>2869230</v>
      </c>
      <c r="G144" s="1068">
        <f>D144/C144</f>
        <v>2.3189796481090217</v>
      </c>
      <c r="H144" s="1069">
        <f>D144/M144</f>
        <v>652.71862434441857</v>
      </c>
      <c r="I144" s="1070">
        <f>D144-D143</f>
        <v>-19571</v>
      </c>
      <c r="J144" s="1069">
        <f>D144/$D$5*100</f>
        <v>400.9064435870834</v>
      </c>
      <c r="K144" s="1069">
        <f>E144/F144*100</f>
        <v>91.112249627948955</v>
      </c>
      <c r="M144" s="1050">
        <v>8400.94</v>
      </c>
    </row>
    <row r="145" spans="1:13">
      <c r="A145" s="1065" t="s">
        <v>1282</v>
      </c>
      <c r="B145" s="1066"/>
      <c r="C145" s="1067">
        <v>2382855</v>
      </c>
      <c r="D145" s="1067">
        <v>5463594</v>
      </c>
      <c r="E145" s="1067">
        <v>2604161</v>
      </c>
      <c r="F145" s="1067">
        <v>2859433</v>
      </c>
      <c r="G145" s="1068">
        <f t="shared" ref="G145:G146" si="0">D145/C145</f>
        <v>2.2928772417960808</v>
      </c>
      <c r="H145" s="1069">
        <f t="shared" ref="H145:H146" si="1">D145/M145</f>
        <v>650.35430516786789</v>
      </c>
      <c r="I145" s="1070">
        <f t="shared" ref="I145:I146" si="2">D145-D144</f>
        <v>-19856</v>
      </c>
      <c r="J145" s="1069">
        <f t="shared" ref="J145:J146" si="3">D145/$D$5*100</f>
        <v>399.4547300957841</v>
      </c>
      <c r="K145" s="1069">
        <f t="shared" ref="K145:K146" si="4">E145/F145*100</f>
        <v>91.072635728831557</v>
      </c>
      <c r="M145" s="1050">
        <v>8400.9500000000007</v>
      </c>
    </row>
    <row r="146" spans="1:13">
      <c r="A146" s="1071" t="s">
        <v>1283</v>
      </c>
      <c r="B146" s="1072"/>
      <c r="C146" s="1073">
        <v>2399411</v>
      </c>
      <c r="D146" s="1073">
        <v>5438891</v>
      </c>
      <c r="E146" s="1073">
        <v>2591307</v>
      </c>
      <c r="F146" s="1073">
        <v>2847584</v>
      </c>
      <c r="G146" s="1074">
        <f t="shared" si="0"/>
        <v>2.2667608842336722</v>
      </c>
      <c r="H146" s="1075">
        <f t="shared" si="1"/>
        <v>647.41457503565073</v>
      </c>
      <c r="I146" s="1076">
        <f t="shared" si="2"/>
        <v>-24703</v>
      </c>
      <c r="J146" s="1075">
        <f t="shared" si="3"/>
        <v>397.64864234520161</v>
      </c>
      <c r="K146" s="1075">
        <f t="shared" si="4"/>
        <v>91.000195253239241</v>
      </c>
      <c r="M146" s="1050">
        <v>8400.94</v>
      </c>
    </row>
    <row r="147" spans="1:13">
      <c r="A147" s="1077" t="s">
        <v>1284</v>
      </c>
      <c r="B147" s="1078"/>
    </row>
    <row r="148" spans="1:13">
      <c r="A148" s="1079" t="s">
        <v>1285</v>
      </c>
      <c r="B148" s="1079"/>
    </row>
    <row r="149" spans="1:13">
      <c r="A149" s="1079" t="s">
        <v>1286</v>
      </c>
      <c r="B149" s="1079"/>
    </row>
    <row r="150" spans="1:13">
      <c r="A150" s="1050" t="s">
        <v>1287</v>
      </c>
      <c r="B150" s="1079"/>
    </row>
    <row r="151" spans="1:13">
      <c r="A151" s="1079" t="s">
        <v>1288</v>
      </c>
      <c r="B151" s="1079"/>
    </row>
    <row r="152" spans="1:13">
      <c r="A152" s="1079" t="s">
        <v>1289</v>
      </c>
      <c r="B152" s="1079"/>
    </row>
    <row r="153" spans="1:13">
      <c r="A153" s="1050" t="s">
        <v>1290</v>
      </c>
    </row>
    <row r="154" spans="1:13">
      <c r="A154" s="1050" t="s">
        <v>1291</v>
      </c>
    </row>
    <row r="155" spans="1:13">
      <c r="A155" s="1050" t="s">
        <v>1292</v>
      </c>
    </row>
  </sheetData>
  <mergeCells count="6">
    <mergeCell ref="K3:K4"/>
    <mergeCell ref="A3:B4"/>
    <mergeCell ref="C3:C4"/>
    <mergeCell ref="D3:F3"/>
    <mergeCell ref="G3:G4"/>
    <mergeCell ref="I3:I4"/>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AJ457"/>
  <sheetViews>
    <sheetView workbookViewId="0">
      <pane xSplit="1" ySplit="3" topLeftCell="C4" activePane="bottomRight" state="frozen"/>
      <selection pane="topRight" activeCell="B1" sqref="B1"/>
      <selection pane="bottomLeft" activeCell="A4" sqref="A4"/>
      <selection pane="bottomRight" activeCell="C10" sqref="C10"/>
    </sheetView>
  </sheetViews>
  <sheetFormatPr defaultRowHeight="13"/>
  <cols>
    <col min="1" max="1" width="11.08984375" style="56" customWidth="1"/>
    <col min="2" max="2" width="11.08984375" style="56" hidden="1" customWidth="1"/>
    <col min="3" max="6" width="10.6328125" customWidth="1"/>
    <col min="7" max="7" width="4.453125" hidden="1" customWidth="1"/>
    <col min="8" max="8" width="10.6328125" hidden="1" customWidth="1"/>
    <col min="9" max="12" width="10.6328125" customWidth="1"/>
    <col min="13" max="13" width="5.26953125" hidden="1" customWidth="1"/>
    <col min="14" max="14" width="10.6328125" hidden="1" customWidth="1"/>
    <col min="15" max="18" width="10.6328125" customWidth="1"/>
    <col min="19" max="19" width="5.26953125" hidden="1" customWidth="1"/>
    <col min="20" max="20" width="10.6328125" hidden="1" customWidth="1"/>
    <col min="21" max="24" width="10.6328125" customWidth="1"/>
    <col min="25" max="25" width="5" customWidth="1"/>
    <col min="26" max="30" width="10.6328125" customWidth="1"/>
    <col min="31" max="31" width="6" style="417" customWidth="1"/>
    <col min="32" max="36" width="10.6328125" customWidth="1"/>
  </cols>
  <sheetData>
    <row r="1" spans="1:36">
      <c r="A1" s="1" t="s">
        <v>647</v>
      </c>
      <c r="B1" s="1"/>
      <c r="C1" s="219"/>
      <c r="D1" s="219"/>
      <c r="E1" s="433" t="s">
        <v>332</v>
      </c>
      <c r="F1" s="362" t="s">
        <v>320</v>
      </c>
      <c r="G1" s="219"/>
      <c r="H1" s="219"/>
      <c r="I1" s="219"/>
      <c r="J1" s="219"/>
      <c r="K1" s="433" t="s">
        <v>332</v>
      </c>
      <c r="L1" s="362" t="s">
        <v>320</v>
      </c>
      <c r="M1" s="219"/>
      <c r="N1" s="219"/>
      <c r="O1" s="219"/>
      <c r="P1" s="219"/>
      <c r="Q1" s="433" t="s">
        <v>332</v>
      </c>
      <c r="R1" s="362" t="s">
        <v>1</v>
      </c>
      <c r="S1" s="219"/>
      <c r="T1" s="219"/>
      <c r="U1" s="219"/>
      <c r="V1" s="219"/>
      <c r="W1" s="433" t="s">
        <v>332</v>
      </c>
      <c r="X1" s="362" t="s">
        <v>1</v>
      </c>
      <c r="Y1" s="219"/>
      <c r="Z1" s="219"/>
      <c r="AA1" s="219"/>
      <c r="AB1" s="219"/>
      <c r="AC1" s="433"/>
      <c r="AD1" s="362" t="s">
        <v>1</v>
      </c>
      <c r="AE1" s="1038"/>
      <c r="AF1" s="219"/>
      <c r="AG1" s="219"/>
      <c r="AH1" s="219"/>
      <c r="AI1" s="433"/>
      <c r="AJ1" s="362" t="s">
        <v>1</v>
      </c>
    </row>
    <row r="2" spans="1:36">
      <c r="A2" s="5"/>
      <c r="B2" s="439" t="s">
        <v>325</v>
      </c>
      <c r="C2" s="1089" t="s">
        <v>999</v>
      </c>
      <c r="D2" s="1090"/>
      <c r="E2" s="455" t="s">
        <v>1000</v>
      </c>
      <c r="F2" s="381" t="s">
        <v>999</v>
      </c>
      <c r="G2" s="219"/>
      <c r="H2" s="395" t="s">
        <v>328</v>
      </c>
      <c r="I2" s="1089" t="s">
        <v>992</v>
      </c>
      <c r="J2" s="1090"/>
      <c r="K2" s="455" t="s">
        <v>1001</v>
      </c>
      <c r="L2" s="381" t="s">
        <v>992</v>
      </c>
      <c r="M2" s="219"/>
      <c r="N2" s="395" t="s">
        <v>621</v>
      </c>
      <c r="O2" s="1089" t="s">
        <v>993</v>
      </c>
      <c r="P2" s="1090"/>
      <c r="Q2" s="455" t="s">
        <v>1002</v>
      </c>
      <c r="R2" s="381" t="s">
        <v>993</v>
      </c>
      <c r="S2" s="219"/>
      <c r="T2" s="395" t="s">
        <v>575</v>
      </c>
      <c r="U2" s="1089" t="s">
        <v>994</v>
      </c>
      <c r="V2" s="1090"/>
      <c r="W2" s="455" t="s">
        <v>1003</v>
      </c>
      <c r="X2" s="381" t="s">
        <v>994</v>
      </c>
      <c r="Y2" s="219"/>
      <c r="Z2" s="395" t="s">
        <v>995</v>
      </c>
      <c r="AA2" s="1089" t="s">
        <v>995</v>
      </c>
      <c r="AB2" s="1090"/>
      <c r="AC2" s="455" t="s">
        <v>1004</v>
      </c>
      <c r="AD2" s="381" t="s">
        <v>995</v>
      </c>
      <c r="AE2" s="855"/>
      <c r="AF2" s="395" t="s">
        <v>1085</v>
      </c>
      <c r="AG2" s="1089" t="s">
        <v>1085</v>
      </c>
      <c r="AH2" s="1090"/>
      <c r="AI2" s="455" t="s">
        <v>1086</v>
      </c>
      <c r="AJ2" s="381" t="s">
        <v>1085</v>
      </c>
    </row>
    <row r="3" spans="1:36" ht="27.75" customHeight="1">
      <c r="A3" s="364" t="s">
        <v>333</v>
      </c>
      <c r="B3" s="440" t="s">
        <v>331</v>
      </c>
      <c r="C3" s="467" t="s">
        <v>858</v>
      </c>
      <c r="D3" s="474" t="s">
        <v>859</v>
      </c>
      <c r="E3" s="456" t="s">
        <v>860</v>
      </c>
      <c r="F3" s="441" t="s">
        <v>861</v>
      </c>
      <c r="G3" s="276"/>
      <c r="H3" s="434" t="s">
        <v>331</v>
      </c>
      <c r="I3" s="738" t="s">
        <v>858</v>
      </c>
      <c r="J3" s="474" t="s">
        <v>859</v>
      </c>
      <c r="K3" s="456" t="s">
        <v>860</v>
      </c>
      <c r="L3" s="441" t="s">
        <v>861</v>
      </c>
      <c r="M3" s="219"/>
      <c r="N3" s="434" t="s">
        <v>331</v>
      </c>
      <c r="O3" s="738" t="s">
        <v>858</v>
      </c>
      <c r="P3" s="474" t="s">
        <v>859</v>
      </c>
      <c r="Q3" s="456" t="s">
        <v>860</v>
      </c>
      <c r="R3" s="441" t="s">
        <v>861</v>
      </c>
      <c r="S3" s="219"/>
      <c r="T3" s="434" t="s">
        <v>331</v>
      </c>
      <c r="U3" s="738" t="s">
        <v>858</v>
      </c>
      <c r="V3" s="474" t="s">
        <v>859</v>
      </c>
      <c r="W3" s="456" t="s">
        <v>860</v>
      </c>
      <c r="X3" s="441" t="s">
        <v>861</v>
      </c>
      <c r="Y3" s="219"/>
      <c r="Z3" s="434" t="s">
        <v>331</v>
      </c>
      <c r="AA3" s="467" t="s">
        <v>324</v>
      </c>
      <c r="AB3" s="474" t="s">
        <v>574</v>
      </c>
      <c r="AC3" s="456" t="s">
        <v>326</v>
      </c>
      <c r="AD3" s="441" t="s">
        <v>648</v>
      </c>
      <c r="AE3" s="863"/>
      <c r="AF3" s="434" t="s">
        <v>331</v>
      </c>
      <c r="AG3" s="1019" t="s">
        <v>324</v>
      </c>
      <c r="AH3" s="474" t="s">
        <v>574</v>
      </c>
      <c r="AI3" s="456" t="s">
        <v>326</v>
      </c>
      <c r="AJ3" s="441" t="s">
        <v>648</v>
      </c>
    </row>
    <row r="4" spans="1:36">
      <c r="A4" s="431" t="s">
        <v>15</v>
      </c>
      <c r="B4" s="435">
        <f>昼間人口!O4</f>
        <v>5588133</v>
      </c>
      <c r="C4" s="182">
        <f>昼間人口!F4</f>
        <v>5347839</v>
      </c>
      <c r="D4" s="457">
        <f>SUM(D5:D14)</f>
        <v>808828</v>
      </c>
      <c r="E4" s="457">
        <f>SUM(E5:E14)</f>
        <v>223654</v>
      </c>
      <c r="F4" s="442">
        <f>SUM(F5:F14)</f>
        <v>4762665</v>
      </c>
      <c r="G4" s="219"/>
      <c r="H4" s="435">
        <f>昼間人口!P4</f>
        <v>5534800</v>
      </c>
      <c r="I4" s="182">
        <f>昼間人口!G4</f>
        <v>5294074</v>
      </c>
      <c r="J4" s="457">
        <f>SUM(J5:J14)</f>
        <v>837062</v>
      </c>
      <c r="K4" s="457">
        <f>SUM(K5:K14)</f>
        <v>242813</v>
      </c>
      <c r="L4" s="442">
        <f>SUM(L5:L14)</f>
        <v>4699825</v>
      </c>
      <c r="M4" s="219"/>
      <c r="N4" s="438">
        <f>SUM(N5:N14)</f>
        <v>4029384</v>
      </c>
      <c r="O4" s="15">
        <f t="shared" ref="O4:Q4" si="0">SUM(O5:O14)</f>
        <v>5198039</v>
      </c>
      <c r="P4" s="438">
        <f t="shared" si="0"/>
        <v>807198</v>
      </c>
      <c r="Q4" s="438">
        <f t="shared" si="0"/>
        <v>243207</v>
      </c>
      <c r="R4" s="442">
        <f>SUM(R5:R14)</f>
        <v>4634048</v>
      </c>
      <c r="S4" s="219"/>
      <c r="T4" s="438">
        <f>SUM(T5:T14)</f>
        <v>5503021</v>
      </c>
      <c r="U4" s="15">
        <f t="shared" ref="U4:V4" si="1">SUM(U5:U14)</f>
        <v>5269012</v>
      </c>
      <c r="V4" s="438">
        <f t="shared" si="1"/>
        <v>835239</v>
      </c>
      <c r="W4" s="438">
        <f t="shared" ref="W4" si="2">SUM(W5:W14)</f>
        <v>248405</v>
      </c>
      <c r="X4" s="442">
        <f>SUM(X5:X14)</f>
        <v>4682178</v>
      </c>
      <c r="Y4" s="219"/>
      <c r="Z4" s="438">
        <f>SUM(Z5:Z14)</f>
        <v>5483450</v>
      </c>
      <c r="AA4" s="15">
        <f t="shared" ref="AA4:AC4" si="3">SUM(AA5:AA14)</f>
        <v>5252546</v>
      </c>
      <c r="AB4" s="438">
        <f t="shared" si="3"/>
        <v>833681</v>
      </c>
      <c r="AC4" s="438">
        <f t="shared" si="3"/>
        <v>245261</v>
      </c>
      <c r="AD4" s="442">
        <f>SUM(AD5:AD14)</f>
        <v>4664126</v>
      </c>
      <c r="AE4" s="346"/>
      <c r="AF4" s="438">
        <f>SUM(AF5:AF14)</f>
        <v>5463596</v>
      </c>
      <c r="AG4" s="15">
        <f t="shared" ref="AG4:AI4" si="4">SUM(AG5:AG14)</f>
        <v>5235614</v>
      </c>
      <c r="AH4" s="438">
        <f t="shared" si="4"/>
        <v>831887</v>
      </c>
      <c r="AI4" s="438">
        <f t="shared" si="4"/>
        <v>229441</v>
      </c>
      <c r="AJ4" s="442">
        <f>SUM(AJ5:AJ14)</f>
        <v>4633168</v>
      </c>
    </row>
    <row r="5" spans="1:36">
      <c r="A5" s="367" t="s">
        <v>16</v>
      </c>
      <c r="B5" s="387">
        <f>昼間人口!O5</f>
        <v>1544200</v>
      </c>
      <c r="C5" s="176">
        <f>昼間人口!F5</f>
        <v>1583765</v>
      </c>
      <c r="D5" s="458">
        <f>D15</f>
        <v>204968</v>
      </c>
      <c r="E5" s="458">
        <f>E15</f>
        <v>57430</v>
      </c>
      <c r="F5" s="443">
        <f>F15</f>
        <v>1436227</v>
      </c>
      <c r="G5" s="219"/>
      <c r="H5" s="387">
        <f>昼間人口!P5</f>
        <v>1537272</v>
      </c>
      <c r="I5" s="176">
        <f>昼間人口!G5</f>
        <v>1571625</v>
      </c>
      <c r="J5" s="458">
        <f>J15</f>
        <v>213600</v>
      </c>
      <c r="K5" s="458">
        <f>K15</f>
        <v>62845</v>
      </c>
      <c r="L5" s="443">
        <f>L15</f>
        <v>1420870</v>
      </c>
      <c r="M5" s="219"/>
      <c r="N5" s="20">
        <f>N15</f>
        <v>44573</v>
      </c>
      <c r="O5" s="12">
        <f t="shared" ref="O5:Q5" si="5">O15</f>
        <v>1492143</v>
      </c>
      <c r="P5" s="20">
        <f t="shared" si="5"/>
        <v>210870</v>
      </c>
      <c r="Q5" s="20">
        <f t="shared" si="5"/>
        <v>63190</v>
      </c>
      <c r="R5" s="443">
        <f>R15</f>
        <v>1344463</v>
      </c>
      <c r="S5" s="219"/>
      <c r="T5" s="20">
        <f>T15</f>
        <v>1532153</v>
      </c>
      <c r="U5" s="12">
        <f t="shared" ref="U5:V5" si="6">U15</f>
        <v>1572356</v>
      </c>
      <c r="V5" s="20">
        <f t="shared" si="6"/>
        <v>215448</v>
      </c>
      <c r="W5" s="20">
        <f t="shared" ref="W5" si="7">W15</f>
        <v>70183</v>
      </c>
      <c r="X5" s="443">
        <f>X15</f>
        <v>1427091</v>
      </c>
      <c r="Y5" s="219"/>
      <c r="Z5" s="20">
        <f>Z15</f>
        <v>1527407</v>
      </c>
      <c r="AA5" s="12">
        <f t="shared" ref="AA5:AC5" si="8">AA15</f>
        <v>1570170</v>
      </c>
      <c r="AB5" s="20">
        <f t="shared" si="8"/>
        <v>215906</v>
      </c>
      <c r="AC5" s="20">
        <f t="shared" si="8"/>
        <v>63176</v>
      </c>
      <c r="AD5" s="443">
        <f>AD15</f>
        <v>1417440</v>
      </c>
      <c r="AE5" s="346"/>
      <c r="AF5" s="20">
        <f>AF15</f>
        <v>1522944</v>
      </c>
      <c r="AG5" s="12">
        <f t="shared" ref="AG5:AI5" si="9">AG15</f>
        <v>1567943</v>
      </c>
      <c r="AH5" s="20">
        <f t="shared" si="9"/>
        <v>216270</v>
      </c>
      <c r="AI5" s="20">
        <f t="shared" si="9"/>
        <v>59534</v>
      </c>
      <c r="AJ5" s="443">
        <f>AJ15</f>
        <v>1411207</v>
      </c>
    </row>
    <row r="6" spans="1:36">
      <c r="A6" s="432" t="s">
        <v>17</v>
      </c>
      <c r="B6" s="387">
        <f>昼間人口!O6</f>
        <v>1029626</v>
      </c>
      <c r="C6" s="176">
        <f>昼間人口!F6</f>
        <v>944311</v>
      </c>
      <c r="D6" s="458">
        <f>D25</f>
        <v>180295</v>
      </c>
      <c r="E6" s="458">
        <f>E25</f>
        <v>25244</v>
      </c>
      <c r="F6" s="443">
        <f>F25</f>
        <v>789260</v>
      </c>
      <c r="G6" s="219"/>
      <c r="H6" s="387">
        <f>昼間人口!P6</f>
        <v>1035763</v>
      </c>
      <c r="I6" s="176">
        <f>昼間人口!G6</f>
        <v>954144</v>
      </c>
      <c r="J6" s="458">
        <f>J25</f>
        <v>183787</v>
      </c>
      <c r="K6" s="458">
        <f>K25</f>
        <v>25358</v>
      </c>
      <c r="L6" s="443">
        <f>L25</f>
        <v>795715</v>
      </c>
      <c r="M6" s="219"/>
      <c r="N6" s="20">
        <f>N25</f>
        <v>1035506</v>
      </c>
      <c r="O6" s="12">
        <f t="shared" ref="O6:Q6" si="10">O25</f>
        <v>949244</v>
      </c>
      <c r="P6" s="20">
        <f t="shared" si="10"/>
        <v>181213</v>
      </c>
      <c r="Q6" s="20">
        <f t="shared" si="10"/>
        <v>26469</v>
      </c>
      <c r="R6" s="443">
        <f>R25</f>
        <v>794500</v>
      </c>
      <c r="S6" s="219"/>
      <c r="T6" s="20">
        <f>T25</f>
        <v>1034328</v>
      </c>
      <c r="U6" s="12">
        <f t="shared" ref="U6:V6" si="11">U25</f>
        <v>952783</v>
      </c>
      <c r="V6" s="20">
        <f t="shared" si="11"/>
        <v>183520</v>
      </c>
      <c r="W6" s="20">
        <f t="shared" ref="W6" si="12">W25</f>
        <v>25569</v>
      </c>
      <c r="X6" s="443">
        <f>X25</f>
        <v>794832</v>
      </c>
      <c r="Y6" s="219"/>
      <c r="Z6" s="20">
        <f>Z25</f>
        <v>1033949</v>
      </c>
      <c r="AA6" s="12">
        <f t="shared" ref="AA6:AC6" si="13">AA25</f>
        <v>952460</v>
      </c>
      <c r="AB6" s="20">
        <f t="shared" si="13"/>
        <v>183455</v>
      </c>
      <c r="AC6" s="20">
        <f t="shared" si="13"/>
        <v>26005</v>
      </c>
      <c r="AD6" s="443">
        <f>AD25</f>
        <v>795010</v>
      </c>
      <c r="AE6" s="346"/>
      <c r="AF6" s="20">
        <f>AF25</f>
        <v>1033217</v>
      </c>
      <c r="AG6" s="12">
        <f t="shared" ref="AG6:AI6" si="14">AG25</f>
        <v>951854</v>
      </c>
      <c r="AH6" s="20">
        <f t="shared" si="14"/>
        <v>183335</v>
      </c>
      <c r="AI6" s="20">
        <f t="shared" si="14"/>
        <v>24753</v>
      </c>
      <c r="AJ6" s="443">
        <f>AJ25</f>
        <v>793272</v>
      </c>
    </row>
    <row r="7" spans="1:36">
      <c r="A7" s="432" t="s">
        <v>18</v>
      </c>
      <c r="B7" s="387">
        <f>昼間人口!O7</f>
        <v>724205</v>
      </c>
      <c r="C7" s="176">
        <f>昼間人口!F7</f>
        <v>612312</v>
      </c>
      <c r="D7" s="458">
        <f>D29</f>
        <v>94804</v>
      </c>
      <c r="E7" s="458">
        <f>E29</f>
        <v>30807</v>
      </c>
      <c r="F7" s="443">
        <f>F29</f>
        <v>548315</v>
      </c>
      <c r="G7" s="219"/>
      <c r="H7" s="387">
        <f>昼間人口!P7</f>
        <v>721690</v>
      </c>
      <c r="I7" s="176">
        <f>昼間人口!G7</f>
        <v>610106</v>
      </c>
      <c r="J7" s="458">
        <f>J29</f>
        <v>99250</v>
      </c>
      <c r="K7" s="458">
        <f>K29</f>
        <v>30062</v>
      </c>
      <c r="L7" s="443">
        <f>L29</f>
        <v>540918</v>
      </c>
      <c r="M7" s="219"/>
      <c r="N7" s="20">
        <f>N29</f>
        <v>721237</v>
      </c>
      <c r="O7" s="12">
        <f t="shared" ref="O7:Q7" si="15">O29</f>
        <v>609875</v>
      </c>
      <c r="P7" s="20">
        <f t="shared" si="15"/>
        <v>94448</v>
      </c>
      <c r="Q7" s="20">
        <f t="shared" si="15"/>
        <v>30032</v>
      </c>
      <c r="R7" s="443">
        <f>R29</f>
        <v>545459</v>
      </c>
      <c r="S7" s="219"/>
      <c r="T7" s="20">
        <f>T29</f>
        <v>720348</v>
      </c>
      <c r="U7" s="12">
        <f t="shared" ref="U7:V7" si="16">U29</f>
        <v>608991</v>
      </c>
      <c r="V7" s="20">
        <f t="shared" si="16"/>
        <v>99075</v>
      </c>
      <c r="W7" s="20">
        <f t="shared" ref="W7" si="17">W29</f>
        <v>30120</v>
      </c>
      <c r="X7" s="443">
        <f>X29</f>
        <v>540036</v>
      </c>
      <c r="Y7" s="219"/>
      <c r="Z7" s="20">
        <f>Z29</f>
        <v>719220</v>
      </c>
      <c r="AA7" s="12">
        <f t="shared" ref="AA7:AC7" si="18">AA29</f>
        <v>608110</v>
      </c>
      <c r="AB7" s="20">
        <f t="shared" si="18"/>
        <v>98960</v>
      </c>
      <c r="AC7" s="20">
        <f t="shared" si="18"/>
        <v>35896</v>
      </c>
      <c r="AD7" s="443">
        <f>AD29</f>
        <v>545046</v>
      </c>
      <c r="AE7" s="346"/>
      <c r="AF7" s="20">
        <f>AF29</f>
        <v>717906</v>
      </c>
      <c r="AG7" s="12">
        <f t="shared" ref="AG7:AI7" si="19">AG29</f>
        <v>607044</v>
      </c>
      <c r="AH7" s="20">
        <f t="shared" si="19"/>
        <v>98799</v>
      </c>
      <c r="AI7" s="20">
        <f t="shared" si="19"/>
        <v>31826</v>
      </c>
      <c r="AJ7" s="443">
        <f>AJ29</f>
        <v>540071</v>
      </c>
    </row>
    <row r="8" spans="1:36">
      <c r="A8" s="432" t="s">
        <v>19</v>
      </c>
      <c r="B8" s="387">
        <f>昼間人口!O8</f>
        <v>716006</v>
      </c>
      <c r="C8" s="176">
        <f>昼間人口!F8</f>
        <v>651341</v>
      </c>
      <c r="D8" s="458">
        <f>D35</f>
        <v>117875</v>
      </c>
      <c r="E8" s="458">
        <f>E35</f>
        <v>16419</v>
      </c>
      <c r="F8" s="443">
        <f>F35</f>
        <v>549885</v>
      </c>
      <c r="G8" s="219"/>
      <c r="H8" s="387">
        <f>昼間人口!P8</f>
        <v>716633</v>
      </c>
      <c r="I8" s="176">
        <f>昼間人口!G8</f>
        <v>650569</v>
      </c>
      <c r="J8" s="458">
        <f>J35</f>
        <v>121619</v>
      </c>
      <c r="K8" s="458">
        <f>K35</f>
        <v>15526</v>
      </c>
      <c r="L8" s="443">
        <f>L35</f>
        <v>544476</v>
      </c>
      <c r="M8" s="219"/>
      <c r="N8" s="20">
        <f>N35</f>
        <v>715422</v>
      </c>
      <c r="O8" s="12">
        <f t="shared" ref="O8:Q8" si="20">O35</f>
        <v>650437</v>
      </c>
      <c r="P8" s="20">
        <f t="shared" si="20"/>
        <v>117459</v>
      </c>
      <c r="Q8" s="20">
        <f t="shared" si="20"/>
        <v>16044</v>
      </c>
      <c r="R8" s="443">
        <f>R35</f>
        <v>549022</v>
      </c>
      <c r="S8" s="219"/>
      <c r="T8" s="20">
        <f>T35</f>
        <v>715083</v>
      </c>
      <c r="U8" s="12">
        <f t="shared" ref="U8:V8" si="21">U35</f>
        <v>649029</v>
      </c>
      <c r="V8" s="20">
        <f t="shared" si="21"/>
        <v>121218</v>
      </c>
      <c r="W8" s="20">
        <f t="shared" ref="W8" si="22">W35</f>
        <v>16640</v>
      </c>
      <c r="X8" s="443">
        <f>X35</f>
        <v>544451</v>
      </c>
      <c r="Y8" s="219"/>
      <c r="Z8" s="20">
        <f>Z35</f>
        <v>714726</v>
      </c>
      <c r="AA8" s="12">
        <f t="shared" ref="AA8:AC8" si="23">AA35</f>
        <v>648626</v>
      </c>
      <c r="AB8" s="20">
        <f t="shared" si="23"/>
        <v>121065</v>
      </c>
      <c r="AC8" s="20">
        <f t="shared" si="23"/>
        <v>16882</v>
      </c>
      <c r="AD8" s="443">
        <f>AD35</f>
        <v>544443</v>
      </c>
      <c r="AE8" s="346"/>
      <c r="AF8" s="20">
        <f>AF35</f>
        <v>713697</v>
      </c>
      <c r="AG8" s="12">
        <f t="shared" ref="AG8:AI8" si="24">AG35</f>
        <v>647626</v>
      </c>
      <c r="AH8" s="20">
        <f t="shared" si="24"/>
        <v>120831</v>
      </c>
      <c r="AI8" s="20">
        <f t="shared" si="24"/>
        <v>16552</v>
      </c>
      <c r="AJ8" s="443">
        <f>AJ35</f>
        <v>543347</v>
      </c>
    </row>
    <row r="9" spans="1:36">
      <c r="A9" s="432" t="s">
        <v>20</v>
      </c>
      <c r="B9" s="387">
        <f>昼間人口!O9</f>
        <v>284769</v>
      </c>
      <c r="C9" s="176">
        <f>昼間人口!F9</f>
        <v>283795</v>
      </c>
      <c r="D9" s="458">
        <f>D41</f>
        <v>60608</v>
      </c>
      <c r="E9" s="458">
        <f>E41</f>
        <v>25689</v>
      </c>
      <c r="F9" s="443">
        <f>F41</f>
        <v>248876</v>
      </c>
      <c r="G9" s="219"/>
      <c r="H9" s="387">
        <f>昼間人口!P9</f>
        <v>272447</v>
      </c>
      <c r="I9" s="176">
        <f>昼間人口!G9</f>
        <v>274684</v>
      </c>
      <c r="J9" s="458">
        <f>J41</f>
        <v>64461</v>
      </c>
      <c r="K9" s="458">
        <f>K41</f>
        <v>24863</v>
      </c>
      <c r="L9" s="443">
        <f>L41</f>
        <v>235086</v>
      </c>
      <c r="M9" s="219"/>
      <c r="N9" s="20">
        <f>N41</f>
        <v>271028</v>
      </c>
      <c r="O9" s="12">
        <f t="shared" ref="O9:Q9" si="25">O41</f>
        <v>270438</v>
      </c>
      <c r="P9" s="20">
        <f t="shared" si="25"/>
        <v>58100</v>
      </c>
      <c r="Q9" s="20">
        <f t="shared" si="25"/>
        <v>25694</v>
      </c>
      <c r="R9" s="443">
        <f>R41</f>
        <v>238032</v>
      </c>
      <c r="S9" s="219"/>
      <c r="T9" s="20">
        <f>T41</f>
        <v>269235</v>
      </c>
      <c r="U9" s="12">
        <f>U41</f>
        <v>271580</v>
      </c>
      <c r="V9" s="20">
        <f t="shared" ref="V9" si="26">V41</f>
        <v>63856</v>
      </c>
      <c r="W9" s="20">
        <f t="shared" ref="W9" si="27">W41</f>
        <v>24966</v>
      </c>
      <c r="X9" s="443">
        <f>X41</f>
        <v>232690</v>
      </c>
      <c r="Y9" s="219"/>
      <c r="Z9" s="20">
        <f>Z41</f>
        <v>267560</v>
      </c>
      <c r="AA9" s="12">
        <f t="shared" ref="AA9:AC9" si="28">AA41</f>
        <v>269951</v>
      </c>
      <c r="AB9" s="20">
        <f t="shared" si="28"/>
        <v>63523</v>
      </c>
      <c r="AC9" s="20">
        <f t="shared" si="28"/>
        <v>25244</v>
      </c>
      <c r="AD9" s="443">
        <f>AD41</f>
        <v>231672</v>
      </c>
      <c r="AE9" s="346"/>
      <c r="AF9" s="20">
        <f>AF41</f>
        <v>265529</v>
      </c>
      <c r="AG9" s="12">
        <f t="shared" ref="AG9:AI9" si="29">AG41</f>
        <v>267970</v>
      </c>
      <c r="AH9" s="20">
        <f t="shared" si="29"/>
        <v>63118</v>
      </c>
      <c r="AI9" s="20">
        <f t="shared" si="29"/>
        <v>23431</v>
      </c>
      <c r="AJ9" s="443">
        <f>AJ41</f>
        <v>228283</v>
      </c>
    </row>
    <row r="10" spans="1:36">
      <c r="A10" s="432" t="s">
        <v>21</v>
      </c>
      <c r="B10" s="387">
        <f>昼間人口!O10</f>
        <v>581677</v>
      </c>
      <c r="C10" s="176">
        <f>昼間人口!F10</f>
        <v>586448</v>
      </c>
      <c r="D10" s="458">
        <f>D48</f>
        <v>72315</v>
      </c>
      <c r="E10" s="458">
        <f>E48</f>
        <v>15553</v>
      </c>
      <c r="F10" s="443">
        <f>F48</f>
        <v>529686</v>
      </c>
      <c r="G10" s="219"/>
      <c r="H10" s="387">
        <f>昼間人口!P10</f>
        <v>579154</v>
      </c>
      <c r="I10" s="176">
        <f>昼間人口!G10</f>
        <v>581225</v>
      </c>
      <c r="J10" s="458">
        <f>J48</f>
        <v>74081</v>
      </c>
      <c r="K10" s="458">
        <f>K48</f>
        <v>22502</v>
      </c>
      <c r="L10" s="443">
        <f>L48</f>
        <v>529646</v>
      </c>
      <c r="M10" s="219"/>
      <c r="N10" s="20">
        <f>N48</f>
        <v>577594</v>
      </c>
      <c r="O10" s="12">
        <f t="shared" ref="O10:Q10" si="30">O48</f>
        <v>582626</v>
      </c>
      <c r="P10" s="20">
        <f t="shared" si="30"/>
        <v>71723</v>
      </c>
      <c r="Q10" s="20">
        <f t="shared" si="30"/>
        <v>20448</v>
      </c>
      <c r="R10" s="443">
        <f>R48</f>
        <v>531351</v>
      </c>
      <c r="S10" s="219"/>
      <c r="T10" s="20">
        <f>T48</f>
        <v>575657</v>
      </c>
      <c r="U10" s="12">
        <f t="shared" ref="U10:V10" si="31">U48</f>
        <v>577794</v>
      </c>
      <c r="V10" s="20">
        <f t="shared" si="31"/>
        <v>73606</v>
      </c>
      <c r="W10" s="20">
        <f t="shared" ref="W10" si="32">W48</f>
        <v>19581</v>
      </c>
      <c r="X10" s="443">
        <f>X48</f>
        <v>523769</v>
      </c>
      <c r="Y10" s="219"/>
      <c r="Z10" s="20">
        <f>Z48</f>
        <v>573389</v>
      </c>
      <c r="AA10" s="12">
        <f t="shared" ref="AA10:AC10" si="33">AA48</f>
        <v>575571</v>
      </c>
      <c r="AB10" s="20">
        <f t="shared" si="33"/>
        <v>73292</v>
      </c>
      <c r="AC10" s="20">
        <f t="shared" si="33"/>
        <v>18424</v>
      </c>
      <c r="AD10" s="443">
        <f>AD48</f>
        <v>520703</v>
      </c>
      <c r="AE10" s="346"/>
      <c r="AF10" s="20">
        <f>AF48</f>
        <v>571944</v>
      </c>
      <c r="AG10" s="12">
        <f t="shared" ref="AG10:AI10" si="34">AG48</f>
        <v>574154</v>
      </c>
      <c r="AH10" s="20">
        <f t="shared" si="34"/>
        <v>73068</v>
      </c>
      <c r="AI10" s="20">
        <f t="shared" si="34"/>
        <v>17423</v>
      </c>
      <c r="AJ10" s="443">
        <f>AJ48</f>
        <v>518509</v>
      </c>
    </row>
    <row r="11" spans="1:36">
      <c r="A11" s="432" t="s">
        <v>22</v>
      </c>
      <c r="B11" s="387">
        <f>昼間人口!O11</f>
        <v>272476</v>
      </c>
      <c r="C11" s="176">
        <f>昼間人口!F11</f>
        <v>257551</v>
      </c>
      <c r="D11" s="458">
        <f>D53</f>
        <v>40552</v>
      </c>
      <c r="E11" s="458">
        <f>E53</f>
        <v>11830</v>
      </c>
      <c r="F11" s="443">
        <f>F53</f>
        <v>228829</v>
      </c>
      <c r="G11" s="219"/>
      <c r="H11" s="387">
        <f>昼間人口!P11</f>
        <v>260312</v>
      </c>
      <c r="I11" s="176">
        <f>昼間人口!G11</f>
        <v>246227</v>
      </c>
      <c r="J11" s="458">
        <f>J53</f>
        <v>41534</v>
      </c>
      <c r="K11" s="458">
        <f>K53</f>
        <v>11828</v>
      </c>
      <c r="L11" s="443">
        <f>L53</f>
        <v>216521</v>
      </c>
      <c r="M11" s="219"/>
      <c r="N11" s="20">
        <f>N53</f>
        <v>257438</v>
      </c>
      <c r="O11" s="12">
        <f t="shared" ref="O11:Q11" si="35">O53</f>
        <v>243093</v>
      </c>
      <c r="P11" s="20">
        <f t="shared" si="35"/>
        <v>38501</v>
      </c>
      <c r="Q11" s="20">
        <f t="shared" si="35"/>
        <v>11850</v>
      </c>
      <c r="R11" s="443">
        <f>R53</f>
        <v>216442</v>
      </c>
      <c r="S11" s="219"/>
      <c r="T11" s="20">
        <f>T53</f>
        <v>254860</v>
      </c>
      <c r="U11" s="12">
        <f t="shared" ref="U11:V11" si="36">U53</f>
        <v>240986</v>
      </c>
      <c r="V11" s="20">
        <f t="shared" si="36"/>
        <v>40748</v>
      </c>
      <c r="W11" s="20">
        <f t="shared" ref="W11" si="37">W53</f>
        <v>11799</v>
      </c>
      <c r="X11" s="443">
        <f>X53</f>
        <v>212037</v>
      </c>
      <c r="Y11" s="219"/>
      <c r="Z11" s="20">
        <f>Z53</f>
        <v>251697</v>
      </c>
      <c r="AA11" s="12">
        <f t="shared" ref="AA11:AC11" si="38">AA53</f>
        <v>237947</v>
      </c>
      <c r="AB11" s="20">
        <f t="shared" si="38"/>
        <v>40276</v>
      </c>
      <c r="AC11" s="20">
        <f t="shared" si="38"/>
        <v>11180</v>
      </c>
      <c r="AD11" s="443">
        <f>AD53</f>
        <v>208851</v>
      </c>
      <c r="AE11" s="346"/>
      <c r="AF11" s="20">
        <f>AF53</f>
        <v>248747</v>
      </c>
      <c r="AG11" s="12">
        <f t="shared" ref="AG11:AI11" si="39">AG53</f>
        <v>235117</v>
      </c>
      <c r="AH11" s="20">
        <f t="shared" si="39"/>
        <v>39826</v>
      </c>
      <c r="AI11" s="20">
        <f t="shared" si="39"/>
        <v>10400</v>
      </c>
      <c r="AJ11" s="443">
        <f>AJ53</f>
        <v>205691</v>
      </c>
    </row>
    <row r="12" spans="1:36">
      <c r="A12" s="432" t="s">
        <v>23</v>
      </c>
      <c r="B12" s="387">
        <f>昼間人口!O12</f>
        <v>180607</v>
      </c>
      <c r="C12" s="176">
        <f>昼間人口!F12</f>
        <v>180798</v>
      </c>
      <c r="D12" s="458">
        <f>D61</f>
        <v>14940</v>
      </c>
      <c r="E12" s="458">
        <f>E61</f>
        <v>15018</v>
      </c>
      <c r="F12" s="443">
        <f>F61</f>
        <v>180876</v>
      </c>
      <c r="G12" s="219"/>
      <c r="H12" s="387">
        <f>昼間人口!P12</f>
        <v>170232</v>
      </c>
      <c r="I12" s="176">
        <f>昼間人口!G12</f>
        <v>169844</v>
      </c>
      <c r="J12" s="458">
        <f>J61</f>
        <v>15142</v>
      </c>
      <c r="K12" s="458">
        <f>K61</f>
        <v>18008</v>
      </c>
      <c r="L12" s="443">
        <f>L61</f>
        <v>172710</v>
      </c>
      <c r="M12" s="219"/>
      <c r="N12" s="20">
        <f>N61</f>
        <v>167971</v>
      </c>
      <c r="O12" s="12">
        <f t="shared" ref="O12:Q12" si="40">O61</f>
        <v>168239</v>
      </c>
      <c r="P12" s="20">
        <f t="shared" si="40"/>
        <v>13855</v>
      </c>
      <c r="Q12" s="20">
        <f t="shared" si="40"/>
        <v>18177</v>
      </c>
      <c r="R12" s="443">
        <f>R61</f>
        <v>172561</v>
      </c>
      <c r="S12" s="219"/>
      <c r="T12" s="20">
        <f>T61</f>
        <v>165490</v>
      </c>
      <c r="U12" s="12">
        <f t="shared" ref="U12:V12" si="41">U61</f>
        <v>165157</v>
      </c>
      <c r="V12" s="20">
        <f t="shared" si="41"/>
        <v>14715</v>
      </c>
      <c r="W12" s="20">
        <f t="shared" ref="W12" si="42">W61</f>
        <v>17981</v>
      </c>
      <c r="X12" s="443">
        <f>X61</f>
        <v>168423</v>
      </c>
      <c r="Y12" s="219"/>
      <c r="Z12" s="20">
        <f>Z61</f>
        <v>162791</v>
      </c>
      <c r="AA12" s="12">
        <f t="shared" ref="AA12:AC12" si="43">AA61</f>
        <v>162472</v>
      </c>
      <c r="AB12" s="20">
        <f t="shared" si="43"/>
        <v>14471</v>
      </c>
      <c r="AC12" s="20">
        <f t="shared" si="43"/>
        <v>17559</v>
      </c>
      <c r="AD12" s="443">
        <f>AD61</f>
        <v>165560</v>
      </c>
      <c r="AE12" s="346"/>
      <c r="AF12" s="20">
        <f>AF61</f>
        <v>159879</v>
      </c>
      <c r="AG12" s="12">
        <f t="shared" ref="AG12:AI12" si="44">AG61</f>
        <v>159584</v>
      </c>
      <c r="AH12" s="20">
        <f t="shared" si="44"/>
        <v>14208</v>
      </c>
      <c r="AI12" s="20">
        <f t="shared" si="44"/>
        <v>15814</v>
      </c>
      <c r="AJ12" s="443">
        <f>AJ61</f>
        <v>161190</v>
      </c>
    </row>
    <row r="13" spans="1:36">
      <c r="A13" s="432" t="s">
        <v>24</v>
      </c>
      <c r="B13" s="387">
        <f>昼間人口!O13</f>
        <v>111020</v>
      </c>
      <c r="C13" s="176">
        <f>昼間人口!F13</f>
        <v>105480</v>
      </c>
      <c r="D13" s="458">
        <f>D67</f>
        <v>8436</v>
      </c>
      <c r="E13" s="458">
        <f>E67</f>
        <v>8000</v>
      </c>
      <c r="F13" s="443">
        <f>F67</f>
        <v>105044</v>
      </c>
      <c r="G13" s="219"/>
      <c r="H13" s="387">
        <f>昼間人口!P13</f>
        <v>106150</v>
      </c>
      <c r="I13" s="176">
        <f>昼間人口!G13</f>
        <v>101698</v>
      </c>
      <c r="J13" s="458">
        <f>J67</f>
        <v>9139</v>
      </c>
      <c r="K13" s="458">
        <f>K67</f>
        <v>7810</v>
      </c>
      <c r="L13" s="443">
        <f>L67</f>
        <v>100369</v>
      </c>
      <c r="M13" s="219"/>
      <c r="N13" s="20">
        <f>N67</f>
        <v>105103</v>
      </c>
      <c r="O13" s="12">
        <f t="shared" ref="O13:Q13" si="45">O67</f>
        <v>99856</v>
      </c>
      <c r="P13" s="20">
        <f t="shared" si="45"/>
        <v>7994</v>
      </c>
      <c r="Q13" s="20">
        <f t="shared" si="45"/>
        <v>8155</v>
      </c>
      <c r="R13" s="443">
        <f>R67</f>
        <v>100017</v>
      </c>
      <c r="S13" s="219"/>
      <c r="T13" s="20">
        <f>T67</f>
        <v>103955</v>
      </c>
      <c r="U13" s="12">
        <f t="shared" ref="U13:V13" si="46">U67</f>
        <v>99593</v>
      </c>
      <c r="V13" s="20">
        <f t="shared" si="46"/>
        <v>8953</v>
      </c>
      <c r="W13" s="20">
        <f t="shared" ref="W13" si="47">W67</f>
        <v>8325</v>
      </c>
      <c r="X13" s="443">
        <f>X67</f>
        <v>98965</v>
      </c>
      <c r="Y13" s="219"/>
      <c r="Z13" s="20">
        <f>Z67</f>
        <v>102875</v>
      </c>
      <c r="AA13" s="12">
        <f t="shared" ref="AA13:AC13" si="48">AA67</f>
        <v>98557</v>
      </c>
      <c r="AB13" s="20">
        <f t="shared" si="48"/>
        <v>8860</v>
      </c>
      <c r="AC13" s="20">
        <f t="shared" si="48"/>
        <v>8410</v>
      </c>
      <c r="AD13" s="443">
        <f>AD67</f>
        <v>98107</v>
      </c>
      <c r="AE13" s="346"/>
      <c r="AF13" s="20">
        <f>AF67</f>
        <v>101720</v>
      </c>
      <c r="AG13" s="12">
        <f t="shared" ref="AG13:AI13" si="49">AG67</f>
        <v>97451</v>
      </c>
      <c r="AH13" s="20">
        <f t="shared" si="49"/>
        <v>8760</v>
      </c>
      <c r="AI13" s="20">
        <f t="shared" si="49"/>
        <v>8526</v>
      </c>
      <c r="AJ13" s="443">
        <f>AJ67</f>
        <v>97217</v>
      </c>
    </row>
    <row r="14" spans="1:36">
      <c r="A14" s="432" t="s">
        <v>25</v>
      </c>
      <c r="B14" s="387">
        <f>昼間人口!O14</f>
        <v>143547</v>
      </c>
      <c r="C14" s="176">
        <f>昼間人口!F14</f>
        <v>142038</v>
      </c>
      <c r="D14" s="458">
        <f>D70</f>
        <v>14035</v>
      </c>
      <c r="E14" s="458">
        <f>E70</f>
        <v>17664</v>
      </c>
      <c r="F14" s="443">
        <f>F70</f>
        <v>145667</v>
      </c>
      <c r="G14" s="219"/>
      <c r="H14" s="387">
        <f>昼間人口!P14</f>
        <v>135147</v>
      </c>
      <c r="I14" s="176">
        <f>昼間人口!G14</f>
        <v>133952</v>
      </c>
      <c r="J14" s="458">
        <f>J70</f>
        <v>14449</v>
      </c>
      <c r="K14" s="458">
        <f>K70</f>
        <v>24011</v>
      </c>
      <c r="L14" s="443">
        <f>L70</f>
        <v>143514</v>
      </c>
      <c r="M14" s="219"/>
      <c r="N14" s="20">
        <f>N70</f>
        <v>133512</v>
      </c>
      <c r="O14" s="12">
        <f t="shared" ref="O14:Q14" si="50">O70</f>
        <v>132088</v>
      </c>
      <c r="P14" s="20">
        <f t="shared" si="50"/>
        <v>13035</v>
      </c>
      <c r="Q14" s="20">
        <f t="shared" si="50"/>
        <v>23148</v>
      </c>
      <c r="R14" s="443">
        <f>R70</f>
        <v>142201</v>
      </c>
      <c r="S14" s="219"/>
      <c r="T14" s="20">
        <f>T70</f>
        <v>131912</v>
      </c>
      <c r="U14" s="12">
        <f t="shared" ref="U14:V14" si="51">U70</f>
        <v>130743</v>
      </c>
      <c r="V14" s="20">
        <f t="shared" si="51"/>
        <v>14100</v>
      </c>
      <c r="W14" s="20">
        <f t="shared" ref="W14" si="52">W70</f>
        <v>23241</v>
      </c>
      <c r="X14" s="443">
        <f>X70</f>
        <v>139884</v>
      </c>
      <c r="Y14" s="219"/>
      <c r="Z14" s="20">
        <f>Z70</f>
        <v>129836</v>
      </c>
      <c r="AA14" s="12">
        <f t="shared" ref="AA14:AC14" si="53">AA70</f>
        <v>128682</v>
      </c>
      <c r="AB14" s="20">
        <f t="shared" si="53"/>
        <v>13873</v>
      </c>
      <c r="AC14" s="20">
        <f t="shared" si="53"/>
        <v>22485</v>
      </c>
      <c r="AD14" s="443">
        <f>AD70</f>
        <v>137294</v>
      </c>
      <c r="AE14" s="346"/>
      <c r="AF14" s="20">
        <f>AF70</f>
        <v>128013</v>
      </c>
      <c r="AG14" s="12">
        <f t="shared" ref="AG14:AI14" si="54">AG70</f>
        <v>126871</v>
      </c>
      <c r="AH14" s="20">
        <f t="shared" si="54"/>
        <v>13672</v>
      </c>
      <c r="AI14" s="20">
        <f t="shared" si="54"/>
        <v>21182</v>
      </c>
      <c r="AJ14" s="443">
        <f>AJ70</f>
        <v>134381</v>
      </c>
    </row>
    <row r="15" spans="1:36">
      <c r="A15" s="365" t="s">
        <v>26</v>
      </c>
      <c r="B15" s="436">
        <f>昼間人口!O15</f>
        <v>1544200</v>
      </c>
      <c r="C15" s="262">
        <f>昼間人口!F15</f>
        <v>1583765</v>
      </c>
      <c r="D15" s="449">
        <f>SUM(D16:D24)</f>
        <v>204968</v>
      </c>
      <c r="E15" s="463">
        <f>観光人口!P4</f>
        <v>57430</v>
      </c>
      <c r="F15" s="444">
        <f>C15-D15+E15</f>
        <v>1436227</v>
      </c>
      <c r="G15" s="219"/>
      <c r="H15" s="436">
        <f>昼間人口!P15</f>
        <v>1537272</v>
      </c>
      <c r="I15" s="262">
        <f>昼間人口!G15</f>
        <v>1571625</v>
      </c>
      <c r="J15" s="449">
        <f>SUM(J16:J24)</f>
        <v>213600</v>
      </c>
      <c r="K15" s="459">
        <f>観光人口!U4</f>
        <v>62845</v>
      </c>
      <c r="L15" s="444">
        <f>I15-J15+K15</f>
        <v>1420870</v>
      </c>
      <c r="M15" s="219"/>
      <c r="N15" s="436">
        <f>昼間人口!V15</f>
        <v>44573</v>
      </c>
      <c r="O15" s="262">
        <f>昼間人口!M15</f>
        <v>1492143</v>
      </c>
      <c r="P15" s="449">
        <f>SUM(P16:P24)</f>
        <v>210870</v>
      </c>
      <c r="Q15" s="459">
        <f>観光人口!V4</f>
        <v>63190</v>
      </c>
      <c r="R15" s="444">
        <f>O15-P15+Q15</f>
        <v>1344463</v>
      </c>
      <c r="S15" s="219"/>
      <c r="T15" s="449">
        <f>SUM(T16:T24)</f>
        <v>1532153</v>
      </c>
      <c r="U15" s="468">
        <f t="shared" ref="U15:V15" si="55">SUM(U16:U24)</f>
        <v>1572356</v>
      </c>
      <c r="V15" s="449">
        <f t="shared" si="55"/>
        <v>215448</v>
      </c>
      <c r="W15" s="449">
        <f>観光人口!W4</f>
        <v>70183</v>
      </c>
      <c r="X15" s="444">
        <f>U15-V15+W15</f>
        <v>1427091</v>
      </c>
      <c r="Y15" s="219"/>
      <c r="Z15" s="449">
        <f>SUM(Z16:Z24)</f>
        <v>1527407</v>
      </c>
      <c r="AA15" s="468">
        <f t="shared" ref="AA15:AB15" si="56">SUM(AA16:AA24)</f>
        <v>1570170</v>
      </c>
      <c r="AB15" s="449">
        <f t="shared" si="56"/>
        <v>215906</v>
      </c>
      <c r="AC15" s="449">
        <f>観光人口!X4</f>
        <v>63176</v>
      </c>
      <c r="AD15" s="444">
        <f>AA15-AB15+AC15</f>
        <v>1417440</v>
      </c>
      <c r="AE15" s="346"/>
      <c r="AF15" s="449">
        <f>SUM(AF16:AF24)</f>
        <v>1522944</v>
      </c>
      <c r="AG15" s="468">
        <f t="shared" ref="AG15:AH15" si="57">SUM(AG16:AG24)</f>
        <v>1567943</v>
      </c>
      <c r="AH15" s="449">
        <f t="shared" si="57"/>
        <v>216270</v>
      </c>
      <c r="AI15" s="449">
        <f>観光人口!Y4</f>
        <v>59534</v>
      </c>
      <c r="AJ15" s="444">
        <f>AG15-AH15+AI15</f>
        <v>1411207</v>
      </c>
    </row>
    <row r="16" spans="1:36">
      <c r="A16" s="370" t="s">
        <v>27</v>
      </c>
      <c r="B16" s="387">
        <f>昼間人口!O16</f>
        <v>210408</v>
      </c>
      <c r="C16" s="351">
        <f>昼間人口!F16</f>
        <v>202756</v>
      </c>
      <c r="D16" s="464">
        <f>h22通勤通学!J37</f>
        <v>30612</v>
      </c>
      <c r="E16" s="460"/>
      <c r="F16" s="460"/>
      <c r="G16" s="739"/>
      <c r="H16" s="387">
        <f>昼間人口!P16</f>
        <v>213634</v>
      </c>
      <c r="I16" s="351">
        <f>昼間人口!G16</f>
        <v>202591</v>
      </c>
      <c r="J16" s="464">
        <f>h27通勤通学!T17</f>
        <v>32226</v>
      </c>
      <c r="K16" s="460"/>
      <c r="L16" s="460"/>
      <c r="M16" s="739"/>
      <c r="N16" s="387">
        <f>県推計人口!AI9</f>
        <v>213959</v>
      </c>
      <c r="O16" s="469">
        <f t="shared" ref="O16:O24" si="58">ROUND(N16*C16/B16,0)</f>
        <v>206178</v>
      </c>
      <c r="P16" s="464">
        <f t="shared" ref="P16:P24" si="59">ROUND(N16*D16/B16,0)</f>
        <v>31129</v>
      </c>
      <c r="Q16" s="460"/>
      <c r="R16" s="460"/>
      <c r="S16" s="739"/>
      <c r="T16" s="450">
        <f>県推計人口!AJ9</f>
        <v>214156</v>
      </c>
      <c r="U16" s="469">
        <f t="shared" ref="U16:U24" si="60">ROUND(T16*I16/H16,0)</f>
        <v>203086</v>
      </c>
      <c r="V16" s="464">
        <f t="shared" ref="V16:V24" si="61">ROUND(T16*J16/H16,0)</f>
        <v>32305</v>
      </c>
      <c r="W16" s="464"/>
      <c r="X16" s="460"/>
      <c r="Y16" s="219"/>
      <c r="Z16" s="450">
        <f>県推計人口!AK9</f>
        <v>213944</v>
      </c>
      <c r="AA16" s="469">
        <f t="shared" ref="AA16:AA24" si="62">ROUND(Z16*I16/H16,0)</f>
        <v>202885</v>
      </c>
      <c r="AB16" s="452">
        <f t="shared" ref="AB16:AB24" si="63">ROUND(Z16*J16/H16,0)</f>
        <v>32273</v>
      </c>
      <c r="AC16" s="464"/>
      <c r="AD16" s="445"/>
      <c r="AF16" s="450">
        <f>県推計人口!AL9</f>
        <v>214255</v>
      </c>
      <c r="AG16" s="469">
        <f>ROUND(AF16*I16/H16,0)</f>
        <v>203180</v>
      </c>
      <c r="AH16" s="464">
        <f>ROUND(AF16*J16/H16,0)</f>
        <v>32320</v>
      </c>
      <c r="AI16" s="464"/>
      <c r="AJ16" s="445"/>
    </row>
    <row r="17" spans="1:36">
      <c r="A17" s="370" t="s">
        <v>28</v>
      </c>
      <c r="B17" s="387">
        <f>昼間人口!O17</f>
        <v>133451</v>
      </c>
      <c r="C17" s="351">
        <f>昼間人口!F17</f>
        <v>130753</v>
      </c>
      <c r="D17" s="464">
        <f>h22通勤通学!J46</f>
        <v>16792</v>
      </c>
      <c r="E17" s="460"/>
      <c r="F17" s="460"/>
      <c r="G17" s="739"/>
      <c r="H17" s="387">
        <f>昼間人口!P17</f>
        <v>136088</v>
      </c>
      <c r="I17" s="351">
        <f>昼間人口!G17</f>
        <v>131195</v>
      </c>
      <c r="J17" s="464">
        <f>h27通勤通学!T18</f>
        <v>18026</v>
      </c>
      <c r="K17" s="460"/>
      <c r="L17" s="460"/>
      <c r="M17" s="739"/>
      <c r="N17" s="387">
        <f>県推計人口!AI10</f>
        <v>136658</v>
      </c>
      <c r="O17" s="469">
        <f t="shared" si="58"/>
        <v>133895</v>
      </c>
      <c r="P17" s="464">
        <f t="shared" si="59"/>
        <v>17196</v>
      </c>
      <c r="Q17" s="460"/>
      <c r="R17" s="460"/>
      <c r="S17" s="739"/>
      <c r="T17" s="450">
        <f>県推計人口!AJ10</f>
        <v>136968</v>
      </c>
      <c r="U17" s="469">
        <f t="shared" si="60"/>
        <v>132043</v>
      </c>
      <c r="V17" s="464">
        <f t="shared" si="61"/>
        <v>18143</v>
      </c>
      <c r="W17" s="464"/>
      <c r="X17" s="460"/>
      <c r="Y17" s="219"/>
      <c r="Z17" s="450">
        <f>県推計人口!AK10</f>
        <v>136985</v>
      </c>
      <c r="AA17" s="469">
        <f t="shared" si="62"/>
        <v>132060</v>
      </c>
      <c r="AB17" s="452">
        <f t="shared" si="63"/>
        <v>18145</v>
      </c>
      <c r="AC17" s="464"/>
      <c r="AD17" s="445"/>
      <c r="AF17" s="450">
        <f>県推計人口!AL10</f>
        <v>136865</v>
      </c>
      <c r="AG17" s="469">
        <f t="shared" ref="AG17:AG73" si="64">ROUND(AF17*I17/H17,0)</f>
        <v>131944</v>
      </c>
      <c r="AH17" s="464">
        <f t="shared" ref="AH17:AH73" si="65">ROUND(AF17*J17/H17,0)</f>
        <v>18129</v>
      </c>
      <c r="AI17" s="464"/>
      <c r="AJ17" s="445"/>
    </row>
    <row r="18" spans="1:36">
      <c r="A18" s="370" t="s">
        <v>29</v>
      </c>
      <c r="B18" s="387">
        <f>昼間人口!O18</f>
        <v>126393</v>
      </c>
      <c r="C18" s="351">
        <f>昼間人口!F18</f>
        <v>276972</v>
      </c>
      <c r="D18" s="464">
        <f>h22通勤通学!J100</f>
        <v>77072</v>
      </c>
      <c r="E18" s="460"/>
      <c r="F18" s="460"/>
      <c r="G18" s="739"/>
      <c r="H18" s="387">
        <f>昼間人口!P18</f>
        <v>135153</v>
      </c>
      <c r="I18" s="351">
        <f>昼間人口!G18</f>
        <v>285642</v>
      </c>
      <c r="J18" s="464">
        <f>h27通勤通学!T24</f>
        <v>79316</v>
      </c>
      <c r="K18" s="460"/>
      <c r="L18" s="460"/>
      <c r="M18" s="739"/>
      <c r="N18" s="387">
        <f>県推計人口!AI11</f>
        <v>137638</v>
      </c>
      <c r="O18" s="469">
        <f t="shared" si="58"/>
        <v>301614</v>
      </c>
      <c r="P18" s="464">
        <f t="shared" si="59"/>
        <v>83929</v>
      </c>
      <c r="Q18" s="460"/>
      <c r="R18" s="460"/>
      <c r="S18" s="739"/>
      <c r="T18" s="450">
        <f>県推計人口!AJ11</f>
        <v>139333</v>
      </c>
      <c r="U18" s="469">
        <f t="shared" si="60"/>
        <v>294476</v>
      </c>
      <c r="V18" s="464">
        <f t="shared" si="61"/>
        <v>81769</v>
      </c>
      <c r="W18" s="464"/>
      <c r="X18" s="460"/>
      <c r="Y18" s="219"/>
      <c r="Z18" s="450">
        <f>県推計人口!AK11</f>
        <v>140897</v>
      </c>
      <c r="AA18" s="469">
        <f t="shared" si="62"/>
        <v>297782</v>
      </c>
      <c r="AB18" s="452">
        <f t="shared" si="63"/>
        <v>82687</v>
      </c>
      <c r="AC18" s="464"/>
      <c r="AD18" s="445"/>
      <c r="AF18" s="450">
        <f>県推計人口!AL11</f>
        <v>142232</v>
      </c>
      <c r="AG18" s="469">
        <f t="shared" si="64"/>
        <v>300603</v>
      </c>
      <c r="AH18" s="464">
        <f t="shared" si="65"/>
        <v>83470</v>
      </c>
      <c r="AI18" s="464"/>
      <c r="AJ18" s="445"/>
    </row>
    <row r="19" spans="1:36">
      <c r="A19" s="370" t="s">
        <v>30</v>
      </c>
      <c r="B19" s="387">
        <f>昼間人口!O19</f>
        <v>108304</v>
      </c>
      <c r="C19" s="351">
        <f>昼間人口!F19</f>
        <v>131328</v>
      </c>
      <c r="D19" s="464">
        <f>h22通勤通学!J55</f>
        <v>15633</v>
      </c>
      <c r="E19" s="460"/>
      <c r="F19" s="460"/>
      <c r="G19" s="739"/>
      <c r="H19" s="387">
        <f>昼間人口!P19</f>
        <v>106956</v>
      </c>
      <c r="I19" s="351">
        <f>昼間人口!G19</f>
        <v>124423</v>
      </c>
      <c r="J19" s="464">
        <f>h27通勤通学!T19</f>
        <v>14753</v>
      </c>
      <c r="K19" s="460"/>
      <c r="L19" s="460"/>
      <c r="M19" s="739"/>
      <c r="N19" s="387">
        <f>県推計人口!AI12</f>
        <v>107109</v>
      </c>
      <c r="O19" s="469">
        <f t="shared" si="58"/>
        <v>129879</v>
      </c>
      <c r="P19" s="464">
        <f t="shared" si="59"/>
        <v>15461</v>
      </c>
      <c r="Q19" s="460"/>
      <c r="R19" s="460"/>
      <c r="S19" s="739"/>
      <c r="T19" s="450">
        <f>県推計人口!AJ12</f>
        <v>107056</v>
      </c>
      <c r="U19" s="469">
        <f t="shared" si="60"/>
        <v>124539</v>
      </c>
      <c r="V19" s="464">
        <f t="shared" si="61"/>
        <v>14767</v>
      </c>
      <c r="W19" s="464"/>
      <c r="X19" s="460"/>
      <c r="Y19" s="219"/>
      <c r="Z19" s="450">
        <f>県推計人口!AK12</f>
        <v>107191</v>
      </c>
      <c r="AA19" s="469">
        <f t="shared" si="62"/>
        <v>124696</v>
      </c>
      <c r="AB19" s="452">
        <f t="shared" si="63"/>
        <v>14785</v>
      </c>
      <c r="AC19" s="464"/>
      <c r="AD19" s="445"/>
      <c r="AF19" s="450">
        <f>県推計人口!AL12</f>
        <v>107307</v>
      </c>
      <c r="AG19" s="469">
        <f t="shared" si="64"/>
        <v>124831</v>
      </c>
      <c r="AH19" s="464">
        <f t="shared" si="65"/>
        <v>14801</v>
      </c>
      <c r="AI19" s="464"/>
      <c r="AJ19" s="445"/>
    </row>
    <row r="20" spans="1:36">
      <c r="A20" s="370" t="s">
        <v>31</v>
      </c>
      <c r="B20" s="387">
        <f>昼間人口!O20</f>
        <v>226836</v>
      </c>
      <c r="C20" s="351">
        <f>昼間人口!F20</f>
        <v>185388</v>
      </c>
      <c r="D20" s="464">
        <f>h22通勤通学!J91</f>
        <v>13069</v>
      </c>
      <c r="E20" s="460"/>
      <c r="F20" s="460"/>
      <c r="G20" s="739"/>
      <c r="H20" s="387">
        <f>昼間人口!P20</f>
        <v>219805</v>
      </c>
      <c r="I20" s="351">
        <f>昼間人口!G20</f>
        <v>181477</v>
      </c>
      <c r="J20" s="464">
        <f>h27通勤通学!T23</f>
        <v>13718</v>
      </c>
      <c r="K20" s="460"/>
      <c r="L20" s="460"/>
      <c r="M20" s="739"/>
      <c r="N20" s="387">
        <f>県推計人口!AI13</f>
        <v>217864</v>
      </c>
      <c r="O20" s="469">
        <f t="shared" si="58"/>
        <v>178055</v>
      </c>
      <c r="P20" s="464">
        <f t="shared" si="59"/>
        <v>12552</v>
      </c>
      <c r="Q20" s="460"/>
      <c r="R20" s="460"/>
      <c r="S20" s="739"/>
      <c r="T20" s="450">
        <f>県推計人口!AJ13</f>
        <v>216190</v>
      </c>
      <c r="U20" s="469">
        <f t="shared" si="60"/>
        <v>178492</v>
      </c>
      <c r="V20" s="464">
        <f t="shared" si="61"/>
        <v>13492</v>
      </c>
      <c r="W20" s="464"/>
      <c r="X20" s="460"/>
      <c r="Y20" s="219"/>
      <c r="Z20" s="450">
        <f>県推計人口!AK13</f>
        <v>214037</v>
      </c>
      <c r="AA20" s="469">
        <f t="shared" si="62"/>
        <v>176715</v>
      </c>
      <c r="AB20" s="452">
        <f t="shared" si="63"/>
        <v>13358</v>
      </c>
      <c r="AC20" s="464"/>
      <c r="AD20" s="445"/>
      <c r="AF20" s="450">
        <f>県推計人口!AL13</f>
        <v>212211</v>
      </c>
      <c r="AG20" s="469">
        <f t="shared" si="64"/>
        <v>175207</v>
      </c>
      <c r="AH20" s="464">
        <f t="shared" si="65"/>
        <v>13244</v>
      </c>
      <c r="AI20" s="464"/>
      <c r="AJ20" s="445"/>
    </row>
    <row r="21" spans="1:36">
      <c r="A21" s="370" t="s">
        <v>32</v>
      </c>
      <c r="B21" s="387">
        <f>昼間人口!O21</f>
        <v>101624</v>
      </c>
      <c r="C21" s="351">
        <f>昼間人口!F21</f>
        <v>103920</v>
      </c>
      <c r="D21" s="464">
        <f>h22通勤通学!J64</f>
        <v>7465</v>
      </c>
      <c r="E21" s="460"/>
      <c r="F21" s="460"/>
      <c r="G21" s="739"/>
      <c r="H21" s="387">
        <f>昼間人口!P21</f>
        <v>97912</v>
      </c>
      <c r="I21" s="351">
        <f>昼間人口!G21</f>
        <v>99013</v>
      </c>
      <c r="J21" s="464">
        <f>h27通勤通学!T20</f>
        <v>7576</v>
      </c>
      <c r="K21" s="460"/>
      <c r="L21" s="460"/>
      <c r="M21" s="739"/>
      <c r="N21" s="387">
        <f>県推計人口!AI14</f>
        <v>97209</v>
      </c>
      <c r="O21" s="469">
        <f t="shared" si="58"/>
        <v>99405</v>
      </c>
      <c r="P21" s="464">
        <f t="shared" si="59"/>
        <v>7141</v>
      </c>
      <c r="Q21" s="460"/>
      <c r="R21" s="460"/>
      <c r="S21" s="739"/>
      <c r="T21" s="450">
        <f>県推計人口!AJ14</f>
        <v>96493</v>
      </c>
      <c r="U21" s="469">
        <f t="shared" si="60"/>
        <v>97578</v>
      </c>
      <c r="V21" s="464">
        <f t="shared" si="61"/>
        <v>7466</v>
      </c>
      <c r="W21" s="464"/>
      <c r="X21" s="460"/>
      <c r="Y21" s="219"/>
      <c r="Z21" s="450">
        <f>県推計人口!AK14</f>
        <v>95721</v>
      </c>
      <c r="AA21" s="469">
        <f t="shared" si="62"/>
        <v>96797</v>
      </c>
      <c r="AB21" s="452">
        <f t="shared" si="63"/>
        <v>7406</v>
      </c>
      <c r="AC21" s="464"/>
      <c r="AD21" s="445"/>
      <c r="AF21" s="450">
        <f>県推計人口!AL14</f>
        <v>95155</v>
      </c>
      <c r="AG21" s="469">
        <f t="shared" si="64"/>
        <v>96225</v>
      </c>
      <c r="AH21" s="464">
        <f t="shared" si="65"/>
        <v>7363</v>
      </c>
      <c r="AI21" s="464"/>
      <c r="AJ21" s="445"/>
    </row>
    <row r="22" spans="1:36">
      <c r="A22" s="370" t="s">
        <v>33</v>
      </c>
      <c r="B22" s="387">
        <f>昼間人口!O22</f>
        <v>167475</v>
      </c>
      <c r="C22" s="351">
        <f>昼間人口!F22</f>
        <v>145155</v>
      </c>
      <c r="D22" s="464">
        <f>h22通勤通学!J73</f>
        <v>8398</v>
      </c>
      <c r="E22" s="460"/>
      <c r="F22" s="460"/>
      <c r="G22" s="739"/>
      <c r="H22" s="387">
        <f>昼間人口!P22</f>
        <v>162468</v>
      </c>
      <c r="I22" s="351">
        <f>昼間人口!G22</f>
        <v>143087</v>
      </c>
      <c r="J22" s="464">
        <f>h27通勤通学!T21</f>
        <v>9660</v>
      </c>
      <c r="K22" s="460"/>
      <c r="L22" s="460"/>
      <c r="M22" s="739"/>
      <c r="N22" s="387">
        <f>県推計人口!AI15</f>
        <v>161189</v>
      </c>
      <c r="O22" s="469">
        <f t="shared" si="58"/>
        <v>139707</v>
      </c>
      <c r="P22" s="464">
        <f t="shared" si="59"/>
        <v>8083</v>
      </c>
      <c r="Q22" s="460"/>
      <c r="R22" s="460"/>
      <c r="S22" s="739"/>
      <c r="T22" s="450">
        <f>県推計人口!AJ15</f>
        <v>160197</v>
      </c>
      <c r="U22" s="469">
        <f t="shared" si="60"/>
        <v>141087</v>
      </c>
      <c r="V22" s="464">
        <f t="shared" si="61"/>
        <v>9525</v>
      </c>
      <c r="W22" s="464"/>
      <c r="X22" s="460"/>
      <c r="Y22" s="219"/>
      <c r="Z22" s="450">
        <f>県推計人口!AK15</f>
        <v>159127</v>
      </c>
      <c r="AA22" s="469">
        <f t="shared" si="62"/>
        <v>140145</v>
      </c>
      <c r="AB22" s="452">
        <f t="shared" si="63"/>
        <v>9461</v>
      </c>
      <c r="AC22" s="464"/>
      <c r="AD22" s="445"/>
      <c r="AF22" s="450">
        <f>県推計人口!AL15</f>
        <v>158196</v>
      </c>
      <c r="AG22" s="469">
        <f t="shared" si="64"/>
        <v>139325</v>
      </c>
      <c r="AH22" s="464">
        <f t="shared" si="65"/>
        <v>9406</v>
      </c>
      <c r="AI22" s="464"/>
      <c r="AJ22" s="445"/>
    </row>
    <row r="23" spans="1:36">
      <c r="A23" s="370" t="s">
        <v>34</v>
      </c>
      <c r="B23" s="387">
        <f>昼間人口!O23</f>
        <v>220411</v>
      </c>
      <c r="C23" s="351">
        <f>昼間人口!F23</f>
        <v>171422</v>
      </c>
      <c r="D23" s="464">
        <f>h22通勤通学!J82</f>
        <v>6577</v>
      </c>
      <c r="E23" s="460"/>
      <c r="F23" s="460"/>
      <c r="G23" s="739"/>
      <c r="H23" s="387">
        <f>昼間人口!P23</f>
        <v>219474</v>
      </c>
      <c r="I23" s="351">
        <f>昼間人口!G23</f>
        <v>170244</v>
      </c>
      <c r="J23" s="464">
        <f>h27通勤通学!T22</f>
        <v>6940</v>
      </c>
      <c r="K23" s="460"/>
      <c r="L23" s="460"/>
      <c r="M23" s="739"/>
      <c r="N23" s="387">
        <f>県推計人口!AI16</f>
        <v>219188</v>
      </c>
      <c r="O23" s="469">
        <f t="shared" si="58"/>
        <v>170471</v>
      </c>
      <c r="P23" s="464">
        <f t="shared" si="59"/>
        <v>6541</v>
      </c>
      <c r="Q23" s="460"/>
      <c r="R23" s="460"/>
      <c r="S23" s="739"/>
      <c r="T23" s="450">
        <f>県推計人口!AJ16</f>
        <v>218417</v>
      </c>
      <c r="U23" s="469">
        <f t="shared" si="60"/>
        <v>169424</v>
      </c>
      <c r="V23" s="464">
        <f t="shared" si="61"/>
        <v>6907</v>
      </c>
      <c r="W23" s="464"/>
      <c r="X23" s="460"/>
      <c r="Y23" s="219"/>
      <c r="Z23" s="450">
        <f>県推計人口!AK16</f>
        <v>217389</v>
      </c>
      <c r="AA23" s="469">
        <f t="shared" si="62"/>
        <v>168627</v>
      </c>
      <c r="AB23" s="452">
        <f t="shared" si="63"/>
        <v>6874</v>
      </c>
      <c r="AC23" s="464"/>
      <c r="AD23" s="445"/>
      <c r="AF23" s="450">
        <f>県推計人口!AL16</f>
        <v>216337</v>
      </c>
      <c r="AG23" s="469">
        <f t="shared" si="64"/>
        <v>167811</v>
      </c>
      <c r="AH23" s="464">
        <f t="shared" si="65"/>
        <v>6841</v>
      </c>
      <c r="AI23" s="464"/>
      <c r="AJ23" s="445"/>
    </row>
    <row r="24" spans="1:36">
      <c r="A24" s="372" t="s">
        <v>35</v>
      </c>
      <c r="B24" s="437">
        <f>昼間人口!O24</f>
        <v>249298</v>
      </c>
      <c r="C24" s="475">
        <f>昼間人口!F24</f>
        <v>236071</v>
      </c>
      <c r="D24" s="465">
        <f>h22通勤通学!J110</f>
        <v>29350</v>
      </c>
      <c r="E24" s="396"/>
      <c r="F24" s="396"/>
      <c r="G24" s="739"/>
      <c r="H24" s="437">
        <f>昼間人口!P24</f>
        <v>245782</v>
      </c>
      <c r="I24" s="475">
        <f>昼間人口!G24</f>
        <v>233953</v>
      </c>
      <c r="J24" s="465">
        <f>h27通勤通学!T25</f>
        <v>31385</v>
      </c>
      <c r="K24" s="396"/>
      <c r="L24" s="396"/>
      <c r="M24" s="739"/>
      <c r="N24" s="437">
        <f>県推計人口!AI17</f>
        <v>244951</v>
      </c>
      <c r="O24" s="470">
        <f t="shared" si="58"/>
        <v>231955</v>
      </c>
      <c r="P24" s="465">
        <f t="shared" si="59"/>
        <v>28838</v>
      </c>
      <c r="Q24" s="396"/>
      <c r="R24" s="396"/>
      <c r="S24" s="739"/>
      <c r="T24" s="451">
        <f>県推計人口!AJ17</f>
        <v>243343</v>
      </c>
      <c r="U24" s="470">
        <f t="shared" si="60"/>
        <v>231631</v>
      </c>
      <c r="V24" s="465">
        <f t="shared" si="61"/>
        <v>31074</v>
      </c>
      <c r="W24" s="465"/>
      <c r="X24" s="396"/>
      <c r="Y24" s="219"/>
      <c r="Z24" s="451">
        <f>県推計人口!AK17</f>
        <v>242116</v>
      </c>
      <c r="AA24" s="470">
        <f t="shared" si="62"/>
        <v>230463</v>
      </c>
      <c r="AB24" s="466">
        <f t="shared" si="63"/>
        <v>30917</v>
      </c>
      <c r="AC24" s="465"/>
      <c r="AD24" s="445"/>
      <c r="AF24" s="451">
        <f>県推計人口!AL17</f>
        <v>240386</v>
      </c>
      <c r="AG24" s="451">
        <f t="shared" si="64"/>
        <v>228817</v>
      </c>
      <c r="AH24" s="465">
        <f t="shared" si="65"/>
        <v>30696</v>
      </c>
      <c r="AI24" s="465"/>
      <c r="AJ24" s="445"/>
    </row>
    <row r="25" spans="1:36">
      <c r="A25" s="373" t="s">
        <v>17</v>
      </c>
      <c r="B25" s="387">
        <f>昼間人口!O25</f>
        <v>1029626</v>
      </c>
      <c r="C25" s="176">
        <f>昼間人口!F25</f>
        <v>944311</v>
      </c>
      <c r="D25" s="461">
        <f>SUM(D26:D28)</f>
        <v>180295</v>
      </c>
      <c r="E25" s="461">
        <f>SUM(E26:E28)</f>
        <v>25244</v>
      </c>
      <c r="F25" s="446">
        <f>SUM(F26:F28)</f>
        <v>789260</v>
      </c>
      <c r="G25" s="219"/>
      <c r="H25" s="387">
        <f>昼間人口!P25</f>
        <v>1035763</v>
      </c>
      <c r="I25" s="176">
        <f>昼間人口!G25</f>
        <v>954144</v>
      </c>
      <c r="J25" s="461">
        <f>SUM(J26:J28)</f>
        <v>183787</v>
      </c>
      <c r="K25" s="461">
        <f>SUM(K26:K28)</f>
        <v>25358</v>
      </c>
      <c r="L25" s="446">
        <f>SUM(L26:L28)</f>
        <v>795715</v>
      </c>
      <c r="M25" s="219"/>
      <c r="N25" s="385">
        <f>県推計人口!AI18</f>
        <v>1035506</v>
      </c>
      <c r="O25" s="471">
        <f t="shared" ref="O25" si="66">SUM(O26:O28)</f>
        <v>949244</v>
      </c>
      <c r="P25" s="452">
        <f>SUM(P26:P28)</f>
        <v>181213</v>
      </c>
      <c r="Q25" s="461">
        <f>SUM(Q26:Q28)</f>
        <v>26469</v>
      </c>
      <c r="R25" s="446">
        <f>SUM(R26:R28)</f>
        <v>794500</v>
      </c>
      <c r="S25" s="219"/>
      <c r="T25" s="452">
        <f t="shared" ref="T25:U25" si="67">SUM(T26:T28)</f>
        <v>1034328</v>
      </c>
      <c r="U25" s="471">
        <f t="shared" si="67"/>
        <v>952783</v>
      </c>
      <c r="V25" s="452">
        <f>SUM(V26:V28)</f>
        <v>183520</v>
      </c>
      <c r="W25" s="452">
        <f t="shared" ref="W25" si="68">SUM(W26:W28)</f>
        <v>25569</v>
      </c>
      <c r="X25" s="446">
        <f>SUM(X26:X28)</f>
        <v>794832</v>
      </c>
      <c r="Y25" s="219"/>
      <c r="Z25" s="452">
        <f t="shared" ref="Z25:AA25" si="69">SUM(Z26:Z28)</f>
        <v>1033949</v>
      </c>
      <c r="AA25" s="471">
        <f t="shared" si="69"/>
        <v>952460</v>
      </c>
      <c r="AB25" s="452">
        <f>SUM(AB26:AB28)</f>
        <v>183455</v>
      </c>
      <c r="AC25" s="452">
        <f t="shared" ref="AC25" si="70">SUM(AC26:AC28)</f>
        <v>26005</v>
      </c>
      <c r="AD25" s="447">
        <f>SUM(AD26:AD28)</f>
        <v>795010</v>
      </c>
      <c r="AE25" s="1039"/>
      <c r="AF25" s="471">
        <f t="shared" ref="AF25:AI25" si="71">SUM(AF26:AF28)</f>
        <v>1033217</v>
      </c>
      <c r="AG25" s="471">
        <f t="shared" si="71"/>
        <v>951854</v>
      </c>
      <c r="AH25" s="471">
        <f t="shared" si="71"/>
        <v>183335</v>
      </c>
      <c r="AI25" s="452">
        <f t="shared" si="71"/>
        <v>24753</v>
      </c>
      <c r="AJ25" s="447">
        <f>SUM(AJ26:AJ28)</f>
        <v>793272</v>
      </c>
    </row>
    <row r="26" spans="1:36">
      <c r="A26" s="370" t="s">
        <v>36</v>
      </c>
      <c r="B26" s="387">
        <f>昼間人口!O26</f>
        <v>453748</v>
      </c>
      <c r="C26" s="176">
        <f>昼間人口!F26</f>
        <v>439358</v>
      </c>
      <c r="D26" s="452">
        <f>h22通勤通学!J129</f>
        <v>85436</v>
      </c>
      <c r="E26" s="461">
        <f>観光人口!P5</f>
        <v>2838</v>
      </c>
      <c r="F26" s="443">
        <f>C26-D26+E26</f>
        <v>356760</v>
      </c>
      <c r="G26" s="219"/>
      <c r="H26" s="387">
        <f>昼間人口!P26</f>
        <v>452563</v>
      </c>
      <c r="I26" s="176">
        <f>昼間人口!G26</f>
        <v>435641</v>
      </c>
      <c r="J26" s="452">
        <f>h27通勤通学!T27</f>
        <v>83340</v>
      </c>
      <c r="K26" s="461">
        <f>観光人口!U5</f>
        <v>3311</v>
      </c>
      <c r="L26" s="443">
        <f>I26-J26+K26</f>
        <v>355612</v>
      </c>
      <c r="M26" s="219"/>
      <c r="N26" s="385">
        <f>県推計人口!AI19</f>
        <v>451708</v>
      </c>
      <c r="O26" s="12">
        <f>ROUND(N26*C26/B26,0)</f>
        <v>437383</v>
      </c>
      <c r="P26" s="452">
        <f>ROUND(N26*D26/B26,0)</f>
        <v>85052</v>
      </c>
      <c r="Q26" s="461">
        <f>観光人口!V5</f>
        <v>3768</v>
      </c>
      <c r="R26" s="443">
        <f>O26-P26+Q26</f>
        <v>356099</v>
      </c>
      <c r="S26" s="219"/>
      <c r="T26" s="453">
        <f>県推計人口!AJ19</f>
        <v>451000</v>
      </c>
      <c r="U26" s="12">
        <f>ROUND(T26*I26/H26,0)</f>
        <v>434136</v>
      </c>
      <c r="V26" s="452">
        <f>ROUND(T26*J26/H26,0)</f>
        <v>83052</v>
      </c>
      <c r="W26" s="452">
        <f>観光人口!W5</f>
        <v>3278</v>
      </c>
      <c r="X26" s="443">
        <f>U26-V26+W26</f>
        <v>354362</v>
      </c>
      <c r="Y26" s="219"/>
      <c r="Z26" s="453">
        <f>県推計人口!AK19</f>
        <v>451072</v>
      </c>
      <c r="AA26" s="472">
        <f>ROUND(Z26*I26/H26,0)</f>
        <v>434206</v>
      </c>
      <c r="AB26" s="452">
        <f>ROUND(Z26*J26/H26,0)</f>
        <v>83065</v>
      </c>
      <c r="AC26" s="452">
        <f>観光人口!X5</f>
        <v>3507</v>
      </c>
      <c r="AD26" s="443">
        <f>AA26-AB26+AC26</f>
        <v>354648</v>
      </c>
      <c r="AE26" s="346"/>
      <c r="AF26" s="450">
        <f>県推計人口!AL19</f>
        <v>451475</v>
      </c>
      <c r="AG26" s="469">
        <f t="shared" si="64"/>
        <v>434594</v>
      </c>
      <c r="AH26" s="464">
        <f t="shared" si="65"/>
        <v>83140</v>
      </c>
      <c r="AI26" s="452">
        <f>観光人口!Y5</f>
        <v>3631</v>
      </c>
      <c r="AJ26" s="443">
        <f>AG26-AH26+AI26</f>
        <v>355085</v>
      </c>
    </row>
    <row r="27" spans="1:36">
      <c r="A27" s="370" t="s">
        <v>37</v>
      </c>
      <c r="B27" s="387">
        <f>昼間人口!O27</f>
        <v>482640</v>
      </c>
      <c r="C27" s="176">
        <f>昼間人口!F27</f>
        <v>430285</v>
      </c>
      <c r="D27" s="452">
        <f>h22通勤通学!J149</f>
        <v>80061</v>
      </c>
      <c r="E27" s="461">
        <f>観光人口!P6</f>
        <v>22022</v>
      </c>
      <c r="F27" s="443">
        <f t="shared" ref="F27:F28" si="72">C27-D27+E27</f>
        <v>372246</v>
      </c>
      <c r="G27" s="219"/>
      <c r="H27" s="387">
        <f>昼間人口!P27</f>
        <v>487850</v>
      </c>
      <c r="I27" s="176">
        <f>昼間人口!G27</f>
        <v>439258</v>
      </c>
      <c r="J27" s="452">
        <f>h27通勤通学!T29</f>
        <v>83853</v>
      </c>
      <c r="K27" s="461">
        <f>観光人口!U6</f>
        <v>21501</v>
      </c>
      <c r="L27" s="443">
        <f t="shared" ref="L27:L28" si="73">I27-J27+K27</f>
        <v>376906</v>
      </c>
      <c r="M27" s="219"/>
      <c r="N27" s="385">
        <f>県推計人口!AI20</f>
        <v>488873</v>
      </c>
      <c r="O27" s="12">
        <f>ROUND(N27*C27/B27,0)</f>
        <v>435842</v>
      </c>
      <c r="P27" s="452">
        <f>ROUND(N27*D27/B27,0)</f>
        <v>81095</v>
      </c>
      <c r="Q27" s="461">
        <f>観光人口!V6</f>
        <v>22060</v>
      </c>
      <c r="R27" s="443">
        <f t="shared" ref="R27:R28" si="74">O27-P27+Q27</f>
        <v>376807</v>
      </c>
      <c r="S27" s="219"/>
      <c r="T27" s="453">
        <f>県推計人口!AJ20</f>
        <v>488398</v>
      </c>
      <c r="U27" s="12">
        <f>ROUND(T27*I27/H27,0)</f>
        <v>439751</v>
      </c>
      <c r="V27" s="452">
        <f>ROUND(T27*J27/H27,0)</f>
        <v>83947</v>
      </c>
      <c r="W27" s="452">
        <f>観光人口!W6</f>
        <v>21680</v>
      </c>
      <c r="X27" s="443">
        <f t="shared" ref="X27:X28" si="75">U27-V27+W27</f>
        <v>377484</v>
      </c>
      <c r="Y27" s="219"/>
      <c r="Z27" s="453">
        <f>県推計人口!AK20</f>
        <v>488126</v>
      </c>
      <c r="AA27" s="472">
        <f>ROUND(Z27*I27/H27,0)</f>
        <v>439507</v>
      </c>
      <c r="AB27" s="452">
        <f>ROUND(Z27*J27/H27,0)</f>
        <v>83900</v>
      </c>
      <c r="AC27" s="452">
        <f>観光人口!X6</f>
        <v>21892</v>
      </c>
      <c r="AD27" s="443">
        <f t="shared" ref="AD27:AD28" si="76">AA27-AB27+AC27</f>
        <v>377499</v>
      </c>
      <c r="AE27" s="346"/>
      <c r="AF27" s="450">
        <f>県推計人口!AL20</f>
        <v>487400</v>
      </c>
      <c r="AG27" s="469">
        <f t="shared" si="64"/>
        <v>438853</v>
      </c>
      <c r="AH27" s="464">
        <f t="shared" si="65"/>
        <v>83776</v>
      </c>
      <c r="AI27" s="452">
        <f>観光人口!Y6</f>
        <v>20516</v>
      </c>
      <c r="AJ27" s="443">
        <f t="shared" ref="AJ27:AJ28" si="77">AG27-AH27+AI27</f>
        <v>375593</v>
      </c>
    </row>
    <row r="28" spans="1:36">
      <c r="A28" s="370" t="s">
        <v>38</v>
      </c>
      <c r="B28" s="387">
        <f>昼間人口!O28</f>
        <v>93238</v>
      </c>
      <c r="C28" s="176">
        <f>昼間人口!F28</f>
        <v>74668</v>
      </c>
      <c r="D28" s="452">
        <f>h22通勤通学!J169</f>
        <v>14798</v>
      </c>
      <c r="E28" s="461">
        <f>観光人口!P7</f>
        <v>384</v>
      </c>
      <c r="F28" s="443">
        <f t="shared" si="72"/>
        <v>60254</v>
      </c>
      <c r="G28" s="219"/>
      <c r="H28" s="387">
        <f>昼間人口!P28</f>
        <v>95350</v>
      </c>
      <c r="I28" s="176">
        <f>昼間人口!G28</f>
        <v>79245</v>
      </c>
      <c r="J28" s="452">
        <f>h27通勤通学!T31</f>
        <v>16594</v>
      </c>
      <c r="K28" s="461">
        <f>観光人口!U7</f>
        <v>546</v>
      </c>
      <c r="L28" s="443">
        <f t="shared" si="73"/>
        <v>63197</v>
      </c>
      <c r="M28" s="219"/>
      <c r="N28" s="386">
        <f>県推計人口!AI21</f>
        <v>94925</v>
      </c>
      <c r="O28" s="35">
        <f>ROUND(N28*C28/B28,0)</f>
        <v>76019</v>
      </c>
      <c r="P28" s="466">
        <f>ROUND(N28*D28/B28,0)</f>
        <v>15066</v>
      </c>
      <c r="Q28" s="462">
        <f>観光人口!V7</f>
        <v>641</v>
      </c>
      <c r="R28" s="448">
        <f t="shared" si="74"/>
        <v>61594</v>
      </c>
      <c r="S28" s="219"/>
      <c r="T28" s="454">
        <f>県推計人口!AJ21</f>
        <v>94930</v>
      </c>
      <c r="U28" s="35">
        <f>ROUND(T28*I28/H28,0)</f>
        <v>78896</v>
      </c>
      <c r="V28" s="466">
        <f>ROUND(T28*J28/H28,0)</f>
        <v>16521</v>
      </c>
      <c r="W28" s="452">
        <f>観光人口!W7</f>
        <v>611</v>
      </c>
      <c r="X28" s="443">
        <f t="shared" si="75"/>
        <v>62986</v>
      </c>
      <c r="Y28" s="219"/>
      <c r="Z28" s="454">
        <f>県推計人口!AK21</f>
        <v>94751</v>
      </c>
      <c r="AA28" s="473">
        <f>ROUND(Z28*I28/H28,0)</f>
        <v>78747</v>
      </c>
      <c r="AB28" s="466">
        <f>ROUND(Z28*J28/H28,0)</f>
        <v>16490</v>
      </c>
      <c r="AC28" s="452">
        <f>観光人口!X7</f>
        <v>606</v>
      </c>
      <c r="AD28" s="448">
        <f t="shared" si="76"/>
        <v>62863</v>
      </c>
      <c r="AE28" s="346"/>
      <c r="AF28" s="450">
        <f>県推計人口!AL21</f>
        <v>94342</v>
      </c>
      <c r="AG28" s="469">
        <f t="shared" si="64"/>
        <v>78407</v>
      </c>
      <c r="AH28" s="464">
        <f t="shared" si="65"/>
        <v>16419</v>
      </c>
      <c r="AI28" s="452">
        <f>観光人口!Y7</f>
        <v>606</v>
      </c>
      <c r="AJ28" s="448">
        <f t="shared" si="77"/>
        <v>62594</v>
      </c>
    </row>
    <row r="29" spans="1:36">
      <c r="A29" s="371" t="s">
        <v>18</v>
      </c>
      <c r="B29" s="436">
        <f>昼間人口!O29</f>
        <v>724205</v>
      </c>
      <c r="C29" s="262">
        <f>昼間人口!F29</f>
        <v>612312</v>
      </c>
      <c r="D29" s="459">
        <f>SUM(D30:D34)</f>
        <v>94804</v>
      </c>
      <c r="E29" s="459">
        <f>SUM(E30:E34)</f>
        <v>30807</v>
      </c>
      <c r="F29" s="447">
        <f>SUM(F30:F34)</f>
        <v>548315</v>
      </c>
      <c r="G29" s="219"/>
      <c r="H29" s="436">
        <f>昼間人口!P29</f>
        <v>721690</v>
      </c>
      <c r="I29" s="262">
        <f>昼間人口!G29</f>
        <v>610106</v>
      </c>
      <c r="J29" s="459">
        <f>SUM(J30:J34)</f>
        <v>99250</v>
      </c>
      <c r="K29" s="459">
        <f>SUM(K30:K34)</f>
        <v>30062</v>
      </c>
      <c r="L29" s="447">
        <f>SUM(L30:L34)</f>
        <v>540918</v>
      </c>
      <c r="M29" s="219"/>
      <c r="N29" s="385">
        <f>県推計人口!AI22</f>
        <v>721237</v>
      </c>
      <c r="O29" s="471">
        <f t="shared" ref="O29" si="78">SUM(O30:O34)</f>
        <v>609875</v>
      </c>
      <c r="P29" s="452">
        <f>SUM(P30:P34)</f>
        <v>94448</v>
      </c>
      <c r="Q29" s="461">
        <f>SUM(Q30:Q34)</f>
        <v>30032</v>
      </c>
      <c r="R29" s="446">
        <f>SUM(R30:R34)</f>
        <v>545459</v>
      </c>
      <c r="S29" s="219"/>
      <c r="T29" s="449">
        <f t="shared" ref="T29:U29" si="79">SUM(T30:T34)</f>
        <v>720348</v>
      </c>
      <c r="U29" s="468">
        <f t="shared" si="79"/>
        <v>608991</v>
      </c>
      <c r="V29" s="449">
        <f>SUM(V30:V34)</f>
        <v>99075</v>
      </c>
      <c r="W29" s="449">
        <f t="shared" ref="W29" si="80">SUM(W30:W34)</f>
        <v>30120</v>
      </c>
      <c r="X29" s="447">
        <f>SUM(X30:X34)</f>
        <v>540036</v>
      </c>
      <c r="Y29" s="219"/>
      <c r="Z29" s="449">
        <f t="shared" ref="Z29:AA29" si="81">SUM(Z30:Z34)</f>
        <v>719220</v>
      </c>
      <c r="AA29" s="468">
        <f t="shared" si="81"/>
        <v>608110</v>
      </c>
      <c r="AB29" s="449">
        <f>SUM(AB30:AB34)</f>
        <v>98960</v>
      </c>
      <c r="AC29" s="449">
        <f t="shared" ref="AC29" si="82">SUM(AC30:AC34)</f>
        <v>35896</v>
      </c>
      <c r="AD29" s="446">
        <f>SUM(AD30:AD34)</f>
        <v>545046</v>
      </c>
      <c r="AE29" s="1039"/>
      <c r="AF29" s="468">
        <f t="shared" ref="AF29:AI29" si="83">SUM(AF30:AF34)</f>
        <v>717906</v>
      </c>
      <c r="AG29" s="468">
        <f t="shared" si="83"/>
        <v>607044</v>
      </c>
      <c r="AH29" s="468">
        <f t="shared" si="83"/>
        <v>98799</v>
      </c>
      <c r="AI29" s="449">
        <f t="shared" si="83"/>
        <v>31826</v>
      </c>
      <c r="AJ29" s="446">
        <f>SUM(AJ30:AJ34)</f>
        <v>540071</v>
      </c>
    </row>
    <row r="30" spans="1:36">
      <c r="A30" s="370" t="s">
        <v>39</v>
      </c>
      <c r="B30" s="387">
        <f>昼間人口!O30</f>
        <v>196127</v>
      </c>
      <c r="C30" s="176">
        <f>昼間人口!F30</f>
        <v>178488</v>
      </c>
      <c r="D30" s="452">
        <f>h22通勤通学!J179</f>
        <v>34461</v>
      </c>
      <c r="E30" s="461">
        <f>観光人口!P8</f>
        <v>5096</v>
      </c>
      <c r="F30" s="443">
        <f>C30-D30+E30</f>
        <v>149123</v>
      </c>
      <c r="G30" s="219"/>
      <c r="H30" s="387">
        <f>昼間人口!P30</f>
        <v>196883</v>
      </c>
      <c r="I30" s="176">
        <f>昼間人口!G30</f>
        <v>178195</v>
      </c>
      <c r="J30" s="452">
        <f>h27通勤通学!T32</f>
        <v>33883</v>
      </c>
      <c r="K30" s="461">
        <f>観光人口!U8</f>
        <v>5482</v>
      </c>
      <c r="L30" s="443">
        <f>I30-J30+K30</f>
        <v>149794</v>
      </c>
      <c r="M30" s="219"/>
      <c r="N30" s="385">
        <f>県推計人口!AI23</f>
        <v>196947</v>
      </c>
      <c r="O30" s="12">
        <f>ROUND(N30*C30/B30,0)</f>
        <v>179234</v>
      </c>
      <c r="P30" s="452">
        <f>ROUND(N30*D30/B30,0)</f>
        <v>34605</v>
      </c>
      <c r="Q30" s="461">
        <f>観光人口!V8</f>
        <v>4848</v>
      </c>
      <c r="R30" s="443">
        <f>O30-P30+Q30</f>
        <v>149477</v>
      </c>
      <c r="S30" s="219"/>
      <c r="T30" s="453">
        <f>県推計人口!AJ23</f>
        <v>196982</v>
      </c>
      <c r="U30" s="12">
        <f>ROUND(T30*I30/H30,0)</f>
        <v>178285</v>
      </c>
      <c r="V30" s="452">
        <f>ROUND(T30*J30/H30,0)</f>
        <v>33900</v>
      </c>
      <c r="W30" s="452">
        <f>観光人口!W8</f>
        <v>4985</v>
      </c>
      <c r="X30" s="443">
        <f>U30-V30+W30</f>
        <v>149370</v>
      </c>
      <c r="Y30" s="219"/>
      <c r="Z30" s="453">
        <f>県推計人口!AK23</f>
        <v>197851</v>
      </c>
      <c r="AA30" s="472">
        <f>ROUND(Z30*I30/H30,0)</f>
        <v>179071</v>
      </c>
      <c r="AB30" s="452">
        <f>ROUND(Z30*J30/H30,0)</f>
        <v>34050</v>
      </c>
      <c r="AC30" s="452">
        <f>観光人口!X8</f>
        <v>5469</v>
      </c>
      <c r="AD30" s="443">
        <f>AA30-AB30+AC30</f>
        <v>150490</v>
      </c>
      <c r="AE30" s="346"/>
      <c r="AF30" s="450">
        <f>県推計人口!AL23</f>
        <v>198395</v>
      </c>
      <c r="AG30" s="469">
        <f t="shared" si="64"/>
        <v>179563</v>
      </c>
      <c r="AH30" s="464">
        <f t="shared" si="65"/>
        <v>34143</v>
      </c>
      <c r="AI30" s="452">
        <f>観光人口!Y8</f>
        <v>4601</v>
      </c>
      <c r="AJ30" s="443">
        <f>AG30-AH30+AI30</f>
        <v>150021</v>
      </c>
    </row>
    <row r="31" spans="1:36">
      <c r="A31" s="370" t="s">
        <v>40</v>
      </c>
      <c r="B31" s="387">
        <f>昼間人口!O31</f>
        <v>225700</v>
      </c>
      <c r="C31" s="176">
        <f>昼間人口!F31</f>
        <v>181755</v>
      </c>
      <c r="D31" s="452">
        <f>h22通勤通学!J239</f>
        <v>22633</v>
      </c>
      <c r="E31" s="461">
        <f>観光人口!P9</f>
        <v>15438</v>
      </c>
      <c r="F31" s="443">
        <f t="shared" ref="F31:F34" si="84">C31-D31+E31</f>
        <v>174560</v>
      </c>
      <c r="G31" s="219"/>
      <c r="H31" s="387">
        <f>昼間人口!P31</f>
        <v>224903</v>
      </c>
      <c r="I31" s="176">
        <f>昼間人口!G31</f>
        <v>179751</v>
      </c>
      <c r="J31" s="452">
        <f>h27通勤通学!T38</f>
        <v>24531</v>
      </c>
      <c r="K31" s="461">
        <f>観光人口!U9</f>
        <v>14632</v>
      </c>
      <c r="L31" s="443">
        <f t="shared" ref="L31:L34" si="85">I31-J31+K31</f>
        <v>169852</v>
      </c>
      <c r="M31" s="219"/>
      <c r="N31" s="385">
        <f>県推計人口!AI24</f>
        <v>225228</v>
      </c>
      <c r="O31" s="12">
        <f>ROUND(N31*C31/B31,0)</f>
        <v>181375</v>
      </c>
      <c r="P31" s="452">
        <f>ROUND(N31*D31/B31,0)</f>
        <v>22586</v>
      </c>
      <c r="Q31" s="461">
        <f>観光人口!V9</f>
        <v>15033</v>
      </c>
      <c r="R31" s="443">
        <f t="shared" ref="R31:R34" si="86">O31-P31+Q31</f>
        <v>173822</v>
      </c>
      <c r="S31" s="219"/>
      <c r="T31" s="453">
        <f>県推計人口!AJ24</f>
        <v>225396</v>
      </c>
      <c r="U31" s="12">
        <f>ROUND(T31*I31/H31,0)</f>
        <v>180145</v>
      </c>
      <c r="V31" s="452">
        <f>ROUND(T31*J31/H31,0)</f>
        <v>24585</v>
      </c>
      <c r="W31" s="452">
        <f>観光人口!W9</f>
        <v>15051</v>
      </c>
      <c r="X31" s="443">
        <f t="shared" ref="X31:X34" si="87">U31-V31+W31</f>
        <v>170611</v>
      </c>
      <c r="Y31" s="219"/>
      <c r="Z31" s="453">
        <f>県推計人口!AK24</f>
        <v>225129</v>
      </c>
      <c r="AA31" s="472">
        <f>ROUND(Z31*I31/H31,0)</f>
        <v>179932</v>
      </c>
      <c r="AB31" s="452">
        <f>ROUND(Z31*J31/H31,0)</f>
        <v>24556</v>
      </c>
      <c r="AC31" s="452">
        <f>観光人口!X9</f>
        <v>20827</v>
      </c>
      <c r="AD31" s="443">
        <f t="shared" ref="AD31:AD34" si="88">AA31-AB31+AC31</f>
        <v>176203</v>
      </c>
      <c r="AE31" s="346"/>
      <c r="AF31" s="450">
        <f>県推計人口!AL24</f>
        <v>225008</v>
      </c>
      <c r="AG31" s="469">
        <f t="shared" si="64"/>
        <v>179835</v>
      </c>
      <c r="AH31" s="464">
        <f t="shared" si="65"/>
        <v>24542</v>
      </c>
      <c r="AI31" s="452">
        <f>観光人口!Y9</f>
        <v>17224</v>
      </c>
      <c r="AJ31" s="443">
        <f t="shared" ref="AJ31:AJ34" si="89">AG31-AH31+AI31</f>
        <v>172517</v>
      </c>
    </row>
    <row r="32" spans="1:36">
      <c r="A32" s="370" t="s">
        <v>41</v>
      </c>
      <c r="B32" s="387">
        <f>昼間人口!O32</f>
        <v>156423</v>
      </c>
      <c r="C32" s="176">
        <f>昼間人口!F32</f>
        <v>125023</v>
      </c>
      <c r="D32" s="452">
        <f>h22通勤通学!J269</f>
        <v>15565</v>
      </c>
      <c r="E32" s="461">
        <f>観光人口!P10</f>
        <v>3881</v>
      </c>
      <c r="F32" s="443">
        <f t="shared" si="84"/>
        <v>113339</v>
      </c>
      <c r="G32" s="219"/>
      <c r="H32" s="387">
        <f>昼間人口!P32</f>
        <v>156375</v>
      </c>
      <c r="I32" s="176">
        <f>昼間人口!G32</f>
        <v>124513</v>
      </c>
      <c r="J32" s="452">
        <f>h27通勤通学!T41</f>
        <v>16059</v>
      </c>
      <c r="K32" s="461">
        <f>観光人口!U10</f>
        <v>3868</v>
      </c>
      <c r="L32" s="443">
        <f t="shared" si="85"/>
        <v>112322</v>
      </c>
      <c r="M32" s="219"/>
      <c r="N32" s="385">
        <f>県推計人口!AI25</f>
        <v>155839</v>
      </c>
      <c r="O32" s="12">
        <f>ROUND(N32*C32/B32,0)</f>
        <v>124556</v>
      </c>
      <c r="P32" s="452">
        <f>ROUND(N32*D32/B32,0)</f>
        <v>15507</v>
      </c>
      <c r="Q32" s="461">
        <f>観光人口!V10</f>
        <v>4104</v>
      </c>
      <c r="R32" s="443">
        <f t="shared" si="86"/>
        <v>113153</v>
      </c>
      <c r="S32" s="219"/>
      <c r="T32" s="453">
        <f>県推計人口!AJ25</f>
        <v>155206</v>
      </c>
      <c r="U32" s="12">
        <f>ROUND(T32*I32/H32,0)</f>
        <v>123582</v>
      </c>
      <c r="V32" s="452">
        <f>ROUND(T32*J32/H32,0)</f>
        <v>15939</v>
      </c>
      <c r="W32" s="452">
        <f>観光人口!W10</f>
        <v>4360</v>
      </c>
      <c r="X32" s="443">
        <f t="shared" si="87"/>
        <v>112003</v>
      </c>
      <c r="Y32" s="219"/>
      <c r="Z32" s="453">
        <f>県推計人口!AK25</f>
        <v>154315</v>
      </c>
      <c r="AA32" s="472">
        <f>ROUND(Z32*I32/H32,0)</f>
        <v>122873</v>
      </c>
      <c r="AB32" s="452">
        <f>ROUND(Z32*J32/H32,0)</f>
        <v>15847</v>
      </c>
      <c r="AC32" s="452">
        <f>観光人口!X10</f>
        <v>4152</v>
      </c>
      <c r="AD32" s="443">
        <f t="shared" si="88"/>
        <v>111178</v>
      </c>
      <c r="AE32" s="346"/>
      <c r="AF32" s="450">
        <f>県推計人口!AL25</f>
        <v>153597</v>
      </c>
      <c r="AG32" s="469">
        <f t="shared" si="64"/>
        <v>122301</v>
      </c>
      <c r="AH32" s="464">
        <f t="shared" si="65"/>
        <v>15774</v>
      </c>
      <c r="AI32" s="452">
        <f>観光人口!Y10</f>
        <v>3869</v>
      </c>
      <c r="AJ32" s="443">
        <f t="shared" si="89"/>
        <v>110396</v>
      </c>
    </row>
    <row r="33" spans="1:36">
      <c r="A33" s="370" t="s">
        <v>42</v>
      </c>
      <c r="B33" s="387">
        <f>昼間人口!O33</f>
        <v>114216</v>
      </c>
      <c r="C33" s="176">
        <f>昼間人口!F33</f>
        <v>103098</v>
      </c>
      <c r="D33" s="452">
        <f>h22通勤通学!J289</f>
        <v>19049</v>
      </c>
      <c r="E33" s="461">
        <f>観光人口!P11</f>
        <v>4307</v>
      </c>
      <c r="F33" s="443">
        <f t="shared" si="84"/>
        <v>88356</v>
      </c>
      <c r="G33" s="219"/>
      <c r="H33" s="387">
        <f>昼間人口!P33</f>
        <v>112691</v>
      </c>
      <c r="I33" s="176">
        <f>昼間人口!G33</f>
        <v>104106</v>
      </c>
      <c r="J33" s="452">
        <f>h27通勤通学!T43</f>
        <v>21442</v>
      </c>
      <c r="K33" s="461">
        <f>観光人口!U11</f>
        <v>4017</v>
      </c>
      <c r="L33" s="443">
        <f t="shared" si="85"/>
        <v>86681</v>
      </c>
      <c r="M33" s="219"/>
      <c r="N33" s="385">
        <f>県推計人口!AI26</f>
        <v>112362</v>
      </c>
      <c r="O33" s="12">
        <f>ROUND(N33*C33/B33,0)</f>
        <v>101424</v>
      </c>
      <c r="P33" s="452">
        <f>ROUND(N33*D33/B33,0)</f>
        <v>18740</v>
      </c>
      <c r="Q33" s="461">
        <f>観光人口!V11</f>
        <v>3947</v>
      </c>
      <c r="R33" s="443">
        <f t="shared" si="86"/>
        <v>86631</v>
      </c>
      <c r="S33" s="219"/>
      <c r="T33" s="453">
        <f>県推計人口!AJ26</f>
        <v>112168</v>
      </c>
      <c r="U33" s="12">
        <f>ROUND(T33*I33/H33,0)</f>
        <v>103623</v>
      </c>
      <c r="V33" s="452">
        <f>ROUND(T33*J33/H33,0)</f>
        <v>21342</v>
      </c>
      <c r="W33" s="452">
        <f>観光人口!W11</f>
        <v>3723</v>
      </c>
      <c r="X33" s="443">
        <f t="shared" si="87"/>
        <v>86004</v>
      </c>
      <c r="Y33" s="219"/>
      <c r="Z33" s="453">
        <f>県推計人口!AK26</f>
        <v>111512</v>
      </c>
      <c r="AA33" s="472">
        <f>ROUND(Z33*I33/H33,0)</f>
        <v>103017</v>
      </c>
      <c r="AB33" s="452">
        <f>ROUND(Z33*J33/H33,0)</f>
        <v>21218</v>
      </c>
      <c r="AC33" s="452">
        <f>観光人口!X11</f>
        <v>3548</v>
      </c>
      <c r="AD33" s="443">
        <f t="shared" si="88"/>
        <v>85347</v>
      </c>
      <c r="AE33" s="346"/>
      <c r="AF33" s="450">
        <f>県推計人口!AL26</f>
        <v>110820</v>
      </c>
      <c r="AG33" s="469">
        <f t="shared" si="64"/>
        <v>102378</v>
      </c>
      <c r="AH33" s="464">
        <f t="shared" si="65"/>
        <v>21086</v>
      </c>
      <c r="AI33" s="452">
        <f>観光人口!Y11</f>
        <v>4156</v>
      </c>
      <c r="AJ33" s="443">
        <f t="shared" si="89"/>
        <v>85448</v>
      </c>
    </row>
    <row r="34" spans="1:36">
      <c r="A34" s="372" t="s">
        <v>43</v>
      </c>
      <c r="B34" s="437">
        <f>昼間人口!O34</f>
        <v>31739</v>
      </c>
      <c r="C34" s="252">
        <f>昼間人口!F34</f>
        <v>23948</v>
      </c>
      <c r="D34" s="466">
        <f>h22通勤通学!J399</f>
        <v>3096</v>
      </c>
      <c r="E34" s="462">
        <f>観光人口!P12</f>
        <v>2085</v>
      </c>
      <c r="F34" s="443">
        <f t="shared" si="84"/>
        <v>22937</v>
      </c>
      <c r="G34" s="219"/>
      <c r="H34" s="437">
        <f>昼間人口!P34</f>
        <v>30838</v>
      </c>
      <c r="I34" s="252">
        <f>昼間人口!G34</f>
        <v>23541</v>
      </c>
      <c r="J34" s="466">
        <f>h27通勤通学!T54</f>
        <v>3335</v>
      </c>
      <c r="K34" s="462">
        <f>観光人口!U12</f>
        <v>2063</v>
      </c>
      <c r="L34" s="443">
        <f t="shared" si="85"/>
        <v>22269</v>
      </c>
      <c r="M34" s="219"/>
      <c r="N34" s="386">
        <f>県推計人口!AI27</f>
        <v>30861</v>
      </c>
      <c r="O34" s="35">
        <f>ROUND(N34*C34/B34,0)</f>
        <v>23286</v>
      </c>
      <c r="P34" s="466">
        <f>ROUND(N34*D34/B34,0)</f>
        <v>3010</v>
      </c>
      <c r="Q34" s="462">
        <f>観光人口!V12</f>
        <v>2100</v>
      </c>
      <c r="R34" s="448">
        <f t="shared" si="86"/>
        <v>22376</v>
      </c>
      <c r="S34" s="219"/>
      <c r="T34" s="454">
        <f>県推計人口!AJ27</f>
        <v>30596</v>
      </c>
      <c r="U34" s="35">
        <f>ROUND(T34*I34/H34,0)</f>
        <v>23356</v>
      </c>
      <c r="V34" s="466">
        <f>ROUND(T34*J34/H34,0)</f>
        <v>3309</v>
      </c>
      <c r="W34" s="452">
        <f>観光人口!W12</f>
        <v>2001</v>
      </c>
      <c r="X34" s="443">
        <f t="shared" si="87"/>
        <v>22048</v>
      </c>
      <c r="Y34" s="219"/>
      <c r="Z34" s="453">
        <f>県推計人口!AK27</f>
        <v>30413</v>
      </c>
      <c r="AA34" s="472">
        <f>ROUND(Z34*I34/H34,0)</f>
        <v>23217</v>
      </c>
      <c r="AB34" s="452">
        <f>ROUND(Z34*J34/H34,0)</f>
        <v>3289</v>
      </c>
      <c r="AC34" s="452">
        <f>観光人口!X12</f>
        <v>1900</v>
      </c>
      <c r="AD34" s="443">
        <f t="shared" si="88"/>
        <v>21828</v>
      </c>
      <c r="AE34" s="346"/>
      <c r="AF34" s="450">
        <f>県推計人口!AL27</f>
        <v>30086</v>
      </c>
      <c r="AG34" s="451">
        <f t="shared" si="64"/>
        <v>22967</v>
      </c>
      <c r="AH34" s="465">
        <f t="shared" si="65"/>
        <v>3254</v>
      </c>
      <c r="AI34" s="452">
        <f>観光人口!Y12</f>
        <v>1976</v>
      </c>
      <c r="AJ34" s="443">
        <f t="shared" si="89"/>
        <v>21689</v>
      </c>
    </row>
    <row r="35" spans="1:36">
      <c r="A35" s="371" t="s">
        <v>19</v>
      </c>
      <c r="B35" s="436">
        <f>昼間人口!O35</f>
        <v>716006</v>
      </c>
      <c r="C35" s="262">
        <f>昼間人口!F35</f>
        <v>651341</v>
      </c>
      <c r="D35" s="459">
        <f>SUM(D36:D40)</f>
        <v>117875</v>
      </c>
      <c r="E35" s="459">
        <f>SUM(E36:E40)</f>
        <v>16419</v>
      </c>
      <c r="F35" s="447">
        <f>SUM(F36:F40)</f>
        <v>549885</v>
      </c>
      <c r="G35" s="219"/>
      <c r="H35" s="436">
        <f>昼間人口!P35</f>
        <v>716633</v>
      </c>
      <c r="I35" s="262">
        <f>昼間人口!G35</f>
        <v>650569</v>
      </c>
      <c r="J35" s="459">
        <f>SUM(J36:J40)</f>
        <v>121619</v>
      </c>
      <c r="K35" s="459">
        <f>SUM(K36:K40)</f>
        <v>15526</v>
      </c>
      <c r="L35" s="447">
        <f>SUM(L36:L40)</f>
        <v>544476</v>
      </c>
      <c r="M35" s="219"/>
      <c r="N35" s="385">
        <f>県推計人口!AI28</f>
        <v>715422</v>
      </c>
      <c r="O35" s="471">
        <f t="shared" ref="O35" si="90">SUM(O36:O40)</f>
        <v>650437</v>
      </c>
      <c r="P35" s="452">
        <f>SUM(P36:P40)</f>
        <v>117459</v>
      </c>
      <c r="Q35" s="461">
        <f>SUM(Q36:Q40)</f>
        <v>16044</v>
      </c>
      <c r="R35" s="446">
        <f>SUM(R36:R40)</f>
        <v>549022</v>
      </c>
      <c r="S35" s="219"/>
      <c r="T35" s="449">
        <f t="shared" ref="T35:U35" si="91">SUM(T36:T40)</f>
        <v>715083</v>
      </c>
      <c r="U35" s="468">
        <f t="shared" si="91"/>
        <v>649029</v>
      </c>
      <c r="V35" s="449">
        <f>SUM(V36:V40)</f>
        <v>121218</v>
      </c>
      <c r="W35" s="449">
        <f t="shared" ref="W35" si="92">SUM(W36:W40)</f>
        <v>16640</v>
      </c>
      <c r="X35" s="447">
        <f>SUM(X36:X40)</f>
        <v>544451</v>
      </c>
      <c r="Y35" s="219"/>
      <c r="Z35" s="449">
        <f t="shared" ref="Z35:AA35" si="93">SUM(Z36:Z40)</f>
        <v>714726</v>
      </c>
      <c r="AA35" s="468">
        <f t="shared" si="93"/>
        <v>648626</v>
      </c>
      <c r="AB35" s="449">
        <f>SUM(AB36:AB40)</f>
        <v>121065</v>
      </c>
      <c r="AC35" s="449">
        <f t="shared" ref="AC35" si="94">SUM(AC36:AC40)</f>
        <v>16882</v>
      </c>
      <c r="AD35" s="447">
        <f>SUM(AD36:AD40)</f>
        <v>544443</v>
      </c>
      <c r="AE35" s="1039"/>
      <c r="AF35" s="468">
        <f t="shared" ref="AF35:AI35" si="95">SUM(AF36:AF40)</f>
        <v>713697</v>
      </c>
      <c r="AG35" s="468">
        <f t="shared" si="95"/>
        <v>647626</v>
      </c>
      <c r="AH35" s="468">
        <f t="shared" si="95"/>
        <v>120831</v>
      </c>
      <c r="AI35" s="449">
        <f t="shared" si="95"/>
        <v>16552</v>
      </c>
      <c r="AJ35" s="447">
        <f>SUM(AJ36:AJ40)</f>
        <v>543347</v>
      </c>
    </row>
    <row r="36" spans="1:36">
      <c r="A36" s="370" t="s">
        <v>44</v>
      </c>
      <c r="B36" s="387">
        <f>昼間人口!O36</f>
        <v>290959</v>
      </c>
      <c r="C36" s="176">
        <f>昼間人口!F36</f>
        <v>262138</v>
      </c>
      <c r="D36" s="452">
        <f>h22通勤通学!J139</f>
        <v>42614</v>
      </c>
      <c r="E36" s="461">
        <f>観光人口!P13</f>
        <v>9147</v>
      </c>
      <c r="F36" s="443">
        <f>C36-D36+E36</f>
        <v>228671</v>
      </c>
      <c r="G36" s="219"/>
      <c r="H36" s="387">
        <f>昼間人口!P36</f>
        <v>293409</v>
      </c>
      <c r="I36" s="176">
        <f>昼間人口!G36</f>
        <v>262799</v>
      </c>
      <c r="J36" s="452">
        <f>h27通勤通学!T28</f>
        <v>44476</v>
      </c>
      <c r="K36" s="461">
        <f>観光人口!U13</f>
        <v>8863</v>
      </c>
      <c r="L36" s="443">
        <f>I36-J36+K36</f>
        <v>227186</v>
      </c>
      <c r="M36" s="219"/>
      <c r="N36" s="385">
        <f>県推計人口!AI29</f>
        <v>293710</v>
      </c>
      <c r="O36" s="12">
        <f>ROUND(N36*C36/B36,0)</f>
        <v>264616</v>
      </c>
      <c r="P36" s="452">
        <f>ROUND(N36*D36/B36,0)</f>
        <v>43017</v>
      </c>
      <c r="Q36" s="461">
        <f>観光人口!V13</f>
        <v>9113</v>
      </c>
      <c r="R36" s="443">
        <f>O36-P36+Q36</f>
        <v>230712</v>
      </c>
      <c r="S36" s="219"/>
      <c r="T36" s="453">
        <f>県推計人口!AJ29</f>
        <v>295908</v>
      </c>
      <c r="U36" s="12">
        <f>ROUND(T36*I36/H36,0)</f>
        <v>265037</v>
      </c>
      <c r="V36" s="452">
        <f>ROUND(T36*J36/H36,0)</f>
        <v>44855</v>
      </c>
      <c r="W36" s="452">
        <f>観光人口!W13</f>
        <v>9997</v>
      </c>
      <c r="X36" s="443">
        <f>U36-V36+W36</f>
        <v>230179</v>
      </c>
      <c r="Y36" s="219"/>
      <c r="Z36" s="453">
        <f>県推計人口!AK29</f>
        <v>297920</v>
      </c>
      <c r="AA36" s="472">
        <f>ROUND(Z36*I36/H36,0)</f>
        <v>266839</v>
      </c>
      <c r="AB36" s="452">
        <f>ROUND(Z36*J36/H36,0)</f>
        <v>45160</v>
      </c>
      <c r="AC36" s="452">
        <f>観光人口!X13</f>
        <v>9842</v>
      </c>
      <c r="AD36" s="443">
        <f>AA36-AB36+AC36</f>
        <v>231521</v>
      </c>
      <c r="AE36" s="346"/>
      <c r="AF36" s="450">
        <f>県推計人口!AL29</f>
        <v>299094</v>
      </c>
      <c r="AG36" s="469">
        <f t="shared" si="64"/>
        <v>267891</v>
      </c>
      <c r="AH36" s="464">
        <f t="shared" si="65"/>
        <v>45338</v>
      </c>
      <c r="AI36" s="452">
        <f>観光人口!Y13</f>
        <v>9940</v>
      </c>
      <c r="AJ36" s="443">
        <f>AG36-AH36+AI36</f>
        <v>232493</v>
      </c>
    </row>
    <row r="37" spans="1:36">
      <c r="A37" s="370" t="s">
        <v>45</v>
      </c>
      <c r="B37" s="387">
        <f>昼間人口!O37</f>
        <v>266937</v>
      </c>
      <c r="C37" s="176">
        <f>昼間人口!F37</f>
        <v>235670</v>
      </c>
      <c r="D37" s="452">
        <f>h22通勤通学!J209</f>
        <v>34085</v>
      </c>
      <c r="E37" s="461">
        <f>観光人口!P14</f>
        <v>4132</v>
      </c>
      <c r="F37" s="443">
        <f t="shared" ref="F37:F40" si="96">C37-D37+E37</f>
        <v>205717</v>
      </c>
      <c r="G37" s="219"/>
      <c r="H37" s="387">
        <f>昼間人口!P37</f>
        <v>267435</v>
      </c>
      <c r="I37" s="176">
        <f>昼間人口!G37</f>
        <v>236758</v>
      </c>
      <c r="J37" s="452">
        <f>h27通勤通学!T35</f>
        <v>35562</v>
      </c>
      <c r="K37" s="461">
        <f>観光人口!U14</f>
        <v>3963</v>
      </c>
      <c r="L37" s="443">
        <f t="shared" ref="L37:L40" si="97">I37-J37+K37</f>
        <v>205159</v>
      </c>
      <c r="M37" s="219"/>
      <c r="N37" s="385">
        <f>県推計人口!AI30</f>
        <v>266443</v>
      </c>
      <c r="O37" s="12">
        <f>ROUND(N37*C37/B37,0)</f>
        <v>235234</v>
      </c>
      <c r="P37" s="452">
        <f>ROUND(N37*D37/B37,0)</f>
        <v>34022</v>
      </c>
      <c r="Q37" s="461">
        <f>観光人口!V14</f>
        <v>4112</v>
      </c>
      <c r="R37" s="443">
        <f t="shared" ref="R37:R40" si="98">O37-P37+Q37</f>
        <v>205324</v>
      </c>
      <c r="S37" s="219"/>
      <c r="T37" s="453">
        <f>県推計人口!AJ30</f>
        <v>265055</v>
      </c>
      <c r="U37" s="12">
        <f>ROUND(T37*I37/H37,0)</f>
        <v>234651</v>
      </c>
      <c r="V37" s="452">
        <f>ROUND(T37*J37/H37,0)</f>
        <v>35246</v>
      </c>
      <c r="W37" s="452">
        <f>観光人口!W14</f>
        <v>3919</v>
      </c>
      <c r="X37" s="443">
        <f t="shared" ref="X37:X40" si="99">U37-V37+W37</f>
        <v>203324</v>
      </c>
      <c r="Y37" s="219"/>
      <c r="Z37" s="453">
        <f>県推計人口!AK30</f>
        <v>263697</v>
      </c>
      <c r="AA37" s="472">
        <f>ROUND(Z37*I37/H37,0)</f>
        <v>233449</v>
      </c>
      <c r="AB37" s="452">
        <f>ROUND(Z37*J37/H37,0)</f>
        <v>35065</v>
      </c>
      <c r="AC37" s="452">
        <f>観光人口!X14</f>
        <v>4157</v>
      </c>
      <c r="AD37" s="443">
        <f t="shared" ref="AD37:AD40" si="100">AA37-AB37+AC37</f>
        <v>202541</v>
      </c>
      <c r="AE37" s="346"/>
      <c r="AF37" s="450">
        <f>県推計人口!AL30</f>
        <v>262308</v>
      </c>
      <c r="AG37" s="469">
        <f t="shared" si="64"/>
        <v>232219</v>
      </c>
      <c r="AH37" s="464">
        <f t="shared" si="65"/>
        <v>34880</v>
      </c>
      <c r="AI37" s="452">
        <f>観光人口!Y14</f>
        <v>3705</v>
      </c>
      <c r="AJ37" s="443">
        <f t="shared" ref="AJ37:AJ40" si="101">AG37-AH37+AI37</f>
        <v>201044</v>
      </c>
    </row>
    <row r="38" spans="1:36">
      <c r="A38" s="370" t="s">
        <v>46</v>
      </c>
      <c r="B38" s="387">
        <f>昼間人口!O38</f>
        <v>93901</v>
      </c>
      <c r="C38" s="176">
        <f>昼間人口!F38</f>
        <v>94513</v>
      </c>
      <c r="D38" s="452">
        <f>h22通勤通学!J259</f>
        <v>24200</v>
      </c>
      <c r="E38" s="461">
        <f>観光人口!P15</f>
        <v>1975</v>
      </c>
      <c r="F38" s="443">
        <f t="shared" si="96"/>
        <v>72288</v>
      </c>
      <c r="G38" s="219"/>
      <c r="H38" s="387">
        <f>昼間人口!P38</f>
        <v>91030</v>
      </c>
      <c r="I38" s="176">
        <f>昼間人口!G38</f>
        <v>91489</v>
      </c>
      <c r="J38" s="452">
        <f>h27通勤通学!T40</f>
        <v>24538</v>
      </c>
      <c r="K38" s="461">
        <f>観光人口!U15</f>
        <v>1723</v>
      </c>
      <c r="L38" s="443">
        <f t="shared" si="97"/>
        <v>68674</v>
      </c>
      <c r="M38" s="219"/>
      <c r="N38" s="385">
        <f>県推計人口!AI31</f>
        <v>90600</v>
      </c>
      <c r="O38" s="12">
        <f>ROUND(N38*C38/B38,0)</f>
        <v>91190</v>
      </c>
      <c r="P38" s="452">
        <f>ROUND(N38*D38/B38,0)</f>
        <v>23349</v>
      </c>
      <c r="Q38" s="461">
        <f>観光人口!V15</f>
        <v>1830</v>
      </c>
      <c r="R38" s="443">
        <f t="shared" si="98"/>
        <v>69671</v>
      </c>
      <c r="S38" s="219"/>
      <c r="T38" s="453">
        <f>県推計人口!AJ31</f>
        <v>89728</v>
      </c>
      <c r="U38" s="12">
        <f>ROUND(T38*I38/H38,0)</f>
        <v>90180</v>
      </c>
      <c r="V38" s="452">
        <f>ROUND(T38*J38/H38,0)</f>
        <v>24187</v>
      </c>
      <c r="W38" s="452">
        <f>観光人口!W15</f>
        <v>1831</v>
      </c>
      <c r="X38" s="443">
        <f t="shared" si="99"/>
        <v>67824</v>
      </c>
      <c r="Y38" s="219"/>
      <c r="Z38" s="453">
        <f>県推計人口!AK31</f>
        <v>88956</v>
      </c>
      <c r="AA38" s="472">
        <f>ROUND(Z38*I38/H38,0)</f>
        <v>89405</v>
      </c>
      <c r="AB38" s="452">
        <f>ROUND(Z38*J38/H38,0)</f>
        <v>23979</v>
      </c>
      <c r="AC38" s="452">
        <f>観光人口!X15</f>
        <v>1963</v>
      </c>
      <c r="AD38" s="443">
        <f t="shared" si="100"/>
        <v>67389</v>
      </c>
      <c r="AE38" s="346"/>
      <c r="AF38" s="450">
        <f>県推計人口!AL31</f>
        <v>88223</v>
      </c>
      <c r="AG38" s="469">
        <f t="shared" si="64"/>
        <v>88668</v>
      </c>
      <c r="AH38" s="464">
        <f t="shared" si="65"/>
        <v>23781</v>
      </c>
      <c r="AI38" s="452">
        <f>観光人口!Y15</f>
        <v>2039</v>
      </c>
      <c r="AJ38" s="443">
        <f t="shared" si="101"/>
        <v>66926</v>
      </c>
    </row>
    <row r="39" spans="1:36">
      <c r="A39" s="370" t="s">
        <v>47</v>
      </c>
      <c r="B39" s="387">
        <f>昼間人口!O39</f>
        <v>31026</v>
      </c>
      <c r="C39" s="176">
        <f>昼間人口!F39</f>
        <v>30434</v>
      </c>
      <c r="D39" s="452">
        <f>h22通勤通学!J419</f>
        <v>9314</v>
      </c>
      <c r="E39" s="461">
        <f>観光人口!P16</f>
        <v>252</v>
      </c>
      <c r="F39" s="443">
        <f t="shared" si="96"/>
        <v>21372</v>
      </c>
      <c r="G39" s="219"/>
      <c r="H39" s="387">
        <f>昼間人口!P39</f>
        <v>31020</v>
      </c>
      <c r="I39" s="176">
        <f>昼間人口!G39</f>
        <v>30755</v>
      </c>
      <c r="J39" s="452">
        <f>h27通勤通学!T56</f>
        <v>9669</v>
      </c>
      <c r="K39" s="461">
        <f>観光人口!U16</f>
        <v>219</v>
      </c>
      <c r="L39" s="443">
        <f t="shared" si="97"/>
        <v>21305</v>
      </c>
      <c r="M39" s="219"/>
      <c r="N39" s="385">
        <f>県推計人口!AI32</f>
        <v>30867</v>
      </c>
      <c r="O39" s="12">
        <f>ROUND(N39*C39/B39,0)</f>
        <v>30278</v>
      </c>
      <c r="P39" s="452">
        <f>ROUND(N39*D39/B39,0)</f>
        <v>9266</v>
      </c>
      <c r="Q39" s="461">
        <f>観光人口!V16</f>
        <v>234</v>
      </c>
      <c r="R39" s="443">
        <f t="shared" si="98"/>
        <v>21246</v>
      </c>
      <c r="S39" s="219"/>
      <c r="T39" s="453">
        <f>県推計人口!AJ32</f>
        <v>30666</v>
      </c>
      <c r="U39" s="12">
        <f>ROUND(T39*I39/H39,0)</f>
        <v>30404</v>
      </c>
      <c r="V39" s="452">
        <f>ROUND(T39*J39/H39,0)</f>
        <v>9559</v>
      </c>
      <c r="W39" s="452">
        <f>観光人口!W16</f>
        <v>223</v>
      </c>
      <c r="X39" s="443">
        <f t="shared" si="99"/>
        <v>21068</v>
      </c>
      <c r="Y39" s="219"/>
      <c r="Z39" s="453">
        <f>県推計人口!AK32</f>
        <v>30492</v>
      </c>
      <c r="AA39" s="472">
        <f>ROUND(Z39*I39/H39,0)</f>
        <v>30232</v>
      </c>
      <c r="AB39" s="452">
        <f>ROUND(Z39*J39/H39,0)</f>
        <v>9504</v>
      </c>
      <c r="AC39" s="452">
        <f>観光人口!X16</f>
        <v>232</v>
      </c>
      <c r="AD39" s="443">
        <f t="shared" si="100"/>
        <v>20960</v>
      </c>
      <c r="AE39" s="346"/>
      <c r="AF39" s="450">
        <f>県推計人口!AL32</f>
        <v>30372</v>
      </c>
      <c r="AG39" s="469">
        <f t="shared" si="64"/>
        <v>30113</v>
      </c>
      <c r="AH39" s="464">
        <f t="shared" si="65"/>
        <v>9467</v>
      </c>
      <c r="AI39" s="452">
        <f>観光人口!Y16</f>
        <v>208</v>
      </c>
      <c r="AJ39" s="443">
        <f t="shared" si="101"/>
        <v>20854</v>
      </c>
    </row>
    <row r="40" spans="1:36">
      <c r="A40" s="372" t="s">
        <v>48</v>
      </c>
      <c r="B40" s="437">
        <f>昼間人口!O40</f>
        <v>33183</v>
      </c>
      <c r="C40" s="252">
        <f>昼間人口!F40</f>
        <v>28586</v>
      </c>
      <c r="D40" s="466">
        <f>h22通勤通学!J429</f>
        <v>7662</v>
      </c>
      <c r="E40" s="462">
        <f>観光人口!P17</f>
        <v>913</v>
      </c>
      <c r="F40" s="448">
        <f t="shared" si="96"/>
        <v>21837</v>
      </c>
      <c r="G40" s="219"/>
      <c r="H40" s="437">
        <f>昼間人口!P40</f>
        <v>33739</v>
      </c>
      <c r="I40" s="252">
        <f>昼間人口!G40</f>
        <v>28768</v>
      </c>
      <c r="J40" s="466">
        <f>h27通勤通学!T57</f>
        <v>7374</v>
      </c>
      <c r="K40" s="462">
        <f>観光人口!U17</f>
        <v>758</v>
      </c>
      <c r="L40" s="448">
        <f t="shared" si="97"/>
        <v>22152</v>
      </c>
      <c r="M40" s="219"/>
      <c r="N40" s="386">
        <f>県推計人口!AI33</f>
        <v>33802</v>
      </c>
      <c r="O40" s="35">
        <f>ROUND(N40*C40/B40,0)</f>
        <v>29119</v>
      </c>
      <c r="P40" s="466">
        <f>ROUND(N40*D40/B40,0)</f>
        <v>7805</v>
      </c>
      <c r="Q40" s="462">
        <f>観光人口!V17</f>
        <v>755</v>
      </c>
      <c r="R40" s="448">
        <f t="shared" si="98"/>
        <v>22069</v>
      </c>
      <c r="S40" s="219"/>
      <c r="T40" s="454">
        <f>県推計人口!AJ33</f>
        <v>33726</v>
      </c>
      <c r="U40" s="35">
        <f>ROUND(T40*I40/H40,0)</f>
        <v>28757</v>
      </c>
      <c r="V40" s="466">
        <f>ROUND(T40*J40/H40,0)</f>
        <v>7371</v>
      </c>
      <c r="W40" s="466">
        <f>観光人口!W17</f>
        <v>670</v>
      </c>
      <c r="X40" s="448">
        <f t="shared" si="99"/>
        <v>22056</v>
      </c>
      <c r="Y40" s="219"/>
      <c r="Z40" s="454">
        <f>県推計人口!AK33</f>
        <v>33661</v>
      </c>
      <c r="AA40" s="473">
        <f>ROUND(Z40*I40/H40,0)</f>
        <v>28701</v>
      </c>
      <c r="AB40" s="466">
        <f>ROUND(Z40*J40/H40,0)</f>
        <v>7357</v>
      </c>
      <c r="AC40" s="466">
        <f>観光人口!X17</f>
        <v>688</v>
      </c>
      <c r="AD40" s="448">
        <f t="shared" si="100"/>
        <v>22032</v>
      </c>
      <c r="AE40" s="346"/>
      <c r="AF40" s="451">
        <f>県推計人口!AL33</f>
        <v>33700</v>
      </c>
      <c r="AG40" s="451">
        <f t="shared" si="64"/>
        <v>28735</v>
      </c>
      <c r="AH40" s="465">
        <f t="shared" si="65"/>
        <v>7365</v>
      </c>
      <c r="AI40" s="466">
        <f>観光人口!Y17</f>
        <v>660</v>
      </c>
      <c r="AJ40" s="448">
        <f t="shared" si="101"/>
        <v>22030</v>
      </c>
    </row>
    <row r="41" spans="1:36">
      <c r="A41" s="374" t="s">
        <v>20</v>
      </c>
      <c r="B41" s="387">
        <f>昼間人口!O41</f>
        <v>284769</v>
      </c>
      <c r="C41" s="176">
        <f>昼間人口!F41</f>
        <v>283795</v>
      </c>
      <c r="D41" s="461">
        <f>SUM(D42:D47)</f>
        <v>60608</v>
      </c>
      <c r="E41" s="461">
        <f>SUM(E42:E47)</f>
        <v>25689</v>
      </c>
      <c r="F41" s="446">
        <f>SUM(F42:F47)</f>
        <v>248876</v>
      </c>
      <c r="G41" s="219"/>
      <c r="H41" s="387">
        <f>昼間人口!P41</f>
        <v>272447</v>
      </c>
      <c r="I41" s="176">
        <f>昼間人口!G41</f>
        <v>274684</v>
      </c>
      <c r="J41" s="461">
        <f>SUM(J42:J47)</f>
        <v>64461</v>
      </c>
      <c r="K41" s="461">
        <f>SUM(K42:K47)</f>
        <v>24863</v>
      </c>
      <c r="L41" s="446">
        <f>SUM(L42:L47)</f>
        <v>235086</v>
      </c>
      <c r="M41" s="219"/>
      <c r="N41" s="385">
        <f>県推計人口!AI34</f>
        <v>271028</v>
      </c>
      <c r="O41" s="471">
        <f t="shared" ref="O41" si="102">SUM(O42:O47)</f>
        <v>270438</v>
      </c>
      <c r="P41" s="452">
        <f>SUM(P42:P47)</f>
        <v>58100</v>
      </c>
      <c r="Q41" s="461">
        <f>SUM(Q42:Q47)</f>
        <v>25694</v>
      </c>
      <c r="R41" s="446">
        <f>SUM(R42:R47)</f>
        <v>238032</v>
      </c>
      <c r="S41" s="219"/>
      <c r="T41" s="452">
        <f t="shared" ref="T41:U41" si="103">SUM(T42:T47)</f>
        <v>269235</v>
      </c>
      <c r="U41" s="471">
        <f t="shared" si="103"/>
        <v>271580</v>
      </c>
      <c r="V41" s="452">
        <f>SUM(V42:V47)</f>
        <v>63856</v>
      </c>
      <c r="W41" s="452">
        <f t="shared" ref="W41" si="104">SUM(W42:W47)</f>
        <v>24966</v>
      </c>
      <c r="X41" s="446">
        <f>SUM(X42:X47)</f>
        <v>232690</v>
      </c>
      <c r="Y41" s="219"/>
      <c r="Z41" s="452">
        <f t="shared" ref="Z41:AA41" si="105">SUM(Z42:Z47)</f>
        <v>267560</v>
      </c>
      <c r="AA41" s="471">
        <f t="shared" si="105"/>
        <v>269951</v>
      </c>
      <c r="AB41" s="452">
        <f>SUM(AB42:AB47)</f>
        <v>63523</v>
      </c>
      <c r="AC41" s="452">
        <f t="shared" ref="AC41" si="106">SUM(AC42:AC47)</f>
        <v>25244</v>
      </c>
      <c r="AD41" s="446">
        <f>SUM(AD42:AD47)</f>
        <v>231672</v>
      </c>
      <c r="AE41" s="1039"/>
      <c r="AF41" s="471">
        <f t="shared" ref="AF41:AI41" si="107">SUM(AF42:AF47)</f>
        <v>265529</v>
      </c>
      <c r="AG41" s="471">
        <f t="shared" si="107"/>
        <v>267970</v>
      </c>
      <c r="AH41" s="471">
        <f t="shared" si="107"/>
        <v>63118</v>
      </c>
      <c r="AI41" s="452">
        <f t="shared" si="107"/>
        <v>23431</v>
      </c>
      <c r="AJ41" s="446">
        <f>SUM(AJ42:AJ47)</f>
        <v>228283</v>
      </c>
    </row>
    <row r="42" spans="1:36">
      <c r="A42" s="375" t="s">
        <v>49</v>
      </c>
      <c r="B42" s="387">
        <f>昼間人口!O42</f>
        <v>42802</v>
      </c>
      <c r="C42" s="176">
        <f>昼間人口!F42</f>
        <v>43042</v>
      </c>
      <c r="D42" s="452">
        <f>h22通勤通学!J229</f>
        <v>8205</v>
      </c>
      <c r="E42" s="461">
        <f>観光人口!P18</f>
        <v>2223</v>
      </c>
      <c r="F42" s="443">
        <f>C42-D42+E42</f>
        <v>37060</v>
      </c>
      <c r="G42" s="219"/>
      <c r="H42" s="387">
        <f>昼間人口!P42</f>
        <v>40866</v>
      </c>
      <c r="I42" s="176">
        <f>昼間人口!G42</f>
        <v>38872</v>
      </c>
      <c r="J42" s="452">
        <f>h27通勤通学!T37</f>
        <v>7015</v>
      </c>
      <c r="K42" s="461">
        <f>観光人口!U18</f>
        <v>2224</v>
      </c>
      <c r="L42" s="443">
        <f>I42-J42+K42</f>
        <v>34081</v>
      </c>
      <c r="M42" s="219"/>
      <c r="N42" s="385">
        <f>県推計人口!AI35</f>
        <v>40458</v>
      </c>
      <c r="O42" s="12">
        <f t="shared" ref="O42:O47" si="108">ROUND(N42*C42/B42,0)</f>
        <v>40685</v>
      </c>
      <c r="P42" s="452">
        <f t="shared" ref="P42:P47" si="109">ROUND(N42*D42/B42,0)</f>
        <v>7756</v>
      </c>
      <c r="Q42" s="461">
        <f>観光人口!V18</f>
        <v>2318</v>
      </c>
      <c r="R42" s="443">
        <f>O42-P42+Q42</f>
        <v>35247</v>
      </c>
      <c r="S42" s="219"/>
      <c r="T42" s="453">
        <f>県推計人口!AJ35</f>
        <v>39953</v>
      </c>
      <c r="U42" s="12">
        <f t="shared" ref="U42:U47" si="110">ROUND(T42*I42/H42,0)</f>
        <v>38004</v>
      </c>
      <c r="V42" s="452">
        <f t="shared" ref="V42:V47" si="111">ROUND(T42*J42/H42,0)</f>
        <v>6858</v>
      </c>
      <c r="W42" s="452">
        <f>観光人口!W18</f>
        <v>2199</v>
      </c>
      <c r="X42" s="443">
        <f>U42-V42+W42</f>
        <v>33345</v>
      </c>
      <c r="Y42" s="219"/>
      <c r="Z42" s="453">
        <f>県推計人口!AK35</f>
        <v>39611</v>
      </c>
      <c r="AA42" s="472">
        <f t="shared" ref="AA42:AA47" si="112">ROUND(Z42*I42/H42,0)</f>
        <v>37678</v>
      </c>
      <c r="AB42" s="452">
        <f t="shared" ref="AB42:AB47" si="113">ROUND(Z42*J42/H42,0)</f>
        <v>6800</v>
      </c>
      <c r="AC42" s="452">
        <f>観光人口!X18</f>
        <v>2205</v>
      </c>
      <c r="AD42" s="443">
        <f>AA42-AB42+AC42</f>
        <v>33083</v>
      </c>
      <c r="AE42" s="346"/>
      <c r="AF42" s="450">
        <f>県推計人口!AL35</f>
        <v>39147</v>
      </c>
      <c r="AG42" s="469">
        <f t="shared" si="64"/>
        <v>37237</v>
      </c>
      <c r="AH42" s="464">
        <f t="shared" si="65"/>
        <v>6720</v>
      </c>
      <c r="AI42" s="452">
        <f>観光人口!Y18</f>
        <v>2128</v>
      </c>
      <c r="AJ42" s="443">
        <f>AG42-AH42+AI42</f>
        <v>32645</v>
      </c>
    </row>
    <row r="43" spans="1:36">
      <c r="A43" s="370" t="s">
        <v>50</v>
      </c>
      <c r="B43" s="387">
        <f>昼間人口!O43</f>
        <v>81009</v>
      </c>
      <c r="C43" s="176">
        <f>昼間人口!F43</f>
        <v>78098</v>
      </c>
      <c r="D43" s="452">
        <f>h22通勤通学!J249</f>
        <v>15785</v>
      </c>
      <c r="E43" s="461">
        <f>観光人口!P19</f>
        <v>10034</v>
      </c>
      <c r="F43" s="443">
        <f t="shared" ref="F43:F47" si="114">C43-D43+E43</f>
        <v>72347</v>
      </c>
      <c r="G43" s="219"/>
      <c r="H43" s="387">
        <f>昼間人口!P43</f>
        <v>77178</v>
      </c>
      <c r="I43" s="176">
        <f>昼間人口!G43</f>
        <v>76592</v>
      </c>
      <c r="J43" s="452">
        <f>h27通勤通学!T39</f>
        <v>16992</v>
      </c>
      <c r="K43" s="461">
        <f>観光人口!U19</f>
        <v>8649</v>
      </c>
      <c r="L43" s="443">
        <f t="shared" ref="L43:L47" si="115">I43-J43+K43</f>
        <v>68249</v>
      </c>
      <c r="M43" s="219"/>
      <c r="N43" s="385">
        <f>県推計人口!AI36</f>
        <v>76786</v>
      </c>
      <c r="O43" s="12">
        <f t="shared" si="108"/>
        <v>74027</v>
      </c>
      <c r="P43" s="452">
        <f t="shared" si="109"/>
        <v>14962</v>
      </c>
      <c r="Q43" s="461">
        <f>観光人口!V19</f>
        <v>9075</v>
      </c>
      <c r="R43" s="443">
        <f t="shared" ref="R43:R47" si="116">O43-P43+Q43</f>
        <v>68140</v>
      </c>
      <c r="S43" s="219"/>
      <c r="T43" s="453">
        <f>県推計人口!AJ36</f>
        <v>76302</v>
      </c>
      <c r="U43" s="12">
        <f t="shared" si="110"/>
        <v>75723</v>
      </c>
      <c r="V43" s="452">
        <f t="shared" si="111"/>
        <v>16799</v>
      </c>
      <c r="W43" s="452">
        <f>観光人口!W19</f>
        <v>9352</v>
      </c>
      <c r="X43" s="443">
        <f t="shared" ref="X43:X47" si="117">U43-V43+W43</f>
        <v>68276</v>
      </c>
      <c r="Y43" s="219"/>
      <c r="Z43" s="453">
        <f>県推計人口!AK36</f>
        <v>75823</v>
      </c>
      <c r="AA43" s="472">
        <f t="shared" si="112"/>
        <v>75247</v>
      </c>
      <c r="AB43" s="452">
        <f t="shared" si="113"/>
        <v>16694</v>
      </c>
      <c r="AC43" s="452">
        <f>観光人口!X19</f>
        <v>9073</v>
      </c>
      <c r="AD43" s="443">
        <f t="shared" ref="AD43:AD47" si="118">AA43-AB43+AC43</f>
        <v>67626</v>
      </c>
      <c r="AE43" s="346"/>
      <c r="AF43" s="450">
        <f>県推計人口!AL36</f>
        <v>75145</v>
      </c>
      <c r="AG43" s="469">
        <f t="shared" si="64"/>
        <v>74574</v>
      </c>
      <c r="AH43" s="464">
        <f t="shared" si="65"/>
        <v>16544</v>
      </c>
      <c r="AI43" s="452">
        <f>観光人口!Y19</f>
        <v>8683</v>
      </c>
      <c r="AJ43" s="443">
        <f t="shared" ref="AJ43:AJ47" si="119">AG43-AH43+AI43</f>
        <v>66713</v>
      </c>
    </row>
    <row r="44" spans="1:36">
      <c r="A44" s="370" t="s">
        <v>51</v>
      </c>
      <c r="B44" s="387">
        <f>昼間人口!O44</f>
        <v>49680</v>
      </c>
      <c r="C44" s="176">
        <f>昼間人口!F44</f>
        <v>48973</v>
      </c>
      <c r="D44" s="452">
        <f>h22通勤通学!J279</f>
        <v>11540</v>
      </c>
      <c r="E44" s="461">
        <f>観光人口!P20</f>
        <v>4450</v>
      </c>
      <c r="F44" s="443">
        <f t="shared" si="114"/>
        <v>41883</v>
      </c>
      <c r="G44" s="219"/>
      <c r="H44" s="387">
        <f>昼間人口!P44</f>
        <v>48580</v>
      </c>
      <c r="I44" s="176">
        <f>昼間人口!G44</f>
        <v>48868</v>
      </c>
      <c r="J44" s="452">
        <f>h27通勤通学!T42</f>
        <v>12761</v>
      </c>
      <c r="K44" s="461">
        <f>観光人口!U20</f>
        <v>4294</v>
      </c>
      <c r="L44" s="443">
        <f t="shared" si="115"/>
        <v>40401</v>
      </c>
      <c r="M44" s="219"/>
      <c r="N44" s="385">
        <f>県推計人口!AI37</f>
        <v>48274</v>
      </c>
      <c r="O44" s="12">
        <f t="shared" si="108"/>
        <v>47587</v>
      </c>
      <c r="P44" s="452">
        <f t="shared" si="109"/>
        <v>11213</v>
      </c>
      <c r="Q44" s="461">
        <f>観光人口!V20</f>
        <v>4502</v>
      </c>
      <c r="R44" s="443">
        <f t="shared" si="116"/>
        <v>40876</v>
      </c>
      <c r="S44" s="219"/>
      <c r="T44" s="453">
        <f>県推計人口!AJ37</f>
        <v>48215</v>
      </c>
      <c r="U44" s="12">
        <f t="shared" si="110"/>
        <v>48501</v>
      </c>
      <c r="V44" s="452">
        <f t="shared" si="111"/>
        <v>12665</v>
      </c>
      <c r="W44" s="452">
        <f>観光人口!W20</f>
        <v>4037</v>
      </c>
      <c r="X44" s="443">
        <f t="shared" si="117"/>
        <v>39873</v>
      </c>
      <c r="Y44" s="219"/>
      <c r="Z44" s="453">
        <f>県推計人口!AK37</f>
        <v>48000</v>
      </c>
      <c r="AA44" s="472">
        <f t="shared" si="112"/>
        <v>48285</v>
      </c>
      <c r="AB44" s="452">
        <f t="shared" si="113"/>
        <v>12609</v>
      </c>
      <c r="AC44" s="452">
        <f>観光人口!X20</f>
        <v>4044</v>
      </c>
      <c r="AD44" s="443">
        <f t="shared" si="118"/>
        <v>39720</v>
      </c>
      <c r="AE44" s="346"/>
      <c r="AF44" s="450">
        <f>県推計人口!AL37</f>
        <v>47758</v>
      </c>
      <c r="AG44" s="469">
        <f t="shared" si="64"/>
        <v>48041</v>
      </c>
      <c r="AH44" s="464">
        <f t="shared" si="65"/>
        <v>12545</v>
      </c>
      <c r="AI44" s="452">
        <f>観光人口!Y20</f>
        <v>3290</v>
      </c>
      <c r="AJ44" s="443">
        <f t="shared" si="119"/>
        <v>38786</v>
      </c>
    </row>
    <row r="45" spans="1:36">
      <c r="A45" s="370" t="s">
        <v>52</v>
      </c>
      <c r="B45" s="387">
        <f>昼間人口!O45</f>
        <v>47993</v>
      </c>
      <c r="C45" s="176">
        <f>昼間人口!F45</f>
        <v>48874</v>
      </c>
      <c r="D45" s="452">
        <f>h22通勤通学!J299</f>
        <v>9914</v>
      </c>
      <c r="E45" s="461">
        <f>観光人口!P21</f>
        <v>1546</v>
      </c>
      <c r="F45" s="443">
        <f t="shared" si="114"/>
        <v>40506</v>
      </c>
      <c r="G45" s="219"/>
      <c r="H45" s="387">
        <f>昼間人口!P45</f>
        <v>44313</v>
      </c>
      <c r="I45" s="176">
        <f>昼間人口!G45</f>
        <v>46645</v>
      </c>
      <c r="J45" s="452">
        <f>h27通勤通学!T44</f>
        <v>11299</v>
      </c>
      <c r="K45" s="461">
        <f>観光人口!U21</f>
        <v>1573</v>
      </c>
      <c r="L45" s="443">
        <f t="shared" si="115"/>
        <v>36919</v>
      </c>
      <c r="M45" s="219"/>
      <c r="N45" s="385">
        <f>県推計人口!AI38</f>
        <v>44016</v>
      </c>
      <c r="O45" s="12">
        <f t="shared" si="108"/>
        <v>44824</v>
      </c>
      <c r="P45" s="452">
        <f t="shared" si="109"/>
        <v>9092</v>
      </c>
      <c r="Q45" s="461">
        <f>観光人口!V21</f>
        <v>1586</v>
      </c>
      <c r="R45" s="443">
        <f t="shared" si="116"/>
        <v>37318</v>
      </c>
      <c r="S45" s="219"/>
      <c r="T45" s="453">
        <f>県推計人口!AJ38</f>
        <v>43619</v>
      </c>
      <c r="U45" s="12">
        <f t="shared" si="110"/>
        <v>45914</v>
      </c>
      <c r="V45" s="452">
        <f t="shared" si="111"/>
        <v>11122</v>
      </c>
      <c r="W45" s="452">
        <f>観光人口!W21</f>
        <v>1497</v>
      </c>
      <c r="X45" s="443">
        <f t="shared" si="117"/>
        <v>36289</v>
      </c>
      <c r="Y45" s="219"/>
      <c r="Z45" s="453">
        <f>県推計人口!AK38</f>
        <v>43496</v>
      </c>
      <c r="AA45" s="472">
        <f t="shared" si="112"/>
        <v>45785</v>
      </c>
      <c r="AB45" s="452">
        <f t="shared" si="113"/>
        <v>11091</v>
      </c>
      <c r="AC45" s="452">
        <f>観光人口!X21</f>
        <v>1655</v>
      </c>
      <c r="AD45" s="443">
        <f t="shared" si="118"/>
        <v>36349</v>
      </c>
      <c r="AE45" s="346"/>
      <c r="AF45" s="450">
        <f>県推計人口!AL38</f>
        <v>43090</v>
      </c>
      <c r="AG45" s="469">
        <f t="shared" si="64"/>
        <v>45358</v>
      </c>
      <c r="AH45" s="464">
        <f t="shared" si="65"/>
        <v>10987</v>
      </c>
      <c r="AI45" s="452">
        <f>観光人口!Y21</f>
        <v>1850</v>
      </c>
      <c r="AJ45" s="443">
        <f t="shared" si="119"/>
        <v>36221</v>
      </c>
    </row>
    <row r="46" spans="1:36">
      <c r="A46" s="370" t="s">
        <v>53</v>
      </c>
      <c r="B46" s="387">
        <f>昼間人口!O46</f>
        <v>40181</v>
      </c>
      <c r="C46" s="176">
        <f>昼間人口!F46</f>
        <v>44378</v>
      </c>
      <c r="D46" s="452">
        <f>h22通勤通学!J379</f>
        <v>12864</v>
      </c>
      <c r="E46" s="461">
        <f>観光人口!P22</f>
        <v>5947</v>
      </c>
      <c r="F46" s="443">
        <f t="shared" si="114"/>
        <v>37461</v>
      </c>
      <c r="G46" s="219"/>
      <c r="H46" s="387">
        <f>昼間人口!P46</f>
        <v>40310</v>
      </c>
      <c r="I46" s="176">
        <f>昼間人口!G46</f>
        <v>44591</v>
      </c>
      <c r="J46" s="452">
        <f>h27通勤通学!T52</f>
        <v>13753</v>
      </c>
      <c r="K46" s="461">
        <f>観光人口!U22</f>
        <v>6101</v>
      </c>
      <c r="L46" s="443">
        <f t="shared" si="115"/>
        <v>36939</v>
      </c>
      <c r="M46" s="219"/>
      <c r="N46" s="385">
        <f>県推計人口!AI39</f>
        <v>40592</v>
      </c>
      <c r="O46" s="12">
        <f t="shared" si="108"/>
        <v>44832</v>
      </c>
      <c r="P46" s="452">
        <f t="shared" si="109"/>
        <v>12996</v>
      </c>
      <c r="Q46" s="461">
        <f>観光人口!V22</f>
        <v>6101</v>
      </c>
      <c r="R46" s="443">
        <f t="shared" si="116"/>
        <v>37937</v>
      </c>
      <c r="S46" s="219"/>
      <c r="T46" s="453">
        <f>県推計人口!AJ39</f>
        <v>40599</v>
      </c>
      <c r="U46" s="12">
        <f t="shared" si="110"/>
        <v>44911</v>
      </c>
      <c r="V46" s="452">
        <f t="shared" si="111"/>
        <v>13852</v>
      </c>
      <c r="W46" s="452">
        <f>観光人口!W22</f>
        <v>5970</v>
      </c>
      <c r="X46" s="443">
        <f t="shared" si="117"/>
        <v>37029</v>
      </c>
      <c r="Y46" s="219"/>
      <c r="Z46" s="453">
        <f>県推計人口!AK39</f>
        <v>40516</v>
      </c>
      <c r="AA46" s="472">
        <f t="shared" si="112"/>
        <v>44819</v>
      </c>
      <c r="AB46" s="452">
        <f t="shared" si="113"/>
        <v>13823</v>
      </c>
      <c r="AC46" s="452">
        <f>観光人口!X22</f>
        <v>6284</v>
      </c>
      <c r="AD46" s="443">
        <f t="shared" si="118"/>
        <v>37280</v>
      </c>
      <c r="AE46" s="346"/>
      <c r="AF46" s="450">
        <f>県推計人口!AL39</f>
        <v>40624</v>
      </c>
      <c r="AG46" s="469">
        <f t="shared" si="64"/>
        <v>44938</v>
      </c>
      <c r="AH46" s="464">
        <f t="shared" si="65"/>
        <v>13860</v>
      </c>
      <c r="AI46" s="452">
        <f>観光人口!Y22</f>
        <v>5735</v>
      </c>
      <c r="AJ46" s="443">
        <f t="shared" si="119"/>
        <v>36813</v>
      </c>
    </row>
    <row r="47" spans="1:36">
      <c r="A47" s="370" t="s">
        <v>54</v>
      </c>
      <c r="B47" s="387">
        <f>昼間人口!O47</f>
        <v>23104</v>
      </c>
      <c r="C47" s="176">
        <f>昼間人口!F47</f>
        <v>20430</v>
      </c>
      <c r="D47" s="452">
        <f>h22通勤通学!J409</f>
        <v>2300</v>
      </c>
      <c r="E47" s="461">
        <f>観光人口!P23</f>
        <v>1489</v>
      </c>
      <c r="F47" s="448">
        <f t="shared" si="114"/>
        <v>19619</v>
      </c>
      <c r="G47" s="219"/>
      <c r="H47" s="387">
        <f>昼間人口!P47</f>
        <v>21200</v>
      </c>
      <c r="I47" s="176">
        <f>昼間人口!G47</f>
        <v>19116</v>
      </c>
      <c r="J47" s="452">
        <f>h27通勤通学!T55</f>
        <v>2641</v>
      </c>
      <c r="K47" s="461">
        <f>観光人口!U23</f>
        <v>2022</v>
      </c>
      <c r="L47" s="448">
        <f t="shared" si="115"/>
        <v>18497</v>
      </c>
      <c r="M47" s="219"/>
      <c r="N47" s="385">
        <f>県推計人口!AI40</f>
        <v>20902</v>
      </c>
      <c r="O47" s="12">
        <f t="shared" si="108"/>
        <v>18483</v>
      </c>
      <c r="P47" s="452">
        <f t="shared" si="109"/>
        <v>2081</v>
      </c>
      <c r="Q47" s="461">
        <f>観光人口!V23</f>
        <v>2112</v>
      </c>
      <c r="R47" s="443">
        <f t="shared" si="116"/>
        <v>18514</v>
      </c>
      <c r="S47" s="219"/>
      <c r="T47" s="454">
        <f>県推計人口!AJ40</f>
        <v>20547</v>
      </c>
      <c r="U47" s="35">
        <f t="shared" si="110"/>
        <v>18527</v>
      </c>
      <c r="V47" s="466">
        <f t="shared" si="111"/>
        <v>2560</v>
      </c>
      <c r="W47" s="452">
        <f>観光人口!W23</f>
        <v>1911</v>
      </c>
      <c r="X47" s="448">
        <f t="shared" si="117"/>
        <v>17878</v>
      </c>
      <c r="Y47" s="219"/>
      <c r="Z47" s="453">
        <f>県推計人口!AK40</f>
        <v>20114</v>
      </c>
      <c r="AA47" s="472">
        <f t="shared" si="112"/>
        <v>18137</v>
      </c>
      <c r="AB47" s="452">
        <f t="shared" si="113"/>
        <v>2506</v>
      </c>
      <c r="AC47" s="452">
        <f>観光人口!X23</f>
        <v>1983</v>
      </c>
      <c r="AD47" s="443">
        <f t="shared" si="118"/>
        <v>17614</v>
      </c>
      <c r="AE47" s="346"/>
      <c r="AF47" s="450">
        <f>県推計人口!AL40</f>
        <v>19765</v>
      </c>
      <c r="AG47" s="469">
        <f t="shared" si="64"/>
        <v>17822</v>
      </c>
      <c r="AH47" s="465">
        <f t="shared" si="65"/>
        <v>2462</v>
      </c>
      <c r="AI47" s="452">
        <f>観光人口!Y23</f>
        <v>1745</v>
      </c>
      <c r="AJ47" s="443">
        <f t="shared" si="119"/>
        <v>17105</v>
      </c>
    </row>
    <row r="48" spans="1:36">
      <c r="A48" s="376" t="s">
        <v>21</v>
      </c>
      <c r="B48" s="436">
        <f>昼間人口!O48</f>
        <v>581677</v>
      </c>
      <c r="C48" s="262">
        <f>昼間人口!F48</f>
        <v>586448</v>
      </c>
      <c r="D48" s="459">
        <f>SUM(D49:D52)</f>
        <v>72315</v>
      </c>
      <c r="E48" s="459">
        <f>SUM(E49:E52)</f>
        <v>15553</v>
      </c>
      <c r="F48" s="447">
        <f>SUM(F49:F52)</f>
        <v>529686</v>
      </c>
      <c r="G48" s="219"/>
      <c r="H48" s="436">
        <f>昼間人口!P48</f>
        <v>579154</v>
      </c>
      <c r="I48" s="262">
        <f>昼間人口!G48</f>
        <v>581225</v>
      </c>
      <c r="J48" s="459">
        <f>SUM(J49:J52)</f>
        <v>74081</v>
      </c>
      <c r="K48" s="459">
        <f>SUM(K49:K52)</f>
        <v>22502</v>
      </c>
      <c r="L48" s="447">
        <f>SUM(L49:L52)</f>
        <v>529646</v>
      </c>
      <c r="M48" s="219"/>
      <c r="N48" s="384">
        <f>県推計人口!AI41</f>
        <v>577594</v>
      </c>
      <c r="O48" s="468">
        <f t="shared" ref="O48" si="120">SUM(O49:O52)</f>
        <v>582626</v>
      </c>
      <c r="P48" s="449">
        <f>SUM(P49:P52)</f>
        <v>71723</v>
      </c>
      <c r="Q48" s="459">
        <f>SUM(Q49:Q52)</f>
        <v>20448</v>
      </c>
      <c r="R48" s="447">
        <f>SUM(R49:R52)</f>
        <v>531351</v>
      </c>
      <c r="S48" s="219"/>
      <c r="T48" s="449">
        <f t="shared" ref="T48:U48" si="121">SUM(T49:T52)</f>
        <v>575657</v>
      </c>
      <c r="U48" s="468">
        <f t="shared" si="121"/>
        <v>577794</v>
      </c>
      <c r="V48" s="449">
        <f>SUM(V49:V52)</f>
        <v>73606</v>
      </c>
      <c r="W48" s="449">
        <f t="shared" ref="W48" si="122">SUM(W49:W52)</f>
        <v>19581</v>
      </c>
      <c r="X48" s="447">
        <f>SUM(X49:X52)</f>
        <v>523769</v>
      </c>
      <c r="Y48" s="219"/>
      <c r="Z48" s="449">
        <f t="shared" ref="Z48:AA48" si="123">SUM(Z49:Z52)</f>
        <v>573389</v>
      </c>
      <c r="AA48" s="468">
        <f t="shared" si="123"/>
        <v>575571</v>
      </c>
      <c r="AB48" s="449">
        <f>SUM(AB49:AB52)</f>
        <v>73292</v>
      </c>
      <c r="AC48" s="449">
        <f t="shared" ref="AC48" si="124">SUM(AC49:AC52)</f>
        <v>18424</v>
      </c>
      <c r="AD48" s="447">
        <f>SUM(AD49:AD52)</f>
        <v>520703</v>
      </c>
      <c r="AE48" s="1039"/>
      <c r="AF48" s="468">
        <f t="shared" ref="AF48:AI48" si="125">SUM(AF49:AF52)</f>
        <v>571944</v>
      </c>
      <c r="AG48" s="468">
        <f t="shared" si="125"/>
        <v>574154</v>
      </c>
      <c r="AH48" s="468">
        <f t="shared" si="125"/>
        <v>73068</v>
      </c>
      <c r="AI48" s="449">
        <f t="shared" si="125"/>
        <v>17423</v>
      </c>
      <c r="AJ48" s="447">
        <f>SUM(AJ49:AJ52)</f>
        <v>518509</v>
      </c>
    </row>
    <row r="49" spans="1:36">
      <c r="A49" s="375" t="s">
        <v>55</v>
      </c>
      <c r="B49" s="387">
        <f>昼間人口!O49</f>
        <v>536270</v>
      </c>
      <c r="C49" s="176">
        <f>昼間人口!F49</f>
        <v>542402</v>
      </c>
      <c r="D49" s="452">
        <f>h22通勤通学!J119</f>
        <v>60661</v>
      </c>
      <c r="E49" s="461">
        <f>観光人口!P24</f>
        <v>13872</v>
      </c>
      <c r="F49" s="443">
        <f>C49-D49+E49</f>
        <v>495613</v>
      </c>
      <c r="G49" s="219"/>
      <c r="H49" s="387">
        <f>昼間人口!P49</f>
        <v>535664</v>
      </c>
      <c r="I49" s="176">
        <f>昼間人口!G49</f>
        <v>538513</v>
      </c>
      <c r="J49" s="452">
        <f>h27通勤通学!T26</f>
        <v>62274</v>
      </c>
      <c r="K49" s="461">
        <f>観光人口!U24</f>
        <v>20636</v>
      </c>
      <c r="L49" s="443">
        <f>I49-J49+K49</f>
        <v>496875</v>
      </c>
      <c r="M49" s="219"/>
      <c r="N49" s="385">
        <f>県推計人口!AI42</f>
        <v>534452</v>
      </c>
      <c r="O49" s="12">
        <f>ROUND(N49*C49/B49,0)</f>
        <v>540563</v>
      </c>
      <c r="P49" s="452">
        <f>ROUND(N49*D49/B49,0)</f>
        <v>60455</v>
      </c>
      <c r="Q49" s="461">
        <f>観光人口!V24</f>
        <v>18374</v>
      </c>
      <c r="R49" s="443">
        <f>O49-P49+Q49</f>
        <v>498482</v>
      </c>
      <c r="S49" s="219"/>
      <c r="T49" s="453">
        <f>県推計人口!AJ42</f>
        <v>532994</v>
      </c>
      <c r="U49" s="12">
        <f>ROUND(T49*I49/H49,0)</f>
        <v>535829</v>
      </c>
      <c r="V49" s="452">
        <f>ROUND(T49*J49/H49,0)</f>
        <v>61964</v>
      </c>
      <c r="W49" s="452">
        <f>観光人口!W24</f>
        <v>17467</v>
      </c>
      <c r="X49" s="443">
        <f>U49-V49+W49</f>
        <v>491332</v>
      </c>
      <c r="Y49" s="219"/>
      <c r="Z49" s="453">
        <f>県推計人口!AK42</f>
        <v>531298</v>
      </c>
      <c r="AA49" s="472">
        <f>ROUND(Z49*I49/H49,0)</f>
        <v>534124</v>
      </c>
      <c r="AB49" s="452">
        <f>ROUND(Z49*J49/H49,0)</f>
        <v>61766</v>
      </c>
      <c r="AC49" s="452">
        <f>観光人口!X24</f>
        <v>16103</v>
      </c>
      <c r="AD49" s="443">
        <f>AA49-AB49+AC49</f>
        <v>488461</v>
      </c>
      <c r="AE49" s="346"/>
      <c r="AF49" s="450">
        <f>県推計人口!AL42</f>
        <v>530363</v>
      </c>
      <c r="AG49" s="469">
        <f t="shared" si="64"/>
        <v>533184</v>
      </c>
      <c r="AH49" s="464">
        <f t="shared" si="65"/>
        <v>61658</v>
      </c>
      <c r="AI49" s="452">
        <f>観光人口!Y24</f>
        <v>15366</v>
      </c>
      <c r="AJ49" s="443">
        <f>AG49-AH49+AI49</f>
        <v>486892</v>
      </c>
    </row>
    <row r="50" spans="1:36">
      <c r="A50" s="370" t="s">
        <v>56</v>
      </c>
      <c r="B50" s="387">
        <f>昼間人口!O50</f>
        <v>13288</v>
      </c>
      <c r="C50" s="176">
        <f>昼間人口!F50</f>
        <v>11453</v>
      </c>
      <c r="D50" s="452">
        <f>h22通勤通学!J439</f>
        <v>2415</v>
      </c>
      <c r="E50" s="461">
        <f>観光人口!P25</f>
        <v>996</v>
      </c>
      <c r="F50" s="443">
        <f t="shared" ref="F50:F52" si="126">C50-D50+E50</f>
        <v>10034</v>
      </c>
      <c r="G50" s="219"/>
      <c r="H50" s="387">
        <f>昼間人口!P50</f>
        <v>12300</v>
      </c>
      <c r="I50" s="176">
        <f>昼間人口!G50</f>
        <v>10784</v>
      </c>
      <c r="J50" s="452">
        <f>h27通勤通学!T58</f>
        <v>2405</v>
      </c>
      <c r="K50" s="461">
        <f>観光人口!U25</f>
        <v>1058</v>
      </c>
      <c r="L50" s="443">
        <f t="shared" ref="L50:L52" si="127">I50-J50+K50</f>
        <v>9437</v>
      </c>
      <c r="M50" s="219"/>
      <c r="N50" s="385">
        <f>県推計人口!AI43</f>
        <v>12093</v>
      </c>
      <c r="O50" s="12">
        <f>ROUND(N50*C50/B50,0)</f>
        <v>10423</v>
      </c>
      <c r="P50" s="452">
        <f>ROUND(N50*D50/B50,0)</f>
        <v>2198</v>
      </c>
      <c r="Q50" s="461">
        <f>観光人口!V25</f>
        <v>1012</v>
      </c>
      <c r="R50" s="443">
        <f t="shared" ref="R50:R52" si="128">O50-P50+Q50</f>
        <v>9237</v>
      </c>
      <c r="S50" s="219"/>
      <c r="T50" s="453">
        <f>県推計人口!AJ43</f>
        <v>11909</v>
      </c>
      <c r="U50" s="12">
        <f>ROUND(T50*I50/H50,0)</f>
        <v>10441</v>
      </c>
      <c r="V50" s="452">
        <f>ROUND(T50*J50/H50,0)</f>
        <v>2329</v>
      </c>
      <c r="W50" s="452">
        <f>観光人口!W25</f>
        <v>1135</v>
      </c>
      <c r="X50" s="443">
        <f t="shared" ref="X50:X52" si="129">U50-V50+W50</f>
        <v>9247</v>
      </c>
      <c r="Y50" s="219"/>
      <c r="Z50" s="453">
        <f>県推計人口!AK43</f>
        <v>11625</v>
      </c>
      <c r="AA50" s="472">
        <f>ROUND(Z50*I50/H50,0)</f>
        <v>10192</v>
      </c>
      <c r="AB50" s="452">
        <f>ROUND(Z50*J50/H50,0)</f>
        <v>2273</v>
      </c>
      <c r="AC50" s="452">
        <f>観光人口!X25</f>
        <v>1331</v>
      </c>
      <c r="AD50" s="443">
        <f t="shared" ref="AD50:AD52" si="130">AA50-AB50+AC50</f>
        <v>9250</v>
      </c>
      <c r="AE50" s="346"/>
      <c r="AF50" s="450">
        <f>県推計人口!AL43</f>
        <v>11408</v>
      </c>
      <c r="AG50" s="469">
        <f t="shared" si="64"/>
        <v>10002</v>
      </c>
      <c r="AH50" s="464">
        <f t="shared" si="65"/>
        <v>2231</v>
      </c>
      <c r="AI50" s="452">
        <f>観光人口!Y25</f>
        <v>1146</v>
      </c>
      <c r="AJ50" s="443">
        <f t="shared" ref="AJ50:AJ52" si="131">AG50-AH50+AI50</f>
        <v>8917</v>
      </c>
    </row>
    <row r="51" spans="1:36">
      <c r="A51" s="370" t="s">
        <v>57</v>
      </c>
      <c r="B51" s="387">
        <f>昼間人口!O51</f>
        <v>19830</v>
      </c>
      <c r="C51" s="176">
        <f>昼間人口!F51</f>
        <v>22069</v>
      </c>
      <c r="D51" s="452">
        <f>h22通勤通学!J449</f>
        <v>7744</v>
      </c>
      <c r="E51" s="461">
        <f>観光人口!P26</f>
        <v>279</v>
      </c>
      <c r="F51" s="443">
        <f t="shared" si="126"/>
        <v>14604</v>
      </c>
      <c r="G51" s="219"/>
      <c r="H51" s="387">
        <f>昼間人口!P51</f>
        <v>19738</v>
      </c>
      <c r="I51" s="176">
        <f>昼間人口!G51</f>
        <v>22187</v>
      </c>
      <c r="J51" s="452">
        <f>h27通勤通学!T59</f>
        <v>7977</v>
      </c>
      <c r="K51" s="461">
        <f>観光人口!U26</f>
        <v>200</v>
      </c>
      <c r="L51" s="443">
        <f t="shared" si="127"/>
        <v>14410</v>
      </c>
      <c r="M51" s="219"/>
      <c r="N51" s="385">
        <f>県推計人口!AI44</f>
        <v>19686</v>
      </c>
      <c r="O51" s="12">
        <f>ROUND(N51*C51/B51,0)</f>
        <v>21909</v>
      </c>
      <c r="P51" s="452">
        <f>ROUND(N51*D51/B51,0)</f>
        <v>7688</v>
      </c>
      <c r="Q51" s="461">
        <f>観光人口!V26</f>
        <v>305</v>
      </c>
      <c r="R51" s="443">
        <f t="shared" si="128"/>
        <v>14526</v>
      </c>
      <c r="S51" s="219"/>
      <c r="T51" s="453">
        <f>県推計人口!AJ44</f>
        <v>19615</v>
      </c>
      <c r="U51" s="12">
        <f>ROUND(T51*I51/H51,0)</f>
        <v>22049</v>
      </c>
      <c r="V51" s="452">
        <f>ROUND(T51*J51/H51,0)</f>
        <v>7927</v>
      </c>
      <c r="W51" s="452">
        <f>観光人口!W26</f>
        <v>268</v>
      </c>
      <c r="X51" s="443">
        <f t="shared" si="129"/>
        <v>14390</v>
      </c>
      <c r="Y51" s="219"/>
      <c r="Z51" s="453">
        <f>県推計人口!AK44</f>
        <v>19528</v>
      </c>
      <c r="AA51" s="472">
        <f>ROUND(Z51*I51/H51,0)</f>
        <v>21951</v>
      </c>
      <c r="AB51" s="452">
        <f>ROUND(Z51*J51/H51,0)</f>
        <v>7892</v>
      </c>
      <c r="AC51" s="452">
        <f>観光人口!X26</f>
        <v>235</v>
      </c>
      <c r="AD51" s="443">
        <f t="shared" si="130"/>
        <v>14294</v>
      </c>
      <c r="AE51" s="346"/>
      <c r="AF51" s="450">
        <f>県推計人口!AL44</f>
        <v>19392</v>
      </c>
      <c r="AG51" s="469">
        <f t="shared" si="64"/>
        <v>21798</v>
      </c>
      <c r="AH51" s="464">
        <f t="shared" si="65"/>
        <v>7837</v>
      </c>
      <c r="AI51" s="452">
        <f>観光人口!Y26</f>
        <v>212</v>
      </c>
      <c r="AJ51" s="443">
        <f t="shared" si="131"/>
        <v>14173</v>
      </c>
    </row>
    <row r="52" spans="1:36">
      <c r="A52" s="372" t="s">
        <v>58</v>
      </c>
      <c r="B52" s="437">
        <f>昼間人口!O52</f>
        <v>12289</v>
      </c>
      <c r="C52" s="252">
        <f>昼間人口!F52</f>
        <v>10524</v>
      </c>
      <c r="D52" s="466">
        <f>h22通勤通学!J459</f>
        <v>1495</v>
      </c>
      <c r="E52" s="462">
        <f>観光人口!P27</f>
        <v>406</v>
      </c>
      <c r="F52" s="448">
        <f t="shared" si="126"/>
        <v>9435</v>
      </c>
      <c r="G52" s="219"/>
      <c r="H52" s="437">
        <f>昼間人口!P52</f>
        <v>11452</v>
      </c>
      <c r="I52" s="252">
        <f>昼間人口!G52</f>
        <v>9741</v>
      </c>
      <c r="J52" s="466">
        <f>h27通勤通学!T60</f>
        <v>1425</v>
      </c>
      <c r="K52" s="462">
        <f>観光人口!U27</f>
        <v>608</v>
      </c>
      <c r="L52" s="448">
        <f t="shared" si="127"/>
        <v>8924</v>
      </c>
      <c r="M52" s="219"/>
      <c r="N52" s="386">
        <f>県推計人口!AI45</f>
        <v>11363</v>
      </c>
      <c r="O52" s="35">
        <f>ROUND(N52*C52/B52,0)</f>
        <v>9731</v>
      </c>
      <c r="P52" s="466">
        <f>ROUND(N52*D52/B52,0)</f>
        <v>1382</v>
      </c>
      <c r="Q52" s="462">
        <f>観光人口!V27</f>
        <v>757</v>
      </c>
      <c r="R52" s="448">
        <f t="shared" si="128"/>
        <v>9106</v>
      </c>
      <c r="S52" s="219"/>
      <c r="T52" s="454">
        <f>県推計人口!AJ45</f>
        <v>11139</v>
      </c>
      <c r="U52" s="35">
        <f>ROUND(T52*I52/H52,0)</f>
        <v>9475</v>
      </c>
      <c r="V52" s="466">
        <f>ROUND(T52*J52/H52,0)</f>
        <v>1386</v>
      </c>
      <c r="W52" s="466">
        <f>観光人口!W27</f>
        <v>711</v>
      </c>
      <c r="X52" s="448">
        <f t="shared" si="129"/>
        <v>8800</v>
      </c>
      <c r="Y52" s="219"/>
      <c r="Z52" s="454">
        <f>県推計人口!AK45</f>
        <v>10938</v>
      </c>
      <c r="AA52" s="473">
        <f>ROUND(Z52*I52/H52,0)</f>
        <v>9304</v>
      </c>
      <c r="AB52" s="466">
        <f>ROUND(Z52*J52/H52,0)</f>
        <v>1361</v>
      </c>
      <c r="AC52" s="466">
        <f>観光人口!X27</f>
        <v>755</v>
      </c>
      <c r="AD52" s="448">
        <f t="shared" si="130"/>
        <v>8698</v>
      </c>
      <c r="AE52" s="346"/>
      <c r="AF52" s="451">
        <f>県推計人口!AL45</f>
        <v>10781</v>
      </c>
      <c r="AG52" s="451">
        <f t="shared" si="64"/>
        <v>9170</v>
      </c>
      <c r="AH52" s="465">
        <f t="shared" si="65"/>
        <v>1342</v>
      </c>
      <c r="AI52" s="466">
        <f>観光人口!Y27</f>
        <v>699</v>
      </c>
      <c r="AJ52" s="448">
        <f t="shared" si="131"/>
        <v>8527</v>
      </c>
    </row>
    <row r="53" spans="1:36">
      <c r="A53" s="374" t="s">
        <v>22</v>
      </c>
      <c r="B53" s="387">
        <f>昼間人口!O53</f>
        <v>272476</v>
      </c>
      <c r="C53" s="176">
        <f>昼間人口!F53</f>
        <v>257551</v>
      </c>
      <c r="D53" s="461">
        <f>SUM(D54:D60)</f>
        <v>40552</v>
      </c>
      <c r="E53" s="461">
        <f>SUM(E54:E60)</f>
        <v>11830</v>
      </c>
      <c r="F53" s="446">
        <f>SUM(F54:F60)</f>
        <v>228829</v>
      </c>
      <c r="G53" s="219"/>
      <c r="H53" s="387">
        <f>昼間人口!P53</f>
        <v>260312</v>
      </c>
      <c r="I53" s="176">
        <f>昼間人口!G53</f>
        <v>246227</v>
      </c>
      <c r="J53" s="461">
        <f>SUM(J54:J60)</f>
        <v>41534</v>
      </c>
      <c r="K53" s="461">
        <f>SUM(K54:K60)</f>
        <v>11828</v>
      </c>
      <c r="L53" s="446">
        <f>SUM(L54:L60)</f>
        <v>216521</v>
      </c>
      <c r="M53" s="219"/>
      <c r="N53" s="385">
        <f>県推計人口!AI46</f>
        <v>257438</v>
      </c>
      <c r="O53" s="471">
        <f t="shared" ref="O53" si="132">SUM(O54:O60)</f>
        <v>243093</v>
      </c>
      <c r="P53" s="452">
        <f>SUM(P54:P60)</f>
        <v>38501</v>
      </c>
      <c r="Q53" s="461">
        <f>SUM(Q54:Q60)</f>
        <v>11850</v>
      </c>
      <c r="R53" s="446">
        <f>SUM(R54:R60)</f>
        <v>216442</v>
      </c>
      <c r="S53" s="219"/>
      <c r="T53" s="452">
        <f t="shared" ref="T53:U53" si="133">SUM(T54:T60)</f>
        <v>254860</v>
      </c>
      <c r="U53" s="471">
        <f t="shared" si="133"/>
        <v>240986</v>
      </c>
      <c r="V53" s="452">
        <f>SUM(V54:V60)</f>
        <v>40748</v>
      </c>
      <c r="W53" s="452">
        <f t="shared" ref="W53" si="134">SUM(W54:W60)</f>
        <v>11799</v>
      </c>
      <c r="X53" s="446">
        <f>SUM(X54:X60)</f>
        <v>212037</v>
      </c>
      <c r="Y53" s="219"/>
      <c r="Z53" s="452">
        <f t="shared" ref="Z53:AA53" si="135">SUM(Z54:Z60)</f>
        <v>251697</v>
      </c>
      <c r="AA53" s="471">
        <f t="shared" si="135"/>
        <v>237947</v>
      </c>
      <c r="AB53" s="452">
        <f>SUM(AB54:AB60)</f>
        <v>40276</v>
      </c>
      <c r="AC53" s="452">
        <f t="shared" ref="AC53" si="136">SUM(AC54:AC60)</f>
        <v>11180</v>
      </c>
      <c r="AD53" s="446">
        <f>SUM(AD54:AD60)</f>
        <v>208851</v>
      </c>
      <c r="AE53" s="1039"/>
      <c r="AF53" s="471">
        <f t="shared" ref="AF53:AI53" si="137">SUM(AF54:AF60)</f>
        <v>248747</v>
      </c>
      <c r="AG53" s="471">
        <f t="shared" si="137"/>
        <v>235117</v>
      </c>
      <c r="AH53" s="471">
        <f t="shared" si="137"/>
        <v>39826</v>
      </c>
      <c r="AI53" s="452">
        <f t="shared" si="137"/>
        <v>10400</v>
      </c>
      <c r="AJ53" s="446">
        <f>SUM(AJ54:AJ60)</f>
        <v>205691</v>
      </c>
    </row>
    <row r="54" spans="1:36">
      <c r="A54" s="370" t="s">
        <v>59</v>
      </c>
      <c r="B54" s="387">
        <f>昼間人口!O54</f>
        <v>31158</v>
      </c>
      <c r="C54" s="176">
        <f>昼間人口!F54</f>
        <v>30759</v>
      </c>
      <c r="D54" s="452">
        <f>h22通勤通学!J189</f>
        <v>6342</v>
      </c>
      <c r="E54" s="461">
        <f>観光人口!P28</f>
        <v>1347</v>
      </c>
      <c r="F54" s="443">
        <f>C54-D54+E54</f>
        <v>25764</v>
      </c>
      <c r="G54" s="219"/>
      <c r="H54" s="387">
        <f>昼間人口!P54</f>
        <v>30129</v>
      </c>
      <c r="I54" s="176">
        <f>昼間人口!G54</f>
        <v>29824</v>
      </c>
      <c r="J54" s="452">
        <f>h27通勤通学!T33</f>
        <v>6568</v>
      </c>
      <c r="K54" s="461">
        <f>観光人口!U28</f>
        <v>1161</v>
      </c>
      <c r="L54" s="443">
        <f>I54-J54+K54</f>
        <v>24417</v>
      </c>
      <c r="M54" s="219"/>
      <c r="N54" s="385">
        <f>県推計人口!AI47</f>
        <v>29885</v>
      </c>
      <c r="O54" s="12">
        <f t="shared" ref="O54:O60" si="138">ROUND(N54*C54/B54,0)</f>
        <v>29502</v>
      </c>
      <c r="P54" s="452">
        <f t="shared" ref="P54:P60" si="139">ROUND(N54*D54/B54,0)</f>
        <v>6083</v>
      </c>
      <c r="Q54" s="461">
        <f>観光人口!V28</f>
        <v>1150</v>
      </c>
      <c r="R54" s="443">
        <f>O54-P54+Q54</f>
        <v>24569</v>
      </c>
      <c r="S54" s="219"/>
      <c r="T54" s="453">
        <f>県推計人口!AJ47</f>
        <v>29772</v>
      </c>
      <c r="U54" s="12">
        <f t="shared" ref="U54:U60" si="140">ROUND(T54*I54/H54,0)</f>
        <v>29471</v>
      </c>
      <c r="V54" s="452">
        <f t="shared" ref="V54:V60" si="141">ROUND(T54*J54/H54,0)</f>
        <v>6490</v>
      </c>
      <c r="W54" s="452">
        <f>観光人口!W28</f>
        <v>1135</v>
      </c>
      <c r="X54" s="443">
        <f>U54-V54+W54</f>
        <v>24116</v>
      </c>
      <c r="Y54" s="219"/>
      <c r="Z54" s="453">
        <f>県推計人口!AK47</f>
        <v>29433</v>
      </c>
      <c r="AA54" s="472">
        <f t="shared" ref="AA54:AA60" si="142">ROUND(Z54*I54/H54,0)</f>
        <v>29135</v>
      </c>
      <c r="AB54" s="452">
        <f t="shared" ref="AB54:AB60" si="143">ROUND(Z54*J54/H54,0)</f>
        <v>6416</v>
      </c>
      <c r="AC54" s="452">
        <f>観光人口!X28</f>
        <v>1094</v>
      </c>
      <c r="AD54" s="443">
        <f>AA54-AB54+AC54</f>
        <v>23813</v>
      </c>
      <c r="AE54" s="346"/>
      <c r="AF54" s="450">
        <f>県推計人口!AL47</f>
        <v>28971</v>
      </c>
      <c r="AG54" s="469">
        <f t="shared" si="64"/>
        <v>28678</v>
      </c>
      <c r="AH54" s="464">
        <f t="shared" si="65"/>
        <v>6316</v>
      </c>
      <c r="AI54" s="452">
        <f>観光人口!Y28</f>
        <v>1020</v>
      </c>
      <c r="AJ54" s="443">
        <f>AG54-AH54+AI54</f>
        <v>23382</v>
      </c>
    </row>
    <row r="55" spans="1:36">
      <c r="A55" s="370" t="s">
        <v>60</v>
      </c>
      <c r="B55" s="387">
        <f>昼間人口!O55</f>
        <v>50523</v>
      </c>
      <c r="C55" s="176">
        <f>昼間人口!F55</f>
        <v>48486</v>
      </c>
      <c r="D55" s="452">
        <f>h22通勤通学!J219</f>
        <v>5018</v>
      </c>
      <c r="E55" s="461">
        <f>観光人口!P29</f>
        <v>3409</v>
      </c>
      <c r="F55" s="443">
        <f t="shared" ref="F55:F60" si="144">C55-D55+E55</f>
        <v>46877</v>
      </c>
      <c r="G55" s="219"/>
      <c r="H55" s="387">
        <f>昼間人口!P55</f>
        <v>48567</v>
      </c>
      <c r="I55" s="176">
        <f>昼間人口!G55</f>
        <v>46612</v>
      </c>
      <c r="J55" s="452">
        <f>h27通勤通学!T36</f>
        <v>5170</v>
      </c>
      <c r="K55" s="461">
        <f>観光人口!U29</f>
        <v>3743</v>
      </c>
      <c r="L55" s="443">
        <f t="shared" ref="L55:L60" si="145">I55-J55+K55</f>
        <v>45185</v>
      </c>
      <c r="M55" s="219"/>
      <c r="N55" s="385">
        <f>県推計人口!AI48</f>
        <v>48076</v>
      </c>
      <c r="O55" s="12">
        <f t="shared" si="138"/>
        <v>46138</v>
      </c>
      <c r="P55" s="452">
        <f t="shared" si="139"/>
        <v>4775</v>
      </c>
      <c r="Q55" s="461">
        <f>観光人口!V29</f>
        <v>3980</v>
      </c>
      <c r="R55" s="443">
        <f t="shared" ref="R55:R60" si="146">O55-P55+Q55</f>
        <v>45343</v>
      </c>
      <c r="S55" s="219"/>
      <c r="T55" s="453">
        <f>県推計人口!AJ48</f>
        <v>47461</v>
      </c>
      <c r="U55" s="12">
        <f t="shared" si="140"/>
        <v>45551</v>
      </c>
      <c r="V55" s="452">
        <f t="shared" si="141"/>
        <v>5052</v>
      </c>
      <c r="W55" s="452">
        <f>観光人口!W29</f>
        <v>3884</v>
      </c>
      <c r="X55" s="443">
        <f t="shared" ref="X55:X60" si="147">U55-V55+W55</f>
        <v>44383</v>
      </c>
      <c r="Y55" s="219"/>
      <c r="Z55" s="453">
        <f>県推計人口!AK48</f>
        <v>46779</v>
      </c>
      <c r="AA55" s="472">
        <f t="shared" si="142"/>
        <v>44896</v>
      </c>
      <c r="AB55" s="452">
        <f t="shared" si="143"/>
        <v>4980</v>
      </c>
      <c r="AC55" s="452">
        <f>観光人口!X29</f>
        <v>3624</v>
      </c>
      <c r="AD55" s="443">
        <f t="shared" ref="AD55:AD60" si="148">AA55-AB55+AC55</f>
        <v>43540</v>
      </c>
      <c r="AE55" s="346"/>
      <c r="AF55" s="450">
        <f>県推計人口!AL48</f>
        <v>46347</v>
      </c>
      <c r="AG55" s="469">
        <f t="shared" si="64"/>
        <v>44481</v>
      </c>
      <c r="AH55" s="464">
        <f t="shared" si="65"/>
        <v>4934</v>
      </c>
      <c r="AI55" s="452">
        <f>観光人口!Y29</f>
        <v>3295</v>
      </c>
      <c r="AJ55" s="443">
        <f t="shared" ref="AJ55:AJ60" si="149">AG55-AH55+AI55</f>
        <v>42842</v>
      </c>
    </row>
    <row r="56" spans="1:36">
      <c r="A56" s="370" t="s">
        <v>61</v>
      </c>
      <c r="B56" s="387">
        <f>昼間人口!O56</f>
        <v>40938</v>
      </c>
      <c r="C56" s="176">
        <f>昼間人口!F56</f>
        <v>38618</v>
      </c>
      <c r="D56" s="452">
        <f>h22通勤通学!J369</f>
        <v>2640</v>
      </c>
      <c r="E56" s="461">
        <f>観光人口!P30</f>
        <v>2656</v>
      </c>
      <c r="F56" s="443">
        <f t="shared" si="144"/>
        <v>38634</v>
      </c>
      <c r="G56" s="219"/>
      <c r="H56" s="387">
        <f>昼間人口!P56</f>
        <v>37773</v>
      </c>
      <c r="I56" s="176">
        <f>昼間人口!G56</f>
        <v>35386</v>
      </c>
      <c r="J56" s="452">
        <f>h27通勤通学!T51</f>
        <v>2638</v>
      </c>
      <c r="K56" s="461">
        <f>観光人口!U30</f>
        <v>2688</v>
      </c>
      <c r="L56" s="443">
        <f t="shared" si="145"/>
        <v>35436</v>
      </c>
      <c r="M56" s="219"/>
      <c r="N56" s="385">
        <f>県推計人口!AI49</f>
        <v>37030</v>
      </c>
      <c r="O56" s="12">
        <f t="shared" si="138"/>
        <v>34931</v>
      </c>
      <c r="P56" s="452">
        <f t="shared" si="139"/>
        <v>2388</v>
      </c>
      <c r="Q56" s="461">
        <f>観光人口!V30</f>
        <v>2626</v>
      </c>
      <c r="R56" s="443">
        <f t="shared" si="146"/>
        <v>35169</v>
      </c>
      <c r="S56" s="219"/>
      <c r="T56" s="453">
        <f>県推計人口!AJ49</f>
        <v>36387</v>
      </c>
      <c r="U56" s="12">
        <f t="shared" si="140"/>
        <v>34088</v>
      </c>
      <c r="V56" s="452">
        <f t="shared" si="141"/>
        <v>2541</v>
      </c>
      <c r="W56" s="452">
        <f>観光人口!W30</f>
        <v>2654</v>
      </c>
      <c r="X56" s="443">
        <f t="shared" si="147"/>
        <v>34201</v>
      </c>
      <c r="Y56" s="219"/>
      <c r="Z56" s="453">
        <f>県推計人口!AK49</f>
        <v>35698</v>
      </c>
      <c r="AA56" s="472">
        <f t="shared" si="142"/>
        <v>33442</v>
      </c>
      <c r="AB56" s="452">
        <f t="shared" si="143"/>
        <v>2493</v>
      </c>
      <c r="AC56" s="452">
        <f>観光人口!X30</f>
        <v>2511</v>
      </c>
      <c r="AD56" s="443">
        <f t="shared" si="148"/>
        <v>33460</v>
      </c>
      <c r="AE56" s="346"/>
      <c r="AF56" s="450">
        <f>県推計人口!AL49</f>
        <v>35002</v>
      </c>
      <c r="AG56" s="469">
        <f t="shared" si="64"/>
        <v>32790</v>
      </c>
      <c r="AH56" s="464">
        <f t="shared" si="65"/>
        <v>2444</v>
      </c>
      <c r="AI56" s="452">
        <f>観光人口!Y30</f>
        <v>2523</v>
      </c>
      <c r="AJ56" s="443">
        <f t="shared" si="149"/>
        <v>32869</v>
      </c>
    </row>
    <row r="57" spans="1:36">
      <c r="A57" s="370" t="s">
        <v>62</v>
      </c>
      <c r="B57" s="387">
        <f>昼間人口!O57</f>
        <v>80518</v>
      </c>
      <c r="C57" s="176">
        <f>昼間人口!F57</f>
        <v>76947</v>
      </c>
      <c r="D57" s="452">
        <f>h22通勤通学!J389</f>
        <v>14873</v>
      </c>
      <c r="E57" s="461">
        <f>観光人口!P31</f>
        <v>2122</v>
      </c>
      <c r="F57" s="443">
        <f t="shared" si="144"/>
        <v>64196</v>
      </c>
      <c r="G57" s="219"/>
      <c r="H57" s="387">
        <f>昼間人口!P57</f>
        <v>77419</v>
      </c>
      <c r="I57" s="176">
        <f>昼間人口!G57</f>
        <v>74509</v>
      </c>
      <c r="J57" s="452">
        <f>h27通勤通学!T53</f>
        <v>15387</v>
      </c>
      <c r="K57" s="461">
        <f>観光人口!U31</f>
        <v>2236</v>
      </c>
      <c r="L57" s="443">
        <f t="shared" si="145"/>
        <v>61358</v>
      </c>
      <c r="M57" s="219"/>
      <c r="N57" s="385">
        <f>県推計人口!AI50</f>
        <v>76881</v>
      </c>
      <c r="O57" s="12">
        <f t="shared" si="138"/>
        <v>73471</v>
      </c>
      <c r="P57" s="452">
        <f t="shared" si="139"/>
        <v>14201</v>
      </c>
      <c r="Q57" s="461">
        <f>観光人口!V31</f>
        <v>2116</v>
      </c>
      <c r="R57" s="443">
        <f t="shared" si="146"/>
        <v>61386</v>
      </c>
      <c r="S57" s="219"/>
      <c r="T57" s="453">
        <f>県推計人口!AJ50</f>
        <v>76264</v>
      </c>
      <c r="U57" s="12">
        <f t="shared" si="140"/>
        <v>73397</v>
      </c>
      <c r="V57" s="452">
        <f t="shared" si="141"/>
        <v>15157</v>
      </c>
      <c r="W57" s="452">
        <f>観光人口!W31</f>
        <v>1898</v>
      </c>
      <c r="X57" s="443">
        <f t="shared" si="147"/>
        <v>60138</v>
      </c>
      <c r="Y57" s="219"/>
      <c r="Z57" s="453">
        <f>県推計人口!AK50</f>
        <v>75558</v>
      </c>
      <c r="AA57" s="472">
        <f t="shared" si="142"/>
        <v>72718</v>
      </c>
      <c r="AB57" s="452">
        <f t="shared" si="143"/>
        <v>15017</v>
      </c>
      <c r="AC57" s="452">
        <f>観光人口!X31</f>
        <v>1881</v>
      </c>
      <c r="AD57" s="443">
        <f t="shared" si="148"/>
        <v>59582</v>
      </c>
      <c r="AE57" s="346"/>
      <c r="AF57" s="450">
        <f>県推計人口!AL50</f>
        <v>74892</v>
      </c>
      <c r="AG57" s="469">
        <f t="shared" si="64"/>
        <v>72077</v>
      </c>
      <c r="AH57" s="464">
        <f t="shared" si="65"/>
        <v>14885</v>
      </c>
      <c r="AI57" s="452">
        <f>観光人口!Y31</f>
        <v>1646</v>
      </c>
      <c r="AJ57" s="443">
        <f t="shared" si="149"/>
        <v>58838</v>
      </c>
    </row>
    <row r="58" spans="1:36">
      <c r="A58" s="370" t="s">
        <v>63</v>
      </c>
      <c r="B58" s="387">
        <f>昼間人口!O58</f>
        <v>33438</v>
      </c>
      <c r="C58" s="176">
        <f>昼間人口!F58</f>
        <v>27833</v>
      </c>
      <c r="D58" s="452">
        <f>h22通勤通学!J469</f>
        <v>5643</v>
      </c>
      <c r="E58" s="461">
        <f>観光人口!P32</f>
        <v>383</v>
      </c>
      <c r="F58" s="443">
        <f t="shared" si="144"/>
        <v>22573</v>
      </c>
      <c r="G58" s="219"/>
      <c r="H58" s="387">
        <f>昼間人口!P58</f>
        <v>33690</v>
      </c>
      <c r="I58" s="176">
        <f>昼間人口!G58</f>
        <v>27713</v>
      </c>
      <c r="J58" s="452">
        <f>h27通勤通学!T61</f>
        <v>5640</v>
      </c>
      <c r="K58" s="461">
        <f>観光人口!U32</f>
        <v>284</v>
      </c>
      <c r="L58" s="443">
        <f t="shared" si="145"/>
        <v>22357</v>
      </c>
      <c r="M58" s="219"/>
      <c r="N58" s="385">
        <f>県推計人口!AI51</f>
        <v>33562</v>
      </c>
      <c r="O58" s="12">
        <f t="shared" si="138"/>
        <v>27936</v>
      </c>
      <c r="P58" s="452">
        <f t="shared" si="139"/>
        <v>5664</v>
      </c>
      <c r="Q58" s="461">
        <f>観光人口!V32</f>
        <v>263</v>
      </c>
      <c r="R58" s="443">
        <f t="shared" si="146"/>
        <v>22535</v>
      </c>
      <c r="S58" s="219"/>
      <c r="T58" s="453">
        <f>県推計人口!AJ51</f>
        <v>33628</v>
      </c>
      <c r="U58" s="12">
        <f t="shared" si="140"/>
        <v>27662</v>
      </c>
      <c r="V58" s="452">
        <f t="shared" si="141"/>
        <v>5630</v>
      </c>
      <c r="W58" s="452">
        <f>観光人口!W32</f>
        <v>283</v>
      </c>
      <c r="X58" s="443">
        <f t="shared" si="147"/>
        <v>22315</v>
      </c>
      <c r="Y58" s="219"/>
      <c r="Z58" s="453">
        <f>県推計人口!AK51</f>
        <v>33548</v>
      </c>
      <c r="AA58" s="472">
        <f t="shared" si="142"/>
        <v>27596</v>
      </c>
      <c r="AB58" s="452">
        <f t="shared" si="143"/>
        <v>5616</v>
      </c>
      <c r="AC58" s="452">
        <f>観光人口!X32</f>
        <v>284</v>
      </c>
      <c r="AD58" s="443">
        <f t="shared" si="148"/>
        <v>22264</v>
      </c>
      <c r="AE58" s="346"/>
      <c r="AF58" s="450">
        <f>県推計人口!AL51</f>
        <v>33431</v>
      </c>
      <c r="AG58" s="469">
        <f t="shared" si="64"/>
        <v>27500</v>
      </c>
      <c r="AH58" s="464">
        <f t="shared" si="65"/>
        <v>5597</v>
      </c>
      <c r="AI58" s="452">
        <f>観光人口!Y32</f>
        <v>249</v>
      </c>
      <c r="AJ58" s="443">
        <f t="shared" si="149"/>
        <v>22152</v>
      </c>
    </row>
    <row r="59" spans="1:36">
      <c r="A59" s="370" t="s">
        <v>64</v>
      </c>
      <c r="B59" s="387">
        <f>昼間人口!O59</f>
        <v>16636</v>
      </c>
      <c r="C59" s="176">
        <f>昼間人口!F59</f>
        <v>15916</v>
      </c>
      <c r="D59" s="452">
        <f>h22通勤通学!J479</f>
        <v>3479</v>
      </c>
      <c r="E59" s="461">
        <f>観光人口!P33</f>
        <v>625</v>
      </c>
      <c r="F59" s="443">
        <f t="shared" si="144"/>
        <v>13062</v>
      </c>
      <c r="G59" s="219"/>
      <c r="H59" s="387">
        <f>昼間人口!P59</f>
        <v>15224</v>
      </c>
      <c r="I59" s="176">
        <f>昼間人口!G59</f>
        <v>14643</v>
      </c>
      <c r="J59" s="452">
        <f>h27通勤通学!T62</f>
        <v>3499</v>
      </c>
      <c r="K59" s="461">
        <f>観光人口!U33</f>
        <v>578</v>
      </c>
      <c r="L59" s="443">
        <f t="shared" si="145"/>
        <v>11722</v>
      </c>
      <c r="M59" s="219"/>
      <c r="N59" s="385">
        <f>県推計人口!AI52</f>
        <v>14953</v>
      </c>
      <c r="O59" s="12">
        <f t="shared" si="138"/>
        <v>14306</v>
      </c>
      <c r="P59" s="452">
        <f t="shared" si="139"/>
        <v>3127</v>
      </c>
      <c r="Q59" s="461">
        <f>観光人口!V33</f>
        <v>602</v>
      </c>
      <c r="R59" s="443">
        <f t="shared" si="146"/>
        <v>11781</v>
      </c>
      <c r="S59" s="219"/>
      <c r="T59" s="453">
        <f>県推計人口!AJ52</f>
        <v>14661</v>
      </c>
      <c r="U59" s="12">
        <f t="shared" si="140"/>
        <v>14101</v>
      </c>
      <c r="V59" s="452">
        <f t="shared" si="141"/>
        <v>3370</v>
      </c>
      <c r="W59" s="452">
        <f>観光人口!W33</f>
        <v>657</v>
      </c>
      <c r="X59" s="443">
        <f t="shared" si="147"/>
        <v>11388</v>
      </c>
      <c r="Y59" s="219"/>
      <c r="Z59" s="453">
        <f>県推計人口!AK52</f>
        <v>14373</v>
      </c>
      <c r="AA59" s="472">
        <f t="shared" si="142"/>
        <v>13824</v>
      </c>
      <c r="AB59" s="452">
        <f t="shared" si="143"/>
        <v>3303</v>
      </c>
      <c r="AC59" s="452">
        <f>観光人口!X33</f>
        <v>544</v>
      </c>
      <c r="AD59" s="443">
        <f t="shared" si="148"/>
        <v>11065</v>
      </c>
      <c r="AE59" s="346"/>
      <c r="AF59" s="450">
        <f>県推計人口!AL52</f>
        <v>14146</v>
      </c>
      <c r="AG59" s="469">
        <f t="shared" si="64"/>
        <v>13606</v>
      </c>
      <c r="AH59" s="464">
        <f t="shared" si="65"/>
        <v>3251</v>
      </c>
      <c r="AI59" s="452">
        <f>観光人口!Y33</f>
        <v>474</v>
      </c>
      <c r="AJ59" s="443">
        <f t="shared" si="149"/>
        <v>10829</v>
      </c>
    </row>
    <row r="60" spans="1:36">
      <c r="A60" s="370" t="s">
        <v>65</v>
      </c>
      <c r="B60" s="387">
        <f>昼間人口!O60</f>
        <v>19265</v>
      </c>
      <c r="C60" s="176">
        <f>昼間人口!F60</f>
        <v>18992</v>
      </c>
      <c r="D60" s="452">
        <f>h22通勤通学!J489</f>
        <v>2557</v>
      </c>
      <c r="E60" s="461">
        <f>観光人口!P34</f>
        <v>1288</v>
      </c>
      <c r="F60" s="448">
        <f t="shared" si="144"/>
        <v>17723</v>
      </c>
      <c r="G60" s="219"/>
      <c r="H60" s="387">
        <f>昼間人口!P60</f>
        <v>17510</v>
      </c>
      <c r="I60" s="176">
        <f>昼間人口!G60</f>
        <v>17540</v>
      </c>
      <c r="J60" s="452">
        <f>h27通勤通学!T63</f>
        <v>2632</v>
      </c>
      <c r="K60" s="461">
        <f>観光人口!U34</f>
        <v>1138</v>
      </c>
      <c r="L60" s="448">
        <f t="shared" si="145"/>
        <v>16046</v>
      </c>
      <c r="M60" s="219"/>
      <c r="N60" s="385">
        <f>県推計人口!AI53</f>
        <v>17051</v>
      </c>
      <c r="O60" s="12">
        <f t="shared" si="138"/>
        <v>16809</v>
      </c>
      <c r="P60" s="452">
        <f t="shared" si="139"/>
        <v>2263</v>
      </c>
      <c r="Q60" s="462">
        <f>観光人口!V34</f>
        <v>1113</v>
      </c>
      <c r="R60" s="443">
        <f t="shared" si="146"/>
        <v>15659</v>
      </c>
      <c r="S60" s="219"/>
      <c r="T60" s="454">
        <f>県推計人口!AJ53</f>
        <v>16687</v>
      </c>
      <c r="U60" s="35">
        <f t="shared" si="140"/>
        <v>16716</v>
      </c>
      <c r="V60" s="466">
        <f t="shared" si="141"/>
        <v>2508</v>
      </c>
      <c r="W60" s="452">
        <f>観光人口!W34</f>
        <v>1288</v>
      </c>
      <c r="X60" s="448">
        <f t="shared" si="147"/>
        <v>15496</v>
      </c>
      <c r="Y60" s="219"/>
      <c r="Z60" s="453">
        <f>県推計人口!AK53</f>
        <v>16308</v>
      </c>
      <c r="AA60" s="472">
        <f t="shared" si="142"/>
        <v>16336</v>
      </c>
      <c r="AB60" s="452">
        <f t="shared" si="143"/>
        <v>2451</v>
      </c>
      <c r="AC60" s="452">
        <f>観光人口!X34</f>
        <v>1242</v>
      </c>
      <c r="AD60" s="443">
        <f t="shared" si="148"/>
        <v>15127</v>
      </c>
      <c r="AE60" s="346"/>
      <c r="AF60" s="450">
        <f>県推計人口!AL53</f>
        <v>15958</v>
      </c>
      <c r="AG60" s="451">
        <f t="shared" si="64"/>
        <v>15985</v>
      </c>
      <c r="AH60" s="464">
        <f t="shared" si="65"/>
        <v>2399</v>
      </c>
      <c r="AI60" s="452">
        <f>観光人口!Y34</f>
        <v>1193</v>
      </c>
      <c r="AJ60" s="443">
        <f t="shared" si="149"/>
        <v>14779</v>
      </c>
    </row>
    <row r="61" spans="1:36">
      <c r="A61" s="377" t="s">
        <v>23</v>
      </c>
      <c r="B61" s="436">
        <f>昼間人口!O61</f>
        <v>180607</v>
      </c>
      <c r="C61" s="262">
        <f>昼間人口!F61</f>
        <v>180798</v>
      </c>
      <c r="D61" s="459">
        <f>SUM(D62:D66)</f>
        <v>14940</v>
      </c>
      <c r="E61" s="459">
        <f>SUM(E62:E66)</f>
        <v>15018</v>
      </c>
      <c r="F61" s="447">
        <f>SUM(F62:F66)</f>
        <v>180876</v>
      </c>
      <c r="G61" s="219"/>
      <c r="H61" s="436">
        <f>昼間人口!P61</f>
        <v>170232</v>
      </c>
      <c r="I61" s="262">
        <f>昼間人口!G61</f>
        <v>169844</v>
      </c>
      <c r="J61" s="459">
        <f>SUM(J62:J66)</f>
        <v>15142</v>
      </c>
      <c r="K61" s="459">
        <f>SUM(K62:K66)</f>
        <v>18008</v>
      </c>
      <c r="L61" s="447">
        <f>SUM(L62:L66)</f>
        <v>172710</v>
      </c>
      <c r="M61" s="219"/>
      <c r="N61" s="384">
        <f>県推計人口!AI54</f>
        <v>167971</v>
      </c>
      <c r="O61" s="468">
        <f t="shared" ref="O61" si="150">SUM(O62:O66)</f>
        <v>168239</v>
      </c>
      <c r="P61" s="449">
        <f>SUM(P62:P66)</f>
        <v>13855</v>
      </c>
      <c r="Q61" s="459">
        <f>SUM(Q62:Q66)</f>
        <v>18177</v>
      </c>
      <c r="R61" s="447">
        <f>SUM(R62:R66)</f>
        <v>172561</v>
      </c>
      <c r="S61" s="219"/>
      <c r="T61" s="449">
        <f t="shared" ref="T61:U61" si="151">SUM(T62:T66)</f>
        <v>165490</v>
      </c>
      <c r="U61" s="468">
        <f t="shared" si="151"/>
        <v>165157</v>
      </c>
      <c r="V61" s="449">
        <f>SUM(V62:V66)</f>
        <v>14715</v>
      </c>
      <c r="W61" s="449">
        <f t="shared" ref="W61" si="152">SUM(W62:W66)</f>
        <v>17981</v>
      </c>
      <c r="X61" s="447">
        <f>SUM(X62:X66)</f>
        <v>168423</v>
      </c>
      <c r="Y61" s="219"/>
      <c r="Z61" s="449">
        <f t="shared" ref="Z61:AA61" si="153">SUM(Z62:Z66)</f>
        <v>162791</v>
      </c>
      <c r="AA61" s="468">
        <f t="shared" si="153"/>
        <v>162472</v>
      </c>
      <c r="AB61" s="449">
        <f>SUM(AB62:AB66)</f>
        <v>14471</v>
      </c>
      <c r="AC61" s="449">
        <f t="shared" ref="AC61" si="154">SUM(AC62:AC66)</f>
        <v>17559</v>
      </c>
      <c r="AD61" s="447">
        <f>SUM(AD62:AD66)</f>
        <v>165560</v>
      </c>
      <c r="AE61" s="1039"/>
      <c r="AF61" s="468">
        <f t="shared" ref="AF61:AI61" si="155">SUM(AF62:AF66)</f>
        <v>159879</v>
      </c>
      <c r="AG61" s="468">
        <f t="shared" si="155"/>
        <v>159584</v>
      </c>
      <c r="AH61" s="468">
        <f t="shared" si="155"/>
        <v>14208</v>
      </c>
      <c r="AI61" s="449">
        <f t="shared" si="155"/>
        <v>15814</v>
      </c>
      <c r="AJ61" s="447">
        <f>SUM(AJ62:AJ66)</f>
        <v>161190</v>
      </c>
    </row>
    <row r="62" spans="1:36">
      <c r="A62" s="378" t="s">
        <v>66</v>
      </c>
      <c r="B62" s="387">
        <f>昼間人口!O62</f>
        <v>85592</v>
      </c>
      <c r="C62" s="176">
        <f>昼間人口!F62</f>
        <v>87326</v>
      </c>
      <c r="D62" s="452">
        <f>h22通勤通学!J199</f>
        <v>5509</v>
      </c>
      <c r="E62" s="461">
        <f>観光人口!P35</f>
        <v>7267</v>
      </c>
      <c r="F62" s="443">
        <f>C62-D62+E62</f>
        <v>89084</v>
      </c>
      <c r="G62" s="219"/>
      <c r="H62" s="387">
        <f>昼間人口!P62</f>
        <v>82250</v>
      </c>
      <c r="I62" s="176">
        <f>昼間人口!G62</f>
        <v>83834</v>
      </c>
      <c r="J62" s="452">
        <f>h27通勤通学!T34</f>
        <v>5745</v>
      </c>
      <c r="K62" s="461">
        <f>観光人口!U35</f>
        <v>7079</v>
      </c>
      <c r="L62" s="443">
        <f>I62-J62+K62</f>
        <v>85168</v>
      </c>
      <c r="M62" s="219"/>
      <c r="N62" s="385">
        <f>県推計人口!AI55</f>
        <v>81391</v>
      </c>
      <c r="O62" s="12">
        <f>ROUND(N62*C62/B62,0)</f>
        <v>83040</v>
      </c>
      <c r="P62" s="452">
        <f>ROUND(N62*D62/B62,0)</f>
        <v>5239</v>
      </c>
      <c r="Q62" s="461">
        <f>観光人口!V35</f>
        <v>7086</v>
      </c>
      <c r="R62" s="443">
        <f>O62-P62+Q62</f>
        <v>84887</v>
      </c>
      <c r="S62" s="219"/>
      <c r="T62" s="453">
        <f>県推計人口!AJ55</f>
        <v>80595</v>
      </c>
      <c r="U62" s="12">
        <f>ROUND(T62*I62/H62,0)</f>
        <v>82147</v>
      </c>
      <c r="V62" s="452">
        <f>ROUND(T62*J62/H62,0)</f>
        <v>5629</v>
      </c>
      <c r="W62" s="452">
        <f>観光人口!W35</f>
        <v>6977</v>
      </c>
      <c r="X62" s="443">
        <f>U62-V62+W62</f>
        <v>83495</v>
      </c>
      <c r="Y62" s="219"/>
      <c r="Z62" s="453">
        <f>県推計人口!AK55</f>
        <v>79428</v>
      </c>
      <c r="AA62" s="472">
        <f>ROUND(Z62*I62/H62,0)</f>
        <v>80958</v>
      </c>
      <c r="AB62" s="452">
        <f>ROUND(Z62*J62/H62,0)</f>
        <v>5548</v>
      </c>
      <c r="AC62" s="452">
        <f>観光人口!X35</f>
        <v>6764</v>
      </c>
      <c r="AD62" s="443">
        <f>AA62-AB62+AC62</f>
        <v>82174</v>
      </c>
      <c r="AE62" s="346"/>
      <c r="AF62" s="450">
        <f>県推計人口!AL55</f>
        <v>78299</v>
      </c>
      <c r="AG62" s="469">
        <f t="shared" si="64"/>
        <v>79807</v>
      </c>
      <c r="AH62" s="464">
        <f t="shared" si="65"/>
        <v>5469</v>
      </c>
      <c r="AI62" s="452">
        <f>観光人口!Y35</f>
        <v>6485</v>
      </c>
      <c r="AJ62" s="443">
        <f>AG62-AH62+AI62</f>
        <v>80823</v>
      </c>
    </row>
    <row r="63" spans="1:36">
      <c r="A63" s="370" t="s">
        <v>67</v>
      </c>
      <c r="B63" s="387">
        <f>昼間人口!O63</f>
        <v>26501</v>
      </c>
      <c r="C63" s="176">
        <f>昼間人口!F63</f>
        <v>26344</v>
      </c>
      <c r="D63" s="452">
        <f>h22通勤通学!J319</f>
        <v>3469</v>
      </c>
      <c r="E63" s="461">
        <f>観光人口!P36</f>
        <v>2006</v>
      </c>
      <c r="F63" s="443">
        <f t="shared" ref="F63:F66" si="156">C63-D63+E63</f>
        <v>24881</v>
      </c>
      <c r="G63" s="219"/>
      <c r="H63" s="387">
        <f>昼間人口!P63</f>
        <v>24288</v>
      </c>
      <c r="I63" s="176">
        <f>昼間人口!G63</f>
        <v>24297</v>
      </c>
      <c r="J63" s="452">
        <f>h27通勤通学!T46</f>
        <v>3642</v>
      </c>
      <c r="K63" s="461">
        <f>観光人口!U36</f>
        <v>2256</v>
      </c>
      <c r="L63" s="443">
        <f t="shared" ref="L63:L66" si="157">I63-J63+K63</f>
        <v>22911</v>
      </c>
      <c r="M63" s="219"/>
      <c r="N63" s="385">
        <f>県推計人口!AI56</f>
        <v>23922</v>
      </c>
      <c r="O63" s="12">
        <f>ROUND(N63*C63/B63,0)</f>
        <v>23780</v>
      </c>
      <c r="P63" s="452">
        <f>ROUND(N63*D63/B63,0)</f>
        <v>3131</v>
      </c>
      <c r="Q63" s="461">
        <f>観光人口!V36</f>
        <v>2310</v>
      </c>
      <c r="R63" s="443">
        <f t="shared" ref="R63:R66" si="158">O63-P63+Q63</f>
        <v>22959</v>
      </c>
      <c r="S63" s="219"/>
      <c r="T63" s="453">
        <f>県推計人口!AJ56</f>
        <v>23427</v>
      </c>
      <c r="U63" s="12">
        <f>ROUND(T63*I63/H63,0)</f>
        <v>23436</v>
      </c>
      <c r="V63" s="452">
        <f>ROUND(T63*J63/H63,0)</f>
        <v>3513</v>
      </c>
      <c r="W63" s="452">
        <f>観光人口!W36</f>
        <v>2205</v>
      </c>
      <c r="X63" s="443">
        <f t="shared" ref="X63:X66" si="159">U63-V63+W63</f>
        <v>22128</v>
      </c>
      <c r="Y63" s="219"/>
      <c r="Z63" s="453">
        <f>県推計人口!AK56</f>
        <v>22910</v>
      </c>
      <c r="AA63" s="472">
        <f>ROUND(Z63*I63/H63,0)</f>
        <v>22918</v>
      </c>
      <c r="AB63" s="452">
        <f>ROUND(Z63*J63/H63,0)</f>
        <v>3435</v>
      </c>
      <c r="AC63" s="452">
        <f>観光人口!X36</f>
        <v>2076</v>
      </c>
      <c r="AD63" s="443">
        <f t="shared" ref="AD63:AD66" si="160">AA63-AB63+AC63</f>
        <v>21559</v>
      </c>
      <c r="AE63" s="346"/>
      <c r="AF63" s="450">
        <f>県推計人口!AL56</f>
        <v>22358</v>
      </c>
      <c r="AG63" s="469">
        <f t="shared" si="64"/>
        <v>22366</v>
      </c>
      <c r="AH63" s="464">
        <f t="shared" si="65"/>
        <v>3353</v>
      </c>
      <c r="AI63" s="452">
        <f>観光人口!Y36</f>
        <v>1794</v>
      </c>
      <c r="AJ63" s="443">
        <f t="shared" ref="AJ63:AJ66" si="161">AG63-AH63+AI63</f>
        <v>20807</v>
      </c>
    </row>
    <row r="64" spans="1:36">
      <c r="A64" s="370" t="s">
        <v>68</v>
      </c>
      <c r="B64" s="387">
        <f>昼間人口!O64</f>
        <v>32814</v>
      </c>
      <c r="C64" s="176">
        <f>昼間人口!F64</f>
        <v>33058</v>
      </c>
      <c r="D64" s="452">
        <f>h22通勤通学!J349</f>
        <v>4010</v>
      </c>
      <c r="E64" s="461">
        <f>観光人口!P37</f>
        <v>1480</v>
      </c>
      <c r="F64" s="443">
        <f t="shared" si="156"/>
        <v>30528</v>
      </c>
      <c r="G64" s="219"/>
      <c r="H64" s="387">
        <f>昼間人口!P64</f>
        <v>30805</v>
      </c>
      <c r="I64" s="176">
        <f>昼間人口!G64</f>
        <v>30601</v>
      </c>
      <c r="J64" s="452">
        <f>h27通勤通学!T49</f>
        <v>3738</v>
      </c>
      <c r="K64" s="461">
        <f>観光人口!U37</f>
        <v>4294</v>
      </c>
      <c r="L64" s="443">
        <f t="shared" si="157"/>
        <v>31157</v>
      </c>
      <c r="M64" s="219"/>
      <c r="N64" s="385">
        <f>県推計人口!AI57</f>
        <v>30507</v>
      </c>
      <c r="O64" s="12">
        <f>ROUND(N64*C64/B64,0)</f>
        <v>30734</v>
      </c>
      <c r="P64" s="452">
        <f>ROUND(N64*D64/B64,0)</f>
        <v>3728</v>
      </c>
      <c r="Q64" s="461">
        <f>観光人口!V37</f>
        <v>4171</v>
      </c>
      <c r="R64" s="443">
        <f t="shared" si="158"/>
        <v>31177</v>
      </c>
      <c r="S64" s="219"/>
      <c r="T64" s="453">
        <f>県推計人口!AJ57</f>
        <v>30075</v>
      </c>
      <c r="U64" s="12">
        <f>ROUND(T64*I64/H64,0)</f>
        <v>29876</v>
      </c>
      <c r="V64" s="452">
        <f>ROUND(T64*J64/H64,0)</f>
        <v>3649</v>
      </c>
      <c r="W64" s="452">
        <f>観光人口!W37</f>
        <v>4209</v>
      </c>
      <c r="X64" s="443">
        <f t="shared" si="159"/>
        <v>30436</v>
      </c>
      <c r="Y64" s="219"/>
      <c r="Z64" s="453">
        <f>県推計人口!AK57</f>
        <v>29693</v>
      </c>
      <c r="AA64" s="472">
        <f>ROUND(Z64*I64/H64,0)</f>
        <v>29496</v>
      </c>
      <c r="AB64" s="452">
        <f>ROUND(Z64*J64/H64,0)</f>
        <v>3603</v>
      </c>
      <c r="AC64" s="452">
        <f>観光人口!X37</f>
        <v>4093</v>
      </c>
      <c r="AD64" s="443">
        <f t="shared" si="160"/>
        <v>29986</v>
      </c>
      <c r="AE64" s="346"/>
      <c r="AF64" s="450">
        <f>県推計人口!AL57</f>
        <v>29238</v>
      </c>
      <c r="AG64" s="469">
        <f t="shared" si="64"/>
        <v>29044</v>
      </c>
      <c r="AH64" s="464">
        <f t="shared" si="65"/>
        <v>3548</v>
      </c>
      <c r="AI64" s="452">
        <f>観光人口!Y37</f>
        <v>3601</v>
      </c>
      <c r="AJ64" s="443">
        <f t="shared" si="161"/>
        <v>29097</v>
      </c>
    </row>
    <row r="65" spans="1:36">
      <c r="A65" s="370" t="s">
        <v>69</v>
      </c>
      <c r="B65" s="387">
        <f>昼間人口!O65</f>
        <v>19696</v>
      </c>
      <c r="C65" s="176">
        <f>昼間人口!F65</f>
        <v>18584</v>
      </c>
      <c r="D65" s="452">
        <f>h22通勤通学!J499</f>
        <v>1147</v>
      </c>
      <c r="E65" s="461">
        <f>観光人口!P38</f>
        <v>2255</v>
      </c>
      <c r="F65" s="443">
        <f t="shared" si="156"/>
        <v>19692</v>
      </c>
      <c r="G65" s="219"/>
      <c r="H65" s="387">
        <f>昼間人口!P65</f>
        <v>18070</v>
      </c>
      <c r="I65" s="176">
        <f>昼間人口!G65</f>
        <v>16956</v>
      </c>
      <c r="J65" s="452">
        <f>h27通勤通学!T64</f>
        <v>1180</v>
      </c>
      <c r="K65" s="461">
        <f>観光人口!U38</f>
        <v>2497</v>
      </c>
      <c r="L65" s="443">
        <f t="shared" si="157"/>
        <v>18273</v>
      </c>
      <c r="M65" s="219"/>
      <c r="N65" s="385">
        <f>県推計人口!AI58</f>
        <v>17643</v>
      </c>
      <c r="O65" s="12">
        <f>ROUND(N65*C65/B65,0)</f>
        <v>16647</v>
      </c>
      <c r="P65" s="452">
        <f>ROUND(N65*D65/B65,0)</f>
        <v>1027</v>
      </c>
      <c r="Q65" s="461">
        <f>観光人口!V38</f>
        <v>2694</v>
      </c>
      <c r="R65" s="443">
        <f t="shared" si="158"/>
        <v>18314</v>
      </c>
      <c r="S65" s="219"/>
      <c r="T65" s="453">
        <f>県推計人口!AJ58</f>
        <v>17156</v>
      </c>
      <c r="U65" s="12">
        <f>ROUND(T65*I65/H65,0)</f>
        <v>16098</v>
      </c>
      <c r="V65" s="452">
        <f>ROUND(T65*J65/H65,0)</f>
        <v>1120</v>
      </c>
      <c r="W65" s="452">
        <f>観光人口!W38</f>
        <v>2645</v>
      </c>
      <c r="X65" s="443">
        <f t="shared" si="159"/>
        <v>17623</v>
      </c>
      <c r="Y65" s="219"/>
      <c r="Z65" s="453">
        <f>県推計人口!AK58</f>
        <v>16802</v>
      </c>
      <c r="AA65" s="472">
        <f>ROUND(Z65*I65/H65,0)</f>
        <v>15766</v>
      </c>
      <c r="AB65" s="452">
        <f>ROUND(Z65*J65/H65,0)</f>
        <v>1097</v>
      </c>
      <c r="AC65" s="452">
        <f>観光人口!X38</f>
        <v>2662</v>
      </c>
      <c r="AD65" s="443">
        <f t="shared" si="160"/>
        <v>17331</v>
      </c>
      <c r="AE65" s="346"/>
      <c r="AF65" s="450">
        <f>県推計人口!AL58</f>
        <v>16321</v>
      </c>
      <c r="AG65" s="469">
        <f t="shared" si="64"/>
        <v>15315</v>
      </c>
      <c r="AH65" s="464">
        <f t="shared" si="65"/>
        <v>1066</v>
      </c>
      <c r="AI65" s="452">
        <f>観光人口!Y38</f>
        <v>2133</v>
      </c>
      <c r="AJ65" s="443">
        <f t="shared" si="161"/>
        <v>16382</v>
      </c>
    </row>
    <row r="66" spans="1:36">
      <c r="A66" s="372" t="s">
        <v>70</v>
      </c>
      <c r="B66" s="437">
        <f>昼間人口!O66</f>
        <v>16004</v>
      </c>
      <c r="C66" s="252">
        <f>昼間人口!F66</f>
        <v>15486</v>
      </c>
      <c r="D66" s="466">
        <f>h22通勤通学!J509</f>
        <v>805</v>
      </c>
      <c r="E66" s="462">
        <f>観光人口!P39</f>
        <v>2010</v>
      </c>
      <c r="F66" s="448">
        <f t="shared" si="156"/>
        <v>16691</v>
      </c>
      <c r="G66" s="219"/>
      <c r="H66" s="437">
        <f>昼間人口!P66</f>
        <v>14819</v>
      </c>
      <c r="I66" s="252">
        <f>昼間人口!G66</f>
        <v>14156</v>
      </c>
      <c r="J66" s="466">
        <f>h27通勤通学!T65</f>
        <v>837</v>
      </c>
      <c r="K66" s="462">
        <f>観光人口!U39</f>
        <v>1882</v>
      </c>
      <c r="L66" s="448">
        <f t="shared" si="157"/>
        <v>15201</v>
      </c>
      <c r="M66" s="219"/>
      <c r="N66" s="386">
        <f>県推計人口!AI59</f>
        <v>14508</v>
      </c>
      <c r="O66" s="35">
        <f>ROUND(N66*C66/B66,0)</f>
        <v>14038</v>
      </c>
      <c r="P66" s="466">
        <f>ROUND(N66*D66/B66,0)</f>
        <v>730</v>
      </c>
      <c r="Q66" s="462">
        <f>観光人口!V39</f>
        <v>1916</v>
      </c>
      <c r="R66" s="448">
        <f t="shared" si="158"/>
        <v>15224</v>
      </c>
      <c r="S66" s="219"/>
      <c r="T66" s="454">
        <f>県推計人口!AJ59</f>
        <v>14237</v>
      </c>
      <c r="U66" s="35">
        <f>ROUND(T66*I66/H66,0)</f>
        <v>13600</v>
      </c>
      <c r="V66" s="466">
        <f>ROUND(T66*J66/H66,0)</f>
        <v>804</v>
      </c>
      <c r="W66" s="466">
        <f>観光人口!W39</f>
        <v>1945</v>
      </c>
      <c r="X66" s="448">
        <f t="shared" si="159"/>
        <v>14741</v>
      </c>
      <c r="Y66" s="219"/>
      <c r="Z66" s="454">
        <f>県推計人口!AK59</f>
        <v>13958</v>
      </c>
      <c r="AA66" s="473">
        <f>ROUND(Z66*I66/H66,0)</f>
        <v>13334</v>
      </c>
      <c r="AB66" s="466">
        <f>ROUND(Z66*J66/H66,0)</f>
        <v>788</v>
      </c>
      <c r="AC66" s="466">
        <f>観光人口!X39</f>
        <v>1964</v>
      </c>
      <c r="AD66" s="448">
        <f t="shared" si="160"/>
        <v>14510</v>
      </c>
      <c r="AE66" s="346"/>
      <c r="AF66" s="451">
        <f>県推計人口!AL59</f>
        <v>13663</v>
      </c>
      <c r="AG66" s="451">
        <f t="shared" si="64"/>
        <v>13052</v>
      </c>
      <c r="AH66" s="465">
        <f t="shared" si="65"/>
        <v>772</v>
      </c>
      <c r="AI66" s="466">
        <f>観光人口!Y39</f>
        <v>1801</v>
      </c>
      <c r="AJ66" s="448">
        <f t="shared" si="161"/>
        <v>14081</v>
      </c>
    </row>
    <row r="67" spans="1:36">
      <c r="A67" s="379" t="s">
        <v>24</v>
      </c>
      <c r="B67" s="387">
        <f>昼間人口!O67</f>
        <v>111020</v>
      </c>
      <c r="C67" s="176">
        <f>昼間人口!F67</f>
        <v>105480</v>
      </c>
      <c r="D67" s="461">
        <f>D68+D69</f>
        <v>8436</v>
      </c>
      <c r="E67" s="461">
        <f>E68+E69</f>
        <v>8000</v>
      </c>
      <c r="F67" s="446">
        <f>F68+F69</f>
        <v>105044</v>
      </c>
      <c r="G67" s="219"/>
      <c r="H67" s="387">
        <f>昼間人口!P67</f>
        <v>106150</v>
      </c>
      <c r="I67" s="176">
        <f>昼間人口!G67</f>
        <v>101698</v>
      </c>
      <c r="J67" s="461">
        <f>J68+J69</f>
        <v>9139</v>
      </c>
      <c r="K67" s="461">
        <f>K68+K69</f>
        <v>7810</v>
      </c>
      <c r="L67" s="446">
        <f>L68+L69</f>
        <v>100369</v>
      </c>
      <c r="M67" s="219"/>
      <c r="N67" s="385">
        <f>県推計人口!AI60</f>
        <v>105103</v>
      </c>
      <c r="O67" s="471">
        <f t="shared" ref="O67" si="162">O68+O69</f>
        <v>99856</v>
      </c>
      <c r="P67" s="452">
        <f>P68+P69</f>
        <v>7994</v>
      </c>
      <c r="Q67" s="461">
        <f>Q68+Q69</f>
        <v>8155</v>
      </c>
      <c r="R67" s="446">
        <f>R68+R69</f>
        <v>100017</v>
      </c>
      <c r="S67" s="219"/>
      <c r="T67" s="452">
        <f t="shared" ref="T67:U67" si="163">T68+T69</f>
        <v>103955</v>
      </c>
      <c r="U67" s="471">
        <f t="shared" si="163"/>
        <v>99593</v>
      </c>
      <c r="V67" s="452">
        <f>V68+V69</f>
        <v>8953</v>
      </c>
      <c r="W67" s="452">
        <f t="shared" ref="W67" si="164">W68+W69</f>
        <v>8325</v>
      </c>
      <c r="X67" s="446">
        <f>X68+X69</f>
        <v>98965</v>
      </c>
      <c r="Y67" s="219"/>
      <c r="Z67" s="452">
        <f t="shared" ref="Z67:AA67" si="165">Z68+Z69</f>
        <v>102875</v>
      </c>
      <c r="AA67" s="471">
        <f t="shared" si="165"/>
        <v>98557</v>
      </c>
      <c r="AB67" s="452">
        <f>AB68+AB69</f>
        <v>8860</v>
      </c>
      <c r="AC67" s="452">
        <f t="shared" ref="AC67" si="166">AC68+AC69</f>
        <v>8410</v>
      </c>
      <c r="AD67" s="446">
        <f>AD68+AD69</f>
        <v>98107</v>
      </c>
      <c r="AE67" s="1039"/>
      <c r="AF67" s="471">
        <f t="shared" ref="AF67:AI67" si="167">AF68+AF69</f>
        <v>101720</v>
      </c>
      <c r="AG67" s="471">
        <f t="shared" si="167"/>
        <v>97451</v>
      </c>
      <c r="AH67" s="471">
        <f t="shared" si="167"/>
        <v>8760</v>
      </c>
      <c r="AI67" s="452">
        <f t="shared" si="167"/>
        <v>8526</v>
      </c>
      <c r="AJ67" s="446">
        <f>AJ68+AJ69</f>
        <v>97217</v>
      </c>
    </row>
    <row r="68" spans="1:36">
      <c r="A68" s="370" t="s">
        <v>323</v>
      </c>
      <c r="B68" s="387">
        <f>昼間人口!O68</f>
        <v>43263</v>
      </c>
      <c r="C68" s="176">
        <f>昼間人口!F68</f>
        <v>40719</v>
      </c>
      <c r="D68" s="452">
        <f>h22通勤通学!J309</f>
        <v>4218</v>
      </c>
      <c r="E68" s="461">
        <f>観光人口!P40</f>
        <v>4352</v>
      </c>
      <c r="F68" s="443">
        <f>C68-D68+E68</f>
        <v>40853</v>
      </c>
      <c r="G68" s="219"/>
      <c r="H68" s="387">
        <f>昼間人口!P68</f>
        <v>41490</v>
      </c>
      <c r="I68" s="176">
        <f>昼間人口!G68</f>
        <v>39016</v>
      </c>
      <c r="J68" s="452">
        <f>h27通勤通学!T45</f>
        <v>4315</v>
      </c>
      <c r="K68" s="461">
        <f>観光人口!U40</f>
        <v>4110</v>
      </c>
      <c r="L68" s="443">
        <f>I68-J68+K68</f>
        <v>38811</v>
      </c>
      <c r="M68" s="219"/>
      <c r="N68" s="385">
        <f>県推計人口!AI61</f>
        <v>41159</v>
      </c>
      <c r="O68" s="12">
        <f>ROUND(N68*C68/B68,0)</f>
        <v>38739</v>
      </c>
      <c r="P68" s="452">
        <f>ROUND(N68*D68/B68,0)</f>
        <v>4013</v>
      </c>
      <c r="Q68" s="461">
        <f>観光人口!V40</f>
        <v>4370</v>
      </c>
      <c r="R68" s="443">
        <f>O68-P68+Q68</f>
        <v>39096</v>
      </c>
      <c r="S68" s="219"/>
      <c r="T68" s="453">
        <f>県推計人口!AJ61</f>
        <v>40708</v>
      </c>
      <c r="U68" s="12">
        <f>ROUND(T68*I68/H68,0)</f>
        <v>38281</v>
      </c>
      <c r="V68" s="452">
        <f>ROUND(T68*J68/H68,0)</f>
        <v>4234</v>
      </c>
      <c r="W68" s="452">
        <f>観光人口!W40</f>
        <v>4418</v>
      </c>
      <c r="X68" s="443">
        <f>U68-V68+W68</f>
        <v>38465</v>
      </c>
      <c r="Y68" s="219"/>
      <c r="Z68" s="453">
        <f>県推計人口!AK61</f>
        <v>40320</v>
      </c>
      <c r="AA68" s="472">
        <f>ROUND(Z68*I68/H68,0)</f>
        <v>37916</v>
      </c>
      <c r="AB68" s="452">
        <f>ROUND(Z68*J68/H68,0)</f>
        <v>4193</v>
      </c>
      <c r="AC68" s="452">
        <f>観光人口!X40</f>
        <v>4350</v>
      </c>
      <c r="AD68" s="443">
        <f>AA68-AB68+AC68</f>
        <v>38073</v>
      </c>
      <c r="AE68" s="346"/>
      <c r="AF68" s="450">
        <f>県推計人口!AL61</f>
        <v>39858</v>
      </c>
      <c r="AG68" s="469">
        <f t="shared" si="64"/>
        <v>37481</v>
      </c>
      <c r="AH68" s="464">
        <f t="shared" si="65"/>
        <v>4145</v>
      </c>
      <c r="AI68" s="452">
        <f>観光人口!Y40</f>
        <v>4788</v>
      </c>
      <c r="AJ68" s="443">
        <f>AG68-AH68+AI68</f>
        <v>38124</v>
      </c>
    </row>
    <row r="69" spans="1:36">
      <c r="A69" s="370" t="s">
        <v>71</v>
      </c>
      <c r="B69" s="387">
        <f>昼間人口!O69</f>
        <v>67757</v>
      </c>
      <c r="C69" s="176">
        <f>昼間人口!F69</f>
        <v>64761</v>
      </c>
      <c r="D69" s="452">
        <f>h22通勤通学!J329</f>
        <v>4218</v>
      </c>
      <c r="E69" s="461">
        <f>観光人口!P41</f>
        <v>3648</v>
      </c>
      <c r="F69" s="448">
        <f>C69-D69+E69</f>
        <v>64191</v>
      </c>
      <c r="G69" s="219"/>
      <c r="H69" s="387">
        <f>昼間人口!P69</f>
        <v>64660</v>
      </c>
      <c r="I69" s="176">
        <f>昼間人口!G69</f>
        <v>62682</v>
      </c>
      <c r="J69" s="452">
        <f>h27通勤通学!T47</f>
        <v>4824</v>
      </c>
      <c r="K69" s="461">
        <f>観光人口!U41</f>
        <v>3700</v>
      </c>
      <c r="L69" s="448">
        <f>I69-J69+K69</f>
        <v>61558</v>
      </c>
      <c r="M69" s="219"/>
      <c r="N69" s="385">
        <f>県推計人口!AI62</f>
        <v>63944</v>
      </c>
      <c r="O69" s="12">
        <f>ROUND(N69*C69/B69,0)</f>
        <v>61117</v>
      </c>
      <c r="P69" s="452">
        <f>ROUND(N69*D69/B69,0)</f>
        <v>3981</v>
      </c>
      <c r="Q69" s="462">
        <f>観光人口!V41</f>
        <v>3785</v>
      </c>
      <c r="R69" s="443">
        <f>O69-P69+Q69</f>
        <v>60921</v>
      </c>
      <c r="S69" s="219"/>
      <c r="T69" s="454">
        <f>県推計人口!AJ62</f>
        <v>63247</v>
      </c>
      <c r="U69" s="12">
        <f>ROUND(T69*I69/H69,0)</f>
        <v>61312</v>
      </c>
      <c r="V69" s="466">
        <f>ROUND(T69*J69/H69,0)</f>
        <v>4719</v>
      </c>
      <c r="W69" s="452">
        <f>観光人口!W41</f>
        <v>3907</v>
      </c>
      <c r="X69" s="448">
        <f>U69-V69+W69</f>
        <v>60500</v>
      </c>
      <c r="Y69" s="219"/>
      <c r="Z69" s="453">
        <f>県推計人口!AK62</f>
        <v>62555</v>
      </c>
      <c r="AA69" s="472">
        <f>ROUND(Z69*I69/H69,0)</f>
        <v>60641</v>
      </c>
      <c r="AB69" s="452">
        <f>ROUND(Z69*J69/H69,0)</f>
        <v>4667</v>
      </c>
      <c r="AC69" s="452">
        <f>観光人口!X41</f>
        <v>4060</v>
      </c>
      <c r="AD69" s="443">
        <f>AA69-AB69+AC69</f>
        <v>60034</v>
      </c>
      <c r="AE69" s="346"/>
      <c r="AF69" s="450">
        <f>県推計人口!AL62</f>
        <v>61862</v>
      </c>
      <c r="AG69" s="469">
        <f t="shared" si="64"/>
        <v>59970</v>
      </c>
      <c r="AH69" s="464">
        <f t="shared" si="65"/>
        <v>4615</v>
      </c>
      <c r="AI69" s="452">
        <f>観光人口!Y41</f>
        <v>3738</v>
      </c>
      <c r="AJ69" s="443">
        <f>AG69-AH69+AI69</f>
        <v>59093</v>
      </c>
    </row>
    <row r="70" spans="1:36">
      <c r="A70" s="380" t="s">
        <v>25</v>
      </c>
      <c r="B70" s="436">
        <f>昼間人口!O70</f>
        <v>143547</v>
      </c>
      <c r="C70" s="262">
        <f>昼間人口!F70</f>
        <v>142038</v>
      </c>
      <c r="D70" s="459">
        <f>SUM(D71:D73)</f>
        <v>14035</v>
      </c>
      <c r="E70" s="459">
        <f>SUM(E71:E73)</f>
        <v>17664</v>
      </c>
      <c r="F70" s="447">
        <f>SUM(F71:F73)</f>
        <v>145667</v>
      </c>
      <c r="G70" s="219"/>
      <c r="H70" s="436">
        <f>昼間人口!P70</f>
        <v>135147</v>
      </c>
      <c r="I70" s="262">
        <f>昼間人口!G70</f>
        <v>133952</v>
      </c>
      <c r="J70" s="459">
        <f>SUM(J71:J73)</f>
        <v>14449</v>
      </c>
      <c r="K70" s="459">
        <f>SUM(K71:K73)</f>
        <v>24011</v>
      </c>
      <c r="L70" s="447">
        <f>SUM(L71:L73)</f>
        <v>143514</v>
      </c>
      <c r="M70" s="219"/>
      <c r="N70" s="384">
        <f>県推計人口!AI63</f>
        <v>133512</v>
      </c>
      <c r="O70" s="468">
        <f t="shared" ref="O70" si="168">SUM(O71:O73)</f>
        <v>132088</v>
      </c>
      <c r="P70" s="449">
        <f>SUM(P71:P73)</f>
        <v>13035</v>
      </c>
      <c r="Q70" s="459">
        <f>SUM(Q71:Q73)</f>
        <v>23148</v>
      </c>
      <c r="R70" s="447">
        <f>SUM(R71:R73)</f>
        <v>142201</v>
      </c>
      <c r="S70" s="219"/>
      <c r="T70" s="449">
        <f t="shared" ref="T70:U70" si="169">SUM(T71:T73)</f>
        <v>131912</v>
      </c>
      <c r="U70" s="468">
        <f t="shared" si="169"/>
        <v>130743</v>
      </c>
      <c r="V70" s="449">
        <f>SUM(V71:V73)</f>
        <v>14100</v>
      </c>
      <c r="W70" s="449">
        <f t="shared" ref="W70" si="170">SUM(W71:W73)</f>
        <v>23241</v>
      </c>
      <c r="X70" s="447">
        <f>SUM(X71:X73)</f>
        <v>139884</v>
      </c>
      <c r="Y70" s="219"/>
      <c r="Z70" s="449">
        <f t="shared" ref="Z70:AA70" si="171">SUM(Z71:Z73)</f>
        <v>129836</v>
      </c>
      <c r="AA70" s="468">
        <f t="shared" si="171"/>
        <v>128682</v>
      </c>
      <c r="AB70" s="449">
        <f>SUM(AB71:AB73)</f>
        <v>13873</v>
      </c>
      <c r="AC70" s="449">
        <f t="shared" ref="AC70" si="172">SUM(AC71:AC73)</f>
        <v>22485</v>
      </c>
      <c r="AD70" s="447">
        <f>SUM(AD71:AD73)</f>
        <v>137294</v>
      </c>
      <c r="AE70" s="1039"/>
      <c r="AF70" s="468">
        <f t="shared" ref="AF70:AI70" si="173">SUM(AF71:AF73)</f>
        <v>128013</v>
      </c>
      <c r="AG70" s="468">
        <f t="shared" si="173"/>
        <v>126871</v>
      </c>
      <c r="AH70" s="468">
        <f t="shared" si="173"/>
        <v>13672</v>
      </c>
      <c r="AI70" s="449">
        <f t="shared" si="173"/>
        <v>21182</v>
      </c>
      <c r="AJ70" s="447">
        <f>SUM(AJ71:AJ73)</f>
        <v>134381</v>
      </c>
    </row>
    <row r="71" spans="1:36">
      <c r="A71" s="378" t="s">
        <v>72</v>
      </c>
      <c r="B71" s="387">
        <f>昼間人口!O71</f>
        <v>47254</v>
      </c>
      <c r="C71" s="176">
        <f>昼間人口!F71</f>
        <v>49148</v>
      </c>
      <c r="D71" s="452">
        <f>h22通勤通学!J159</f>
        <v>7041</v>
      </c>
      <c r="E71" s="461">
        <f>観光人口!P42</f>
        <v>1930</v>
      </c>
      <c r="F71" s="443">
        <f>C71-D71+E71</f>
        <v>44037</v>
      </c>
      <c r="G71" s="219"/>
      <c r="H71" s="387">
        <f>昼間人口!P71</f>
        <v>44258</v>
      </c>
      <c r="I71" s="176">
        <f>昼間人口!G71</f>
        <v>45415</v>
      </c>
      <c r="J71" s="452">
        <f>h27通勤通学!T30</f>
        <v>6685</v>
      </c>
      <c r="K71" s="461">
        <f>観光人口!U42</f>
        <v>2079</v>
      </c>
      <c r="L71" s="443">
        <f>I71-J71+K71</f>
        <v>40809</v>
      </c>
      <c r="M71" s="219"/>
      <c r="N71" s="385">
        <f>県推計人口!AI64</f>
        <v>43693</v>
      </c>
      <c r="O71" s="12">
        <f>ROUND(N71*C71/B71,0)</f>
        <v>45444</v>
      </c>
      <c r="P71" s="452">
        <f>ROUND(N71*D71/B71,0)</f>
        <v>6510</v>
      </c>
      <c r="Q71" s="461">
        <f>観光人口!V42</f>
        <v>2050</v>
      </c>
      <c r="R71" s="443">
        <f>O71-P71+Q71</f>
        <v>40984</v>
      </c>
      <c r="S71" s="219"/>
      <c r="T71" s="453">
        <f>県推計人口!AJ64</f>
        <v>43149</v>
      </c>
      <c r="U71" s="12">
        <f>ROUND(T71*I71/H71,0)</f>
        <v>44277</v>
      </c>
      <c r="V71" s="452">
        <f>ROUND(T71*J71/H71,0)</f>
        <v>6517</v>
      </c>
      <c r="W71" s="452">
        <f>観光人口!W42</f>
        <v>2255</v>
      </c>
      <c r="X71" s="443">
        <f>U71-V71+W71</f>
        <v>40015</v>
      </c>
      <c r="Y71" s="219"/>
      <c r="Z71" s="453">
        <f>県推計人口!AK64</f>
        <v>42415</v>
      </c>
      <c r="AA71" s="472">
        <f>ROUND(Z71*I71/H71,0)</f>
        <v>43524</v>
      </c>
      <c r="AB71" s="452">
        <f>ROUND(Z71*J71/H71,0)</f>
        <v>6407</v>
      </c>
      <c r="AC71" s="452">
        <f>観光人口!X42</f>
        <v>2105</v>
      </c>
      <c r="AD71" s="443">
        <f>AA71-AB71+AC71</f>
        <v>39222</v>
      </c>
      <c r="AE71" s="346"/>
      <c r="AF71" s="450">
        <f>県推計人口!AL64</f>
        <v>41727</v>
      </c>
      <c r="AG71" s="469">
        <f t="shared" si="64"/>
        <v>42818</v>
      </c>
      <c r="AH71" s="464">
        <f t="shared" si="65"/>
        <v>6303</v>
      </c>
      <c r="AI71" s="452">
        <f>観光人口!Y42</f>
        <v>1979</v>
      </c>
      <c r="AJ71" s="443">
        <f>AG71-AH71+AI71</f>
        <v>38494</v>
      </c>
    </row>
    <row r="72" spans="1:36">
      <c r="A72" s="370" t="s">
        <v>73</v>
      </c>
      <c r="B72" s="387">
        <f>昼間人口!O72</f>
        <v>49834</v>
      </c>
      <c r="C72" s="176">
        <f>昼間人口!F72</f>
        <v>48118</v>
      </c>
      <c r="D72" s="452">
        <f>h22通勤通学!J339</f>
        <v>3454</v>
      </c>
      <c r="E72" s="461">
        <f>観光人口!P43</f>
        <v>4893</v>
      </c>
      <c r="F72" s="443">
        <f t="shared" ref="F72:F73" si="174">C72-D72+E72</f>
        <v>49557</v>
      </c>
      <c r="G72" s="219"/>
      <c r="H72" s="387">
        <f>昼間人口!P72</f>
        <v>46912</v>
      </c>
      <c r="I72" s="176">
        <f>昼間人口!G72</f>
        <v>45413</v>
      </c>
      <c r="J72" s="452">
        <f>h27通勤通学!T48</f>
        <v>3616</v>
      </c>
      <c r="K72" s="461">
        <f>観光人口!U43</f>
        <v>5294</v>
      </c>
      <c r="L72" s="443">
        <f t="shared" ref="L72:L73" si="175">I72-J72+K72</f>
        <v>47091</v>
      </c>
      <c r="M72" s="219"/>
      <c r="N72" s="385">
        <f>県推計人口!AI65</f>
        <v>46369</v>
      </c>
      <c r="O72" s="12">
        <f>ROUND(N72*C72/B72,0)</f>
        <v>44772</v>
      </c>
      <c r="P72" s="452">
        <f>ROUND(N72*D72/B72,0)</f>
        <v>3214</v>
      </c>
      <c r="Q72" s="461">
        <f>観光人口!V43</f>
        <v>5487</v>
      </c>
      <c r="R72" s="443">
        <f t="shared" ref="R72:R73" si="176">O72-P72+Q72</f>
        <v>47045</v>
      </c>
      <c r="S72" s="219"/>
      <c r="T72" s="453">
        <f>県推計人口!AJ65</f>
        <v>45779</v>
      </c>
      <c r="U72" s="12">
        <f>ROUND(T72*I72/H72,0)</f>
        <v>44316</v>
      </c>
      <c r="V72" s="452">
        <f>ROUND(T72*J72/H72,0)</f>
        <v>3529</v>
      </c>
      <c r="W72" s="452">
        <f>観光人口!W43</f>
        <v>5132</v>
      </c>
      <c r="X72" s="443">
        <f t="shared" ref="X72:X73" si="177">U72-V72+W72</f>
        <v>45919</v>
      </c>
      <c r="Y72" s="219"/>
      <c r="Z72" s="453">
        <f>県推計人口!AK65</f>
        <v>45167</v>
      </c>
      <c r="AA72" s="472">
        <f>ROUND(Z72*I72/H72,0)</f>
        <v>43724</v>
      </c>
      <c r="AB72" s="452">
        <f>ROUND(Z72*J72/H72,0)</f>
        <v>3481</v>
      </c>
      <c r="AC72" s="452">
        <f>観光人口!X43</f>
        <v>4864</v>
      </c>
      <c r="AD72" s="443">
        <f t="shared" ref="AD72:AD73" si="178">AA72-AB72+AC72</f>
        <v>45107</v>
      </c>
      <c r="AE72" s="346"/>
      <c r="AF72" s="450">
        <f>県推計人口!AL65</f>
        <v>44605</v>
      </c>
      <c r="AG72" s="469">
        <f t="shared" si="64"/>
        <v>43180</v>
      </c>
      <c r="AH72" s="464">
        <f t="shared" si="65"/>
        <v>3438</v>
      </c>
      <c r="AI72" s="452">
        <f>観光人口!Y43</f>
        <v>4375</v>
      </c>
      <c r="AJ72" s="443">
        <f t="shared" ref="AJ72:AJ73" si="179">AG72-AH72+AI72</f>
        <v>44117</v>
      </c>
    </row>
    <row r="73" spans="1:36">
      <c r="A73" s="372" t="s">
        <v>74</v>
      </c>
      <c r="B73" s="437">
        <f>昼間人口!O73</f>
        <v>46459</v>
      </c>
      <c r="C73" s="252">
        <f>昼間人口!F73</f>
        <v>44772</v>
      </c>
      <c r="D73" s="466">
        <f>h22通勤通学!J359</f>
        <v>3540</v>
      </c>
      <c r="E73" s="462">
        <f>観光人口!P44</f>
        <v>10841</v>
      </c>
      <c r="F73" s="448">
        <f t="shared" si="174"/>
        <v>52073</v>
      </c>
      <c r="G73" s="219"/>
      <c r="H73" s="437">
        <f>昼間人口!P73</f>
        <v>43977</v>
      </c>
      <c r="I73" s="252">
        <f>昼間人口!G73</f>
        <v>43124</v>
      </c>
      <c r="J73" s="466">
        <f>h27通勤通学!T50</f>
        <v>4148</v>
      </c>
      <c r="K73" s="462">
        <f>観光人口!U44</f>
        <v>16638</v>
      </c>
      <c r="L73" s="448">
        <f t="shared" si="175"/>
        <v>55614</v>
      </c>
      <c r="M73" s="219"/>
      <c r="N73" s="386">
        <f>県推計人口!AI66</f>
        <v>43450</v>
      </c>
      <c r="O73" s="35">
        <f>ROUND(N73*C73/B73,0)</f>
        <v>41872</v>
      </c>
      <c r="P73" s="466">
        <f>ROUND(N73*D73/B73,0)</f>
        <v>3311</v>
      </c>
      <c r="Q73" s="462">
        <f>観光人口!V44</f>
        <v>15611</v>
      </c>
      <c r="R73" s="448">
        <f t="shared" si="176"/>
        <v>54172</v>
      </c>
      <c r="S73" s="219"/>
      <c r="T73" s="454">
        <f>県推計人口!AJ66</f>
        <v>42984</v>
      </c>
      <c r="U73" s="35">
        <f>ROUND(T73*I73/H73,0)</f>
        <v>42150</v>
      </c>
      <c r="V73" s="466">
        <f>ROUND(T73*J73/H73,0)</f>
        <v>4054</v>
      </c>
      <c r="W73" s="466">
        <f>観光人口!W44</f>
        <v>15854</v>
      </c>
      <c r="X73" s="448">
        <f t="shared" si="177"/>
        <v>53950</v>
      </c>
      <c r="Y73" s="219"/>
      <c r="Z73" s="454">
        <f>県推計人口!AK66</f>
        <v>42254</v>
      </c>
      <c r="AA73" s="473">
        <f>ROUND(Z73*I73/H73,0)</f>
        <v>41434</v>
      </c>
      <c r="AB73" s="466">
        <f>ROUND(Z73*J73/H73,0)</f>
        <v>3985</v>
      </c>
      <c r="AC73" s="466">
        <f>観光人口!X44</f>
        <v>15516</v>
      </c>
      <c r="AD73" s="448">
        <f t="shared" si="178"/>
        <v>52965</v>
      </c>
      <c r="AE73" s="346"/>
      <c r="AF73" s="451">
        <f>県推計人口!AL66</f>
        <v>41681</v>
      </c>
      <c r="AG73" s="451">
        <f t="shared" si="64"/>
        <v>40873</v>
      </c>
      <c r="AH73" s="465">
        <f t="shared" si="65"/>
        <v>3931</v>
      </c>
      <c r="AI73" s="466">
        <f>観光人口!Y44</f>
        <v>14828</v>
      </c>
      <c r="AJ73" s="448">
        <f t="shared" si="179"/>
        <v>51770</v>
      </c>
    </row>
    <row r="74" spans="1:36">
      <c r="A74" s="54" t="s">
        <v>329</v>
      </c>
      <c r="B74" s="275"/>
      <c r="C74" s="219"/>
      <c r="D74" s="219"/>
      <c r="E74" s="219"/>
      <c r="F74" s="219"/>
      <c r="G74" s="219"/>
      <c r="H74" s="219"/>
      <c r="I74" s="219"/>
      <c r="J74" s="219"/>
      <c r="K74" s="219"/>
      <c r="L74" s="219"/>
      <c r="M74" s="219"/>
      <c r="N74" s="219"/>
      <c r="O74" s="219"/>
      <c r="P74" s="219"/>
      <c r="Q74" s="219"/>
      <c r="R74" s="219"/>
      <c r="S74" s="219"/>
      <c r="T74" s="219"/>
      <c r="U74" s="219"/>
      <c r="V74" s="219"/>
      <c r="W74" s="219"/>
      <c r="X74" s="219"/>
    </row>
    <row r="81" spans="1:2">
      <c r="A81"/>
      <c r="B81"/>
    </row>
    <row r="82" spans="1:2">
      <c r="A82"/>
      <c r="B82"/>
    </row>
    <row r="83" spans="1:2">
      <c r="A83"/>
      <c r="B83"/>
    </row>
    <row r="84" spans="1:2">
      <c r="A84"/>
      <c r="B84"/>
    </row>
    <row r="85" spans="1:2">
      <c r="A85"/>
      <c r="B85"/>
    </row>
    <row r="86" spans="1:2">
      <c r="A86"/>
      <c r="B86"/>
    </row>
    <row r="87" spans="1:2">
      <c r="A87"/>
      <c r="B87"/>
    </row>
    <row r="88" spans="1:2">
      <c r="A88"/>
      <c r="B88"/>
    </row>
    <row r="89" spans="1:2">
      <c r="A89"/>
      <c r="B89"/>
    </row>
    <row r="90" spans="1:2">
      <c r="A90"/>
      <c r="B90"/>
    </row>
    <row r="91" spans="1:2">
      <c r="A91"/>
      <c r="B91"/>
    </row>
    <row r="92" spans="1:2">
      <c r="A92"/>
      <c r="B92"/>
    </row>
    <row r="93" spans="1:2">
      <c r="A93"/>
      <c r="B93"/>
    </row>
    <row r="94" spans="1:2">
      <c r="A94"/>
      <c r="B94"/>
    </row>
    <row r="95" spans="1:2">
      <c r="A95"/>
      <c r="B95"/>
    </row>
    <row r="96" spans="1:2">
      <c r="A96"/>
      <c r="B96"/>
    </row>
    <row r="97" spans="1:2">
      <c r="A97"/>
      <c r="B97"/>
    </row>
    <row r="98" spans="1:2">
      <c r="A98"/>
      <c r="B98"/>
    </row>
    <row r="99" spans="1:2">
      <c r="A99"/>
      <c r="B99"/>
    </row>
    <row r="100" spans="1:2">
      <c r="A100"/>
      <c r="B100"/>
    </row>
    <row r="101" spans="1:2">
      <c r="A101"/>
      <c r="B101"/>
    </row>
    <row r="102" spans="1:2">
      <c r="A102"/>
      <c r="B102"/>
    </row>
    <row r="103" spans="1:2">
      <c r="A103"/>
      <c r="B103"/>
    </row>
    <row r="104" spans="1:2">
      <c r="A104"/>
      <c r="B104"/>
    </row>
    <row r="105" spans="1:2">
      <c r="A105"/>
      <c r="B105"/>
    </row>
    <row r="106" spans="1:2">
      <c r="A106"/>
      <c r="B106"/>
    </row>
    <row r="107" spans="1:2">
      <c r="A107"/>
      <c r="B107"/>
    </row>
    <row r="108" spans="1:2">
      <c r="A108"/>
      <c r="B108"/>
    </row>
    <row r="109" spans="1:2">
      <c r="A109"/>
      <c r="B109"/>
    </row>
    <row r="110" spans="1:2">
      <c r="A110"/>
      <c r="B110"/>
    </row>
    <row r="111" spans="1:2">
      <c r="A111"/>
      <c r="B111"/>
    </row>
    <row r="112" spans="1:2">
      <c r="A112"/>
      <c r="B112"/>
    </row>
    <row r="113" spans="1:2">
      <c r="A113"/>
      <c r="B113"/>
    </row>
    <row r="114" spans="1:2">
      <c r="A114"/>
      <c r="B114"/>
    </row>
    <row r="115" spans="1:2">
      <c r="A115"/>
      <c r="B115"/>
    </row>
    <row r="116" spans="1:2">
      <c r="A116"/>
      <c r="B116"/>
    </row>
    <row r="117" spans="1:2">
      <c r="A117"/>
      <c r="B117"/>
    </row>
    <row r="118" spans="1:2">
      <c r="A118"/>
      <c r="B118"/>
    </row>
    <row r="119" spans="1:2">
      <c r="A119"/>
      <c r="B119"/>
    </row>
    <row r="120" spans="1:2">
      <c r="A120"/>
      <c r="B120"/>
    </row>
    <row r="121" spans="1:2">
      <c r="A121"/>
      <c r="B121"/>
    </row>
    <row r="122" spans="1:2">
      <c r="A122"/>
      <c r="B122"/>
    </row>
    <row r="123" spans="1:2">
      <c r="A123"/>
      <c r="B123"/>
    </row>
    <row r="124" spans="1:2">
      <c r="A124"/>
      <c r="B124"/>
    </row>
    <row r="125" spans="1:2">
      <c r="A125"/>
      <c r="B125"/>
    </row>
    <row r="126" spans="1:2">
      <c r="A126"/>
      <c r="B126"/>
    </row>
    <row r="127" spans="1:2">
      <c r="A127"/>
      <c r="B127"/>
    </row>
    <row r="128" spans="1:2">
      <c r="A128"/>
      <c r="B128"/>
    </row>
    <row r="129" spans="1:2">
      <c r="A129"/>
      <c r="B129"/>
    </row>
    <row r="130" spans="1:2">
      <c r="A130"/>
      <c r="B130"/>
    </row>
    <row r="131" spans="1:2">
      <c r="A131"/>
      <c r="B131"/>
    </row>
    <row r="132" spans="1:2">
      <c r="A132"/>
      <c r="B132"/>
    </row>
    <row r="133" spans="1:2">
      <c r="A133"/>
      <c r="B133"/>
    </row>
    <row r="135" spans="1:2">
      <c r="A135"/>
      <c r="B135"/>
    </row>
    <row r="136" spans="1:2">
      <c r="A136"/>
      <c r="B136"/>
    </row>
    <row r="137" spans="1:2">
      <c r="A137"/>
      <c r="B137"/>
    </row>
    <row r="138" spans="1:2">
      <c r="A138"/>
      <c r="B138"/>
    </row>
    <row r="139" spans="1:2">
      <c r="A139"/>
      <c r="B139"/>
    </row>
    <row r="140" spans="1:2">
      <c r="A140"/>
      <c r="B140"/>
    </row>
    <row r="141" spans="1:2">
      <c r="A141"/>
      <c r="B141"/>
    </row>
    <row r="142" spans="1:2">
      <c r="A142"/>
      <c r="B142"/>
    </row>
    <row r="143" spans="1:2">
      <c r="A143"/>
      <c r="B143"/>
    </row>
    <row r="144" spans="1:2">
      <c r="A144"/>
      <c r="B144"/>
    </row>
    <row r="145" spans="1:2">
      <c r="A145"/>
      <c r="B145"/>
    </row>
    <row r="146" spans="1:2">
      <c r="A146"/>
      <c r="B146"/>
    </row>
    <row r="147" spans="1:2">
      <c r="A147"/>
      <c r="B147"/>
    </row>
    <row r="148" spans="1:2">
      <c r="A148"/>
      <c r="B148"/>
    </row>
    <row r="149" spans="1:2">
      <c r="A149"/>
      <c r="B149"/>
    </row>
    <row r="150" spans="1:2">
      <c r="A150"/>
      <c r="B150"/>
    </row>
    <row r="151" spans="1:2">
      <c r="A151"/>
      <c r="B151"/>
    </row>
    <row r="152" spans="1:2">
      <c r="A152"/>
      <c r="B152"/>
    </row>
    <row r="153" spans="1:2">
      <c r="A153"/>
      <c r="B153"/>
    </row>
    <row r="154" spans="1:2">
      <c r="A154"/>
      <c r="B154"/>
    </row>
    <row r="155" spans="1:2">
      <c r="A155"/>
      <c r="B155"/>
    </row>
    <row r="156" spans="1:2">
      <c r="A156"/>
      <c r="B156"/>
    </row>
    <row r="157" spans="1:2">
      <c r="A157"/>
      <c r="B157"/>
    </row>
    <row r="158" spans="1:2">
      <c r="A158"/>
      <c r="B158"/>
    </row>
    <row r="159" spans="1:2">
      <c r="A159"/>
      <c r="B159"/>
    </row>
    <row r="160" spans="1:2">
      <c r="A160"/>
      <c r="B160"/>
    </row>
    <row r="161" spans="1:2">
      <c r="A161"/>
      <c r="B161"/>
    </row>
    <row r="162" spans="1:2">
      <c r="A162"/>
      <c r="B162"/>
    </row>
    <row r="163" spans="1:2">
      <c r="A163"/>
      <c r="B163"/>
    </row>
    <row r="164" spans="1:2">
      <c r="A164"/>
      <c r="B164"/>
    </row>
    <row r="165" spans="1:2">
      <c r="A165"/>
      <c r="B165"/>
    </row>
    <row r="166" spans="1:2">
      <c r="A166"/>
      <c r="B166"/>
    </row>
    <row r="167" spans="1:2">
      <c r="A167"/>
      <c r="B167"/>
    </row>
    <row r="168" spans="1:2">
      <c r="A168"/>
      <c r="B168"/>
    </row>
    <row r="169" spans="1:2">
      <c r="A169"/>
      <c r="B169"/>
    </row>
    <row r="170" spans="1:2">
      <c r="A170"/>
      <c r="B170"/>
    </row>
    <row r="171" spans="1:2">
      <c r="A171"/>
      <c r="B171"/>
    </row>
    <row r="172" spans="1:2">
      <c r="A172"/>
      <c r="B172"/>
    </row>
    <row r="173" spans="1:2">
      <c r="A173"/>
      <c r="B173"/>
    </row>
    <row r="174" spans="1:2">
      <c r="A174"/>
      <c r="B174"/>
    </row>
    <row r="175" spans="1:2">
      <c r="A175"/>
      <c r="B175"/>
    </row>
    <row r="176" spans="1:2">
      <c r="A176"/>
      <c r="B176"/>
    </row>
    <row r="177" spans="1:2">
      <c r="A177"/>
      <c r="B177"/>
    </row>
    <row r="178" spans="1:2">
      <c r="A178"/>
      <c r="B178"/>
    </row>
    <row r="179" spans="1:2">
      <c r="A179"/>
      <c r="B179"/>
    </row>
    <row r="180" spans="1:2">
      <c r="A180"/>
      <c r="B180"/>
    </row>
    <row r="181" spans="1:2">
      <c r="A181"/>
      <c r="B181"/>
    </row>
    <row r="182" spans="1:2">
      <c r="A182"/>
      <c r="B182"/>
    </row>
    <row r="183" spans="1:2">
      <c r="A183"/>
      <c r="B183"/>
    </row>
    <row r="184" spans="1:2">
      <c r="A184"/>
      <c r="B184"/>
    </row>
    <row r="185" spans="1:2">
      <c r="A185"/>
      <c r="B185"/>
    </row>
    <row r="186" spans="1:2">
      <c r="A186"/>
      <c r="B186"/>
    </row>
    <row r="187" spans="1:2">
      <c r="A187"/>
      <c r="B187"/>
    </row>
    <row r="188" spans="1:2">
      <c r="A188"/>
      <c r="B188"/>
    </row>
    <row r="189" spans="1:2">
      <c r="A189"/>
      <c r="B189"/>
    </row>
    <row r="190" spans="1:2">
      <c r="A190"/>
      <c r="B190"/>
    </row>
    <row r="191" spans="1:2">
      <c r="A191"/>
      <c r="B191"/>
    </row>
    <row r="192" spans="1:2">
      <c r="A192"/>
      <c r="B192"/>
    </row>
    <row r="193" spans="1:2">
      <c r="A193"/>
      <c r="B193"/>
    </row>
    <row r="194" spans="1:2">
      <c r="A194"/>
      <c r="B194"/>
    </row>
    <row r="195" spans="1:2">
      <c r="A195"/>
      <c r="B195"/>
    </row>
    <row r="196" spans="1:2">
      <c r="A196"/>
      <c r="B196"/>
    </row>
    <row r="197" spans="1:2">
      <c r="A197"/>
      <c r="B197"/>
    </row>
    <row r="198" spans="1:2">
      <c r="A198"/>
      <c r="B198"/>
    </row>
    <row r="199" spans="1:2">
      <c r="A199"/>
      <c r="B199"/>
    </row>
    <row r="200" spans="1:2">
      <c r="A200"/>
      <c r="B200"/>
    </row>
    <row r="201" spans="1:2">
      <c r="A201"/>
      <c r="B201"/>
    </row>
    <row r="202" spans="1:2">
      <c r="A202"/>
      <c r="B202"/>
    </row>
    <row r="203" spans="1:2">
      <c r="A203"/>
      <c r="B203"/>
    </row>
    <row r="204" spans="1:2">
      <c r="A204"/>
      <c r="B204"/>
    </row>
    <row r="205" spans="1:2">
      <c r="A205"/>
      <c r="B205"/>
    </row>
    <row r="206" spans="1:2">
      <c r="A206"/>
      <c r="B206"/>
    </row>
    <row r="207" spans="1:2">
      <c r="A207"/>
      <c r="B207"/>
    </row>
    <row r="208" spans="1:2">
      <c r="A208"/>
      <c r="B208"/>
    </row>
    <row r="209" spans="1:2">
      <c r="A209"/>
      <c r="B209"/>
    </row>
    <row r="210" spans="1:2">
      <c r="A210"/>
      <c r="B210"/>
    </row>
    <row r="211" spans="1:2">
      <c r="A211"/>
      <c r="B211"/>
    </row>
    <row r="212" spans="1:2">
      <c r="A212"/>
      <c r="B212"/>
    </row>
    <row r="213" spans="1:2">
      <c r="A213"/>
      <c r="B213"/>
    </row>
    <row r="214" spans="1:2">
      <c r="A214"/>
      <c r="B214"/>
    </row>
    <row r="215" spans="1:2">
      <c r="A215"/>
      <c r="B215"/>
    </row>
    <row r="216" spans="1:2">
      <c r="A216"/>
      <c r="B216"/>
    </row>
    <row r="217" spans="1:2">
      <c r="A217"/>
      <c r="B217"/>
    </row>
    <row r="218" spans="1:2">
      <c r="A218"/>
      <c r="B218"/>
    </row>
    <row r="219" spans="1:2">
      <c r="A219"/>
      <c r="B219"/>
    </row>
    <row r="220" spans="1:2">
      <c r="A220"/>
      <c r="B220"/>
    </row>
    <row r="221" spans="1:2">
      <c r="A221"/>
      <c r="B221"/>
    </row>
    <row r="222" spans="1:2">
      <c r="A222"/>
      <c r="B222"/>
    </row>
    <row r="223" spans="1:2">
      <c r="A223"/>
      <c r="B223"/>
    </row>
    <row r="224" spans="1:2">
      <c r="A224"/>
      <c r="B224"/>
    </row>
    <row r="225" spans="1:2">
      <c r="A225"/>
      <c r="B225"/>
    </row>
    <row r="226" spans="1:2">
      <c r="A226"/>
      <c r="B226"/>
    </row>
    <row r="227" spans="1:2">
      <c r="A227"/>
      <c r="B227"/>
    </row>
    <row r="228" spans="1:2">
      <c r="A228"/>
      <c r="B228"/>
    </row>
    <row r="229" spans="1:2">
      <c r="A229"/>
      <c r="B229"/>
    </row>
    <row r="230" spans="1:2">
      <c r="A230"/>
      <c r="B230"/>
    </row>
    <row r="231" spans="1:2">
      <c r="A231"/>
      <c r="B231"/>
    </row>
    <row r="232" spans="1:2">
      <c r="A232"/>
      <c r="B232"/>
    </row>
    <row r="233" spans="1:2">
      <c r="A233"/>
      <c r="B233"/>
    </row>
    <row r="234" spans="1:2">
      <c r="A234"/>
      <c r="B234"/>
    </row>
    <row r="235" spans="1:2">
      <c r="A235"/>
      <c r="B235"/>
    </row>
    <row r="236" spans="1:2">
      <c r="A236"/>
      <c r="B236"/>
    </row>
    <row r="237" spans="1:2">
      <c r="A237"/>
      <c r="B237"/>
    </row>
    <row r="238" spans="1:2">
      <c r="A238"/>
      <c r="B238"/>
    </row>
    <row r="239" spans="1:2">
      <c r="A239"/>
      <c r="B239"/>
    </row>
    <row r="241" spans="1:2">
      <c r="A241"/>
      <c r="B241"/>
    </row>
    <row r="242" spans="1:2">
      <c r="A242"/>
      <c r="B242"/>
    </row>
    <row r="243" spans="1:2">
      <c r="A243"/>
      <c r="B243"/>
    </row>
    <row r="244" spans="1:2">
      <c r="A244"/>
      <c r="B244"/>
    </row>
    <row r="245" spans="1:2">
      <c r="A245"/>
      <c r="B245"/>
    </row>
    <row r="246" spans="1:2">
      <c r="A246"/>
      <c r="B246"/>
    </row>
    <row r="247" spans="1:2">
      <c r="A247"/>
      <c r="B247"/>
    </row>
    <row r="248" spans="1:2">
      <c r="A248"/>
      <c r="B248"/>
    </row>
    <row r="249" spans="1:2">
      <c r="A249"/>
      <c r="B249"/>
    </row>
    <row r="250" spans="1:2">
      <c r="A250"/>
      <c r="B250"/>
    </row>
    <row r="251" spans="1:2">
      <c r="A251"/>
      <c r="B251"/>
    </row>
    <row r="252" spans="1:2">
      <c r="A252"/>
      <c r="B252"/>
    </row>
    <row r="253" spans="1:2">
      <c r="A253"/>
      <c r="B253"/>
    </row>
    <row r="254" spans="1:2">
      <c r="A254"/>
      <c r="B254"/>
    </row>
    <row r="255" spans="1:2">
      <c r="A255"/>
      <c r="B255"/>
    </row>
    <row r="256" spans="1:2">
      <c r="A256"/>
      <c r="B256"/>
    </row>
    <row r="257" spans="1:2">
      <c r="A257"/>
      <c r="B257"/>
    </row>
    <row r="258" spans="1:2">
      <c r="A258"/>
      <c r="B258"/>
    </row>
    <row r="259" spans="1:2">
      <c r="A259"/>
      <c r="B259"/>
    </row>
    <row r="260" spans="1:2">
      <c r="A260"/>
      <c r="B260"/>
    </row>
    <row r="261" spans="1:2">
      <c r="A261"/>
      <c r="B261"/>
    </row>
    <row r="262" spans="1:2">
      <c r="A262"/>
      <c r="B262"/>
    </row>
    <row r="263" spans="1:2">
      <c r="A263"/>
      <c r="B263"/>
    </row>
    <row r="264" spans="1:2">
      <c r="A264"/>
      <c r="B264"/>
    </row>
    <row r="265" spans="1:2">
      <c r="A265"/>
      <c r="B265"/>
    </row>
    <row r="266" spans="1:2">
      <c r="A266"/>
      <c r="B266"/>
    </row>
    <row r="267" spans="1:2">
      <c r="A267"/>
      <c r="B267"/>
    </row>
    <row r="268" spans="1:2">
      <c r="A268"/>
      <c r="B268"/>
    </row>
    <row r="269" spans="1:2">
      <c r="A269"/>
      <c r="B269"/>
    </row>
    <row r="270" spans="1:2">
      <c r="A270"/>
      <c r="B270"/>
    </row>
    <row r="271" spans="1:2">
      <c r="A271"/>
      <c r="B271"/>
    </row>
    <row r="272" spans="1:2">
      <c r="A272"/>
      <c r="B272"/>
    </row>
    <row r="273" spans="1:2">
      <c r="A273"/>
      <c r="B273"/>
    </row>
    <row r="274" spans="1:2">
      <c r="A274"/>
      <c r="B274"/>
    </row>
    <row r="275" spans="1:2">
      <c r="A275"/>
      <c r="B275"/>
    </row>
    <row r="276" spans="1:2">
      <c r="A276"/>
      <c r="B276"/>
    </row>
    <row r="277" spans="1:2">
      <c r="A277"/>
      <c r="B277"/>
    </row>
    <row r="278" spans="1:2">
      <c r="A278"/>
      <c r="B278"/>
    </row>
    <row r="279" spans="1:2">
      <c r="A279"/>
      <c r="B279"/>
    </row>
    <row r="280" spans="1:2">
      <c r="A280"/>
      <c r="B280"/>
    </row>
    <row r="281" spans="1:2">
      <c r="A281"/>
      <c r="B281"/>
    </row>
    <row r="282" spans="1:2">
      <c r="A282"/>
      <c r="B282"/>
    </row>
    <row r="283" spans="1:2">
      <c r="A283"/>
      <c r="B283"/>
    </row>
    <row r="284" spans="1:2">
      <c r="A284"/>
      <c r="B284"/>
    </row>
    <row r="285" spans="1:2">
      <c r="A285"/>
      <c r="B285"/>
    </row>
    <row r="286" spans="1:2">
      <c r="A286"/>
      <c r="B286"/>
    </row>
    <row r="287" spans="1:2">
      <c r="A287"/>
      <c r="B287"/>
    </row>
    <row r="288" spans="1:2">
      <c r="A288"/>
      <c r="B288"/>
    </row>
    <row r="289" spans="1:2">
      <c r="A289"/>
      <c r="B289"/>
    </row>
    <row r="290" spans="1:2">
      <c r="A290"/>
      <c r="B290"/>
    </row>
    <row r="291" spans="1:2">
      <c r="A291"/>
      <c r="B291"/>
    </row>
    <row r="292" spans="1:2">
      <c r="A292"/>
      <c r="B292"/>
    </row>
    <row r="293" spans="1:2">
      <c r="A293"/>
      <c r="B293"/>
    </row>
    <row r="294" spans="1:2">
      <c r="A294"/>
      <c r="B294"/>
    </row>
    <row r="295" spans="1:2">
      <c r="A295"/>
      <c r="B295"/>
    </row>
    <row r="296" spans="1:2">
      <c r="A296"/>
      <c r="B296"/>
    </row>
    <row r="297" spans="1:2">
      <c r="A297"/>
      <c r="B297"/>
    </row>
    <row r="298" spans="1:2">
      <c r="A298"/>
      <c r="B298"/>
    </row>
    <row r="299" spans="1:2">
      <c r="A299"/>
      <c r="B299"/>
    </row>
    <row r="300" spans="1:2">
      <c r="A300"/>
      <c r="B300"/>
    </row>
    <row r="301" spans="1:2">
      <c r="A301"/>
      <c r="B301"/>
    </row>
    <row r="302" spans="1:2">
      <c r="A302"/>
      <c r="B302"/>
    </row>
    <row r="303" spans="1:2">
      <c r="A303"/>
      <c r="B303"/>
    </row>
    <row r="304" spans="1:2">
      <c r="A304"/>
      <c r="B304"/>
    </row>
    <row r="305" spans="1:2">
      <c r="A305"/>
      <c r="B305"/>
    </row>
    <row r="306" spans="1:2">
      <c r="A306"/>
      <c r="B306"/>
    </row>
    <row r="307" spans="1:2">
      <c r="A307"/>
      <c r="B307"/>
    </row>
    <row r="308" spans="1:2">
      <c r="A308"/>
      <c r="B308"/>
    </row>
    <row r="309" spans="1:2">
      <c r="A309"/>
      <c r="B309"/>
    </row>
    <row r="310" spans="1:2">
      <c r="A310"/>
      <c r="B310"/>
    </row>
    <row r="311" spans="1:2">
      <c r="A311"/>
      <c r="B311"/>
    </row>
    <row r="312" spans="1:2">
      <c r="A312"/>
      <c r="B312"/>
    </row>
    <row r="313" spans="1:2">
      <c r="A313"/>
      <c r="B313"/>
    </row>
    <row r="314" spans="1:2">
      <c r="A314"/>
      <c r="B314"/>
    </row>
    <row r="315" spans="1:2">
      <c r="A315"/>
      <c r="B315"/>
    </row>
    <row r="316" spans="1:2">
      <c r="A316"/>
      <c r="B316"/>
    </row>
    <row r="317" spans="1:2">
      <c r="A317"/>
      <c r="B317"/>
    </row>
    <row r="318" spans="1:2">
      <c r="A318"/>
      <c r="B318"/>
    </row>
    <row r="319" spans="1:2">
      <c r="A319"/>
      <c r="B319"/>
    </row>
    <row r="320" spans="1:2">
      <c r="A320"/>
      <c r="B320"/>
    </row>
    <row r="321" spans="1:2">
      <c r="A321"/>
      <c r="B321"/>
    </row>
    <row r="322" spans="1:2">
      <c r="A322"/>
      <c r="B322"/>
    </row>
    <row r="323" spans="1:2">
      <c r="A323"/>
      <c r="B323"/>
    </row>
    <row r="324" spans="1:2">
      <c r="A324"/>
      <c r="B324"/>
    </row>
    <row r="325" spans="1:2">
      <c r="A325"/>
      <c r="B325"/>
    </row>
    <row r="326" spans="1:2">
      <c r="A326"/>
      <c r="B326"/>
    </row>
    <row r="327" spans="1:2">
      <c r="A327"/>
      <c r="B327"/>
    </row>
    <row r="328" spans="1:2">
      <c r="A328"/>
      <c r="B328"/>
    </row>
    <row r="329" spans="1:2">
      <c r="A329"/>
      <c r="B329"/>
    </row>
    <row r="330" spans="1:2">
      <c r="A330"/>
      <c r="B330"/>
    </row>
    <row r="331" spans="1:2">
      <c r="A331"/>
      <c r="B331"/>
    </row>
    <row r="332" spans="1:2">
      <c r="A332"/>
      <c r="B332"/>
    </row>
    <row r="333" spans="1:2">
      <c r="A333"/>
      <c r="B333"/>
    </row>
    <row r="334" spans="1:2">
      <c r="A334"/>
      <c r="B334"/>
    </row>
    <row r="335" spans="1:2">
      <c r="A335"/>
      <c r="B335"/>
    </row>
    <row r="336" spans="1:2">
      <c r="A336"/>
      <c r="B336"/>
    </row>
    <row r="337" spans="1:2">
      <c r="A337"/>
      <c r="B337"/>
    </row>
    <row r="338" spans="1:2">
      <c r="A338"/>
      <c r="B338"/>
    </row>
    <row r="339" spans="1:2">
      <c r="A339"/>
      <c r="B339"/>
    </row>
    <row r="340" spans="1:2">
      <c r="A340"/>
      <c r="B340"/>
    </row>
    <row r="341" spans="1:2">
      <c r="A341"/>
      <c r="B341"/>
    </row>
    <row r="342" spans="1:2">
      <c r="A342"/>
      <c r="B342"/>
    </row>
    <row r="343" spans="1:2">
      <c r="A343"/>
      <c r="B343"/>
    </row>
    <row r="344" spans="1:2">
      <c r="A344"/>
      <c r="B344"/>
    </row>
    <row r="345" spans="1:2">
      <c r="A345"/>
      <c r="B345"/>
    </row>
    <row r="346" spans="1:2">
      <c r="A346"/>
      <c r="B346"/>
    </row>
    <row r="347" spans="1:2">
      <c r="A347"/>
      <c r="B347"/>
    </row>
    <row r="348" spans="1:2">
      <c r="A348"/>
      <c r="B348"/>
    </row>
    <row r="350" spans="1:2">
      <c r="A350"/>
      <c r="B350"/>
    </row>
    <row r="351" spans="1:2">
      <c r="A351"/>
      <c r="B351"/>
    </row>
    <row r="352" spans="1:2">
      <c r="A352"/>
      <c r="B352"/>
    </row>
    <row r="353" spans="1:2">
      <c r="A353"/>
      <c r="B353"/>
    </row>
    <row r="354" spans="1:2">
      <c r="A354"/>
      <c r="B354"/>
    </row>
    <row r="355" spans="1:2">
      <c r="A355"/>
      <c r="B355"/>
    </row>
    <row r="356" spans="1:2">
      <c r="A356"/>
      <c r="B356"/>
    </row>
    <row r="357" spans="1:2">
      <c r="A357"/>
      <c r="B357"/>
    </row>
    <row r="358" spans="1:2">
      <c r="A358"/>
      <c r="B358"/>
    </row>
    <row r="359" spans="1:2">
      <c r="A359"/>
      <c r="B359"/>
    </row>
    <row r="360" spans="1:2">
      <c r="A360"/>
      <c r="B360"/>
    </row>
    <row r="361" spans="1:2">
      <c r="A361"/>
      <c r="B361"/>
    </row>
    <row r="362" spans="1:2">
      <c r="A362"/>
      <c r="B362"/>
    </row>
    <row r="363" spans="1:2">
      <c r="A363"/>
      <c r="B363"/>
    </row>
    <row r="364" spans="1:2">
      <c r="A364"/>
      <c r="B364"/>
    </row>
    <row r="365" spans="1:2">
      <c r="A365"/>
      <c r="B365"/>
    </row>
    <row r="366" spans="1:2">
      <c r="A366"/>
      <c r="B366"/>
    </row>
    <row r="367" spans="1:2">
      <c r="A367"/>
      <c r="B367"/>
    </row>
    <row r="368" spans="1:2">
      <c r="A368"/>
      <c r="B368"/>
    </row>
    <row r="369" spans="1:2">
      <c r="A369"/>
      <c r="B369"/>
    </row>
    <row r="370" spans="1:2">
      <c r="A370"/>
      <c r="B370"/>
    </row>
    <row r="371" spans="1:2">
      <c r="A371"/>
      <c r="B371"/>
    </row>
    <row r="372" spans="1:2">
      <c r="A372"/>
      <c r="B372"/>
    </row>
    <row r="373" spans="1:2">
      <c r="A373"/>
      <c r="B373"/>
    </row>
    <row r="374" spans="1:2">
      <c r="A374"/>
      <c r="B374"/>
    </row>
    <row r="375" spans="1:2">
      <c r="A375"/>
      <c r="B375"/>
    </row>
    <row r="376" spans="1:2">
      <c r="A376"/>
      <c r="B376"/>
    </row>
    <row r="377" spans="1:2">
      <c r="A377"/>
      <c r="B377"/>
    </row>
    <row r="378" spans="1:2">
      <c r="A378"/>
      <c r="B378"/>
    </row>
    <row r="379" spans="1:2">
      <c r="A379"/>
      <c r="B379"/>
    </row>
    <row r="380" spans="1:2">
      <c r="A380"/>
      <c r="B380"/>
    </row>
    <row r="381" spans="1:2">
      <c r="A381"/>
      <c r="B381"/>
    </row>
    <row r="382" spans="1:2">
      <c r="A382"/>
      <c r="B382"/>
    </row>
    <row r="383" spans="1:2">
      <c r="A383"/>
      <c r="B383"/>
    </row>
    <row r="384" spans="1:2">
      <c r="A384"/>
      <c r="B384"/>
    </row>
    <row r="385" spans="1:2">
      <c r="A385"/>
      <c r="B385"/>
    </row>
    <row r="386" spans="1:2">
      <c r="A386"/>
      <c r="B386"/>
    </row>
    <row r="387" spans="1:2">
      <c r="A387"/>
      <c r="B387"/>
    </row>
    <row r="388" spans="1:2">
      <c r="A388"/>
      <c r="B388"/>
    </row>
    <row r="389" spans="1:2">
      <c r="A389"/>
      <c r="B389"/>
    </row>
    <row r="390" spans="1:2">
      <c r="A390"/>
      <c r="B390"/>
    </row>
    <row r="391" spans="1:2">
      <c r="A391"/>
      <c r="B391"/>
    </row>
    <row r="392" spans="1:2">
      <c r="A392"/>
      <c r="B392"/>
    </row>
    <row r="393" spans="1:2">
      <c r="A393"/>
      <c r="B393"/>
    </row>
    <row r="394" spans="1:2">
      <c r="A394"/>
      <c r="B394"/>
    </row>
    <row r="395" spans="1:2">
      <c r="A395"/>
      <c r="B395"/>
    </row>
    <row r="396" spans="1:2">
      <c r="A396"/>
      <c r="B396"/>
    </row>
    <row r="397" spans="1:2">
      <c r="A397"/>
      <c r="B397"/>
    </row>
    <row r="398" spans="1:2">
      <c r="A398"/>
      <c r="B398"/>
    </row>
    <row r="399" spans="1:2">
      <c r="A399"/>
      <c r="B399"/>
    </row>
    <row r="400" spans="1:2">
      <c r="A400"/>
      <c r="B400"/>
    </row>
    <row r="401" spans="1:2">
      <c r="A401"/>
      <c r="B401"/>
    </row>
    <row r="402" spans="1:2">
      <c r="A402"/>
      <c r="B402"/>
    </row>
    <row r="403" spans="1:2">
      <c r="A403"/>
      <c r="B403"/>
    </row>
    <row r="404" spans="1:2">
      <c r="A404"/>
      <c r="B404"/>
    </row>
    <row r="405" spans="1:2">
      <c r="A405"/>
      <c r="B405"/>
    </row>
    <row r="406" spans="1:2">
      <c r="A406"/>
      <c r="B406"/>
    </row>
    <row r="407" spans="1:2">
      <c r="A407"/>
      <c r="B407"/>
    </row>
    <row r="408" spans="1:2">
      <c r="A408"/>
      <c r="B408"/>
    </row>
    <row r="409" spans="1:2">
      <c r="A409"/>
      <c r="B409"/>
    </row>
    <row r="410" spans="1:2">
      <c r="A410"/>
      <c r="B410"/>
    </row>
    <row r="411" spans="1:2">
      <c r="A411"/>
      <c r="B411"/>
    </row>
    <row r="412" spans="1:2">
      <c r="A412"/>
      <c r="B412"/>
    </row>
    <row r="413" spans="1:2">
      <c r="A413"/>
      <c r="B413"/>
    </row>
    <row r="414" spans="1:2">
      <c r="A414"/>
      <c r="B414"/>
    </row>
    <row r="415" spans="1:2">
      <c r="A415"/>
      <c r="B415"/>
    </row>
    <row r="416" spans="1:2">
      <c r="A416"/>
      <c r="B416"/>
    </row>
    <row r="417" spans="1:2">
      <c r="A417"/>
      <c r="B417"/>
    </row>
    <row r="418" spans="1:2">
      <c r="A418"/>
      <c r="B418"/>
    </row>
    <row r="419" spans="1:2">
      <c r="A419"/>
      <c r="B419"/>
    </row>
    <row r="420" spans="1:2">
      <c r="A420"/>
      <c r="B420"/>
    </row>
    <row r="421" spans="1:2">
      <c r="A421"/>
      <c r="B421"/>
    </row>
    <row r="422" spans="1:2">
      <c r="A422"/>
      <c r="B422"/>
    </row>
    <row r="423" spans="1:2">
      <c r="A423"/>
      <c r="B423"/>
    </row>
    <row r="424" spans="1:2">
      <c r="A424"/>
      <c r="B424"/>
    </row>
    <row r="425" spans="1:2">
      <c r="A425"/>
      <c r="B425"/>
    </row>
    <row r="426" spans="1:2">
      <c r="A426"/>
      <c r="B426"/>
    </row>
    <row r="427" spans="1:2">
      <c r="A427"/>
      <c r="B427"/>
    </row>
    <row r="428" spans="1:2">
      <c r="A428"/>
      <c r="B428"/>
    </row>
    <row r="429" spans="1:2">
      <c r="A429"/>
      <c r="B429"/>
    </row>
    <row r="430" spans="1:2">
      <c r="A430"/>
      <c r="B430"/>
    </row>
    <row r="431" spans="1:2">
      <c r="A431"/>
      <c r="B431"/>
    </row>
    <row r="432" spans="1:2">
      <c r="A432"/>
      <c r="B432"/>
    </row>
    <row r="433" spans="1:2">
      <c r="A433"/>
      <c r="B433"/>
    </row>
    <row r="434" spans="1:2">
      <c r="A434"/>
      <c r="B434"/>
    </row>
    <row r="435" spans="1:2">
      <c r="A435"/>
      <c r="B435"/>
    </row>
    <row r="436" spans="1:2">
      <c r="A436"/>
      <c r="B436"/>
    </row>
    <row r="437" spans="1:2">
      <c r="A437"/>
      <c r="B437"/>
    </row>
    <row r="438" spans="1:2">
      <c r="A438"/>
      <c r="B438"/>
    </row>
    <row r="439" spans="1:2">
      <c r="A439"/>
      <c r="B439"/>
    </row>
    <row r="440" spans="1:2">
      <c r="A440"/>
      <c r="B440"/>
    </row>
    <row r="441" spans="1:2">
      <c r="A441"/>
      <c r="B441"/>
    </row>
    <row r="442" spans="1:2">
      <c r="A442"/>
      <c r="B442"/>
    </row>
    <row r="443" spans="1:2">
      <c r="A443"/>
      <c r="B443"/>
    </row>
    <row r="444" spans="1:2">
      <c r="A444"/>
      <c r="B444"/>
    </row>
    <row r="445" spans="1:2">
      <c r="A445"/>
      <c r="B445"/>
    </row>
    <row r="446" spans="1:2">
      <c r="A446"/>
      <c r="B446"/>
    </row>
    <row r="447" spans="1:2">
      <c r="A447"/>
      <c r="B447"/>
    </row>
    <row r="448" spans="1:2">
      <c r="A448"/>
      <c r="B448"/>
    </row>
    <row r="449" spans="1:2">
      <c r="A449"/>
      <c r="B449"/>
    </row>
    <row r="450" spans="1:2">
      <c r="A450"/>
      <c r="B450"/>
    </row>
    <row r="451" spans="1:2">
      <c r="A451"/>
      <c r="B451"/>
    </row>
    <row r="452" spans="1:2">
      <c r="A452"/>
      <c r="B452"/>
    </row>
    <row r="453" spans="1:2">
      <c r="A453"/>
      <c r="B453"/>
    </row>
    <row r="454" spans="1:2">
      <c r="A454"/>
      <c r="B454"/>
    </row>
    <row r="455" spans="1:2">
      <c r="A455"/>
      <c r="B455"/>
    </row>
    <row r="456" spans="1:2">
      <c r="A456"/>
      <c r="B456"/>
    </row>
    <row r="457" spans="1:2">
      <c r="A457"/>
      <c r="B457"/>
    </row>
  </sheetData>
  <dataConsolidate/>
  <mergeCells count="6">
    <mergeCell ref="AG2:AH2"/>
    <mergeCell ref="C2:D2"/>
    <mergeCell ref="I2:J2"/>
    <mergeCell ref="O2:P2"/>
    <mergeCell ref="U2:V2"/>
    <mergeCell ref="AA2:AB2"/>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W93"/>
  <sheetViews>
    <sheetView topLeftCell="G3" workbookViewId="0">
      <pane xSplit="3" ySplit="13" topLeftCell="J45" activePane="bottomRight" state="frozen"/>
      <selection activeCell="G3" sqref="G3"/>
      <selection pane="topRight" activeCell="J3" sqref="J3"/>
      <selection pane="bottomLeft" activeCell="G16" sqref="G16"/>
      <selection pane="bottomRight" activeCell="M60" sqref="M60"/>
    </sheetView>
  </sheetViews>
  <sheetFormatPr defaultColWidth="7.6328125" defaultRowHeight="13.5"/>
  <cols>
    <col min="1" max="5" width="7.6328125" style="702" hidden="1" customWidth="1"/>
    <col min="6" max="6" width="1.453125" style="702" hidden="1" customWidth="1"/>
    <col min="7" max="7" width="1.453125" style="646" customWidth="1"/>
    <col min="8" max="8" width="21.6328125" style="715" customWidth="1"/>
    <col min="9" max="9" width="21.6328125" style="716" hidden="1" customWidth="1"/>
    <col min="10" max="14" width="17.26953125" style="717" customWidth="1"/>
    <col min="15" max="22" width="16.36328125" style="717" customWidth="1"/>
    <col min="23" max="23" width="2.26953125" style="717" customWidth="1"/>
    <col min="24" max="256" width="7.6328125" style="702"/>
    <col min="257" max="262" width="0" style="702" hidden="1" customWidth="1"/>
    <col min="263" max="263" width="1.453125" style="702" customWidth="1"/>
    <col min="264" max="265" width="21.6328125" style="702" customWidth="1"/>
    <col min="266" max="270" width="17.26953125" style="702" customWidth="1"/>
    <col min="271" max="278" width="16.36328125" style="702" customWidth="1"/>
    <col min="279" max="279" width="2.26953125" style="702" customWidth="1"/>
    <col min="280" max="512" width="7.6328125" style="702"/>
    <col min="513" max="518" width="0" style="702" hidden="1" customWidth="1"/>
    <col min="519" max="519" width="1.453125" style="702" customWidth="1"/>
    <col min="520" max="521" width="21.6328125" style="702" customWidth="1"/>
    <col min="522" max="526" width="17.26953125" style="702" customWidth="1"/>
    <col min="527" max="534" width="16.36328125" style="702" customWidth="1"/>
    <col min="535" max="535" width="2.26953125" style="702" customWidth="1"/>
    <col min="536" max="768" width="7.6328125" style="702"/>
    <col min="769" max="774" width="0" style="702" hidden="1" customWidth="1"/>
    <col min="775" max="775" width="1.453125" style="702" customWidth="1"/>
    <col min="776" max="777" width="21.6328125" style="702" customWidth="1"/>
    <col min="778" max="782" width="17.26953125" style="702" customWidth="1"/>
    <col min="783" max="790" width="16.36328125" style="702" customWidth="1"/>
    <col min="791" max="791" width="2.26953125" style="702" customWidth="1"/>
    <col min="792" max="1024" width="7.6328125" style="702"/>
    <col min="1025" max="1030" width="0" style="702" hidden="1" customWidth="1"/>
    <col min="1031" max="1031" width="1.453125" style="702" customWidth="1"/>
    <col min="1032" max="1033" width="21.6328125" style="702" customWidth="1"/>
    <col min="1034" max="1038" width="17.26953125" style="702" customWidth="1"/>
    <col min="1039" max="1046" width="16.36328125" style="702" customWidth="1"/>
    <col min="1047" max="1047" width="2.26953125" style="702" customWidth="1"/>
    <col min="1048" max="1280" width="7.6328125" style="702"/>
    <col min="1281" max="1286" width="0" style="702" hidden="1" customWidth="1"/>
    <col min="1287" max="1287" width="1.453125" style="702" customWidth="1"/>
    <col min="1288" max="1289" width="21.6328125" style="702" customWidth="1"/>
    <col min="1290" max="1294" width="17.26953125" style="702" customWidth="1"/>
    <col min="1295" max="1302" width="16.36328125" style="702" customWidth="1"/>
    <col min="1303" max="1303" width="2.26953125" style="702" customWidth="1"/>
    <col min="1304" max="1536" width="7.6328125" style="702"/>
    <col min="1537" max="1542" width="0" style="702" hidden="1" customWidth="1"/>
    <col min="1543" max="1543" width="1.453125" style="702" customWidth="1"/>
    <col min="1544" max="1545" width="21.6328125" style="702" customWidth="1"/>
    <col min="1546" max="1550" width="17.26953125" style="702" customWidth="1"/>
    <col min="1551" max="1558" width="16.36328125" style="702" customWidth="1"/>
    <col min="1559" max="1559" width="2.26953125" style="702" customWidth="1"/>
    <col min="1560" max="1792" width="7.6328125" style="702"/>
    <col min="1793" max="1798" width="0" style="702" hidden="1" customWidth="1"/>
    <col min="1799" max="1799" width="1.453125" style="702" customWidth="1"/>
    <col min="1800" max="1801" width="21.6328125" style="702" customWidth="1"/>
    <col min="1802" max="1806" width="17.26953125" style="702" customWidth="1"/>
    <col min="1807" max="1814" width="16.36328125" style="702" customWidth="1"/>
    <col min="1815" max="1815" width="2.26953125" style="702" customWidth="1"/>
    <col min="1816" max="2048" width="7.6328125" style="702"/>
    <col min="2049" max="2054" width="0" style="702" hidden="1" customWidth="1"/>
    <col min="2055" max="2055" width="1.453125" style="702" customWidth="1"/>
    <col min="2056" max="2057" width="21.6328125" style="702" customWidth="1"/>
    <col min="2058" max="2062" width="17.26953125" style="702" customWidth="1"/>
    <col min="2063" max="2070" width="16.36328125" style="702" customWidth="1"/>
    <col min="2071" max="2071" width="2.26953125" style="702" customWidth="1"/>
    <col min="2072" max="2304" width="7.6328125" style="702"/>
    <col min="2305" max="2310" width="0" style="702" hidden="1" customWidth="1"/>
    <col min="2311" max="2311" width="1.453125" style="702" customWidth="1"/>
    <col min="2312" max="2313" width="21.6328125" style="702" customWidth="1"/>
    <col min="2314" max="2318" width="17.26953125" style="702" customWidth="1"/>
    <col min="2319" max="2326" width="16.36328125" style="702" customWidth="1"/>
    <col min="2327" max="2327" width="2.26953125" style="702" customWidth="1"/>
    <col min="2328" max="2560" width="7.6328125" style="702"/>
    <col min="2561" max="2566" width="0" style="702" hidden="1" customWidth="1"/>
    <col min="2567" max="2567" width="1.453125" style="702" customWidth="1"/>
    <col min="2568" max="2569" width="21.6328125" style="702" customWidth="1"/>
    <col min="2570" max="2574" width="17.26953125" style="702" customWidth="1"/>
    <col min="2575" max="2582" width="16.36328125" style="702" customWidth="1"/>
    <col min="2583" max="2583" width="2.26953125" style="702" customWidth="1"/>
    <col min="2584" max="2816" width="7.6328125" style="702"/>
    <col min="2817" max="2822" width="0" style="702" hidden="1" customWidth="1"/>
    <col min="2823" max="2823" width="1.453125" style="702" customWidth="1"/>
    <col min="2824" max="2825" width="21.6328125" style="702" customWidth="1"/>
    <col min="2826" max="2830" width="17.26953125" style="702" customWidth="1"/>
    <col min="2831" max="2838" width="16.36328125" style="702" customWidth="1"/>
    <col min="2839" max="2839" width="2.26953125" style="702" customWidth="1"/>
    <col min="2840" max="3072" width="7.6328125" style="702"/>
    <col min="3073" max="3078" width="0" style="702" hidden="1" customWidth="1"/>
    <col min="3079" max="3079" width="1.453125" style="702" customWidth="1"/>
    <col min="3080" max="3081" width="21.6328125" style="702" customWidth="1"/>
    <col min="3082" max="3086" width="17.26953125" style="702" customWidth="1"/>
    <col min="3087" max="3094" width="16.36328125" style="702" customWidth="1"/>
    <col min="3095" max="3095" width="2.26953125" style="702" customWidth="1"/>
    <col min="3096" max="3328" width="7.6328125" style="702"/>
    <col min="3329" max="3334" width="0" style="702" hidden="1" customWidth="1"/>
    <col min="3335" max="3335" width="1.453125" style="702" customWidth="1"/>
    <col min="3336" max="3337" width="21.6328125" style="702" customWidth="1"/>
    <col min="3338" max="3342" width="17.26953125" style="702" customWidth="1"/>
    <col min="3343" max="3350" width="16.36328125" style="702" customWidth="1"/>
    <col min="3351" max="3351" width="2.26953125" style="702" customWidth="1"/>
    <col min="3352" max="3584" width="7.6328125" style="702"/>
    <col min="3585" max="3590" width="0" style="702" hidden="1" customWidth="1"/>
    <col min="3591" max="3591" width="1.453125" style="702" customWidth="1"/>
    <col min="3592" max="3593" width="21.6328125" style="702" customWidth="1"/>
    <col min="3594" max="3598" width="17.26953125" style="702" customWidth="1"/>
    <col min="3599" max="3606" width="16.36328125" style="702" customWidth="1"/>
    <col min="3607" max="3607" width="2.26953125" style="702" customWidth="1"/>
    <col min="3608" max="3840" width="7.6328125" style="702"/>
    <col min="3841" max="3846" width="0" style="702" hidden="1" customWidth="1"/>
    <col min="3847" max="3847" width="1.453125" style="702" customWidth="1"/>
    <col min="3848" max="3849" width="21.6328125" style="702" customWidth="1"/>
    <col min="3850" max="3854" width="17.26953125" style="702" customWidth="1"/>
    <col min="3855" max="3862" width="16.36328125" style="702" customWidth="1"/>
    <col min="3863" max="3863" width="2.26953125" style="702" customWidth="1"/>
    <col min="3864" max="4096" width="7.6328125" style="702"/>
    <col min="4097" max="4102" width="0" style="702" hidden="1" customWidth="1"/>
    <col min="4103" max="4103" width="1.453125" style="702" customWidth="1"/>
    <col min="4104" max="4105" width="21.6328125" style="702" customWidth="1"/>
    <col min="4106" max="4110" width="17.26953125" style="702" customWidth="1"/>
    <col min="4111" max="4118" width="16.36328125" style="702" customWidth="1"/>
    <col min="4119" max="4119" width="2.26953125" style="702" customWidth="1"/>
    <col min="4120" max="4352" width="7.6328125" style="702"/>
    <col min="4353" max="4358" width="0" style="702" hidden="1" customWidth="1"/>
    <col min="4359" max="4359" width="1.453125" style="702" customWidth="1"/>
    <col min="4360" max="4361" width="21.6328125" style="702" customWidth="1"/>
    <col min="4362" max="4366" width="17.26953125" style="702" customWidth="1"/>
    <col min="4367" max="4374" width="16.36328125" style="702" customWidth="1"/>
    <col min="4375" max="4375" width="2.26953125" style="702" customWidth="1"/>
    <col min="4376" max="4608" width="7.6328125" style="702"/>
    <col min="4609" max="4614" width="0" style="702" hidden="1" customWidth="1"/>
    <col min="4615" max="4615" width="1.453125" style="702" customWidth="1"/>
    <col min="4616" max="4617" width="21.6328125" style="702" customWidth="1"/>
    <col min="4618" max="4622" width="17.26953125" style="702" customWidth="1"/>
    <col min="4623" max="4630" width="16.36328125" style="702" customWidth="1"/>
    <col min="4631" max="4631" width="2.26953125" style="702" customWidth="1"/>
    <col min="4632" max="4864" width="7.6328125" style="702"/>
    <col min="4865" max="4870" width="0" style="702" hidden="1" customWidth="1"/>
    <col min="4871" max="4871" width="1.453125" style="702" customWidth="1"/>
    <col min="4872" max="4873" width="21.6328125" style="702" customWidth="1"/>
    <col min="4874" max="4878" width="17.26953125" style="702" customWidth="1"/>
    <col min="4879" max="4886" width="16.36328125" style="702" customWidth="1"/>
    <col min="4887" max="4887" width="2.26953125" style="702" customWidth="1"/>
    <col min="4888" max="5120" width="7.6328125" style="702"/>
    <col min="5121" max="5126" width="0" style="702" hidden="1" customWidth="1"/>
    <col min="5127" max="5127" width="1.453125" style="702" customWidth="1"/>
    <col min="5128" max="5129" width="21.6328125" style="702" customWidth="1"/>
    <col min="5130" max="5134" width="17.26953125" style="702" customWidth="1"/>
    <col min="5135" max="5142" width="16.36328125" style="702" customWidth="1"/>
    <col min="5143" max="5143" width="2.26953125" style="702" customWidth="1"/>
    <col min="5144" max="5376" width="7.6328125" style="702"/>
    <col min="5377" max="5382" width="0" style="702" hidden="1" customWidth="1"/>
    <col min="5383" max="5383" width="1.453125" style="702" customWidth="1"/>
    <col min="5384" max="5385" width="21.6328125" style="702" customWidth="1"/>
    <col min="5386" max="5390" width="17.26953125" style="702" customWidth="1"/>
    <col min="5391" max="5398" width="16.36328125" style="702" customWidth="1"/>
    <col min="5399" max="5399" width="2.26953125" style="702" customWidth="1"/>
    <col min="5400" max="5632" width="7.6328125" style="702"/>
    <col min="5633" max="5638" width="0" style="702" hidden="1" customWidth="1"/>
    <col min="5639" max="5639" width="1.453125" style="702" customWidth="1"/>
    <col min="5640" max="5641" width="21.6328125" style="702" customWidth="1"/>
    <col min="5642" max="5646" width="17.26953125" style="702" customWidth="1"/>
    <col min="5647" max="5654" width="16.36328125" style="702" customWidth="1"/>
    <col min="5655" max="5655" width="2.26953125" style="702" customWidth="1"/>
    <col min="5656" max="5888" width="7.6328125" style="702"/>
    <col min="5889" max="5894" width="0" style="702" hidden="1" customWidth="1"/>
    <col min="5895" max="5895" width="1.453125" style="702" customWidth="1"/>
    <col min="5896" max="5897" width="21.6328125" style="702" customWidth="1"/>
    <col min="5898" max="5902" width="17.26953125" style="702" customWidth="1"/>
    <col min="5903" max="5910" width="16.36328125" style="702" customWidth="1"/>
    <col min="5911" max="5911" width="2.26953125" style="702" customWidth="1"/>
    <col min="5912" max="6144" width="7.6328125" style="702"/>
    <col min="6145" max="6150" width="0" style="702" hidden="1" customWidth="1"/>
    <col min="6151" max="6151" width="1.453125" style="702" customWidth="1"/>
    <col min="6152" max="6153" width="21.6328125" style="702" customWidth="1"/>
    <col min="6154" max="6158" width="17.26953125" style="702" customWidth="1"/>
    <col min="6159" max="6166" width="16.36328125" style="702" customWidth="1"/>
    <col min="6167" max="6167" width="2.26953125" style="702" customWidth="1"/>
    <col min="6168" max="6400" width="7.6328125" style="702"/>
    <col min="6401" max="6406" width="0" style="702" hidden="1" customWidth="1"/>
    <col min="6407" max="6407" width="1.453125" style="702" customWidth="1"/>
    <col min="6408" max="6409" width="21.6328125" style="702" customWidth="1"/>
    <col min="6410" max="6414" width="17.26953125" style="702" customWidth="1"/>
    <col min="6415" max="6422" width="16.36328125" style="702" customWidth="1"/>
    <col min="6423" max="6423" width="2.26953125" style="702" customWidth="1"/>
    <col min="6424" max="6656" width="7.6328125" style="702"/>
    <col min="6657" max="6662" width="0" style="702" hidden="1" customWidth="1"/>
    <col min="6663" max="6663" width="1.453125" style="702" customWidth="1"/>
    <col min="6664" max="6665" width="21.6328125" style="702" customWidth="1"/>
    <col min="6666" max="6670" width="17.26953125" style="702" customWidth="1"/>
    <col min="6671" max="6678" width="16.36328125" style="702" customWidth="1"/>
    <col min="6679" max="6679" width="2.26953125" style="702" customWidth="1"/>
    <col min="6680" max="6912" width="7.6328125" style="702"/>
    <col min="6913" max="6918" width="0" style="702" hidden="1" customWidth="1"/>
    <col min="6919" max="6919" width="1.453125" style="702" customWidth="1"/>
    <col min="6920" max="6921" width="21.6328125" style="702" customWidth="1"/>
    <col min="6922" max="6926" width="17.26953125" style="702" customWidth="1"/>
    <col min="6927" max="6934" width="16.36328125" style="702" customWidth="1"/>
    <col min="6935" max="6935" width="2.26953125" style="702" customWidth="1"/>
    <col min="6936" max="7168" width="7.6328125" style="702"/>
    <col min="7169" max="7174" width="0" style="702" hidden="1" customWidth="1"/>
    <col min="7175" max="7175" width="1.453125" style="702" customWidth="1"/>
    <col min="7176" max="7177" width="21.6328125" style="702" customWidth="1"/>
    <col min="7178" max="7182" width="17.26953125" style="702" customWidth="1"/>
    <col min="7183" max="7190" width="16.36328125" style="702" customWidth="1"/>
    <col min="7191" max="7191" width="2.26953125" style="702" customWidth="1"/>
    <col min="7192" max="7424" width="7.6328125" style="702"/>
    <col min="7425" max="7430" width="0" style="702" hidden="1" customWidth="1"/>
    <col min="7431" max="7431" width="1.453125" style="702" customWidth="1"/>
    <col min="7432" max="7433" width="21.6328125" style="702" customWidth="1"/>
    <col min="7434" max="7438" width="17.26953125" style="702" customWidth="1"/>
    <col min="7439" max="7446" width="16.36328125" style="702" customWidth="1"/>
    <col min="7447" max="7447" width="2.26953125" style="702" customWidth="1"/>
    <col min="7448" max="7680" width="7.6328125" style="702"/>
    <col min="7681" max="7686" width="0" style="702" hidden="1" customWidth="1"/>
    <col min="7687" max="7687" width="1.453125" style="702" customWidth="1"/>
    <col min="7688" max="7689" width="21.6328125" style="702" customWidth="1"/>
    <col min="7690" max="7694" width="17.26953125" style="702" customWidth="1"/>
    <col min="7695" max="7702" width="16.36328125" style="702" customWidth="1"/>
    <col min="7703" max="7703" width="2.26953125" style="702" customWidth="1"/>
    <col min="7704" max="7936" width="7.6328125" style="702"/>
    <col min="7937" max="7942" width="0" style="702" hidden="1" customWidth="1"/>
    <col min="7943" max="7943" width="1.453125" style="702" customWidth="1"/>
    <col min="7944" max="7945" width="21.6328125" style="702" customWidth="1"/>
    <col min="7946" max="7950" width="17.26953125" style="702" customWidth="1"/>
    <col min="7951" max="7958" width="16.36328125" style="702" customWidth="1"/>
    <col min="7959" max="7959" width="2.26953125" style="702" customWidth="1"/>
    <col min="7960" max="8192" width="7.6328125" style="702"/>
    <col min="8193" max="8198" width="0" style="702" hidden="1" customWidth="1"/>
    <col min="8199" max="8199" width="1.453125" style="702" customWidth="1"/>
    <col min="8200" max="8201" width="21.6328125" style="702" customWidth="1"/>
    <col min="8202" max="8206" width="17.26953125" style="702" customWidth="1"/>
    <col min="8207" max="8214" width="16.36328125" style="702" customWidth="1"/>
    <col min="8215" max="8215" width="2.26953125" style="702" customWidth="1"/>
    <col min="8216" max="8448" width="7.6328125" style="702"/>
    <col min="8449" max="8454" width="0" style="702" hidden="1" customWidth="1"/>
    <col min="8455" max="8455" width="1.453125" style="702" customWidth="1"/>
    <col min="8456" max="8457" width="21.6328125" style="702" customWidth="1"/>
    <col min="8458" max="8462" width="17.26953125" style="702" customWidth="1"/>
    <col min="8463" max="8470" width="16.36328125" style="702" customWidth="1"/>
    <col min="8471" max="8471" width="2.26953125" style="702" customWidth="1"/>
    <col min="8472" max="8704" width="7.6328125" style="702"/>
    <col min="8705" max="8710" width="0" style="702" hidden="1" customWidth="1"/>
    <col min="8711" max="8711" width="1.453125" style="702" customWidth="1"/>
    <col min="8712" max="8713" width="21.6328125" style="702" customWidth="1"/>
    <col min="8714" max="8718" width="17.26953125" style="702" customWidth="1"/>
    <col min="8719" max="8726" width="16.36328125" style="702" customWidth="1"/>
    <col min="8727" max="8727" width="2.26953125" style="702" customWidth="1"/>
    <col min="8728" max="8960" width="7.6328125" style="702"/>
    <col min="8961" max="8966" width="0" style="702" hidden="1" customWidth="1"/>
    <col min="8967" max="8967" width="1.453125" style="702" customWidth="1"/>
    <col min="8968" max="8969" width="21.6328125" style="702" customWidth="1"/>
    <col min="8970" max="8974" width="17.26953125" style="702" customWidth="1"/>
    <col min="8975" max="8982" width="16.36328125" style="702" customWidth="1"/>
    <col min="8983" max="8983" width="2.26953125" style="702" customWidth="1"/>
    <col min="8984" max="9216" width="7.6328125" style="702"/>
    <col min="9217" max="9222" width="0" style="702" hidden="1" customWidth="1"/>
    <col min="9223" max="9223" width="1.453125" style="702" customWidth="1"/>
    <col min="9224" max="9225" width="21.6328125" style="702" customWidth="1"/>
    <col min="9226" max="9230" width="17.26953125" style="702" customWidth="1"/>
    <col min="9231" max="9238" width="16.36328125" style="702" customWidth="1"/>
    <col min="9239" max="9239" width="2.26953125" style="702" customWidth="1"/>
    <col min="9240" max="9472" width="7.6328125" style="702"/>
    <col min="9473" max="9478" width="0" style="702" hidden="1" customWidth="1"/>
    <col min="9479" max="9479" width="1.453125" style="702" customWidth="1"/>
    <col min="9480" max="9481" width="21.6328125" style="702" customWidth="1"/>
    <col min="9482" max="9486" width="17.26953125" style="702" customWidth="1"/>
    <col min="9487" max="9494" width="16.36328125" style="702" customWidth="1"/>
    <col min="9495" max="9495" width="2.26953125" style="702" customWidth="1"/>
    <col min="9496" max="9728" width="7.6328125" style="702"/>
    <col min="9729" max="9734" width="0" style="702" hidden="1" customWidth="1"/>
    <col min="9735" max="9735" width="1.453125" style="702" customWidth="1"/>
    <col min="9736" max="9737" width="21.6328125" style="702" customWidth="1"/>
    <col min="9738" max="9742" width="17.26953125" style="702" customWidth="1"/>
    <col min="9743" max="9750" width="16.36328125" style="702" customWidth="1"/>
    <col min="9751" max="9751" width="2.26953125" style="702" customWidth="1"/>
    <col min="9752" max="9984" width="7.6328125" style="702"/>
    <col min="9985" max="9990" width="0" style="702" hidden="1" customWidth="1"/>
    <col min="9991" max="9991" width="1.453125" style="702" customWidth="1"/>
    <col min="9992" max="9993" width="21.6328125" style="702" customWidth="1"/>
    <col min="9994" max="9998" width="17.26953125" style="702" customWidth="1"/>
    <col min="9999" max="10006" width="16.36328125" style="702" customWidth="1"/>
    <col min="10007" max="10007" width="2.26953125" style="702" customWidth="1"/>
    <col min="10008" max="10240" width="7.6328125" style="702"/>
    <col min="10241" max="10246" width="0" style="702" hidden="1" customWidth="1"/>
    <col min="10247" max="10247" width="1.453125" style="702" customWidth="1"/>
    <col min="10248" max="10249" width="21.6328125" style="702" customWidth="1"/>
    <col min="10250" max="10254" width="17.26953125" style="702" customWidth="1"/>
    <col min="10255" max="10262" width="16.36328125" style="702" customWidth="1"/>
    <col min="10263" max="10263" width="2.26953125" style="702" customWidth="1"/>
    <col min="10264" max="10496" width="7.6328125" style="702"/>
    <col min="10497" max="10502" width="0" style="702" hidden="1" customWidth="1"/>
    <col min="10503" max="10503" width="1.453125" style="702" customWidth="1"/>
    <col min="10504" max="10505" width="21.6328125" style="702" customWidth="1"/>
    <col min="10506" max="10510" width="17.26953125" style="702" customWidth="1"/>
    <col min="10511" max="10518" width="16.36328125" style="702" customWidth="1"/>
    <col min="10519" max="10519" width="2.26953125" style="702" customWidth="1"/>
    <col min="10520" max="10752" width="7.6328125" style="702"/>
    <col min="10753" max="10758" width="0" style="702" hidden="1" customWidth="1"/>
    <col min="10759" max="10759" width="1.453125" style="702" customWidth="1"/>
    <col min="10760" max="10761" width="21.6328125" style="702" customWidth="1"/>
    <col min="10762" max="10766" width="17.26953125" style="702" customWidth="1"/>
    <col min="10767" max="10774" width="16.36328125" style="702" customWidth="1"/>
    <col min="10775" max="10775" width="2.26953125" style="702" customWidth="1"/>
    <col min="10776" max="11008" width="7.6328125" style="702"/>
    <col min="11009" max="11014" width="0" style="702" hidden="1" customWidth="1"/>
    <col min="11015" max="11015" width="1.453125" style="702" customWidth="1"/>
    <col min="11016" max="11017" width="21.6328125" style="702" customWidth="1"/>
    <col min="11018" max="11022" width="17.26953125" style="702" customWidth="1"/>
    <col min="11023" max="11030" width="16.36328125" style="702" customWidth="1"/>
    <col min="11031" max="11031" width="2.26953125" style="702" customWidth="1"/>
    <col min="11032" max="11264" width="7.6328125" style="702"/>
    <col min="11265" max="11270" width="0" style="702" hidden="1" customWidth="1"/>
    <col min="11271" max="11271" width="1.453125" style="702" customWidth="1"/>
    <col min="11272" max="11273" width="21.6328125" style="702" customWidth="1"/>
    <col min="11274" max="11278" width="17.26953125" style="702" customWidth="1"/>
    <col min="11279" max="11286" width="16.36328125" style="702" customWidth="1"/>
    <col min="11287" max="11287" width="2.26953125" style="702" customWidth="1"/>
    <col min="11288" max="11520" width="7.6328125" style="702"/>
    <col min="11521" max="11526" width="0" style="702" hidden="1" customWidth="1"/>
    <col min="11527" max="11527" width="1.453125" style="702" customWidth="1"/>
    <col min="11528" max="11529" width="21.6328125" style="702" customWidth="1"/>
    <col min="11530" max="11534" width="17.26953125" style="702" customWidth="1"/>
    <col min="11535" max="11542" width="16.36328125" style="702" customWidth="1"/>
    <col min="11543" max="11543" width="2.26953125" style="702" customWidth="1"/>
    <col min="11544" max="11776" width="7.6328125" style="702"/>
    <col min="11777" max="11782" width="0" style="702" hidden="1" customWidth="1"/>
    <col min="11783" max="11783" width="1.453125" style="702" customWidth="1"/>
    <col min="11784" max="11785" width="21.6328125" style="702" customWidth="1"/>
    <col min="11786" max="11790" width="17.26953125" style="702" customWidth="1"/>
    <col min="11791" max="11798" width="16.36328125" style="702" customWidth="1"/>
    <col min="11799" max="11799" width="2.26953125" style="702" customWidth="1"/>
    <col min="11800" max="12032" width="7.6328125" style="702"/>
    <col min="12033" max="12038" width="0" style="702" hidden="1" customWidth="1"/>
    <col min="12039" max="12039" width="1.453125" style="702" customWidth="1"/>
    <col min="12040" max="12041" width="21.6328125" style="702" customWidth="1"/>
    <col min="12042" max="12046" width="17.26953125" style="702" customWidth="1"/>
    <col min="12047" max="12054" width="16.36328125" style="702" customWidth="1"/>
    <col min="12055" max="12055" width="2.26953125" style="702" customWidth="1"/>
    <col min="12056" max="12288" width="7.6328125" style="702"/>
    <col min="12289" max="12294" width="0" style="702" hidden="1" customWidth="1"/>
    <col min="12295" max="12295" width="1.453125" style="702" customWidth="1"/>
    <col min="12296" max="12297" width="21.6328125" style="702" customWidth="1"/>
    <col min="12298" max="12302" width="17.26953125" style="702" customWidth="1"/>
    <col min="12303" max="12310" width="16.36328125" style="702" customWidth="1"/>
    <col min="12311" max="12311" width="2.26953125" style="702" customWidth="1"/>
    <col min="12312" max="12544" width="7.6328125" style="702"/>
    <col min="12545" max="12550" width="0" style="702" hidden="1" customWidth="1"/>
    <col min="12551" max="12551" width="1.453125" style="702" customWidth="1"/>
    <col min="12552" max="12553" width="21.6328125" style="702" customWidth="1"/>
    <col min="12554" max="12558" width="17.26953125" style="702" customWidth="1"/>
    <col min="12559" max="12566" width="16.36328125" style="702" customWidth="1"/>
    <col min="12567" max="12567" width="2.26953125" style="702" customWidth="1"/>
    <col min="12568" max="12800" width="7.6328125" style="702"/>
    <col min="12801" max="12806" width="0" style="702" hidden="1" customWidth="1"/>
    <col min="12807" max="12807" width="1.453125" style="702" customWidth="1"/>
    <col min="12808" max="12809" width="21.6328125" style="702" customWidth="1"/>
    <col min="12810" max="12814" width="17.26953125" style="702" customWidth="1"/>
    <col min="12815" max="12822" width="16.36328125" style="702" customWidth="1"/>
    <col min="12823" max="12823" width="2.26953125" style="702" customWidth="1"/>
    <col min="12824" max="13056" width="7.6328125" style="702"/>
    <col min="13057" max="13062" width="0" style="702" hidden="1" customWidth="1"/>
    <col min="13063" max="13063" width="1.453125" style="702" customWidth="1"/>
    <col min="13064" max="13065" width="21.6328125" style="702" customWidth="1"/>
    <col min="13066" max="13070" width="17.26953125" style="702" customWidth="1"/>
    <col min="13071" max="13078" width="16.36328125" style="702" customWidth="1"/>
    <col min="13079" max="13079" width="2.26953125" style="702" customWidth="1"/>
    <col min="13080" max="13312" width="7.6328125" style="702"/>
    <col min="13313" max="13318" width="0" style="702" hidden="1" customWidth="1"/>
    <col min="13319" max="13319" width="1.453125" style="702" customWidth="1"/>
    <col min="13320" max="13321" width="21.6328125" style="702" customWidth="1"/>
    <col min="13322" max="13326" width="17.26953125" style="702" customWidth="1"/>
    <col min="13327" max="13334" width="16.36328125" style="702" customWidth="1"/>
    <col min="13335" max="13335" width="2.26953125" style="702" customWidth="1"/>
    <col min="13336" max="13568" width="7.6328125" style="702"/>
    <col min="13569" max="13574" width="0" style="702" hidden="1" customWidth="1"/>
    <col min="13575" max="13575" width="1.453125" style="702" customWidth="1"/>
    <col min="13576" max="13577" width="21.6328125" style="702" customWidth="1"/>
    <col min="13578" max="13582" width="17.26953125" style="702" customWidth="1"/>
    <col min="13583" max="13590" width="16.36328125" style="702" customWidth="1"/>
    <col min="13591" max="13591" width="2.26953125" style="702" customWidth="1"/>
    <col min="13592" max="13824" width="7.6328125" style="702"/>
    <col min="13825" max="13830" width="0" style="702" hidden="1" customWidth="1"/>
    <col min="13831" max="13831" width="1.453125" style="702" customWidth="1"/>
    <col min="13832" max="13833" width="21.6328125" style="702" customWidth="1"/>
    <col min="13834" max="13838" width="17.26953125" style="702" customWidth="1"/>
    <col min="13839" max="13846" width="16.36328125" style="702" customWidth="1"/>
    <col min="13847" max="13847" width="2.26953125" style="702" customWidth="1"/>
    <col min="13848" max="14080" width="7.6328125" style="702"/>
    <col min="14081" max="14086" width="0" style="702" hidden="1" customWidth="1"/>
    <col min="14087" max="14087" width="1.453125" style="702" customWidth="1"/>
    <col min="14088" max="14089" width="21.6328125" style="702" customWidth="1"/>
    <col min="14090" max="14094" width="17.26953125" style="702" customWidth="1"/>
    <col min="14095" max="14102" width="16.36328125" style="702" customWidth="1"/>
    <col min="14103" max="14103" width="2.26953125" style="702" customWidth="1"/>
    <col min="14104" max="14336" width="7.6328125" style="702"/>
    <col min="14337" max="14342" width="0" style="702" hidden="1" customWidth="1"/>
    <col min="14343" max="14343" width="1.453125" style="702" customWidth="1"/>
    <col min="14344" max="14345" width="21.6328125" style="702" customWidth="1"/>
    <col min="14346" max="14350" width="17.26953125" style="702" customWidth="1"/>
    <col min="14351" max="14358" width="16.36328125" style="702" customWidth="1"/>
    <col min="14359" max="14359" width="2.26953125" style="702" customWidth="1"/>
    <col min="14360" max="14592" width="7.6328125" style="702"/>
    <col min="14593" max="14598" width="0" style="702" hidden="1" customWidth="1"/>
    <col min="14599" max="14599" width="1.453125" style="702" customWidth="1"/>
    <col min="14600" max="14601" width="21.6328125" style="702" customWidth="1"/>
    <col min="14602" max="14606" width="17.26953125" style="702" customWidth="1"/>
    <col min="14607" max="14614" width="16.36328125" style="702" customWidth="1"/>
    <col min="14615" max="14615" width="2.26953125" style="702" customWidth="1"/>
    <col min="14616" max="14848" width="7.6328125" style="702"/>
    <col min="14849" max="14854" width="0" style="702" hidden="1" customWidth="1"/>
    <col min="14855" max="14855" width="1.453125" style="702" customWidth="1"/>
    <col min="14856" max="14857" width="21.6328125" style="702" customWidth="1"/>
    <col min="14858" max="14862" width="17.26953125" style="702" customWidth="1"/>
    <col min="14863" max="14870" width="16.36328125" style="702" customWidth="1"/>
    <col min="14871" max="14871" width="2.26953125" style="702" customWidth="1"/>
    <col min="14872" max="15104" width="7.6328125" style="702"/>
    <col min="15105" max="15110" width="0" style="702" hidden="1" customWidth="1"/>
    <col min="15111" max="15111" width="1.453125" style="702" customWidth="1"/>
    <col min="15112" max="15113" width="21.6328125" style="702" customWidth="1"/>
    <col min="15114" max="15118" width="17.26953125" style="702" customWidth="1"/>
    <col min="15119" max="15126" width="16.36328125" style="702" customWidth="1"/>
    <col min="15127" max="15127" width="2.26953125" style="702" customWidth="1"/>
    <col min="15128" max="15360" width="7.6328125" style="702"/>
    <col min="15361" max="15366" width="0" style="702" hidden="1" customWidth="1"/>
    <col min="15367" max="15367" width="1.453125" style="702" customWidth="1"/>
    <col min="15368" max="15369" width="21.6328125" style="702" customWidth="1"/>
    <col min="15370" max="15374" width="17.26953125" style="702" customWidth="1"/>
    <col min="15375" max="15382" width="16.36328125" style="702" customWidth="1"/>
    <col min="15383" max="15383" width="2.26953125" style="702" customWidth="1"/>
    <col min="15384" max="15616" width="7.6328125" style="702"/>
    <col min="15617" max="15622" width="0" style="702" hidden="1" customWidth="1"/>
    <col min="15623" max="15623" width="1.453125" style="702" customWidth="1"/>
    <col min="15624" max="15625" width="21.6328125" style="702" customWidth="1"/>
    <col min="15626" max="15630" width="17.26953125" style="702" customWidth="1"/>
    <col min="15631" max="15638" width="16.36328125" style="702" customWidth="1"/>
    <col min="15639" max="15639" width="2.26953125" style="702" customWidth="1"/>
    <col min="15640" max="15872" width="7.6328125" style="702"/>
    <col min="15873" max="15878" width="0" style="702" hidden="1" customWidth="1"/>
    <col min="15879" max="15879" width="1.453125" style="702" customWidth="1"/>
    <col min="15880" max="15881" width="21.6328125" style="702" customWidth="1"/>
    <col min="15882" max="15886" width="17.26953125" style="702" customWidth="1"/>
    <col min="15887" max="15894" width="16.36328125" style="702" customWidth="1"/>
    <col min="15895" max="15895" width="2.26953125" style="702" customWidth="1"/>
    <col min="15896" max="16128" width="7.6328125" style="702"/>
    <col min="16129" max="16134" width="0" style="702" hidden="1" customWidth="1"/>
    <col min="16135" max="16135" width="1.453125" style="702" customWidth="1"/>
    <col min="16136" max="16137" width="21.6328125" style="702" customWidth="1"/>
    <col min="16138" max="16142" width="17.26953125" style="702" customWidth="1"/>
    <col min="16143" max="16150" width="16.36328125" style="702" customWidth="1"/>
    <col min="16151" max="16151" width="2.26953125" style="702" customWidth="1"/>
    <col min="16152" max="16384" width="7.6328125" style="702"/>
  </cols>
  <sheetData>
    <row r="1" spans="6:23" s="646" customFormat="1" ht="12" hidden="1" customHeight="1">
      <c r="H1" s="647"/>
      <c r="I1" s="648"/>
      <c r="J1" s="649">
        <v>1</v>
      </c>
      <c r="K1" s="649">
        <v>2</v>
      </c>
      <c r="L1" s="649">
        <v>3</v>
      </c>
      <c r="M1" s="649">
        <v>4</v>
      </c>
      <c r="N1" s="649">
        <v>5</v>
      </c>
      <c r="O1" s="649">
        <v>6</v>
      </c>
      <c r="P1" s="649">
        <v>7</v>
      </c>
      <c r="Q1" s="649">
        <v>8</v>
      </c>
      <c r="R1" s="649">
        <v>9</v>
      </c>
      <c r="S1" s="649">
        <v>10</v>
      </c>
      <c r="T1" s="649">
        <v>11</v>
      </c>
      <c r="U1" s="649">
        <v>12</v>
      </c>
      <c r="V1" s="649">
        <v>13</v>
      </c>
      <c r="W1" s="649"/>
    </row>
    <row r="2" spans="6:23" s="650" customFormat="1" ht="11.25" hidden="1" customHeight="1">
      <c r="G2" s="651"/>
      <c r="H2" s="652"/>
      <c r="I2" s="652"/>
      <c r="J2" s="653">
        <v>1</v>
      </c>
      <c r="K2" s="653">
        <v>2</v>
      </c>
      <c r="L2" s="653">
        <v>3</v>
      </c>
      <c r="M2" s="653">
        <v>4</v>
      </c>
      <c r="N2" s="653">
        <v>5</v>
      </c>
      <c r="O2" s="653">
        <v>6</v>
      </c>
      <c r="P2" s="653">
        <v>7</v>
      </c>
      <c r="Q2" s="653">
        <v>8</v>
      </c>
      <c r="R2" s="653">
        <v>9</v>
      </c>
      <c r="S2" s="653">
        <v>10</v>
      </c>
      <c r="T2" s="653">
        <v>11</v>
      </c>
      <c r="U2" s="653">
        <v>12</v>
      </c>
      <c r="V2" s="653">
        <v>13</v>
      </c>
      <c r="W2" s="654"/>
    </row>
    <row r="3" spans="6:23" s="650" customFormat="1" ht="11.25" customHeight="1">
      <c r="G3" s="651"/>
      <c r="H3" s="655" t="s">
        <v>833</v>
      </c>
      <c r="I3" s="655"/>
      <c r="J3" s="655"/>
      <c r="K3" s="655"/>
      <c r="L3" s="655"/>
      <c r="M3" s="655"/>
      <c r="N3" s="655"/>
      <c r="O3" s="655"/>
      <c r="P3" s="655"/>
      <c r="Q3" s="655"/>
      <c r="R3" s="655"/>
      <c r="S3" s="655"/>
      <c r="T3" s="655"/>
      <c r="U3" s="655"/>
      <c r="V3" s="655"/>
      <c r="W3" s="655"/>
    </row>
    <row r="4" spans="6:23" s="650" customFormat="1" ht="17.25" customHeight="1">
      <c r="F4" s="656"/>
      <c r="G4" s="651"/>
      <c r="H4" s="655"/>
      <c r="I4" s="655"/>
      <c r="J4" s="655"/>
      <c r="K4" s="655"/>
      <c r="L4" s="655"/>
      <c r="M4" s="655"/>
      <c r="N4" s="657" t="s">
        <v>694</v>
      </c>
      <c r="O4" s="647" t="s">
        <v>830</v>
      </c>
      <c r="P4" s="655"/>
      <c r="Q4" s="657"/>
      <c r="R4" s="655"/>
      <c r="S4" s="655"/>
      <c r="T4" s="655"/>
      <c r="U4" s="655"/>
      <c r="V4" s="655"/>
      <c r="W4" s="655"/>
    </row>
    <row r="5" spans="6:23" s="650" customFormat="1" ht="7.5" customHeight="1">
      <c r="F5" s="656"/>
      <c r="G5" s="651"/>
      <c r="H5" s="655"/>
      <c r="I5" s="655"/>
      <c r="J5" s="655"/>
      <c r="K5" s="655"/>
      <c r="L5" s="655"/>
      <c r="M5" s="655"/>
      <c r="N5" s="655"/>
      <c r="O5" s="655"/>
      <c r="P5" s="655"/>
      <c r="Q5" s="655"/>
      <c r="R5" s="655"/>
      <c r="S5" s="655"/>
      <c r="T5" s="655"/>
      <c r="U5" s="655"/>
      <c r="V5" s="655"/>
      <c r="W5" s="655"/>
    </row>
    <row r="6" spans="6:23" s="658" customFormat="1" ht="15.75" hidden="1" customHeight="1">
      <c r="F6" s="659"/>
      <c r="G6" s="660"/>
      <c r="H6" s="661"/>
      <c r="I6" s="661"/>
      <c r="J6" s="661"/>
      <c r="K6" s="661"/>
      <c r="L6" s="661"/>
      <c r="M6" s="661"/>
      <c r="N6" s="662" t="s">
        <v>695</v>
      </c>
      <c r="O6" s="648" t="s">
        <v>1035</v>
      </c>
      <c r="P6" s="661"/>
      <c r="Q6" s="662"/>
      <c r="R6" s="661"/>
      <c r="S6" s="661"/>
      <c r="T6" s="661"/>
      <c r="U6" s="661"/>
      <c r="V6" s="661"/>
      <c r="W6" s="661"/>
    </row>
    <row r="7" spans="6:23" s="650" customFormat="1" ht="7.5" customHeight="1">
      <c r="F7" s="656"/>
      <c r="G7" s="651"/>
      <c r="H7" s="655"/>
      <c r="I7" s="655"/>
      <c r="J7" s="655"/>
      <c r="K7" s="655"/>
      <c r="L7" s="655"/>
      <c r="M7" s="655"/>
      <c r="N7" s="655"/>
      <c r="O7" s="655"/>
      <c r="P7" s="655"/>
      <c r="Q7" s="655"/>
      <c r="R7" s="655"/>
      <c r="S7" s="655"/>
      <c r="T7" s="655"/>
      <c r="U7" s="655"/>
      <c r="V7" s="655"/>
      <c r="W7" s="655"/>
    </row>
    <row r="8" spans="6:23" s="650" customFormat="1" ht="12" customHeight="1">
      <c r="F8" s="656"/>
      <c r="G8" s="651"/>
      <c r="H8" s="1091" t="s">
        <v>696</v>
      </c>
      <c r="I8" s="1092"/>
      <c r="J8" s="663" t="s">
        <v>697</v>
      </c>
      <c r="K8" s="663"/>
      <c r="L8" s="663"/>
      <c r="M8" s="663"/>
      <c r="N8" s="663"/>
      <c r="O8" s="664" t="s">
        <v>698</v>
      </c>
      <c r="P8" s="665"/>
      <c r="Q8" s="665"/>
      <c r="R8" s="664"/>
      <c r="S8" s="664"/>
      <c r="T8" s="664"/>
      <c r="U8" s="666"/>
      <c r="V8" s="1095" t="s">
        <v>699</v>
      </c>
      <c r="W8" s="655"/>
    </row>
    <row r="9" spans="6:23" s="650" customFormat="1" ht="12" customHeight="1">
      <c r="F9" s="656"/>
      <c r="G9" s="651"/>
      <c r="H9" s="1093"/>
      <c r="I9" s="1094"/>
      <c r="J9" s="667" t="s">
        <v>700</v>
      </c>
      <c r="K9" s="668" t="s">
        <v>827</v>
      </c>
      <c r="L9" s="669"/>
      <c r="M9" s="670"/>
      <c r="N9" s="671"/>
      <c r="O9" s="669" t="s">
        <v>828</v>
      </c>
      <c r="P9" s="669"/>
      <c r="Q9" s="669"/>
      <c r="R9" s="672"/>
      <c r="S9" s="672"/>
      <c r="T9" s="672"/>
      <c r="U9" s="673"/>
      <c r="V9" s="1096"/>
      <c r="W9" s="655"/>
    </row>
    <row r="10" spans="6:23" s="650" customFormat="1" ht="12" customHeight="1">
      <c r="F10" s="656"/>
      <c r="G10" s="651"/>
      <c r="H10" s="1093"/>
      <c r="I10" s="1094"/>
      <c r="J10" s="674"/>
      <c r="K10" s="675" t="s">
        <v>701</v>
      </c>
      <c r="L10" s="675" t="s">
        <v>702</v>
      </c>
      <c r="M10" s="675" t="s">
        <v>703</v>
      </c>
      <c r="N10" s="675" t="s">
        <v>701</v>
      </c>
      <c r="O10" s="676" t="s">
        <v>704</v>
      </c>
      <c r="P10" s="677" t="s">
        <v>829</v>
      </c>
      <c r="Q10" s="669"/>
      <c r="R10" s="678"/>
      <c r="S10" s="678"/>
      <c r="T10" s="679"/>
      <c r="U10" s="675" t="s">
        <v>705</v>
      </c>
      <c r="V10" s="680"/>
      <c r="W10" s="655"/>
    </row>
    <row r="11" spans="6:23" s="650" customFormat="1" ht="12" customHeight="1">
      <c r="F11" s="656"/>
      <c r="G11" s="651"/>
      <c r="H11" s="1093"/>
      <c r="I11" s="1094"/>
      <c r="J11" s="674"/>
      <c r="K11" s="681"/>
      <c r="L11" s="681"/>
      <c r="M11" s="681"/>
      <c r="N11" s="681"/>
      <c r="O11" s="682"/>
      <c r="P11" s="675" t="s">
        <v>706</v>
      </c>
      <c r="Q11" s="675" t="s">
        <v>707</v>
      </c>
      <c r="R11" s="675" t="s">
        <v>708</v>
      </c>
      <c r="S11" s="675" t="s">
        <v>709</v>
      </c>
      <c r="T11" s="675" t="s">
        <v>710</v>
      </c>
      <c r="U11" s="681"/>
      <c r="V11" s="683"/>
      <c r="W11" s="655"/>
    </row>
    <row r="12" spans="6:23" s="650" customFormat="1" ht="12" hidden="1" customHeight="1">
      <c r="F12" s="656"/>
      <c r="G12" s="651"/>
      <c r="H12" s="1097" t="s">
        <v>711</v>
      </c>
      <c r="I12" s="1098"/>
      <c r="J12" s="674"/>
      <c r="K12" s="681"/>
      <c r="L12" s="681"/>
      <c r="M12" s="684"/>
      <c r="N12" s="681"/>
      <c r="O12" s="682"/>
      <c r="P12" s="685"/>
      <c r="Q12" s="685"/>
      <c r="R12" s="686"/>
      <c r="S12" s="686"/>
      <c r="T12" s="686"/>
      <c r="U12" s="681"/>
      <c r="V12" s="683"/>
      <c r="W12" s="655"/>
    </row>
    <row r="13" spans="6:23" s="650" customFormat="1" ht="12" hidden="1" customHeight="1">
      <c r="F13" s="656"/>
      <c r="G13" s="651"/>
      <c r="H13" s="1099"/>
      <c r="I13" s="1098"/>
      <c r="J13" s="687"/>
      <c r="K13" s="688"/>
      <c r="L13" s="1102" t="s">
        <v>712</v>
      </c>
      <c r="M13" s="1102" t="s">
        <v>713</v>
      </c>
      <c r="N13" s="688"/>
      <c r="O13" s="1103" t="s">
        <v>714</v>
      </c>
      <c r="P13" s="688"/>
      <c r="Q13" s="688"/>
      <c r="R13" s="688"/>
      <c r="S13" s="688"/>
      <c r="T13" s="688"/>
      <c r="U13" s="689"/>
      <c r="V13" s="1104" t="s">
        <v>715</v>
      </c>
      <c r="W13" s="655"/>
    </row>
    <row r="14" spans="6:23" s="650" customFormat="1" ht="12" hidden="1" customHeight="1">
      <c r="F14" s="656"/>
      <c r="G14" s="651"/>
      <c r="H14" s="1099"/>
      <c r="I14" s="1098"/>
      <c r="J14" s="687" t="s">
        <v>716</v>
      </c>
      <c r="K14" s="688" t="s">
        <v>716</v>
      </c>
      <c r="L14" s="1102"/>
      <c r="M14" s="1102"/>
      <c r="N14" s="688" t="s">
        <v>716</v>
      </c>
      <c r="O14" s="1103"/>
      <c r="P14" s="688" t="s">
        <v>716</v>
      </c>
      <c r="Q14" s="688" t="s">
        <v>717</v>
      </c>
      <c r="R14" s="688" t="s">
        <v>718</v>
      </c>
      <c r="S14" s="688" t="s">
        <v>719</v>
      </c>
      <c r="T14" s="688" t="s">
        <v>720</v>
      </c>
      <c r="U14" s="688" t="s">
        <v>721</v>
      </c>
      <c r="V14" s="1104"/>
      <c r="W14" s="655"/>
    </row>
    <row r="15" spans="6:23" s="650" customFormat="1" ht="12" customHeight="1">
      <c r="F15" s="656"/>
      <c r="G15" s="651"/>
      <c r="H15" s="1100"/>
      <c r="I15" s="1101"/>
      <c r="J15" s="690"/>
      <c r="K15" s="691"/>
      <c r="L15" s="691"/>
      <c r="M15" s="691"/>
      <c r="N15" s="691"/>
      <c r="O15" s="692"/>
      <c r="P15" s="691"/>
      <c r="Q15" s="691"/>
      <c r="R15" s="691"/>
      <c r="S15" s="691"/>
      <c r="T15" s="691"/>
      <c r="U15" s="691"/>
      <c r="V15" s="693"/>
      <c r="W15" s="655"/>
    </row>
    <row r="16" spans="6:23" s="694" customFormat="1" ht="7.5" customHeight="1">
      <c r="F16" s="695"/>
      <c r="G16" s="696"/>
      <c r="H16" s="697"/>
      <c r="I16" s="698"/>
      <c r="J16" s="699"/>
      <c r="K16" s="699"/>
      <c r="L16" s="699"/>
      <c r="M16" s="699"/>
      <c r="N16" s="699"/>
      <c r="O16" s="700"/>
      <c r="P16" s="699"/>
      <c r="Q16" s="699"/>
      <c r="R16" s="699"/>
      <c r="S16" s="699"/>
      <c r="T16" s="699"/>
      <c r="U16" s="699"/>
      <c r="V16" s="699"/>
      <c r="W16" s="701"/>
    </row>
    <row r="17" spans="1:23" ht="12" customHeight="1">
      <c r="A17" s="702" t="s">
        <v>722</v>
      </c>
      <c r="B17" s="702" t="s">
        <v>723</v>
      </c>
      <c r="C17" s="702" t="s">
        <v>724</v>
      </c>
      <c r="D17" s="702" t="s">
        <v>725</v>
      </c>
      <c r="F17" s="703">
        <v>1</v>
      </c>
      <c r="H17" s="704" t="s">
        <v>726</v>
      </c>
      <c r="I17" s="705" t="s">
        <v>1036</v>
      </c>
      <c r="J17" s="706">
        <v>828290</v>
      </c>
      <c r="K17" s="706">
        <v>717080</v>
      </c>
      <c r="L17" s="706">
        <v>714240</v>
      </c>
      <c r="M17" s="706">
        <v>2830</v>
      </c>
      <c r="N17" s="706">
        <v>111210</v>
      </c>
      <c r="O17" s="707">
        <v>2290</v>
      </c>
      <c r="P17" s="706">
        <v>108100</v>
      </c>
      <c r="Q17" s="706">
        <v>3970</v>
      </c>
      <c r="R17" s="706">
        <v>58710</v>
      </c>
      <c r="S17" s="706">
        <v>8260</v>
      </c>
      <c r="T17" s="706">
        <v>37160</v>
      </c>
      <c r="U17" s="706">
        <v>820</v>
      </c>
      <c r="V17" s="706">
        <v>570</v>
      </c>
      <c r="W17" s="649"/>
    </row>
    <row r="18" spans="1:23" ht="12" customHeight="1">
      <c r="A18" s="702" t="s">
        <v>722</v>
      </c>
      <c r="B18" s="702" t="s">
        <v>727</v>
      </c>
      <c r="C18" s="702" t="s">
        <v>724</v>
      </c>
      <c r="D18" s="702" t="s">
        <v>725</v>
      </c>
      <c r="F18" s="703">
        <v>1</v>
      </c>
      <c r="H18" s="704" t="s">
        <v>728</v>
      </c>
      <c r="I18" s="705" t="s">
        <v>1037</v>
      </c>
      <c r="J18" s="706">
        <v>111750</v>
      </c>
      <c r="K18" s="706">
        <v>97440</v>
      </c>
      <c r="L18" s="706">
        <v>97130</v>
      </c>
      <c r="M18" s="706">
        <v>320</v>
      </c>
      <c r="N18" s="706">
        <v>14310</v>
      </c>
      <c r="O18" s="707">
        <v>410</v>
      </c>
      <c r="P18" s="706">
        <v>13840</v>
      </c>
      <c r="Q18" s="706">
        <v>490</v>
      </c>
      <c r="R18" s="706">
        <v>5830</v>
      </c>
      <c r="S18" s="706">
        <v>4010</v>
      </c>
      <c r="T18" s="706">
        <v>3510</v>
      </c>
      <c r="U18" s="706">
        <v>70</v>
      </c>
      <c r="V18" s="706">
        <v>120</v>
      </c>
      <c r="W18" s="649"/>
    </row>
    <row r="19" spans="1:23" ht="12" customHeight="1">
      <c r="A19" s="702" t="s">
        <v>722</v>
      </c>
      <c r="B19" s="702" t="s">
        <v>729</v>
      </c>
      <c r="C19" s="702" t="s">
        <v>724</v>
      </c>
      <c r="D19" s="702" t="s">
        <v>725</v>
      </c>
      <c r="F19" s="703">
        <v>1</v>
      </c>
      <c r="H19" s="704" t="s">
        <v>730</v>
      </c>
      <c r="I19" s="705" t="s">
        <v>1038</v>
      </c>
      <c r="J19" s="706">
        <v>77890</v>
      </c>
      <c r="K19" s="706">
        <v>66600</v>
      </c>
      <c r="L19" s="706">
        <v>66260</v>
      </c>
      <c r="M19" s="706">
        <v>340</v>
      </c>
      <c r="N19" s="706">
        <v>11290</v>
      </c>
      <c r="O19" s="707">
        <v>90</v>
      </c>
      <c r="P19" s="706">
        <v>11090</v>
      </c>
      <c r="Q19" s="706">
        <v>180</v>
      </c>
      <c r="R19" s="706">
        <v>7070</v>
      </c>
      <c r="S19" s="706">
        <v>430</v>
      </c>
      <c r="T19" s="706">
        <v>3420</v>
      </c>
      <c r="U19" s="706">
        <v>110</v>
      </c>
      <c r="V19" s="706">
        <v>40</v>
      </c>
      <c r="W19" s="649"/>
    </row>
    <row r="20" spans="1:23" ht="12" customHeight="1">
      <c r="A20" s="702" t="s">
        <v>722</v>
      </c>
      <c r="B20" s="702" t="s">
        <v>731</v>
      </c>
      <c r="C20" s="702" t="s">
        <v>724</v>
      </c>
      <c r="D20" s="702" t="s">
        <v>725</v>
      </c>
      <c r="F20" s="703">
        <v>1</v>
      </c>
      <c r="H20" s="704" t="s">
        <v>732</v>
      </c>
      <c r="I20" s="705" t="s">
        <v>1039</v>
      </c>
      <c r="J20" s="706">
        <v>67430</v>
      </c>
      <c r="K20" s="706">
        <v>56240</v>
      </c>
      <c r="L20" s="706">
        <v>55840</v>
      </c>
      <c r="M20" s="706">
        <v>400</v>
      </c>
      <c r="N20" s="706">
        <v>11190</v>
      </c>
      <c r="O20" s="707">
        <v>40</v>
      </c>
      <c r="P20" s="706">
        <v>11100</v>
      </c>
      <c r="Q20" s="706">
        <v>210</v>
      </c>
      <c r="R20" s="706">
        <v>6530</v>
      </c>
      <c r="S20" s="706">
        <v>290</v>
      </c>
      <c r="T20" s="706">
        <v>4060</v>
      </c>
      <c r="U20" s="706">
        <v>50</v>
      </c>
      <c r="V20" s="706">
        <v>50</v>
      </c>
      <c r="W20" s="649"/>
    </row>
    <row r="21" spans="1:23" ht="12" customHeight="1">
      <c r="A21" s="702" t="s">
        <v>722</v>
      </c>
      <c r="B21" s="702" t="s">
        <v>733</v>
      </c>
      <c r="C21" s="702" t="s">
        <v>724</v>
      </c>
      <c r="D21" s="702" t="s">
        <v>725</v>
      </c>
      <c r="F21" s="703">
        <v>1</v>
      </c>
      <c r="H21" s="704" t="s">
        <v>734</v>
      </c>
      <c r="I21" s="705" t="s">
        <v>1040</v>
      </c>
      <c r="J21" s="706">
        <v>61940</v>
      </c>
      <c r="K21" s="706">
        <v>50270</v>
      </c>
      <c r="L21" s="706">
        <v>49970</v>
      </c>
      <c r="M21" s="706">
        <v>300</v>
      </c>
      <c r="N21" s="706">
        <v>11670</v>
      </c>
      <c r="O21" s="707">
        <v>500</v>
      </c>
      <c r="P21" s="706">
        <v>11140</v>
      </c>
      <c r="Q21" s="706">
        <v>200</v>
      </c>
      <c r="R21" s="706">
        <v>5420</v>
      </c>
      <c r="S21" s="706">
        <v>800</v>
      </c>
      <c r="T21" s="706">
        <v>4720</v>
      </c>
      <c r="U21" s="706">
        <v>30</v>
      </c>
      <c r="V21" s="706">
        <v>70</v>
      </c>
      <c r="W21" s="649"/>
    </row>
    <row r="22" spans="1:23" ht="12" customHeight="1">
      <c r="A22" s="702" t="s">
        <v>722</v>
      </c>
      <c r="B22" s="702" t="s">
        <v>735</v>
      </c>
      <c r="C22" s="702" t="s">
        <v>724</v>
      </c>
      <c r="D22" s="702" t="s">
        <v>725</v>
      </c>
      <c r="F22" s="703">
        <v>1</v>
      </c>
      <c r="H22" s="704" t="s">
        <v>736</v>
      </c>
      <c r="I22" s="705" t="s">
        <v>1041</v>
      </c>
      <c r="J22" s="706">
        <v>88360</v>
      </c>
      <c r="K22" s="706">
        <v>77670</v>
      </c>
      <c r="L22" s="706">
        <v>77210</v>
      </c>
      <c r="M22" s="706">
        <v>460</v>
      </c>
      <c r="N22" s="706">
        <v>10690</v>
      </c>
      <c r="O22" s="707">
        <v>210</v>
      </c>
      <c r="P22" s="706">
        <v>10430</v>
      </c>
      <c r="Q22" s="706">
        <v>300</v>
      </c>
      <c r="R22" s="706">
        <v>5780</v>
      </c>
      <c r="S22" s="706">
        <v>670</v>
      </c>
      <c r="T22" s="706">
        <v>3680</v>
      </c>
      <c r="U22" s="706">
        <v>50</v>
      </c>
      <c r="V22" s="706" t="s">
        <v>957</v>
      </c>
      <c r="W22" s="649"/>
    </row>
    <row r="23" spans="1:23" ht="12" customHeight="1">
      <c r="A23" s="702" t="s">
        <v>722</v>
      </c>
      <c r="B23" s="702" t="s">
        <v>737</v>
      </c>
      <c r="C23" s="702" t="s">
        <v>724</v>
      </c>
      <c r="D23" s="702" t="s">
        <v>725</v>
      </c>
      <c r="F23" s="703">
        <v>1</v>
      </c>
      <c r="H23" s="704" t="s">
        <v>738</v>
      </c>
      <c r="I23" s="705" t="s">
        <v>1042</v>
      </c>
      <c r="J23" s="706">
        <v>112420</v>
      </c>
      <c r="K23" s="706">
        <v>97800</v>
      </c>
      <c r="L23" s="706">
        <v>97380</v>
      </c>
      <c r="M23" s="706">
        <v>420</v>
      </c>
      <c r="N23" s="706">
        <v>14620</v>
      </c>
      <c r="O23" s="707">
        <v>220</v>
      </c>
      <c r="P23" s="706">
        <v>14380</v>
      </c>
      <c r="Q23" s="706">
        <v>340</v>
      </c>
      <c r="R23" s="706">
        <v>7740</v>
      </c>
      <c r="S23" s="706">
        <v>740</v>
      </c>
      <c r="T23" s="706">
        <v>5560</v>
      </c>
      <c r="U23" s="706">
        <v>20</v>
      </c>
      <c r="V23" s="706">
        <v>100</v>
      </c>
      <c r="W23" s="649"/>
    </row>
    <row r="24" spans="1:23" ht="12" customHeight="1">
      <c r="A24" s="702" t="s">
        <v>722</v>
      </c>
      <c r="B24" s="702" t="s">
        <v>739</v>
      </c>
      <c r="C24" s="702" t="s">
        <v>724</v>
      </c>
      <c r="D24" s="702" t="s">
        <v>725</v>
      </c>
      <c r="F24" s="703">
        <v>1</v>
      </c>
      <c r="H24" s="704" t="s">
        <v>740</v>
      </c>
      <c r="I24" s="705" t="s">
        <v>1043</v>
      </c>
      <c r="J24" s="706">
        <v>100410</v>
      </c>
      <c r="K24" s="706">
        <v>87880</v>
      </c>
      <c r="L24" s="706">
        <v>87840</v>
      </c>
      <c r="M24" s="706">
        <v>40</v>
      </c>
      <c r="N24" s="706">
        <v>12520</v>
      </c>
      <c r="O24" s="707">
        <v>270</v>
      </c>
      <c r="P24" s="706">
        <v>12130</v>
      </c>
      <c r="Q24" s="706">
        <v>840</v>
      </c>
      <c r="R24" s="706">
        <v>6530</v>
      </c>
      <c r="S24" s="706">
        <v>350</v>
      </c>
      <c r="T24" s="706">
        <v>4410</v>
      </c>
      <c r="U24" s="706">
        <v>130</v>
      </c>
      <c r="V24" s="706">
        <v>80</v>
      </c>
      <c r="W24" s="649"/>
    </row>
    <row r="25" spans="1:23" ht="12" customHeight="1">
      <c r="A25" s="702" t="s">
        <v>722</v>
      </c>
      <c r="B25" s="702" t="s">
        <v>741</v>
      </c>
      <c r="C25" s="702" t="s">
        <v>724</v>
      </c>
      <c r="D25" s="702" t="s">
        <v>725</v>
      </c>
      <c r="F25" s="703">
        <v>1</v>
      </c>
      <c r="H25" s="704" t="s">
        <v>742</v>
      </c>
      <c r="I25" s="705" t="s">
        <v>1044</v>
      </c>
      <c r="J25" s="706">
        <v>98930</v>
      </c>
      <c r="K25" s="706">
        <v>84160</v>
      </c>
      <c r="L25" s="706">
        <v>84110</v>
      </c>
      <c r="M25" s="706">
        <v>50</v>
      </c>
      <c r="N25" s="706">
        <v>14770</v>
      </c>
      <c r="O25" s="707">
        <v>430</v>
      </c>
      <c r="P25" s="706">
        <v>14050</v>
      </c>
      <c r="Q25" s="706">
        <v>760</v>
      </c>
      <c r="R25" s="706">
        <v>8150</v>
      </c>
      <c r="S25" s="706">
        <v>440</v>
      </c>
      <c r="T25" s="706">
        <v>4700</v>
      </c>
      <c r="U25" s="706">
        <v>290</v>
      </c>
      <c r="V25" s="706">
        <v>20</v>
      </c>
      <c r="W25" s="649"/>
    </row>
    <row r="26" spans="1:23" ht="12" customHeight="1">
      <c r="A26" s="702" t="s">
        <v>722</v>
      </c>
      <c r="B26" s="702" t="s">
        <v>743</v>
      </c>
      <c r="C26" s="702" t="s">
        <v>724</v>
      </c>
      <c r="D26" s="702" t="s">
        <v>725</v>
      </c>
      <c r="F26" s="703">
        <v>1</v>
      </c>
      <c r="H26" s="704" t="s">
        <v>744</v>
      </c>
      <c r="I26" s="705" t="s">
        <v>1045</v>
      </c>
      <c r="J26" s="706">
        <v>109150</v>
      </c>
      <c r="K26" s="706">
        <v>99010</v>
      </c>
      <c r="L26" s="706">
        <v>98500</v>
      </c>
      <c r="M26" s="706">
        <v>500</v>
      </c>
      <c r="N26" s="706">
        <v>10140</v>
      </c>
      <c r="O26" s="707">
        <v>130</v>
      </c>
      <c r="P26" s="706">
        <v>9950</v>
      </c>
      <c r="Q26" s="706">
        <v>650</v>
      </c>
      <c r="R26" s="706">
        <v>5660</v>
      </c>
      <c r="S26" s="706">
        <v>540</v>
      </c>
      <c r="T26" s="706">
        <v>3100</v>
      </c>
      <c r="U26" s="706">
        <v>70</v>
      </c>
      <c r="V26" s="706">
        <v>80</v>
      </c>
      <c r="W26" s="649"/>
    </row>
    <row r="27" spans="1:23" ht="12" customHeight="1">
      <c r="A27" s="702" t="s">
        <v>722</v>
      </c>
      <c r="B27" s="702" t="s">
        <v>745</v>
      </c>
      <c r="C27" s="702" t="s">
        <v>724</v>
      </c>
      <c r="D27" s="702" t="s">
        <v>725</v>
      </c>
      <c r="F27" s="703">
        <v>1</v>
      </c>
      <c r="H27" s="704" t="s">
        <v>746</v>
      </c>
      <c r="I27" s="705" t="s">
        <v>1046</v>
      </c>
      <c r="J27" s="706">
        <v>252310</v>
      </c>
      <c r="K27" s="706">
        <v>215870</v>
      </c>
      <c r="L27" s="706">
        <v>214630</v>
      </c>
      <c r="M27" s="706">
        <v>1240</v>
      </c>
      <c r="N27" s="706">
        <v>36440</v>
      </c>
      <c r="O27" s="707">
        <v>450</v>
      </c>
      <c r="P27" s="706">
        <v>35770</v>
      </c>
      <c r="Q27" s="706">
        <v>700</v>
      </c>
      <c r="R27" s="706">
        <v>16080</v>
      </c>
      <c r="S27" s="706">
        <v>1830</v>
      </c>
      <c r="T27" s="706">
        <v>17160</v>
      </c>
      <c r="U27" s="706">
        <v>220</v>
      </c>
      <c r="V27" s="706">
        <v>360</v>
      </c>
      <c r="W27" s="649"/>
    </row>
    <row r="28" spans="1:23" ht="12" customHeight="1">
      <c r="A28" s="702" t="s">
        <v>722</v>
      </c>
      <c r="B28" s="702" t="s">
        <v>747</v>
      </c>
      <c r="C28" s="702" t="s">
        <v>724</v>
      </c>
      <c r="D28" s="702" t="s">
        <v>725</v>
      </c>
      <c r="F28" s="703">
        <v>1</v>
      </c>
      <c r="H28" s="704" t="s">
        <v>748</v>
      </c>
      <c r="I28" s="705" t="s">
        <v>1047</v>
      </c>
      <c r="J28" s="706">
        <v>257660</v>
      </c>
      <c r="K28" s="706">
        <v>218400</v>
      </c>
      <c r="L28" s="706">
        <v>217360</v>
      </c>
      <c r="M28" s="706">
        <v>1040</v>
      </c>
      <c r="N28" s="706">
        <v>39250</v>
      </c>
      <c r="O28" s="707">
        <v>430</v>
      </c>
      <c r="P28" s="706">
        <v>38610</v>
      </c>
      <c r="Q28" s="706">
        <v>210</v>
      </c>
      <c r="R28" s="706">
        <v>26760</v>
      </c>
      <c r="S28" s="706">
        <v>2810</v>
      </c>
      <c r="T28" s="706">
        <v>8830</v>
      </c>
      <c r="U28" s="706">
        <v>210</v>
      </c>
      <c r="V28" s="706">
        <v>30</v>
      </c>
      <c r="W28" s="649"/>
    </row>
    <row r="29" spans="1:23" ht="12" customHeight="1">
      <c r="A29" s="702" t="s">
        <v>722</v>
      </c>
      <c r="B29" s="702" t="s">
        <v>749</v>
      </c>
      <c r="C29" s="702" t="s">
        <v>724</v>
      </c>
      <c r="D29" s="702" t="s">
        <v>725</v>
      </c>
      <c r="F29" s="703">
        <v>1</v>
      </c>
      <c r="H29" s="704" t="s">
        <v>750</v>
      </c>
      <c r="I29" s="705" t="s">
        <v>1048</v>
      </c>
      <c r="J29" s="706">
        <v>142310</v>
      </c>
      <c r="K29" s="706">
        <v>123880</v>
      </c>
      <c r="L29" s="706">
        <v>122480</v>
      </c>
      <c r="M29" s="706">
        <v>1400</v>
      </c>
      <c r="N29" s="706">
        <v>18430</v>
      </c>
      <c r="O29" s="707">
        <v>310</v>
      </c>
      <c r="P29" s="706">
        <v>17940</v>
      </c>
      <c r="Q29" s="706">
        <v>460</v>
      </c>
      <c r="R29" s="706">
        <v>9980</v>
      </c>
      <c r="S29" s="706">
        <v>850</v>
      </c>
      <c r="T29" s="706">
        <v>6640</v>
      </c>
      <c r="U29" s="706">
        <v>180</v>
      </c>
      <c r="V29" s="706">
        <v>50</v>
      </c>
      <c r="W29" s="649"/>
    </row>
    <row r="30" spans="1:23" ht="12" customHeight="1">
      <c r="A30" s="702" t="s">
        <v>722</v>
      </c>
      <c r="B30" s="702" t="s">
        <v>751</v>
      </c>
      <c r="C30" s="702" t="s">
        <v>724</v>
      </c>
      <c r="D30" s="702" t="s">
        <v>725</v>
      </c>
      <c r="F30" s="703">
        <v>1</v>
      </c>
      <c r="H30" s="704" t="s">
        <v>752</v>
      </c>
      <c r="I30" s="705" t="s">
        <v>1049</v>
      </c>
      <c r="J30" s="706">
        <v>257020</v>
      </c>
      <c r="K30" s="706">
        <v>232790</v>
      </c>
      <c r="L30" s="706">
        <v>231520</v>
      </c>
      <c r="M30" s="706">
        <v>1270</v>
      </c>
      <c r="N30" s="706">
        <v>24230</v>
      </c>
      <c r="O30" s="707">
        <v>30</v>
      </c>
      <c r="P30" s="706">
        <v>24050</v>
      </c>
      <c r="Q30" s="706">
        <v>790</v>
      </c>
      <c r="R30" s="706">
        <v>12760</v>
      </c>
      <c r="S30" s="706">
        <v>1630</v>
      </c>
      <c r="T30" s="706">
        <v>8880</v>
      </c>
      <c r="U30" s="706">
        <v>150</v>
      </c>
      <c r="V30" s="706">
        <v>120</v>
      </c>
      <c r="W30" s="649"/>
    </row>
    <row r="31" spans="1:23" ht="12" customHeight="1">
      <c r="A31" s="702" t="s">
        <v>722</v>
      </c>
      <c r="B31" s="702" t="s">
        <v>753</v>
      </c>
      <c r="C31" s="702" t="s">
        <v>724</v>
      </c>
      <c r="D31" s="702" t="s">
        <v>725</v>
      </c>
      <c r="F31" s="703">
        <v>1</v>
      </c>
      <c r="H31" s="704" t="s">
        <v>754</v>
      </c>
      <c r="I31" s="705" t="s">
        <v>1050</v>
      </c>
      <c r="J31" s="706">
        <v>24110</v>
      </c>
      <c r="K31" s="706">
        <v>17920</v>
      </c>
      <c r="L31" s="706">
        <v>17820</v>
      </c>
      <c r="M31" s="706">
        <v>100</v>
      </c>
      <c r="N31" s="706">
        <v>6190</v>
      </c>
      <c r="O31" s="707">
        <v>120</v>
      </c>
      <c r="P31" s="706">
        <v>6040</v>
      </c>
      <c r="Q31" s="706">
        <v>920</v>
      </c>
      <c r="R31" s="706">
        <v>2070</v>
      </c>
      <c r="S31" s="706">
        <v>150</v>
      </c>
      <c r="T31" s="706">
        <v>2890</v>
      </c>
      <c r="U31" s="706">
        <v>40</v>
      </c>
      <c r="V31" s="706">
        <v>10</v>
      </c>
      <c r="W31" s="649"/>
    </row>
    <row r="32" spans="1:23" ht="12" customHeight="1">
      <c r="A32" s="702" t="s">
        <v>722</v>
      </c>
      <c r="B32" s="702" t="s">
        <v>755</v>
      </c>
      <c r="C32" s="702" t="s">
        <v>724</v>
      </c>
      <c r="D32" s="702" t="s">
        <v>725</v>
      </c>
      <c r="F32" s="703">
        <v>1</v>
      </c>
      <c r="H32" s="704" t="s">
        <v>756</v>
      </c>
      <c r="I32" s="705" t="s">
        <v>1051</v>
      </c>
      <c r="J32" s="706">
        <v>46880</v>
      </c>
      <c r="K32" s="706">
        <v>41030</v>
      </c>
      <c r="L32" s="706">
        <v>40670</v>
      </c>
      <c r="M32" s="706">
        <v>360</v>
      </c>
      <c r="N32" s="706">
        <v>5850</v>
      </c>
      <c r="O32" s="707">
        <v>190</v>
      </c>
      <c r="P32" s="706">
        <v>5570</v>
      </c>
      <c r="Q32" s="706">
        <v>350</v>
      </c>
      <c r="R32" s="706">
        <v>2500</v>
      </c>
      <c r="S32" s="706">
        <v>640</v>
      </c>
      <c r="T32" s="706">
        <v>2090</v>
      </c>
      <c r="U32" s="706">
        <v>90</v>
      </c>
      <c r="V32" s="706">
        <v>20</v>
      </c>
      <c r="W32" s="649"/>
    </row>
    <row r="33" spans="1:23" ht="12" customHeight="1">
      <c r="A33" s="702" t="s">
        <v>722</v>
      </c>
      <c r="B33" s="702" t="s">
        <v>757</v>
      </c>
      <c r="C33" s="702" t="s">
        <v>724</v>
      </c>
      <c r="D33" s="702" t="s">
        <v>725</v>
      </c>
      <c r="F33" s="703">
        <v>1</v>
      </c>
      <c r="H33" s="704" t="s">
        <v>758</v>
      </c>
      <c r="I33" s="705" t="s">
        <v>1052</v>
      </c>
      <c r="J33" s="706">
        <v>94500</v>
      </c>
      <c r="K33" s="706">
        <v>82020</v>
      </c>
      <c r="L33" s="706">
        <v>81840</v>
      </c>
      <c r="M33" s="706">
        <v>170</v>
      </c>
      <c r="N33" s="706">
        <v>12480</v>
      </c>
      <c r="O33" s="707">
        <v>120</v>
      </c>
      <c r="P33" s="706">
        <v>12360</v>
      </c>
      <c r="Q33" s="706">
        <v>150</v>
      </c>
      <c r="R33" s="706">
        <v>7450</v>
      </c>
      <c r="S33" s="706">
        <v>450</v>
      </c>
      <c r="T33" s="706">
        <v>4300</v>
      </c>
      <c r="U33" s="706" t="s">
        <v>957</v>
      </c>
      <c r="V33" s="706">
        <v>60</v>
      </c>
      <c r="W33" s="649"/>
    </row>
    <row r="34" spans="1:23" ht="12" customHeight="1">
      <c r="A34" s="702" t="s">
        <v>722</v>
      </c>
      <c r="B34" s="702" t="s">
        <v>759</v>
      </c>
      <c r="C34" s="702" t="s">
        <v>724</v>
      </c>
      <c r="D34" s="702" t="s">
        <v>725</v>
      </c>
      <c r="F34" s="703">
        <v>1</v>
      </c>
      <c r="H34" s="704" t="s">
        <v>760</v>
      </c>
      <c r="I34" s="705" t="s">
        <v>1053</v>
      </c>
      <c r="J34" s="706">
        <v>14320</v>
      </c>
      <c r="K34" s="706">
        <v>11720</v>
      </c>
      <c r="L34" s="706">
        <v>11620</v>
      </c>
      <c r="M34" s="706">
        <v>100</v>
      </c>
      <c r="N34" s="706">
        <v>2600</v>
      </c>
      <c r="O34" s="707">
        <v>150</v>
      </c>
      <c r="P34" s="706">
        <v>2450</v>
      </c>
      <c r="Q34" s="706">
        <v>10</v>
      </c>
      <c r="R34" s="706">
        <v>900</v>
      </c>
      <c r="S34" s="706">
        <v>20</v>
      </c>
      <c r="T34" s="706">
        <v>1510</v>
      </c>
      <c r="U34" s="706">
        <v>10</v>
      </c>
      <c r="V34" s="706">
        <v>10</v>
      </c>
      <c r="W34" s="649"/>
    </row>
    <row r="35" spans="1:23" ht="12" customHeight="1">
      <c r="A35" s="702" t="s">
        <v>722</v>
      </c>
      <c r="B35" s="702" t="s">
        <v>761</v>
      </c>
      <c r="C35" s="702" t="s">
        <v>724</v>
      </c>
      <c r="D35" s="702" t="s">
        <v>725</v>
      </c>
      <c r="F35" s="703">
        <v>1</v>
      </c>
      <c r="H35" s="704" t="s">
        <v>762</v>
      </c>
      <c r="I35" s="705" t="s">
        <v>1054</v>
      </c>
      <c r="J35" s="706">
        <v>34340</v>
      </c>
      <c r="K35" s="706">
        <v>28470</v>
      </c>
      <c r="L35" s="706">
        <v>28430</v>
      </c>
      <c r="M35" s="706">
        <v>40</v>
      </c>
      <c r="N35" s="706">
        <v>5880</v>
      </c>
      <c r="O35" s="707">
        <v>150</v>
      </c>
      <c r="P35" s="706">
        <v>5690</v>
      </c>
      <c r="Q35" s="706">
        <v>460</v>
      </c>
      <c r="R35" s="706">
        <v>1810</v>
      </c>
      <c r="S35" s="706">
        <v>150</v>
      </c>
      <c r="T35" s="706">
        <v>3270</v>
      </c>
      <c r="U35" s="706">
        <v>30</v>
      </c>
      <c r="V35" s="706">
        <v>110</v>
      </c>
      <c r="W35" s="649"/>
    </row>
    <row r="36" spans="1:23" ht="12" customHeight="1">
      <c r="A36" s="702" t="s">
        <v>722</v>
      </c>
      <c r="B36" s="702" t="s">
        <v>763</v>
      </c>
      <c r="C36" s="702" t="s">
        <v>724</v>
      </c>
      <c r="D36" s="702" t="s">
        <v>725</v>
      </c>
      <c r="F36" s="703">
        <v>1</v>
      </c>
      <c r="H36" s="704" t="s">
        <v>764</v>
      </c>
      <c r="I36" s="705" t="s">
        <v>1055</v>
      </c>
      <c r="J36" s="706">
        <v>114470</v>
      </c>
      <c r="K36" s="706">
        <v>102430</v>
      </c>
      <c r="L36" s="706">
        <v>101480</v>
      </c>
      <c r="M36" s="706">
        <v>950</v>
      </c>
      <c r="N36" s="706">
        <v>12030</v>
      </c>
      <c r="O36" s="707">
        <v>330</v>
      </c>
      <c r="P36" s="706">
        <v>11600</v>
      </c>
      <c r="Q36" s="706">
        <v>730</v>
      </c>
      <c r="R36" s="706">
        <v>4090</v>
      </c>
      <c r="S36" s="706">
        <v>660</v>
      </c>
      <c r="T36" s="706">
        <v>6130</v>
      </c>
      <c r="U36" s="706">
        <v>100</v>
      </c>
      <c r="V36" s="706">
        <v>190</v>
      </c>
      <c r="W36" s="649"/>
    </row>
    <row r="37" spans="1:23" ht="12" customHeight="1">
      <c r="A37" s="702" t="s">
        <v>722</v>
      </c>
      <c r="B37" s="702" t="s">
        <v>765</v>
      </c>
      <c r="C37" s="702" t="s">
        <v>724</v>
      </c>
      <c r="D37" s="702" t="s">
        <v>725</v>
      </c>
      <c r="F37" s="703">
        <v>1</v>
      </c>
      <c r="H37" s="704" t="s">
        <v>766</v>
      </c>
      <c r="I37" s="705" t="s">
        <v>1056</v>
      </c>
      <c r="J37" s="706">
        <v>21840</v>
      </c>
      <c r="K37" s="706">
        <v>18150</v>
      </c>
      <c r="L37" s="706">
        <v>18030</v>
      </c>
      <c r="M37" s="706">
        <v>120</v>
      </c>
      <c r="N37" s="706">
        <v>3680</v>
      </c>
      <c r="O37" s="707">
        <v>110</v>
      </c>
      <c r="P37" s="706">
        <v>3570</v>
      </c>
      <c r="Q37" s="706">
        <v>550</v>
      </c>
      <c r="R37" s="706">
        <v>1350</v>
      </c>
      <c r="S37" s="706">
        <v>70</v>
      </c>
      <c r="T37" s="706">
        <v>1600</v>
      </c>
      <c r="U37" s="706">
        <v>10</v>
      </c>
      <c r="V37" s="706">
        <v>40</v>
      </c>
      <c r="W37" s="649"/>
    </row>
    <row r="38" spans="1:23" ht="12" customHeight="1">
      <c r="A38" s="702" t="s">
        <v>722</v>
      </c>
      <c r="B38" s="702" t="s">
        <v>767</v>
      </c>
      <c r="C38" s="702" t="s">
        <v>724</v>
      </c>
      <c r="D38" s="702" t="s">
        <v>725</v>
      </c>
      <c r="F38" s="703">
        <v>1</v>
      </c>
      <c r="H38" s="704" t="s">
        <v>768</v>
      </c>
      <c r="I38" s="705" t="s">
        <v>1057</v>
      </c>
      <c r="J38" s="706">
        <v>18040</v>
      </c>
      <c r="K38" s="706">
        <v>14810</v>
      </c>
      <c r="L38" s="706">
        <v>14750</v>
      </c>
      <c r="M38" s="706">
        <v>60</v>
      </c>
      <c r="N38" s="706">
        <v>3230</v>
      </c>
      <c r="O38" s="707">
        <v>70</v>
      </c>
      <c r="P38" s="706">
        <v>3100</v>
      </c>
      <c r="Q38" s="706">
        <v>130</v>
      </c>
      <c r="R38" s="706">
        <v>1130</v>
      </c>
      <c r="S38" s="706">
        <v>30</v>
      </c>
      <c r="T38" s="706">
        <v>1800</v>
      </c>
      <c r="U38" s="706">
        <v>50</v>
      </c>
      <c r="V38" s="706">
        <v>40</v>
      </c>
      <c r="W38" s="649"/>
    </row>
    <row r="39" spans="1:23" ht="12" customHeight="1">
      <c r="A39" s="702" t="s">
        <v>722</v>
      </c>
      <c r="B39" s="702" t="s">
        <v>769</v>
      </c>
      <c r="C39" s="702" t="s">
        <v>724</v>
      </c>
      <c r="D39" s="702" t="s">
        <v>725</v>
      </c>
      <c r="F39" s="703">
        <v>1</v>
      </c>
      <c r="H39" s="704" t="s">
        <v>770</v>
      </c>
      <c r="I39" s="705" t="s">
        <v>1058</v>
      </c>
      <c r="J39" s="706">
        <v>113990</v>
      </c>
      <c r="K39" s="706">
        <v>101900</v>
      </c>
      <c r="L39" s="706">
        <v>101340</v>
      </c>
      <c r="M39" s="706">
        <v>560</v>
      </c>
      <c r="N39" s="706">
        <v>12090</v>
      </c>
      <c r="O39" s="707">
        <v>200</v>
      </c>
      <c r="P39" s="706">
        <v>11820</v>
      </c>
      <c r="Q39" s="706">
        <v>150</v>
      </c>
      <c r="R39" s="706">
        <v>5530</v>
      </c>
      <c r="S39" s="706">
        <v>470</v>
      </c>
      <c r="T39" s="706">
        <v>5670</v>
      </c>
      <c r="U39" s="706">
        <v>80</v>
      </c>
      <c r="V39" s="706">
        <v>40</v>
      </c>
      <c r="W39" s="649"/>
    </row>
    <row r="40" spans="1:23" ht="12" customHeight="1">
      <c r="A40" s="702" t="s">
        <v>722</v>
      </c>
      <c r="B40" s="702" t="s">
        <v>771</v>
      </c>
      <c r="C40" s="702" t="s">
        <v>724</v>
      </c>
      <c r="D40" s="702" t="s">
        <v>725</v>
      </c>
      <c r="F40" s="703">
        <v>1</v>
      </c>
      <c r="H40" s="704" t="s">
        <v>772</v>
      </c>
      <c r="I40" s="705" t="s">
        <v>1059</v>
      </c>
      <c r="J40" s="706">
        <v>33020</v>
      </c>
      <c r="K40" s="706">
        <v>29530</v>
      </c>
      <c r="L40" s="706">
        <v>29450</v>
      </c>
      <c r="M40" s="706">
        <v>80</v>
      </c>
      <c r="N40" s="706">
        <v>3500</v>
      </c>
      <c r="O40" s="707">
        <v>120</v>
      </c>
      <c r="P40" s="706">
        <v>3370</v>
      </c>
      <c r="Q40" s="706">
        <v>60</v>
      </c>
      <c r="R40" s="706">
        <v>740</v>
      </c>
      <c r="S40" s="706">
        <v>90</v>
      </c>
      <c r="T40" s="706">
        <v>2490</v>
      </c>
      <c r="U40" s="706">
        <v>10</v>
      </c>
      <c r="V40" s="706">
        <v>10</v>
      </c>
      <c r="W40" s="649"/>
    </row>
    <row r="41" spans="1:23" ht="12" customHeight="1">
      <c r="A41" s="702" t="s">
        <v>722</v>
      </c>
      <c r="B41" s="702" t="s">
        <v>773</v>
      </c>
      <c r="C41" s="702" t="s">
        <v>724</v>
      </c>
      <c r="D41" s="702" t="s">
        <v>725</v>
      </c>
      <c r="F41" s="703">
        <v>1</v>
      </c>
      <c r="H41" s="704" t="s">
        <v>774</v>
      </c>
      <c r="I41" s="705" t="s">
        <v>1060</v>
      </c>
      <c r="J41" s="706">
        <v>42220</v>
      </c>
      <c r="K41" s="706">
        <v>36600</v>
      </c>
      <c r="L41" s="706">
        <v>36070</v>
      </c>
      <c r="M41" s="706">
        <v>530</v>
      </c>
      <c r="N41" s="706">
        <v>5620</v>
      </c>
      <c r="O41" s="707">
        <v>20</v>
      </c>
      <c r="P41" s="706">
        <v>5540</v>
      </c>
      <c r="Q41" s="706">
        <v>80</v>
      </c>
      <c r="R41" s="706">
        <v>3220</v>
      </c>
      <c r="S41" s="706">
        <v>200</v>
      </c>
      <c r="T41" s="706">
        <v>2030</v>
      </c>
      <c r="U41" s="706">
        <v>70</v>
      </c>
      <c r="V41" s="706">
        <v>20</v>
      </c>
      <c r="W41" s="649"/>
    </row>
    <row r="42" spans="1:23" ht="12" customHeight="1">
      <c r="A42" s="702" t="s">
        <v>722</v>
      </c>
      <c r="B42" s="702" t="s">
        <v>775</v>
      </c>
      <c r="C42" s="702" t="s">
        <v>724</v>
      </c>
      <c r="D42" s="702" t="s">
        <v>725</v>
      </c>
      <c r="F42" s="703">
        <v>1</v>
      </c>
      <c r="H42" s="704" t="s">
        <v>776</v>
      </c>
      <c r="I42" s="705" t="s">
        <v>1061</v>
      </c>
      <c r="J42" s="706">
        <v>73150</v>
      </c>
      <c r="K42" s="706">
        <v>64500</v>
      </c>
      <c r="L42" s="706">
        <v>63900</v>
      </c>
      <c r="M42" s="706">
        <v>600</v>
      </c>
      <c r="N42" s="706">
        <v>8650</v>
      </c>
      <c r="O42" s="707">
        <v>240</v>
      </c>
      <c r="P42" s="706">
        <v>8250</v>
      </c>
      <c r="Q42" s="706">
        <v>200</v>
      </c>
      <c r="R42" s="706">
        <v>3460</v>
      </c>
      <c r="S42" s="706">
        <v>350</v>
      </c>
      <c r="T42" s="706">
        <v>4250</v>
      </c>
      <c r="U42" s="706">
        <v>160</v>
      </c>
      <c r="V42" s="706">
        <v>50</v>
      </c>
      <c r="W42" s="649"/>
    </row>
    <row r="43" spans="1:23" ht="12" customHeight="1">
      <c r="A43" s="702" t="s">
        <v>722</v>
      </c>
      <c r="B43" s="702" t="s">
        <v>777</v>
      </c>
      <c r="C43" s="702" t="s">
        <v>724</v>
      </c>
      <c r="D43" s="702" t="s">
        <v>725</v>
      </c>
      <c r="F43" s="703">
        <v>1</v>
      </c>
      <c r="H43" s="704" t="s">
        <v>778</v>
      </c>
      <c r="I43" s="705" t="s">
        <v>1062</v>
      </c>
      <c r="J43" s="706">
        <v>19730</v>
      </c>
      <c r="K43" s="706">
        <v>17080</v>
      </c>
      <c r="L43" s="706">
        <v>17000</v>
      </c>
      <c r="M43" s="706">
        <v>80</v>
      </c>
      <c r="N43" s="706">
        <v>2640</v>
      </c>
      <c r="O43" s="707">
        <v>20</v>
      </c>
      <c r="P43" s="706">
        <v>2620</v>
      </c>
      <c r="Q43" s="706">
        <v>60</v>
      </c>
      <c r="R43" s="706">
        <v>1460</v>
      </c>
      <c r="S43" s="706">
        <v>180</v>
      </c>
      <c r="T43" s="706">
        <v>920</v>
      </c>
      <c r="U43" s="706">
        <v>10</v>
      </c>
      <c r="V43" s="706">
        <v>20</v>
      </c>
      <c r="W43" s="649"/>
    </row>
    <row r="44" spans="1:23" ht="12" customHeight="1">
      <c r="A44" s="702" t="s">
        <v>722</v>
      </c>
      <c r="B44" s="702" t="s">
        <v>779</v>
      </c>
      <c r="C44" s="702" t="s">
        <v>724</v>
      </c>
      <c r="D44" s="702" t="s">
        <v>725</v>
      </c>
      <c r="F44" s="703">
        <v>1</v>
      </c>
      <c r="H44" s="704" t="s">
        <v>780</v>
      </c>
      <c r="I44" s="705" t="s">
        <v>1063</v>
      </c>
      <c r="J44" s="706">
        <v>48310</v>
      </c>
      <c r="K44" s="706">
        <v>42980</v>
      </c>
      <c r="L44" s="706">
        <v>42750</v>
      </c>
      <c r="M44" s="706">
        <v>230</v>
      </c>
      <c r="N44" s="706">
        <v>5330</v>
      </c>
      <c r="O44" s="707">
        <v>60</v>
      </c>
      <c r="P44" s="706">
        <v>5240</v>
      </c>
      <c r="Q44" s="706">
        <v>920</v>
      </c>
      <c r="R44" s="706">
        <v>1210</v>
      </c>
      <c r="S44" s="706">
        <v>1200</v>
      </c>
      <c r="T44" s="706">
        <v>1920</v>
      </c>
      <c r="U44" s="706">
        <v>40</v>
      </c>
      <c r="V44" s="706">
        <v>20</v>
      </c>
      <c r="W44" s="649"/>
    </row>
    <row r="45" spans="1:23" ht="12" customHeight="1">
      <c r="A45" s="702" t="s">
        <v>722</v>
      </c>
      <c r="B45" s="702" t="s">
        <v>781</v>
      </c>
      <c r="C45" s="702" t="s">
        <v>724</v>
      </c>
      <c r="D45" s="702" t="s">
        <v>725</v>
      </c>
      <c r="F45" s="703">
        <v>1</v>
      </c>
      <c r="H45" s="704" t="s">
        <v>782</v>
      </c>
      <c r="I45" s="705" t="s">
        <v>1064</v>
      </c>
      <c r="J45" s="706">
        <v>16350</v>
      </c>
      <c r="K45" s="706">
        <v>14600</v>
      </c>
      <c r="L45" s="706">
        <v>14600</v>
      </c>
      <c r="M45" s="706" t="s">
        <v>957</v>
      </c>
      <c r="N45" s="706">
        <v>1760</v>
      </c>
      <c r="O45" s="707">
        <v>0</v>
      </c>
      <c r="P45" s="706">
        <v>1760</v>
      </c>
      <c r="Q45" s="706">
        <v>10</v>
      </c>
      <c r="R45" s="706">
        <v>360</v>
      </c>
      <c r="S45" s="706">
        <v>60</v>
      </c>
      <c r="T45" s="706">
        <v>1340</v>
      </c>
      <c r="U45" s="706" t="s">
        <v>957</v>
      </c>
      <c r="V45" s="706">
        <v>50</v>
      </c>
      <c r="W45" s="649"/>
    </row>
    <row r="46" spans="1:23" ht="12" customHeight="1">
      <c r="A46" s="702" t="s">
        <v>722</v>
      </c>
      <c r="B46" s="702" t="s">
        <v>783</v>
      </c>
      <c r="C46" s="702" t="s">
        <v>724</v>
      </c>
      <c r="D46" s="702" t="s">
        <v>725</v>
      </c>
      <c r="F46" s="703">
        <v>1</v>
      </c>
      <c r="H46" s="704" t="s">
        <v>1034</v>
      </c>
      <c r="I46" s="705" t="s">
        <v>1065</v>
      </c>
      <c r="J46" s="706">
        <v>17970</v>
      </c>
      <c r="K46" s="706">
        <v>14970</v>
      </c>
      <c r="L46" s="706">
        <v>14940</v>
      </c>
      <c r="M46" s="706">
        <v>30</v>
      </c>
      <c r="N46" s="706">
        <v>3010</v>
      </c>
      <c r="O46" s="707">
        <v>0</v>
      </c>
      <c r="P46" s="706">
        <v>2960</v>
      </c>
      <c r="Q46" s="706">
        <v>580</v>
      </c>
      <c r="R46" s="706">
        <v>710</v>
      </c>
      <c r="S46" s="706">
        <v>50</v>
      </c>
      <c r="T46" s="706">
        <v>1630</v>
      </c>
      <c r="U46" s="706">
        <v>40</v>
      </c>
      <c r="V46" s="706">
        <v>40</v>
      </c>
      <c r="W46" s="649"/>
    </row>
    <row r="47" spans="1:23" ht="12" customHeight="1">
      <c r="A47" s="702" t="s">
        <v>722</v>
      </c>
      <c r="B47" s="702" t="s">
        <v>784</v>
      </c>
      <c r="C47" s="702" t="s">
        <v>724</v>
      </c>
      <c r="D47" s="702" t="s">
        <v>725</v>
      </c>
      <c r="F47" s="703">
        <v>1</v>
      </c>
      <c r="H47" s="704" t="s">
        <v>785</v>
      </c>
      <c r="I47" s="705" t="s">
        <v>1066</v>
      </c>
      <c r="J47" s="706">
        <v>11000</v>
      </c>
      <c r="K47" s="706">
        <v>8740</v>
      </c>
      <c r="L47" s="706">
        <v>8690</v>
      </c>
      <c r="M47" s="706">
        <v>60</v>
      </c>
      <c r="N47" s="706">
        <v>2260</v>
      </c>
      <c r="O47" s="707">
        <v>40</v>
      </c>
      <c r="P47" s="706">
        <v>2210</v>
      </c>
      <c r="Q47" s="706">
        <v>90</v>
      </c>
      <c r="R47" s="706">
        <v>260</v>
      </c>
      <c r="S47" s="706">
        <v>40</v>
      </c>
      <c r="T47" s="706">
        <v>1820</v>
      </c>
      <c r="U47" s="706">
        <v>10</v>
      </c>
      <c r="V47" s="706">
        <v>30</v>
      </c>
      <c r="W47" s="649"/>
    </row>
    <row r="48" spans="1:23" ht="12" customHeight="1">
      <c r="A48" s="702" t="s">
        <v>722</v>
      </c>
      <c r="B48" s="702" t="s">
        <v>786</v>
      </c>
      <c r="C48" s="702" t="s">
        <v>724</v>
      </c>
      <c r="D48" s="702" t="s">
        <v>725</v>
      </c>
      <c r="F48" s="703">
        <v>1</v>
      </c>
      <c r="H48" s="704" t="s">
        <v>787</v>
      </c>
      <c r="I48" s="705" t="s">
        <v>1067</v>
      </c>
      <c r="J48" s="706">
        <v>26700</v>
      </c>
      <c r="K48" s="706">
        <v>22370</v>
      </c>
      <c r="L48" s="706">
        <v>22330</v>
      </c>
      <c r="M48" s="706">
        <v>40</v>
      </c>
      <c r="N48" s="706">
        <v>4330</v>
      </c>
      <c r="O48" s="707">
        <v>20</v>
      </c>
      <c r="P48" s="706">
        <v>4290</v>
      </c>
      <c r="Q48" s="706">
        <v>400</v>
      </c>
      <c r="R48" s="706">
        <v>990</v>
      </c>
      <c r="S48" s="706">
        <v>90</v>
      </c>
      <c r="T48" s="706">
        <v>2810</v>
      </c>
      <c r="U48" s="706">
        <v>20</v>
      </c>
      <c r="V48" s="706">
        <v>90</v>
      </c>
      <c r="W48" s="649"/>
    </row>
    <row r="49" spans="1:23" ht="12" customHeight="1">
      <c r="A49" s="702" t="s">
        <v>722</v>
      </c>
      <c r="B49" s="702" t="s">
        <v>788</v>
      </c>
      <c r="C49" s="702" t="s">
        <v>724</v>
      </c>
      <c r="D49" s="702" t="s">
        <v>725</v>
      </c>
      <c r="F49" s="703">
        <v>1</v>
      </c>
      <c r="H49" s="704" t="s">
        <v>789</v>
      </c>
      <c r="I49" s="705" t="s">
        <v>1068</v>
      </c>
      <c r="J49" s="706">
        <v>19940</v>
      </c>
      <c r="K49" s="706">
        <v>16430</v>
      </c>
      <c r="L49" s="706">
        <v>16360</v>
      </c>
      <c r="M49" s="706">
        <v>70</v>
      </c>
      <c r="N49" s="706">
        <v>3510</v>
      </c>
      <c r="O49" s="707">
        <v>250</v>
      </c>
      <c r="P49" s="706">
        <v>3260</v>
      </c>
      <c r="Q49" s="706">
        <v>230</v>
      </c>
      <c r="R49" s="706">
        <v>930</v>
      </c>
      <c r="S49" s="706">
        <v>10</v>
      </c>
      <c r="T49" s="706">
        <v>2090</v>
      </c>
      <c r="U49" s="706" t="s">
        <v>957</v>
      </c>
      <c r="V49" s="706">
        <v>80</v>
      </c>
      <c r="W49" s="649"/>
    </row>
    <row r="50" spans="1:23" ht="12" customHeight="1">
      <c r="A50" s="702" t="s">
        <v>722</v>
      </c>
      <c r="B50" s="702" t="s">
        <v>790</v>
      </c>
      <c r="C50" s="702" t="s">
        <v>724</v>
      </c>
      <c r="D50" s="702" t="s">
        <v>725</v>
      </c>
      <c r="F50" s="703">
        <v>1</v>
      </c>
      <c r="H50" s="704" t="s">
        <v>791</v>
      </c>
      <c r="I50" s="705" t="s">
        <v>1069</v>
      </c>
      <c r="J50" s="706">
        <v>14190</v>
      </c>
      <c r="K50" s="706">
        <v>11630</v>
      </c>
      <c r="L50" s="706">
        <v>11600</v>
      </c>
      <c r="M50" s="706">
        <v>40</v>
      </c>
      <c r="N50" s="706">
        <v>2550</v>
      </c>
      <c r="O50" s="707">
        <v>30</v>
      </c>
      <c r="P50" s="706">
        <v>2510</v>
      </c>
      <c r="Q50" s="706">
        <v>200</v>
      </c>
      <c r="R50" s="706">
        <v>670</v>
      </c>
      <c r="S50" s="706">
        <v>100</v>
      </c>
      <c r="T50" s="706">
        <v>1540</v>
      </c>
      <c r="U50" s="706">
        <v>20</v>
      </c>
      <c r="V50" s="706">
        <v>40</v>
      </c>
      <c r="W50" s="649"/>
    </row>
    <row r="51" spans="1:23" ht="12" customHeight="1">
      <c r="A51" s="702" t="s">
        <v>722</v>
      </c>
      <c r="B51" s="702" t="s">
        <v>792</v>
      </c>
      <c r="C51" s="702" t="s">
        <v>724</v>
      </c>
      <c r="D51" s="702" t="s">
        <v>725</v>
      </c>
      <c r="F51" s="703">
        <v>1</v>
      </c>
      <c r="H51" s="704" t="s">
        <v>793</v>
      </c>
      <c r="I51" s="705" t="s">
        <v>1070</v>
      </c>
      <c r="J51" s="706">
        <v>21810</v>
      </c>
      <c r="K51" s="706">
        <v>16930</v>
      </c>
      <c r="L51" s="706">
        <v>16850</v>
      </c>
      <c r="M51" s="706">
        <v>80</v>
      </c>
      <c r="N51" s="706">
        <v>4880</v>
      </c>
      <c r="O51" s="707">
        <v>40</v>
      </c>
      <c r="P51" s="706">
        <v>4800</v>
      </c>
      <c r="Q51" s="706">
        <v>470</v>
      </c>
      <c r="R51" s="706">
        <v>1330</v>
      </c>
      <c r="S51" s="706">
        <v>70</v>
      </c>
      <c r="T51" s="706">
        <v>2930</v>
      </c>
      <c r="U51" s="706">
        <v>40</v>
      </c>
      <c r="V51" s="706">
        <v>40</v>
      </c>
      <c r="W51" s="649"/>
    </row>
    <row r="52" spans="1:23" ht="12" customHeight="1">
      <c r="A52" s="702" t="s">
        <v>722</v>
      </c>
      <c r="B52" s="702" t="s">
        <v>794</v>
      </c>
      <c r="C52" s="702" t="s">
        <v>724</v>
      </c>
      <c r="D52" s="702" t="s">
        <v>725</v>
      </c>
      <c r="F52" s="703">
        <v>1</v>
      </c>
      <c r="H52" s="704" t="s">
        <v>795</v>
      </c>
      <c r="I52" s="705" t="s">
        <v>1071</v>
      </c>
      <c r="J52" s="706">
        <v>14950</v>
      </c>
      <c r="K52" s="706">
        <v>12750</v>
      </c>
      <c r="L52" s="706">
        <v>12730</v>
      </c>
      <c r="M52" s="706">
        <v>30</v>
      </c>
      <c r="N52" s="706">
        <v>2200</v>
      </c>
      <c r="O52" s="707">
        <v>80</v>
      </c>
      <c r="P52" s="706">
        <v>2100</v>
      </c>
      <c r="Q52" s="706">
        <v>210</v>
      </c>
      <c r="R52" s="706">
        <v>380</v>
      </c>
      <c r="S52" s="706">
        <v>30</v>
      </c>
      <c r="T52" s="706">
        <v>1470</v>
      </c>
      <c r="U52" s="706">
        <v>20</v>
      </c>
      <c r="V52" s="706">
        <v>20</v>
      </c>
      <c r="W52" s="649"/>
    </row>
    <row r="53" spans="1:23" ht="12" customHeight="1">
      <c r="A53" s="702" t="s">
        <v>722</v>
      </c>
      <c r="B53" s="702" t="s">
        <v>796</v>
      </c>
      <c r="C53" s="702" t="s">
        <v>724</v>
      </c>
      <c r="D53" s="702" t="s">
        <v>725</v>
      </c>
      <c r="F53" s="703">
        <v>1</v>
      </c>
      <c r="H53" s="704" t="s">
        <v>797</v>
      </c>
      <c r="I53" s="705" t="s">
        <v>1072</v>
      </c>
      <c r="J53" s="706">
        <v>19970</v>
      </c>
      <c r="K53" s="706">
        <v>14260</v>
      </c>
      <c r="L53" s="706">
        <v>14260</v>
      </c>
      <c r="M53" s="706" t="s">
        <v>957</v>
      </c>
      <c r="N53" s="706">
        <v>5710</v>
      </c>
      <c r="O53" s="707">
        <v>110</v>
      </c>
      <c r="P53" s="706">
        <v>5590</v>
      </c>
      <c r="Q53" s="706">
        <v>1150</v>
      </c>
      <c r="R53" s="706">
        <v>2380</v>
      </c>
      <c r="S53" s="706">
        <v>330</v>
      </c>
      <c r="T53" s="706">
        <v>1730</v>
      </c>
      <c r="U53" s="706">
        <v>10</v>
      </c>
      <c r="V53" s="706">
        <v>30</v>
      </c>
      <c r="W53" s="649"/>
    </row>
    <row r="54" spans="1:23" ht="12" customHeight="1">
      <c r="A54" s="702" t="s">
        <v>722</v>
      </c>
      <c r="B54" s="702" t="s">
        <v>798</v>
      </c>
      <c r="C54" s="702" t="s">
        <v>724</v>
      </c>
      <c r="D54" s="702" t="s">
        <v>725</v>
      </c>
      <c r="F54" s="703">
        <v>1</v>
      </c>
      <c r="H54" s="704" t="s">
        <v>799</v>
      </c>
      <c r="I54" s="705" t="s">
        <v>1073</v>
      </c>
      <c r="J54" s="706">
        <v>31330</v>
      </c>
      <c r="K54" s="706">
        <v>27760</v>
      </c>
      <c r="L54" s="706">
        <v>27690</v>
      </c>
      <c r="M54" s="706">
        <v>70</v>
      </c>
      <c r="N54" s="706">
        <v>3580</v>
      </c>
      <c r="O54" s="707">
        <v>100</v>
      </c>
      <c r="P54" s="706">
        <v>3410</v>
      </c>
      <c r="Q54" s="706">
        <v>80</v>
      </c>
      <c r="R54" s="706">
        <v>830</v>
      </c>
      <c r="S54" s="706">
        <v>100</v>
      </c>
      <c r="T54" s="706">
        <v>2400</v>
      </c>
      <c r="U54" s="706">
        <v>70</v>
      </c>
      <c r="V54" s="706">
        <v>120</v>
      </c>
      <c r="W54" s="649"/>
    </row>
    <row r="55" spans="1:23" ht="12" customHeight="1">
      <c r="A55" s="702" t="s">
        <v>722</v>
      </c>
      <c r="B55" s="702" t="s">
        <v>800</v>
      </c>
      <c r="C55" s="702" t="s">
        <v>724</v>
      </c>
      <c r="D55" s="702" t="s">
        <v>725</v>
      </c>
      <c r="F55" s="703">
        <v>1</v>
      </c>
      <c r="H55" s="704" t="s">
        <v>801</v>
      </c>
      <c r="I55" s="705" t="s">
        <v>1074</v>
      </c>
      <c r="J55" s="706">
        <v>12890</v>
      </c>
      <c r="K55" s="706">
        <v>12190</v>
      </c>
      <c r="L55" s="706">
        <v>12130</v>
      </c>
      <c r="M55" s="706">
        <v>60</v>
      </c>
      <c r="N55" s="706">
        <v>700</v>
      </c>
      <c r="O55" s="707">
        <v>70</v>
      </c>
      <c r="P55" s="706">
        <v>630</v>
      </c>
      <c r="Q55" s="706">
        <v>40</v>
      </c>
      <c r="R55" s="706">
        <v>10</v>
      </c>
      <c r="S55" s="706">
        <v>60</v>
      </c>
      <c r="T55" s="706">
        <v>520</v>
      </c>
      <c r="U55" s="706" t="s">
        <v>957</v>
      </c>
      <c r="V55" s="706" t="s">
        <v>957</v>
      </c>
      <c r="W55" s="649"/>
    </row>
    <row r="56" spans="1:23" ht="12" customHeight="1">
      <c r="A56" s="702" t="s">
        <v>722</v>
      </c>
      <c r="B56" s="702" t="s">
        <v>802</v>
      </c>
      <c r="C56" s="702" t="s">
        <v>724</v>
      </c>
      <c r="D56" s="702" t="s">
        <v>725</v>
      </c>
      <c r="F56" s="703">
        <v>1</v>
      </c>
      <c r="H56" s="704" t="s">
        <v>803</v>
      </c>
      <c r="I56" s="705" t="s">
        <v>1075</v>
      </c>
      <c r="J56" s="706">
        <v>7350</v>
      </c>
      <c r="K56" s="706">
        <v>6560</v>
      </c>
      <c r="L56" s="706">
        <v>6550</v>
      </c>
      <c r="M56" s="706">
        <v>10</v>
      </c>
      <c r="N56" s="706">
        <v>790</v>
      </c>
      <c r="O56" s="707">
        <v>0</v>
      </c>
      <c r="P56" s="706">
        <v>790</v>
      </c>
      <c r="Q56" s="706">
        <v>120</v>
      </c>
      <c r="R56" s="706">
        <v>30</v>
      </c>
      <c r="S56" s="706">
        <v>40</v>
      </c>
      <c r="T56" s="706">
        <v>600</v>
      </c>
      <c r="U56" s="706" t="s">
        <v>957</v>
      </c>
      <c r="V56" s="706">
        <v>30</v>
      </c>
      <c r="W56" s="649"/>
    </row>
    <row r="57" spans="1:23" ht="12" customHeight="1">
      <c r="A57" s="702" t="s">
        <v>722</v>
      </c>
      <c r="B57" s="702" t="s">
        <v>804</v>
      </c>
      <c r="C57" s="702" t="s">
        <v>724</v>
      </c>
      <c r="D57" s="702" t="s">
        <v>725</v>
      </c>
      <c r="F57" s="703">
        <v>1</v>
      </c>
      <c r="H57" s="704" t="s">
        <v>805</v>
      </c>
      <c r="I57" s="705" t="s">
        <v>1076</v>
      </c>
      <c r="J57" s="706">
        <v>11130</v>
      </c>
      <c r="K57" s="706">
        <v>10490</v>
      </c>
      <c r="L57" s="706">
        <v>10210</v>
      </c>
      <c r="M57" s="706">
        <v>280</v>
      </c>
      <c r="N57" s="706">
        <v>640</v>
      </c>
      <c r="O57" s="707">
        <v>20</v>
      </c>
      <c r="P57" s="706">
        <v>620</v>
      </c>
      <c r="Q57" s="706">
        <v>20</v>
      </c>
      <c r="R57" s="706">
        <v>100</v>
      </c>
      <c r="S57" s="706" t="s">
        <v>957</v>
      </c>
      <c r="T57" s="706">
        <v>510</v>
      </c>
      <c r="U57" s="706" t="s">
        <v>957</v>
      </c>
      <c r="V57" s="706" t="s">
        <v>957</v>
      </c>
      <c r="W57" s="649"/>
    </row>
    <row r="58" spans="1:23" ht="12" customHeight="1">
      <c r="A58" s="702" t="s">
        <v>722</v>
      </c>
      <c r="B58" s="702" t="s">
        <v>806</v>
      </c>
      <c r="C58" s="702" t="s">
        <v>724</v>
      </c>
      <c r="D58" s="702" t="s">
        <v>725</v>
      </c>
      <c r="F58" s="703">
        <v>1</v>
      </c>
      <c r="H58" s="704" t="s">
        <v>807</v>
      </c>
      <c r="I58" s="705" t="s">
        <v>1077</v>
      </c>
      <c r="J58" s="706">
        <v>13830</v>
      </c>
      <c r="K58" s="706">
        <v>12420</v>
      </c>
      <c r="L58" s="706">
        <v>12360</v>
      </c>
      <c r="M58" s="706">
        <v>60</v>
      </c>
      <c r="N58" s="706">
        <v>1410</v>
      </c>
      <c r="O58" s="707">
        <v>0</v>
      </c>
      <c r="P58" s="706">
        <v>1370</v>
      </c>
      <c r="Q58" s="706">
        <v>30</v>
      </c>
      <c r="R58" s="706">
        <v>440</v>
      </c>
      <c r="S58" s="706">
        <v>110</v>
      </c>
      <c r="T58" s="706">
        <v>790</v>
      </c>
      <c r="U58" s="706">
        <v>40</v>
      </c>
      <c r="V58" s="706" t="s">
        <v>957</v>
      </c>
      <c r="W58" s="649"/>
    </row>
    <row r="59" spans="1:23" ht="12" customHeight="1">
      <c r="A59" s="702" t="s">
        <v>722</v>
      </c>
      <c r="B59" s="702" t="s">
        <v>808</v>
      </c>
      <c r="C59" s="702" t="s">
        <v>724</v>
      </c>
      <c r="D59" s="702" t="s">
        <v>725</v>
      </c>
      <c r="F59" s="703">
        <v>1</v>
      </c>
      <c r="H59" s="704" t="s">
        <v>809</v>
      </c>
      <c r="I59" s="705" t="s">
        <v>1078</v>
      </c>
      <c r="J59" s="706">
        <v>7080</v>
      </c>
      <c r="K59" s="706">
        <v>6250</v>
      </c>
      <c r="L59" s="706">
        <v>6200</v>
      </c>
      <c r="M59" s="706">
        <v>50</v>
      </c>
      <c r="N59" s="706">
        <v>830</v>
      </c>
      <c r="O59" s="707">
        <v>0</v>
      </c>
      <c r="P59" s="706">
        <v>830</v>
      </c>
      <c r="Q59" s="706" t="s">
        <v>957</v>
      </c>
      <c r="R59" s="706">
        <v>450</v>
      </c>
      <c r="S59" s="706">
        <v>30</v>
      </c>
      <c r="T59" s="706">
        <v>350</v>
      </c>
      <c r="U59" s="706" t="s">
        <v>957</v>
      </c>
      <c r="V59" s="706">
        <v>20</v>
      </c>
      <c r="W59" s="649"/>
    </row>
    <row r="60" spans="1:23" ht="12" customHeight="1">
      <c r="A60" s="702" t="s">
        <v>722</v>
      </c>
      <c r="B60" s="702" t="s">
        <v>810</v>
      </c>
      <c r="C60" s="702" t="s">
        <v>724</v>
      </c>
      <c r="D60" s="702" t="s">
        <v>725</v>
      </c>
      <c r="F60" s="703">
        <v>1</v>
      </c>
      <c r="H60" s="704" t="s">
        <v>811</v>
      </c>
      <c r="I60" s="705" t="s">
        <v>1079</v>
      </c>
      <c r="J60" s="706">
        <v>12870</v>
      </c>
      <c r="K60" s="706">
        <v>11660</v>
      </c>
      <c r="L60" s="706">
        <v>11560</v>
      </c>
      <c r="M60" s="706">
        <v>100</v>
      </c>
      <c r="N60" s="706">
        <v>1210</v>
      </c>
      <c r="O60" s="707">
        <v>0</v>
      </c>
      <c r="P60" s="706">
        <v>1210</v>
      </c>
      <c r="Q60" s="706">
        <v>20</v>
      </c>
      <c r="R60" s="706">
        <v>440</v>
      </c>
      <c r="S60" s="706">
        <v>60</v>
      </c>
      <c r="T60" s="706">
        <v>690</v>
      </c>
      <c r="U60" s="706" t="s">
        <v>957</v>
      </c>
      <c r="V60" s="706" t="s">
        <v>957</v>
      </c>
      <c r="W60" s="649"/>
    </row>
    <row r="61" spans="1:23" ht="12" customHeight="1">
      <c r="A61" s="702" t="s">
        <v>722</v>
      </c>
      <c r="B61" s="702" t="s">
        <v>812</v>
      </c>
      <c r="C61" s="702" t="s">
        <v>724</v>
      </c>
      <c r="D61" s="702" t="s">
        <v>725</v>
      </c>
      <c r="F61" s="703">
        <v>1</v>
      </c>
      <c r="H61" s="704" t="s">
        <v>813</v>
      </c>
      <c r="I61" s="705" t="s">
        <v>1080</v>
      </c>
      <c r="J61" s="706">
        <v>6750</v>
      </c>
      <c r="K61" s="706">
        <v>5390</v>
      </c>
      <c r="L61" s="706">
        <v>5320</v>
      </c>
      <c r="M61" s="706">
        <v>70</v>
      </c>
      <c r="N61" s="706">
        <v>1360</v>
      </c>
      <c r="O61" s="707">
        <v>0</v>
      </c>
      <c r="P61" s="706">
        <v>1360</v>
      </c>
      <c r="Q61" s="706">
        <v>70</v>
      </c>
      <c r="R61" s="706">
        <v>460</v>
      </c>
      <c r="S61" s="706">
        <v>40</v>
      </c>
      <c r="T61" s="706">
        <v>800</v>
      </c>
      <c r="U61" s="706" t="s">
        <v>957</v>
      </c>
      <c r="V61" s="706" t="s">
        <v>957</v>
      </c>
      <c r="W61" s="649"/>
    </row>
    <row r="62" spans="1:23" ht="12" customHeight="1">
      <c r="A62" s="702" t="s">
        <v>722</v>
      </c>
      <c r="B62" s="702" t="s">
        <v>814</v>
      </c>
      <c r="C62" s="702" t="s">
        <v>724</v>
      </c>
      <c r="D62" s="702" t="s">
        <v>725</v>
      </c>
      <c r="F62" s="703">
        <v>1</v>
      </c>
      <c r="H62" s="704" t="s">
        <v>815</v>
      </c>
      <c r="I62" s="705" t="s">
        <v>1081</v>
      </c>
      <c r="J62" s="706">
        <v>8160</v>
      </c>
      <c r="K62" s="706">
        <v>6040</v>
      </c>
      <c r="L62" s="706">
        <v>6010</v>
      </c>
      <c r="M62" s="706">
        <v>30</v>
      </c>
      <c r="N62" s="706">
        <v>2120</v>
      </c>
      <c r="O62" s="707">
        <v>30</v>
      </c>
      <c r="P62" s="706">
        <v>2080</v>
      </c>
      <c r="Q62" s="706">
        <v>60</v>
      </c>
      <c r="R62" s="706">
        <v>270</v>
      </c>
      <c r="S62" s="706" t="s">
        <v>957</v>
      </c>
      <c r="T62" s="706">
        <v>1750</v>
      </c>
      <c r="U62" s="706">
        <v>10</v>
      </c>
      <c r="V62" s="706">
        <v>40</v>
      </c>
      <c r="W62" s="649"/>
    </row>
    <row r="63" spans="1:23" ht="12" customHeight="1">
      <c r="A63" s="702" t="s">
        <v>722</v>
      </c>
      <c r="B63" s="702" t="s">
        <v>816</v>
      </c>
      <c r="C63" s="702" t="s">
        <v>724</v>
      </c>
      <c r="D63" s="702" t="s">
        <v>725</v>
      </c>
      <c r="F63" s="703">
        <v>1</v>
      </c>
      <c r="H63" s="704" t="s">
        <v>817</v>
      </c>
      <c r="I63" s="705" t="s">
        <v>1082</v>
      </c>
      <c r="J63" s="706">
        <v>6990</v>
      </c>
      <c r="K63" s="706">
        <v>6240</v>
      </c>
      <c r="L63" s="706">
        <v>6240</v>
      </c>
      <c r="M63" s="706" t="s">
        <v>957</v>
      </c>
      <c r="N63" s="706">
        <v>750</v>
      </c>
      <c r="O63" s="707">
        <v>10</v>
      </c>
      <c r="P63" s="706">
        <v>740</v>
      </c>
      <c r="Q63" s="706">
        <v>20</v>
      </c>
      <c r="R63" s="706">
        <v>160</v>
      </c>
      <c r="S63" s="706">
        <v>10</v>
      </c>
      <c r="T63" s="706">
        <v>550</v>
      </c>
      <c r="U63" s="706" t="s">
        <v>957</v>
      </c>
      <c r="V63" s="706" t="s">
        <v>957</v>
      </c>
      <c r="W63" s="649"/>
    </row>
    <row r="64" spans="1:23" ht="12" customHeight="1">
      <c r="A64" s="702" t="s">
        <v>722</v>
      </c>
      <c r="B64" s="702" t="s">
        <v>818</v>
      </c>
      <c r="C64" s="702" t="s">
        <v>724</v>
      </c>
      <c r="D64" s="702" t="s">
        <v>725</v>
      </c>
      <c r="F64" s="703">
        <v>1</v>
      </c>
      <c r="H64" s="704" t="s">
        <v>819</v>
      </c>
      <c r="I64" s="705" t="s">
        <v>1083</v>
      </c>
      <c r="J64" s="706">
        <v>6690</v>
      </c>
      <c r="K64" s="706">
        <v>5560</v>
      </c>
      <c r="L64" s="706">
        <v>5560</v>
      </c>
      <c r="M64" s="706" t="s">
        <v>957</v>
      </c>
      <c r="N64" s="706">
        <v>1130</v>
      </c>
      <c r="O64" s="707">
        <v>10</v>
      </c>
      <c r="P64" s="706">
        <v>1120</v>
      </c>
      <c r="Q64" s="706">
        <v>110</v>
      </c>
      <c r="R64" s="706">
        <v>110</v>
      </c>
      <c r="S64" s="706" t="s">
        <v>957</v>
      </c>
      <c r="T64" s="706">
        <v>900</v>
      </c>
      <c r="U64" s="706" t="s">
        <v>957</v>
      </c>
      <c r="V64" s="706" t="s">
        <v>957</v>
      </c>
      <c r="W64" s="649"/>
    </row>
    <row r="65" spans="6:23" ht="6" customHeight="1">
      <c r="F65" s="708"/>
      <c r="H65" s="709"/>
      <c r="I65" s="710"/>
      <c r="J65" s="711"/>
      <c r="K65" s="712"/>
      <c r="L65" s="712"/>
      <c r="M65" s="712"/>
      <c r="N65" s="712"/>
      <c r="O65" s="713"/>
      <c r="P65" s="712"/>
      <c r="Q65" s="712"/>
      <c r="R65" s="712"/>
      <c r="S65" s="712"/>
      <c r="T65" s="712"/>
      <c r="U65" s="712"/>
      <c r="V65" s="712"/>
      <c r="W65" s="649"/>
    </row>
    <row r="66" spans="6:23" ht="6" customHeight="1">
      <c r="F66" s="708"/>
      <c r="H66" s="647"/>
      <c r="I66" s="648"/>
      <c r="J66" s="649"/>
      <c r="K66" s="649"/>
      <c r="L66" s="649"/>
      <c r="M66" s="649"/>
      <c r="N66" s="649"/>
      <c r="O66" s="649"/>
      <c r="P66" s="649"/>
      <c r="Q66" s="649"/>
      <c r="R66" s="649"/>
      <c r="S66" s="649"/>
      <c r="T66" s="649"/>
      <c r="U66" s="649"/>
      <c r="V66" s="649"/>
      <c r="W66" s="649"/>
    </row>
    <row r="67" spans="6:23" ht="12" customHeight="1">
      <c r="F67" s="714"/>
      <c r="H67" s="647"/>
      <c r="I67" s="648"/>
      <c r="J67" s="649"/>
      <c r="K67" s="649"/>
      <c r="L67" s="649"/>
      <c r="M67" s="649"/>
      <c r="N67" s="649"/>
      <c r="O67" s="649"/>
      <c r="P67" s="649"/>
      <c r="Q67" s="649"/>
      <c r="R67" s="649"/>
      <c r="S67" s="649"/>
      <c r="T67" s="649"/>
      <c r="U67" s="649"/>
      <c r="V67" s="649"/>
      <c r="W67" s="649"/>
    </row>
    <row r="68" spans="6:23" ht="12" customHeight="1">
      <c r="H68" s="647"/>
      <c r="I68" s="648"/>
      <c r="J68" s="649"/>
      <c r="K68" s="649"/>
      <c r="L68" s="649"/>
      <c r="M68" s="649"/>
      <c r="N68" s="649"/>
      <c r="O68" s="649"/>
      <c r="P68" s="649"/>
      <c r="Q68" s="649"/>
      <c r="R68" s="649"/>
      <c r="S68" s="649"/>
      <c r="T68" s="649"/>
      <c r="U68" s="649"/>
      <c r="V68" s="649"/>
      <c r="W68" s="649"/>
    </row>
    <row r="69" spans="6:23" ht="12" customHeight="1">
      <c r="H69" s="647"/>
      <c r="I69" s="648"/>
      <c r="J69" s="649"/>
      <c r="K69" s="649"/>
      <c r="L69" s="649"/>
      <c r="M69" s="649"/>
      <c r="N69" s="649"/>
      <c r="O69" s="649"/>
      <c r="P69" s="649"/>
      <c r="Q69" s="649"/>
      <c r="R69" s="649"/>
      <c r="S69" s="649"/>
      <c r="T69" s="649"/>
      <c r="U69" s="649"/>
      <c r="V69" s="649"/>
      <c r="W69" s="649"/>
    </row>
    <row r="70" spans="6:23" ht="12" customHeight="1">
      <c r="H70" s="647"/>
      <c r="I70" s="648"/>
      <c r="J70" s="649"/>
      <c r="K70" s="649"/>
      <c r="L70" s="649"/>
      <c r="M70" s="649"/>
      <c r="N70" s="649"/>
      <c r="O70" s="649"/>
      <c r="P70" s="649"/>
      <c r="Q70" s="649"/>
      <c r="R70" s="649"/>
      <c r="S70" s="649"/>
      <c r="T70" s="649"/>
      <c r="U70" s="649"/>
      <c r="V70" s="649"/>
      <c r="W70" s="649"/>
    </row>
    <row r="71" spans="6:23" ht="12" customHeight="1">
      <c r="H71" s="647"/>
      <c r="I71" s="648"/>
      <c r="J71" s="649"/>
      <c r="K71" s="649"/>
      <c r="L71" s="649"/>
      <c r="M71" s="649"/>
      <c r="N71" s="649"/>
      <c r="O71" s="649"/>
      <c r="P71" s="649"/>
      <c r="Q71" s="649"/>
      <c r="R71" s="649"/>
      <c r="S71" s="649"/>
      <c r="T71" s="649"/>
      <c r="U71" s="649"/>
      <c r="V71" s="649"/>
      <c r="W71" s="649"/>
    </row>
    <row r="72" spans="6:23" ht="12" customHeight="1">
      <c r="H72" s="647"/>
      <c r="I72" s="648"/>
      <c r="J72" s="649"/>
      <c r="K72" s="649"/>
      <c r="L72" s="649"/>
      <c r="M72" s="649"/>
      <c r="N72" s="649"/>
      <c r="O72" s="649"/>
      <c r="P72" s="649"/>
      <c r="Q72" s="649"/>
      <c r="R72" s="649"/>
      <c r="S72" s="649"/>
      <c r="T72" s="649"/>
      <c r="U72" s="649"/>
      <c r="V72" s="649"/>
      <c r="W72" s="649"/>
    </row>
    <row r="73" spans="6:23" ht="12" customHeight="1">
      <c r="H73" s="647"/>
      <c r="I73" s="648"/>
      <c r="J73" s="649"/>
      <c r="K73" s="649"/>
      <c r="L73" s="649"/>
      <c r="M73" s="649"/>
      <c r="N73" s="649"/>
      <c r="O73" s="649"/>
      <c r="P73" s="649"/>
      <c r="Q73" s="649"/>
      <c r="R73" s="649"/>
      <c r="S73" s="649"/>
      <c r="T73" s="649"/>
      <c r="U73" s="649"/>
      <c r="V73" s="649"/>
      <c r="W73" s="649"/>
    </row>
    <row r="74" spans="6:23" ht="12" customHeight="1">
      <c r="H74" s="647"/>
      <c r="I74" s="648"/>
      <c r="J74" s="649"/>
      <c r="K74" s="649"/>
      <c r="L74" s="649"/>
      <c r="M74" s="649"/>
      <c r="N74" s="649"/>
      <c r="O74" s="649"/>
      <c r="P74" s="649"/>
      <c r="Q74" s="649"/>
      <c r="R74" s="649"/>
      <c r="S74" s="649"/>
      <c r="T74" s="649"/>
      <c r="U74" s="649"/>
      <c r="V74" s="649"/>
      <c r="W74" s="649"/>
    </row>
    <row r="75" spans="6:23" ht="12" customHeight="1">
      <c r="H75" s="647"/>
      <c r="I75" s="648"/>
      <c r="J75" s="649"/>
      <c r="K75" s="649"/>
      <c r="L75" s="649"/>
      <c r="M75" s="649"/>
      <c r="N75" s="649"/>
      <c r="O75" s="649"/>
      <c r="P75" s="649"/>
      <c r="Q75" s="649"/>
      <c r="R75" s="649"/>
      <c r="S75" s="649"/>
      <c r="T75" s="649"/>
      <c r="U75" s="649"/>
      <c r="V75" s="649"/>
      <c r="W75" s="649"/>
    </row>
    <row r="76" spans="6:23" ht="12" customHeight="1">
      <c r="H76" s="647"/>
      <c r="I76" s="648"/>
      <c r="J76" s="649"/>
      <c r="K76" s="649"/>
      <c r="L76" s="649"/>
      <c r="M76" s="649"/>
      <c r="N76" s="649"/>
      <c r="O76" s="649"/>
      <c r="P76" s="649"/>
      <c r="Q76" s="649"/>
      <c r="R76" s="649"/>
      <c r="S76" s="649"/>
      <c r="T76" s="649"/>
      <c r="U76" s="649"/>
      <c r="V76" s="649"/>
      <c r="W76" s="649"/>
    </row>
    <row r="77" spans="6:23" ht="12" customHeight="1">
      <c r="H77" s="647"/>
      <c r="I77" s="648"/>
      <c r="J77" s="649"/>
      <c r="K77" s="649"/>
      <c r="L77" s="649"/>
      <c r="M77" s="649"/>
      <c r="N77" s="649"/>
      <c r="O77" s="649"/>
      <c r="P77" s="649"/>
      <c r="Q77" s="649"/>
      <c r="R77" s="649"/>
      <c r="S77" s="649"/>
      <c r="T77" s="649"/>
      <c r="U77" s="649"/>
      <c r="V77" s="649"/>
      <c r="W77" s="649"/>
    </row>
    <row r="78" spans="6:23" ht="12" customHeight="1">
      <c r="H78" s="647"/>
      <c r="I78" s="648"/>
      <c r="J78" s="649"/>
      <c r="K78" s="649"/>
      <c r="L78" s="649"/>
      <c r="M78" s="649"/>
      <c r="N78" s="649"/>
      <c r="O78" s="649"/>
      <c r="P78" s="649"/>
      <c r="Q78" s="649"/>
      <c r="R78" s="649"/>
      <c r="S78" s="649"/>
      <c r="T78" s="649"/>
      <c r="U78" s="649"/>
      <c r="V78" s="649"/>
      <c r="W78" s="649"/>
    </row>
    <row r="79" spans="6:23" ht="12" customHeight="1">
      <c r="H79" s="647"/>
      <c r="I79" s="648"/>
      <c r="J79" s="649"/>
      <c r="K79" s="649"/>
      <c r="L79" s="649"/>
      <c r="M79" s="649"/>
      <c r="N79" s="649"/>
      <c r="O79" s="649"/>
      <c r="P79" s="649"/>
      <c r="Q79" s="649"/>
      <c r="R79" s="649"/>
      <c r="S79" s="649"/>
      <c r="T79" s="649"/>
      <c r="U79" s="649"/>
      <c r="V79" s="649"/>
      <c r="W79" s="649"/>
    </row>
    <row r="80" spans="6:23" ht="12" customHeight="1">
      <c r="H80" s="647"/>
      <c r="I80" s="648"/>
      <c r="J80" s="649"/>
      <c r="K80" s="649"/>
      <c r="L80" s="649"/>
      <c r="M80" s="649"/>
      <c r="N80" s="649"/>
      <c r="O80" s="649"/>
      <c r="P80" s="649"/>
      <c r="Q80" s="649"/>
      <c r="R80" s="649"/>
      <c r="S80" s="649"/>
      <c r="T80" s="649"/>
      <c r="U80" s="649"/>
      <c r="V80" s="649"/>
      <c r="W80" s="649"/>
    </row>
    <row r="81" spans="8:23" ht="12" customHeight="1">
      <c r="H81" s="647"/>
      <c r="I81" s="648"/>
      <c r="J81" s="649"/>
      <c r="K81" s="649"/>
      <c r="L81" s="649"/>
      <c r="M81" s="649"/>
      <c r="N81" s="649"/>
      <c r="O81" s="649"/>
      <c r="P81" s="649"/>
      <c r="Q81" s="649"/>
      <c r="R81" s="649"/>
      <c r="S81" s="649"/>
      <c r="T81" s="649"/>
      <c r="U81" s="649"/>
      <c r="V81" s="649"/>
      <c r="W81" s="649"/>
    </row>
    <row r="82" spans="8:23" ht="12" customHeight="1">
      <c r="H82" s="647"/>
      <c r="I82" s="648"/>
      <c r="J82" s="649"/>
      <c r="K82" s="649"/>
      <c r="L82" s="649"/>
      <c r="M82" s="649"/>
      <c r="N82" s="649"/>
      <c r="O82" s="649"/>
      <c r="P82" s="649"/>
      <c r="Q82" s="649"/>
      <c r="R82" s="649"/>
      <c r="S82" s="649"/>
      <c r="T82" s="649"/>
      <c r="U82" s="649"/>
      <c r="V82" s="649"/>
      <c r="W82" s="649"/>
    </row>
    <row r="83" spans="8:23" ht="12" customHeight="1">
      <c r="H83" s="647"/>
      <c r="I83" s="648"/>
      <c r="J83" s="649"/>
      <c r="K83" s="649"/>
      <c r="L83" s="649"/>
      <c r="M83" s="649"/>
      <c r="N83" s="649"/>
      <c r="O83" s="649"/>
      <c r="P83" s="649"/>
      <c r="Q83" s="649"/>
      <c r="R83" s="649"/>
      <c r="S83" s="649"/>
      <c r="T83" s="649"/>
      <c r="U83" s="649"/>
      <c r="V83" s="649"/>
      <c r="W83" s="649"/>
    </row>
    <row r="84" spans="8:23" ht="12" customHeight="1">
      <c r="H84" s="647"/>
      <c r="I84" s="648"/>
      <c r="J84" s="649"/>
      <c r="K84" s="649"/>
      <c r="L84" s="649"/>
      <c r="M84" s="649"/>
      <c r="N84" s="649"/>
      <c r="O84" s="649"/>
      <c r="P84" s="649"/>
      <c r="Q84" s="649"/>
      <c r="R84" s="649"/>
      <c r="S84" s="649"/>
      <c r="T84" s="649"/>
      <c r="U84" s="649"/>
      <c r="V84" s="649"/>
      <c r="W84" s="649"/>
    </row>
    <row r="85" spans="8:23" ht="12" customHeight="1">
      <c r="H85" s="647"/>
      <c r="I85" s="648"/>
      <c r="J85" s="649"/>
      <c r="K85" s="649"/>
      <c r="L85" s="649"/>
      <c r="M85" s="649"/>
      <c r="N85" s="649"/>
      <c r="O85" s="649"/>
      <c r="P85" s="649"/>
      <c r="Q85" s="649"/>
      <c r="R85" s="649"/>
      <c r="S85" s="649"/>
      <c r="T85" s="649"/>
      <c r="U85" s="649"/>
      <c r="V85" s="649"/>
      <c r="W85" s="649"/>
    </row>
    <row r="86" spans="8:23" ht="12" customHeight="1">
      <c r="H86" s="647"/>
      <c r="I86" s="648"/>
      <c r="J86" s="649"/>
      <c r="K86" s="649"/>
      <c r="L86" s="649"/>
      <c r="M86" s="649"/>
      <c r="N86" s="649"/>
      <c r="O86" s="649"/>
      <c r="P86" s="649"/>
      <c r="Q86" s="649"/>
      <c r="R86" s="649"/>
      <c r="S86" s="649"/>
      <c r="T86" s="649"/>
      <c r="U86" s="649"/>
      <c r="V86" s="649"/>
      <c r="W86" s="649"/>
    </row>
    <row r="87" spans="8:23" ht="12" customHeight="1">
      <c r="H87" s="647"/>
      <c r="I87" s="648"/>
      <c r="J87" s="649"/>
      <c r="K87" s="649"/>
      <c r="L87" s="649"/>
      <c r="M87" s="649"/>
      <c r="N87" s="649"/>
      <c r="O87" s="649"/>
      <c r="P87" s="649"/>
      <c r="Q87" s="649"/>
      <c r="R87" s="649"/>
      <c r="S87" s="649"/>
      <c r="T87" s="649"/>
      <c r="U87" s="649"/>
      <c r="V87" s="649"/>
      <c r="W87" s="649"/>
    </row>
    <row r="88" spans="8:23" ht="12" customHeight="1">
      <c r="H88" s="647"/>
      <c r="I88" s="648"/>
      <c r="J88" s="649"/>
      <c r="K88" s="649"/>
      <c r="L88" s="649"/>
      <c r="M88" s="649"/>
      <c r="N88" s="649"/>
      <c r="O88" s="649"/>
      <c r="P88" s="649"/>
      <c r="Q88" s="649"/>
      <c r="R88" s="649"/>
      <c r="S88" s="649"/>
      <c r="T88" s="649"/>
      <c r="U88" s="649"/>
      <c r="V88" s="649"/>
      <c r="W88" s="649"/>
    </row>
    <row r="89" spans="8:23" ht="12" customHeight="1">
      <c r="H89" s="647"/>
      <c r="I89" s="648"/>
      <c r="J89" s="649"/>
      <c r="K89" s="649"/>
      <c r="L89" s="649"/>
      <c r="M89" s="649"/>
      <c r="N89" s="649"/>
      <c r="O89" s="649"/>
      <c r="P89" s="649"/>
      <c r="Q89" s="649"/>
      <c r="R89" s="649"/>
      <c r="S89" s="649"/>
      <c r="T89" s="649"/>
      <c r="U89" s="649"/>
      <c r="V89" s="649"/>
      <c r="W89" s="649"/>
    </row>
    <row r="90" spans="8:23" ht="12" customHeight="1">
      <c r="H90" s="647"/>
      <c r="I90" s="648"/>
      <c r="J90" s="649"/>
      <c r="K90" s="649"/>
      <c r="L90" s="649"/>
      <c r="M90" s="649"/>
      <c r="N90" s="649"/>
      <c r="O90" s="649"/>
      <c r="P90" s="649"/>
      <c r="Q90" s="649"/>
      <c r="R90" s="649"/>
      <c r="S90" s="649"/>
      <c r="T90" s="649"/>
      <c r="U90" s="649"/>
      <c r="V90" s="649"/>
      <c r="W90" s="649"/>
    </row>
    <row r="91" spans="8:23" ht="12" customHeight="1">
      <c r="H91" s="647"/>
      <c r="I91" s="648"/>
      <c r="J91" s="649"/>
      <c r="K91" s="649"/>
      <c r="L91" s="649"/>
      <c r="M91" s="649"/>
      <c r="N91" s="649"/>
      <c r="O91" s="649"/>
      <c r="P91" s="649"/>
      <c r="Q91" s="649"/>
      <c r="R91" s="649"/>
      <c r="S91" s="649"/>
      <c r="T91" s="649"/>
      <c r="U91" s="649"/>
      <c r="V91" s="649"/>
      <c r="W91" s="649"/>
    </row>
    <row r="92" spans="8:23" ht="12" customHeight="1">
      <c r="H92" s="647"/>
      <c r="I92" s="648"/>
      <c r="J92" s="649"/>
      <c r="K92" s="649"/>
      <c r="L92" s="649"/>
      <c r="M92" s="649"/>
      <c r="N92" s="649"/>
      <c r="O92" s="649"/>
      <c r="P92" s="649"/>
      <c r="Q92" s="649"/>
      <c r="R92" s="649"/>
      <c r="S92" s="649"/>
      <c r="T92" s="649"/>
      <c r="U92" s="649"/>
      <c r="V92" s="649"/>
      <c r="W92" s="649"/>
    </row>
    <row r="93" spans="8:23" ht="12" customHeight="1">
      <c r="H93" s="647"/>
      <c r="I93" s="648"/>
      <c r="J93" s="649"/>
      <c r="K93" s="649"/>
      <c r="L93" s="649"/>
      <c r="M93" s="649"/>
      <c r="N93" s="649"/>
      <c r="O93" s="649"/>
      <c r="P93" s="649"/>
      <c r="Q93" s="649"/>
      <c r="R93" s="649"/>
      <c r="S93" s="649"/>
      <c r="T93" s="649"/>
      <c r="U93" s="649"/>
      <c r="V93" s="649"/>
      <c r="W93" s="649"/>
    </row>
  </sheetData>
  <mergeCells count="7">
    <mergeCell ref="H8:I11"/>
    <mergeCell ref="V8:V9"/>
    <mergeCell ref="H12:I15"/>
    <mergeCell ref="L13:L14"/>
    <mergeCell ref="M13:M14"/>
    <mergeCell ref="O13:O14"/>
    <mergeCell ref="V13:V14"/>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59"/>
  <sheetViews>
    <sheetView topLeftCell="D2" workbookViewId="0">
      <pane xSplit="3" ySplit="10" topLeftCell="L34" activePane="bottomRight" state="frozen"/>
      <selection activeCell="D2" sqref="D2"/>
      <selection pane="topRight" activeCell="G2" sqref="G2"/>
      <selection pane="bottomLeft" activeCell="D12" sqref="D12"/>
      <selection pane="bottomRight" activeCell="P43" sqref="P43"/>
    </sheetView>
  </sheetViews>
  <sheetFormatPr defaultColWidth="12.6328125" defaultRowHeight="12"/>
  <cols>
    <col min="1" max="3" width="0" style="824" hidden="1" customWidth="1"/>
    <col min="4" max="4" width="8.984375E-2" style="824" customWidth="1"/>
    <col min="5" max="5" width="2.36328125" style="824" bestFit="1" customWidth="1"/>
    <col min="6" max="6" width="20.36328125" style="824" customWidth="1"/>
    <col min="7" max="16384" width="12.6328125" style="824"/>
  </cols>
  <sheetData>
    <row r="1" spans="1:19" hidden="1">
      <c r="D1" s="824" t="s">
        <v>884</v>
      </c>
      <c r="E1" s="824" t="s">
        <v>885</v>
      </c>
      <c r="F1" s="824" t="s">
        <v>884</v>
      </c>
      <c r="G1" s="824" t="s">
        <v>886</v>
      </c>
      <c r="H1" s="824" t="s">
        <v>886</v>
      </c>
      <c r="I1" s="824" t="s">
        <v>886</v>
      </c>
      <c r="J1" s="824" t="s">
        <v>886</v>
      </c>
      <c r="K1" s="824" t="s">
        <v>886</v>
      </c>
      <c r="L1" s="824" t="s">
        <v>886</v>
      </c>
      <c r="M1" s="824" t="s">
        <v>886</v>
      </c>
      <c r="N1" s="824" t="s">
        <v>886</v>
      </c>
      <c r="O1" s="824" t="s">
        <v>886</v>
      </c>
      <c r="P1" s="824" t="s">
        <v>886</v>
      </c>
      <c r="Q1" s="824" t="s">
        <v>886</v>
      </c>
      <c r="R1" s="824" t="s">
        <v>886</v>
      </c>
      <c r="S1" s="824" t="s">
        <v>886</v>
      </c>
    </row>
    <row r="2" spans="1:19">
      <c r="A2" s="824">
        <v>1</v>
      </c>
      <c r="B2" s="824" t="s">
        <v>884</v>
      </c>
      <c r="D2" s="824" t="s">
        <v>887</v>
      </c>
    </row>
    <row r="3" spans="1:19">
      <c r="A3" s="824">
        <v>2</v>
      </c>
      <c r="B3" s="824" t="s">
        <v>884</v>
      </c>
      <c r="D3" s="824" t="s">
        <v>955</v>
      </c>
    </row>
    <row r="4" spans="1:19">
      <c r="A4" s="824">
        <v>3</v>
      </c>
    </row>
    <row r="5" spans="1:19" hidden="1">
      <c r="A5" s="824">
        <v>4</v>
      </c>
      <c r="B5" s="824" t="s">
        <v>884</v>
      </c>
    </row>
    <row r="6" spans="1:19" ht="36">
      <c r="A6" s="824">
        <v>5</v>
      </c>
      <c r="B6" s="824" t="s">
        <v>884</v>
      </c>
      <c r="G6" s="829" t="s">
        <v>888</v>
      </c>
      <c r="H6" s="829" t="s">
        <v>888</v>
      </c>
      <c r="I6" s="829" t="s">
        <v>888</v>
      </c>
      <c r="J6" s="829" t="s">
        <v>888</v>
      </c>
      <c r="K6" s="829" t="s">
        <v>888</v>
      </c>
      <c r="L6" s="829" t="s">
        <v>888</v>
      </c>
      <c r="M6" s="829" t="s">
        <v>888</v>
      </c>
      <c r="N6" s="829" t="s">
        <v>888</v>
      </c>
      <c r="O6" s="829" t="s">
        <v>888</v>
      </c>
      <c r="P6" s="829" t="s">
        <v>888</v>
      </c>
      <c r="Q6" s="829" t="s">
        <v>888</v>
      </c>
      <c r="R6" s="829" t="s">
        <v>888</v>
      </c>
      <c r="S6" s="829" t="s">
        <v>889</v>
      </c>
    </row>
    <row r="7" spans="1:19" ht="24">
      <c r="A7" s="824">
        <v>6</v>
      </c>
      <c r="B7" s="824" t="s">
        <v>884</v>
      </c>
      <c r="G7" s="829" t="s">
        <v>890</v>
      </c>
      <c r="H7" s="829" t="s">
        <v>890</v>
      </c>
      <c r="I7" s="829" t="s">
        <v>890</v>
      </c>
      <c r="J7" s="829" t="s">
        <v>890</v>
      </c>
      <c r="K7" s="829" t="s">
        <v>890</v>
      </c>
      <c r="L7" s="829" t="s">
        <v>890</v>
      </c>
      <c r="M7" s="829" t="s">
        <v>890</v>
      </c>
      <c r="N7" s="829" t="s">
        <v>890</v>
      </c>
      <c r="O7" s="829" t="s">
        <v>890</v>
      </c>
      <c r="P7" s="829" t="s">
        <v>890</v>
      </c>
      <c r="Q7" s="829" t="s">
        <v>890</v>
      </c>
      <c r="R7" s="829" t="s">
        <v>890</v>
      </c>
      <c r="S7" s="829"/>
    </row>
    <row r="8" spans="1:19" hidden="1">
      <c r="A8" s="824">
        <v>7</v>
      </c>
      <c r="B8" s="824" t="s">
        <v>885</v>
      </c>
      <c r="G8" s="829">
        <v>1</v>
      </c>
      <c r="H8" s="829">
        <v>1</v>
      </c>
      <c r="I8" s="829">
        <v>2</v>
      </c>
      <c r="J8" s="829">
        <v>2</v>
      </c>
      <c r="K8" s="829">
        <v>1</v>
      </c>
      <c r="L8" s="829">
        <v>2</v>
      </c>
      <c r="M8" s="829">
        <v>2</v>
      </c>
      <c r="N8" s="829">
        <v>3</v>
      </c>
      <c r="O8" s="829">
        <v>3</v>
      </c>
      <c r="P8" s="829">
        <v>3</v>
      </c>
      <c r="Q8" s="829">
        <v>3</v>
      </c>
      <c r="R8" s="829">
        <v>2</v>
      </c>
      <c r="S8" s="829"/>
    </row>
    <row r="9" spans="1:19" ht="24">
      <c r="A9" s="824">
        <v>8</v>
      </c>
      <c r="B9" s="824" t="s">
        <v>884</v>
      </c>
      <c r="G9" s="829" t="s">
        <v>891</v>
      </c>
      <c r="H9" s="829" t="s">
        <v>892</v>
      </c>
      <c r="I9" s="829" t="s">
        <v>893</v>
      </c>
      <c r="J9" s="829" t="s">
        <v>894</v>
      </c>
      <c r="K9" s="829" t="s">
        <v>895</v>
      </c>
      <c r="L9" s="829" t="s">
        <v>896</v>
      </c>
      <c r="M9" s="829" t="s">
        <v>897</v>
      </c>
      <c r="N9" s="829" t="s">
        <v>898</v>
      </c>
      <c r="O9" s="829" t="s">
        <v>899</v>
      </c>
      <c r="P9" s="829" t="s">
        <v>900</v>
      </c>
      <c r="Q9" s="829" t="s">
        <v>901</v>
      </c>
      <c r="R9" s="829" t="s">
        <v>902</v>
      </c>
      <c r="S9" s="829"/>
    </row>
    <row r="10" spans="1:19">
      <c r="A10" s="824">
        <v>9</v>
      </c>
      <c r="B10" s="824" t="s">
        <v>884</v>
      </c>
      <c r="G10" s="830" t="s">
        <v>903</v>
      </c>
      <c r="H10" s="830" t="s">
        <v>903</v>
      </c>
      <c r="I10" s="830" t="s">
        <v>903</v>
      </c>
      <c r="J10" s="830" t="s">
        <v>903</v>
      </c>
      <c r="K10" s="830" t="s">
        <v>903</v>
      </c>
      <c r="L10" s="830" t="s">
        <v>903</v>
      </c>
      <c r="M10" s="830" t="s">
        <v>903</v>
      </c>
      <c r="N10" s="830" t="s">
        <v>903</v>
      </c>
      <c r="O10" s="830" t="s">
        <v>903</v>
      </c>
      <c r="P10" s="830" t="s">
        <v>903</v>
      </c>
      <c r="Q10" s="830" t="s">
        <v>903</v>
      </c>
      <c r="R10" s="830" t="s">
        <v>903</v>
      </c>
      <c r="S10" s="830" t="s">
        <v>904</v>
      </c>
    </row>
    <row r="11" spans="1:19">
      <c r="A11" s="824">
        <v>10</v>
      </c>
      <c r="E11" s="827" t="s">
        <v>905</v>
      </c>
      <c r="F11" s="827" t="s">
        <v>956</v>
      </c>
      <c r="G11" s="827" t="s">
        <v>906</v>
      </c>
      <c r="H11" s="827"/>
      <c r="I11" s="827"/>
      <c r="J11" s="827"/>
      <c r="K11" s="827"/>
      <c r="L11" s="827"/>
      <c r="M11" s="827"/>
      <c r="N11" s="827"/>
      <c r="O11" s="827"/>
      <c r="P11" s="827"/>
      <c r="Q11" s="827"/>
      <c r="R11" s="827"/>
      <c r="S11" s="827"/>
    </row>
    <row r="12" spans="1:19">
      <c r="A12" s="824">
        <v>899</v>
      </c>
      <c r="B12" s="824" t="s">
        <v>886</v>
      </c>
      <c r="E12" s="828" t="s">
        <v>434</v>
      </c>
      <c r="F12" s="828" t="s">
        <v>907</v>
      </c>
      <c r="G12" s="825">
        <v>2680900</v>
      </c>
      <c r="H12" s="825">
        <v>2308700</v>
      </c>
      <c r="I12" s="825">
        <v>2297600</v>
      </c>
      <c r="J12" s="825">
        <v>11100</v>
      </c>
      <c r="K12" s="825">
        <v>372300</v>
      </c>
      <c r="L12" s="831">
        <v>8200</v>
      </c>
      <c r="M12" s="825">
        <v>360200</v>
      </c>
      <c r="N12" s="825">
        <v>11900</v>
      </c>
      <c r="O12" s="825">
        <v>177700</v>
      </c>
      <c r="P12" s="825">
        <v>18600</v>
      </c>
      <c r="Q12" s="825">
        <v>151900</v>
      </c>
      <c r="R12" s="825">
        <v>3900</v>
      </c>
      <c r="S12" s="825">
        <v>2900</v>
      </c>
    </row>
    <row r="13" spans="1:19">
      <c r="A13" s="824">
        <v>900</v>
      </c>
      <c r="B13" s="824" t="s">
        <v>886</v>
      </c>
      <c r="E13" s="828">
        <v>1</v>
      </c>
      <c r="F13" s="828" t="s">
        <v>908</v>
      </c>
      <c r="G13" s="825">
        <v>820100</v>
      </c>
      <c r="H13" s="825">
        <v>707600</v>
      </c>
      <c r="I13" s="825">
        <v>705000</v>
      </c>
      <c r="J13" s="825">
        <v>2700</v>
      </c>
      <c r="K13" s="825">
        <v>112400</v>
      </c>
      <c r="L13" s="831">
        <v>2500</v>
      </c>
      <c r="M13" s="825">
        <v>109200</v>
      </c>
      <c r="N13" s="825">
        <v>2100</v>
      </c>
      <c r="O13" s="825">
        <v>64600</v>
      </c>
      <c r="P13" s="825">
        <v>7500</v>
      </c>
      <c r="Q13" s="825">
        <v>35000</v>
      </c>
      <c r="R13" s="825">
        <v>700</v>
      </c>
      <c r="S13" s="825">
        <v>700</v>
      </c>
    </row>
    <row r="14" spans="1:19">
      <c r="A14" s="824">
        <v>901</v>
      </c>
      <c r="B14" s="824" t="s">
        <v>886</v>
      </c>
      <c r="E14" s="828">
        <v>0</v>
      </c>
      <c r="F14" s="828" t="s">
        <v>909</v>
      </c>
      <c r="G14" s="825">
        <v>109640</v>
      </c>
      <c r="H14" s="825">
        <v>97190</v>
      </c>
      <c r="I14" s="825">
        <v>96830</v>
      </c>
      <c r="J14" s="825">
        <v>370</v>
      </c>
      <c r="K14" s="825">
        <v>12450</v>
      </c>
      <c r="L14" s="831">
        <v>140</v>
      </c>
      <c r="M14" s="825">
        <v>12220</v>
      </c>
      <c r="N14" s="825">
        <v>70</v>
      </c>
      <c r="O14" s="825">
        <v>7700</v>
      </c>
      <c r="P14" s="825">
        <v>840</v>
      </c>
      <c r="Q14" s="825">
        <v>3620</v>
      </c>
      <c r="R14" s="825">
        <v>90</v>
      </c>
      <c r="S14" s="825">
        <v>50</v>
      </c>
    </row>
    <row r="15" spans="1:19">
      <c r="A15" s="824">
        <v>902</v>
      </c>
      <c r="B15" s="824" t="s">
        <v>886</v>
      </c>
      <c r="E15" s="828">
        <v>0</v>
      </c>
      <c r="F15" s="828" t="s">
        <v>910</v>
      </c>
      <c r="G15" s="825">
        <v>76830</v>
      </c>
      <c r="H15" s="825">
        <v>66090</v>
      </c>
      <c r="I15" s="825">
        <v>65720</v>
      </c>
      <c r="J15" s="825">
        <v>370</v>
      </c>
      <c r="K15" s="825">
        <v>10740</v>
      </c>
      <c r="L15" s="831">
        <v>220</v>
      </c>
      <c r="M15" s="825">
        <v>10530</v>
      </c>
      <c r="N15" s="825">
        <v>60</v>
      </c>
      <c r="O15" s="825">
        <v>6010</v>
      </c>
      <c r="P15" s="825">
        <v>720</v>
      </c>
      <c r="Q15" s="825">
        <v>3730</v>
      </c>
      <c r="R15" s="826" t="s">
        <v>957</v>
      </c>
      <c r="S15" s="825">
        <v>120</v>
      </c>
    </row>
    <row r="16" spans="1:19">
      <c r="A16" s="824">
        <v>903</v>
      </c>
      <c r="B16" s="824" t="s">
        <v>886</v>
      </c>
      <c r="E16" s="828">
        <v>0</v>
      </c>
      <c r="F16" s="828" t="s">
        <v>911</v>
      </c>
      <c r="G16" s="825">
        <v>70200</v>
      </c>
      <c r="H16" s="825">
        <v>58500</v>
      </c>
      <c r="I16" s="825">
        <v>58290</v>
      </c>
      <c r="J16" s="825">
        <v>210</v>
      </c>
      <c r="K16" s="825">
        <v>11700</v>
      </c>
      <c r="L16" s="831">
        <v>330</v>
      </c>
      <c r="M16" s="825">
        <v>11370</v>
      </c>
      <c r="N16" s="825">
        <v>110</v>
      </c>
      <c r="O16" s="825">
        <v>7250</v>
      </c>
      <c r="P16" s="825">
        <v>1160</v>
      </c>
      <c r="Q16" s="825">
        <v>2850</v>
      </c>
      <c r="R16" s="826" t="s">
        <v>957</v>
      </c>
      <c r="S16" s="825">
        <v>70</v>
      </c>
    </row>
    <row r="17" spans="1:19">
      <c r="A17" s="824">
        <v>904</v>
      </c>
      <c r="B17" s="824" t="s">
        <v>886</v>
      </c>
      <c r="E17" s="828">
        <v>0</v>
      </c>
      <c r="F17" s="828" t="s">
        <v>912</v>
      </c>
      <c r="G17" s="825">
        <v>59700</v>
      </c>
      <c r="H17" s="825">
        <v>48600</v>
      </c>
      <c r="I17" s="825">
        <v>48340</v>
      </c>
      <c r="J17" s="825">
        <v>260</v>
      </c>
      <c r="K17" s="825">
        <v>11100</v>
      </c>
      <c r="L17" s="831">
        <v>100</v>
      </c>
      <c r="M17" s="825">
        <v>10910</v>
      </c>
      <c r="N17" s="825">
        <v>170</v>
      </c>
      <c r="O17" s="825">
        <v>6640</v>
      </c>
      <c r="P17" s="825">
        <v>860</v>
      </c>
      <c r="Q17" s="825">
        <v>3240</v>
      </c>
      <c r="R17" s="825">
        <v>90</v>
      </c>
      <c r="S17" s="825">
        <v>40</v>
      </c>
    </row>
    <row r="18" spans="1:19">
      <c r="A18" s="824">
        <v>905</v>
      </c>
      <c r="B18" s="824" t="s">
        <v>886</v>
      </c>
      <c r="E18" s="828">
        <v>0</v>
      </c>
      <c r="F18" s="828" t="s">
        <v>913</v>
      </c>
      <c r="G18" s="825">
        <v>84780</v>
      </c>
      <c r="H18" s="825">
        <v>72950</v>
      </c>
      <c r="I18" s="825">
        <v>72710</v>
      </c>
      <c r="J18" s="825">
        <v>250</v>
      </c>
      <c r="K18" s="825">
        <v>11830</v>
      </c>
      <c r="L18" s="831">
        <v>180</v>
      </c>
      <c r="M18" s="825">
        <v>11580</v>
      </c>
      <c r="N18" s="825">
        <v>170</v>
      </c>
      <c r="O18" s="825">
        <v>7550</v>
      </c>
      <c r="P18" s="825">
        <v>650</v>
      </c>
      <c r="Q18" s="825">
        <v>3200</v>
      </c>
      <c r="R18" s="825">
        <v>70</v>
      </c>
      <c r="S18" s="825">
        <v>90</v>
      </c>
    </row>
    <row r="19" spans="1:19">
      <c r="A19" s="824">
        <v>906</v>
      </c>
      <c r="B19" s="824" t="s">
        <v>886</v>
      </c>
      <c r="E19" s="828">
        <v>0</v>
      </c>
      <c r="F19" s="828" t="s">
        <v>914</v>
      </c>
      <c r="G19" s="825">
        <v>111070</v>
      </c>
      <c r="H19" s="825">
        <v>95180</v>
      </c>
      <c r="I19" s="825">
        <v>94920</v>
      </c>
      <c r="J19" s="825">
        <v>260</v>
      </c>
      <c r="K19" s="825">
        <v>15890</v>
      </c>
      <c r="L19" s="831">
        <v>80</v>
      </c>
      <c r="M19" s="825">
        <v>15600</v>
      </c>
      <c r="N19" s="825">
        <v>350</v>
      </c>
      <c r="O19" s="825">
        <v>6930</v>
      </c>
      <c r="P19" s="825">
        <v>720</v>
      </c>
      <c r="Q19" s="825">
        <v>7600</v>
      </c>
      <c r="R19" s="825">
        <v>210</v>
      </c>
      <c r="S19" s="825">
        <v>110</v>
      </c>
    </row>
    <row r="20" spans="1:19">
      <c r="A20" s="824">
        <v>907</v>
      </c>
      <c r="B20" s="824" t="s">
        <v>886</v>
      </c>
      <c r="E20" s="828">
        <v>0</v>
      </c>
      <c r="F20" s="828" t="s">
        <v>915</v>
      </c>
      <c r="G20" s="825">
        <v>99540</v>
      </c>
      <c r="H20" s="825">
        <v>86500</v>
      </c>
      <c r="I20" s="825">
        <v>85990</v>
      </c>
      <c r="J20" s="825">
        <v>510</v>
      </c>
      <c r="K20" s="825">
        <v>13040</v>
      </c>
      <c r="L20" s="831">
        <v>250</v>
      </c>
      <c r="M20" s="825">
        <v>12670</v>
      </c>
      <c r="N20" s="825">
        <v>490</v>
      </c>
      <c r="O20" s="825">
        <v>7230</v>
      </c>
      <c r="P20" s="825">
        <v>650</v>
      </c>
      <c r="Q20" s="825">
        <v>4290</v>
      </c>
      <c r="R20" s="825">
        <v>120</v>
      </c>
      <c r="S20" s="825">
        <v>140</v>
      </c>
    </row>
    <row r="21" spans="1:19">
      <c r="A21" s="824">
        <v>908</v>
      </c>
      <c r="B21" s="824" t="s">
        <v>886</v>
      </c>
      <c r="E21" s="828">
        <v>0</v>
      </c>
      <c r="F21" s="828" t="s">
        <v>916</v>
      </c>
      <c r="G21" s="825">
        <v>100280</v>
      </c>
      <c r="H21" s="825">
        <v>86170</v>
      </c>
      <c r="I21" s="825">
        <v>86100</v>
      </c>
      <c r="J21" s="825">
        <v>70</v>
      </c>
      <c r="K21" s="825">
        <v>14100</v>
      </c>
      <c r="L21" s="831">
        <v>1080</v>
      </c>
      <c r="M21" s="825">
        <v>12980</v>
      </c>
      <c r="N21" s="825">
        <v>500</v>
      </c>
      <c r="O21" s="825">
        <v>9170</v>
      </c>
      <c r="P21" s="825">
        <v>1480</v>
      </c>
      <c r="Q21" s="825">
        <v>1830</v>
      </c>
      <c r="R21" s="825">
        <v>40</v>
      </c>
      <c r="S21" s="825">
        <v>20</v>
      </c>
    </row>
    <row r="22" spans="1:19">
      <c r="A22" s="824">
        <v>909</v>
      </c>
      <c r="B22" s="824" t="s">
        <v>886</v>
      </c>
      <c r="E22" s="828">
        <v>0</v>
      </c>
      <c r="F22" s="828" t="s">
        <v>917</v>
      </c>
      <c r="G22" s="825">
        <v>108050</v>
      </c>
      <c r="H22" s="825">
        <v>96470</v>
      </c>
      <c r="I22" s="825">
        <v>96060</v>
      </c>
      <c r="J22" s="825">
        <v>400</v>
      </c>
      <c r="K22" s="825">
        <v>11580</v>
      </c>
      <c r="L22" s="831">
        <v>120</v>
      </c>
      <c r="M22" s="825">
        <v>11380</v>
      </c>
      <c r="N22" s="825">
        <v>200</v>
      </c>
      <c r="O22" s="825">
        <v>6100</v>
      </c>
      <c r="P22" s="825">
        <v>420</v>
      </c>
      <c r="Q22" s="825">
        <v>4650</v>
      </c>
      <c r="R22" s="825">
        <v>80</v>
      </c>
      <c r="S22" s="825">
        <v>80</v>
      </c>
    </row>
    <row r="23" spans="1:19">
      <c r="A23" s="824">
        <v>910</v>
      </c>
      <c r="B23" s="824" t="s">
        <v>886</v>
      </c>
      <c r="E23" s="828">
        <v>2</v>
      </c>
      <c r="F23" s="828" t="s">
        <v>918</v>
      </c>
      <c r="G23" s="825">
        <v>251780</v>
      </c>
      <c r="H23" s="825">
        <v>213300</v>
      </c>
      <c r="I23" s="825">
        <v>211970</v>
      </c>
      <c r="J23" s="825">
        <v>1330</v>
      </c>
      <c r="K23" s="825">
        <v>38470</v>
      </c>
      <c r="L23" s="831">
        <v>630</v>
      </c>
      <c r="M23" s="825">
        <v>37660</v>
      </c>
      <c r="N23" s="825">
        <v>1180</v>
      </c>
      <c r="O23" s="825">
        <v>17550</v>
      </c>
      <c r="P23" s="825">
        <v>1850</v>
      </c>
      <c r="Q23" s="825">
        <v>17080</v>
      </c>
      <c r="R23" s="825">
        <v>190</v>
      </c>
      <c r="S23" s="825">
        <v>150</v>
      </c>
    </row>
    <row r="24" spans="1:19">
      <c r="A24" s="824">
        <v>911</v>
      </c>
      <c r="B24" s="824" t="s">
        <v>886</v>
      </c>
      <c r="E24" s="828">
        <v>2</v>
      </c>
      <c r="F24" s="828" t="s">
        <v>919</v>
      </c>
      <c r="G24" s="825">
        <v>248140</v>
      </c>
      <c r="H24" s="825">
        <v>209230</v>
      </c>
      <c r="I24" s="825">
        <v>208630</v>
      </c>
      <c r="J24" s="825">
        <v>600</v>
      </c>
      <c r="K24" s="825">
        <v>38910</v>
      </c>
      <c r="L24" s="831">
        <v>1310</v>
      </c>
      <c r="M24" s="825">
        <v>37280</v>
      </c>
      <c r="N24" s="825">
        <v>150</v>
      </c>
      <c r="O24" s="825">
        <v>24100</v>
      </c>
      <c r="P24" s="825">
        <v>800</v>
      </c>
      <c r="Q24" s="825">
        <v>12230</v>
      </c>
      <c r="R24" s="825">
        <v>320</v>
      </c>
      <c r="S24" s="825">
        <v>240</v>
      </c>
    </row>
    <row r="25" spans="1:19">
      <c r="A25" s="824">
        <v>912</v>
      </c>
      <c r="B25" s="824" t="s">
        <v>886</v>
      </c>
      <c r="E25" s="828">
        <v>2</v>
      </c>
      <c r="F25" s="828" t="s">
        <v>920</v>
      </c>
      <c r="G25" s="825">
        <v>141290</v>
      </c>
      <c r="H25" s="825">
        <v>122460</v>
      </c>
      <c r="I25" s="825">
        <v>121360</v>
      </c>
      <c r="J25" s="825">
        <v>1100</v>
      </c>
      <c r="K25" s="825">
        <v>18830</v>
      </c>
      <c r="L25" s="831">
        <v>180</v>
      </c>
      <c r="M25" s="825">
        <v>18500</v>
      </c>
      <c r="N25" s="825">
        <v>260</v>
      </c>
      <c r="O25" s="825">
        <v>9810</v>
      </c>
      <c r="P25" s="825">
        <v>740</v>
      </c>
      <c r="Q25" s="825">
        <v>7700</v>
      </c>
      <c r="R25" s="825">
        <v>150</v>
      </c>
      <c r="S25" s="825">
        <v>150</v>
      </c>
    </row>
    <row r="26" spans="1:19">
      <c r="A26" s="824">
        <v>913</v>
      </c>
      <c r="B26" s="824" t="s">
        <v>886</v>
      </c>
      <c r="E26" s="828">
        <v>2</v>
      </c>
      <c r="F26" s="828" t="s">
        <v>921</v>
      </c>
      <c r="G26" s="825">
        <v>237240</v>
      </c>
      <c r="H26" s="825">
        <v>211240</v>
      </c>
      <c r="I26" s="825">
        <v>210610</v>
      </c>
      <c r="J26" s="825">
        <v>640</v>
      </c>
      <c r="K26" s="825">
        <v>25990</v>
      </c>
      <c r="L26" s="831">
        <v>670</v>
      </c>
      <c r="M26" s="825">
        <v>23880</v>
      </c>
      <c r="N26" s="825">
        <v>290</v>
      </c>
      <c r="O26" s="825">
        <v>14400</v>
      </c>
      <c r="P26" s="825">
        <v>1540</v>
      </c>
      <c r="Q26" s="825">
        <v>7650</v>
      </c>
      <c r="R26" s="825">
        <v>1440</v>
      </c>
      <c r="S26" s="825">
        <v>370</v>
      </c>
    </row>
    <row r="27" spans="1:19">
      <c r="A27" s="824">
        <v>914</v>
      </c>
      <c r="B27" s="824" t="s">
        <v>886</v>
      </c>
      <c r="E27" s="828">
        <v>2</v>
      </c>
      <c r="F27" s="828" t="s">
        <v>922</v>
      </c>
      <c r="G27" s="825">
        <v>23490</v>
      </c>
      <c r="H27" s="825">
        <v>17630</v>
      </c>
      <c r="I27" s="825">
        <v>17560</v>
      </c>
      <c r="J27" s="825">
        <v>60</v>
      </c>
      <c r="K27" s="825">
        <v>5860</v>
      </c>
      <c r="L27" s="831">
        <v>70</v>
      </c>
      <c r="M27" s="825">
        <v>5760</v>
      </c>
      <c r="N27" s="825">
        <v>830</v>
      </c>
      <c r="O27" s="825">
        <v>1820</v>
      </c>
      <c r="P27" s="825">
        <v>130</v>
      </c>
      <c r="Q27" s="825">
        <v>2980</v>
      </c>
      <c r="R27" s="825">
        <v>30</v>
      </c>
      <c r="S27" s="825">
        <v>40</v>
      </c>
    </row>
    <row r="28" spans="1:19">
      <c r="A28" s="824">
        <v>915</v>
      </c>
      <c r="B28" s="824" t="s">
        <v>886</v>
      </c>
      <c r="E28" s="828">
        <v>2</v>
      </c>
      <c r="F28" s="828" t="s">
        <v>923</v>
      </c>
      <c r="G28" s="825">
        <v>46620</v>
      </c>
      <c r="H28" s="825">
        <v>40890</v>
      </c>
      <c r="I28" s="825">
        <v>40530</v>
      </c>
      <c r="J28" s="825">
        <v>360</v>
      </c>
      <c r="K28" s="825">
        <v>5730</v>
      </c>
      <c r="L28" s="831">
        <v>350</v>
      </c>
      <c r="M28" s="825">
        <v>5370</v>
      </c>
      <c r="N28" s="825">
        <v>330</v>
      </c>
      <c r="O28" s="825">
        <v>3080</v>
      </c>
      <c r="P28" s="825">
        <v>740</v>
      </c>
      <c r="Q28" s="825">
        <v>1220</v>
      </c>
      <c r="R28" s="825">
        <v>10</v>
      </c>
      <c r="S28" s="825">
        <v>30</v>
      </c>
    </row>
    <row r="29" spans="1:19">
      <c r="A29" s="824">
        <v>916</v>
      </c>
      <c r="B29" s="824" t="s">
        <v>886</v>
      </c>
      <c r="E29" s="828">
        <v>2</v>
      </c>
      <c r="F29" s="828" t="s">
        <v>924</v>
      </c>
      <c r="G29" s="825">
        <v>89770</v>
      </c>
      <c r="H29" s="825">
        <v>79650</v>
      </c>
      <c r="I29" s="825">
        <v>79250</v>
      </c>
      <c r="J29" s="825">
        <v>400</v>
      </c>
      <c r="K29" s="825">
        <v>10120</v>
      </c>
      <c r="L29" s="831">
        <v>310</v>
      </c>
      <c r="M29" s="825">
        <v>9460</v>
      </c>
      <c r="N29" s="825">
        <v>60</v>
      </c>
      <c r="O29" s="825">
        <v>5320</v>
      </c>
      <c r="P29" s="825">
        <v>630</v>
      </c>
      <c r="Q29" s="825">
        <v>3450</v>
      </c>
      <c r="R29" s="825">
        <v>340</v>
      </c>
      <c r="S29" s="825">
        <v>60</v>
      </c>
    </row>
    <row r="30" spans="1:19">
      <c r="A30" s="824">
        <v>917</v>
      </c>
      <c r="B30" s="824" t="s">
        <v>886</v>
      </c>
      <c r="E30" s="828">
        <v>2</v>
      </c>
      <c r="F30" s="828" t="s">
        <v>925</v>
      </c>
      <c r="G30" s="825">
        <v>14220</v>
      </c>
      <c r="H30" s="825">
        <v>11180</v>
      </c>
      <c r="I30" s="825">
        <v>11080</v>
      </c>
      <c r="J30" s="825">
        <v>100</v>
      </c>
      <c r="K30" s="825">
        <v>3030</v>
      </c>
      <c r="L30" s="831">
        <v>20</v>
      </c>
      <c r="M30" s="825">
        <v>3000</v>
      </c>
      <c r="N30" s="826" t="s">
        <v>957</v>
      </c>
      <c r="O30" s="825">
        <v>1040</v>
      </c>
      <c r="P30" s="825">
        <v>60</v>
      </c>
      <c r="Q30" s="825">
        <v>1910</v>
      </c>
      <c r="R30" s="825">
        <v>10</v>
      </c>
      <c r="S30" s="825">
        <v>20</v>
      </c>
    </row>
    <row r="31" spans="1:19">
      <c r="A31" s="824">
        <v>918</v>
      </c>
      <c r="B31" s="824" t="s">
        <v>886</v>
      </c>
      <c r="E31" s="828">
        <v>2</v>
      </c>
      <c r="F31" s="828" t="s">
        <v>926</v>
      </c>
      <c r="G31" s="825">
        <v>36210</v>
      </c>
      <c r="H31" s="825">
        <v>30260</v>
      </c>
      <c r="I31" s="825">
        <v>30190</v>
      </c>
      <c r="J31" s="825">
        <v>80</v>
      </c>
      <c r="K31" s="825">
        <v>5950</v>
      </c>
      <c r="L31" s="831">
        <v>50</v>
      </c>
      <c r="M31" s="825">
        <v>5850</v>
      </c>
      <c r="N31" s="825">
        <v>300</v>
      </c>
      <c r="O31" s="825">
        <v>2010</v>
      </c>
      <c r="P31" s="825">
        <v>180</v>
      </c>
      <c r="Q31" s="825">
        <v>3360</v>
      </c>
      <c r="R31" s="825">
        <v>50</v>
      </c>
      <c r="S31" s="825">
        <v>90</v>
      </c>
    </row>
    <row r="32" spans="1:19">
      <c r="A32" s="824">
        <v>919</v>
      </c>
      <c r="B32" s="824" t="s">
        <v>886</v>
      </c>
      <c r="E32" s="828">
        <v>2</v>
      </c>
      <c r="F32" s="828" t="s">
        <v>927</v>
      </c>
      <c r="G32" s="825">
        <v>113860</v>
      </c>
      <c r="H32" s="825">
        <v>101520</v>
      </c>
      <c r="I32" s="825">
        <v>100850</v>
      </c>
      <c r="J32" s="825">
        <v>670</v>
      </c>
      <c r="K32" s="825">
        <v>12340</v>
      </c>
      <c r="L32" s="832" t="s">
        <v>957</v>
      </c>
      <c r="M32" s="825">
        <v>12220</v>
      </c>
      <c r="N32" s="825">
        <v>120</v>
      </c>
      <c r="O32" s="825">
        <v>4440</v>
      </c>
      <c r="P32" s="825">
        <v>500</v>
      </c>
      <c r="Q32" s="825">
        <v>7170</v>
      </c>
      <c r="R32" s="825">
        <v>120</v>
      </c>
      <c r="S32" s="825">
        <v>170</v>
      </c>
    </row>
    <row r="33" spans="1:19">
      <c r="A33" s="824">
        <v>920</v>
      </c>
      <c r="B33" s="824" t="s">
        <v>886</v>
      </c>
      <c r="E33" s="828">
        <v>2</v>
      </c>
      <c r="F33" s="828" t="s">
        <v>928</v>
      </c>
      <c r="G33" s="825">
        <v>21410</v>
      </c>
      <c r="H33" s="825">
        <v>17860</v>
      </c>
      <c r="I33" s="825">
        <v>17800</v>
      </c>
      <c r="J33" s="825">
        <v>70</v>
      </c>
      <c r="K33" s="825">
        <v>3540</v>
      </c>
      <c r="L33" s="832" t="s">
        <v>957</v>
      </c>
      <c r="M33" s="825">
        <v>3540</v>
      </c>
      <c r="N33" s="825">
        <v>150</v>
      </c>
      <c r="O33" s="825">
        <v>1370</v>
      </c>
      <c r="P33" s="825">
        <v>60</v>
      </c>
      <c r="Q33" s="825">
        <v>1960</v>
      </c>
      <c r="R33" s="825">
        <v>10</v>
      </c>
      <c r="S33" s="825">
        <v>40</v>
      </c>
    </row>
    <row r="34" spans="1:19">
      <c r="A34" s="824">
        <v>921</v>
      </c>
      <c r="B34" s="824" t="s">
        <v>886</v>
      </c>
      <c r="E34" s="828">
        <v>2</v>
      </c>
      <c r="F34" s="828" t="s">
        <v>929</v>
      </c>
      <c r="G34" s="825">
        <v>17620</v>
      </c>
      <c r="H34" s="825">
        <v>14480</v>
      </c>
      <c r="I34" s="825">
        <v>14420</v>
      </c>
      <c r="J34" s="825">
        <v>60</v>
      </c>
      <c r="K34" s="825">
        <v>3130</v>
      </c>
      <c r="L34" s="831">
        <v>80</v>
      </c>
      <c r="M34" s="825">
        <v>3040</v>
      </c>
      <c r="N34" s="825">
        <v>120</v>
      </c>
      <c r="O34" s="825">
        <v>1460</v>
      </c>
      <c r="P34" s="825">
        <v>90</v>
      </c>
      <c r="Q34" s="825">
        <v>1370</v>
      </c>
      <c r="R34" s="825">
        <v>10</v>
      </c>
      <c r="S34" s="825">
        <v>20</v>
      </c>
    </row>
    <row r="35" spans="1:19">
      <c r="A35" s="824">
        <v>922</v>
      </c>
      <c r="B35" s="824" t="s">
        <v>886</v>
      </c>
      <c r="E35" s="828">
        <v>2</v>
      </c>
      <c r="F35" s="828" t="s">
        <v>930</v>
      </c>
      <c r="G35" s="825">
        <v>107270</v>
      </c>
      <c r="H35" s="825">
        <v>95190</v>
      </c>
      <c r="I35" s="825">
        <v>94490</v>
      </c>
      <c r="J35" s="825">
        <v>700</v>
      </c>
      <c r="K35" s="825">
        <v>12080</v>
      </c>
      <c r="L35" s="831">
        <v>370</v>
      </c>
      <c r="M35" s="825">
        <v>11620</v>
      </c>
      <c r="N35" s="825">
        <v>590</v>
      </c>
      <c r="O35" s="825">
        <v>4930</v>
      </c>
      <c r="P35" s="825">
        <v>1200</v>
      </c>
      <c r="Q35" s="825">
        <v>4900</v>
      </c>
      <c r="R35" s="825">
        <v>90</v>
      </c>
      <c r="S35" s="825">
        <v>20</v>
      </c>
    </row>
    <row r="36" spans="1:19">
      <c r="A36" s="824">
        <v>923</v>
      </c>
      <c r="B36" s="824" t="s">
        <v>886</v>
      </c>
      <c r="E36" s="828">
        <v>2</v>
      </c>
      <c r="F36" s="828" t="s">
        <v>931</v>
      </c>
      <c r="G36" s="825">
        <v>32700</v>
      </c>
      <c r="H36" s="825">
        <v>28450</v>
      </c>
      <c r="I36" s="825">
        <v>28340</v>
      </c>
      <c r="J36" s="825">
        <v>110</v>
      </c>
      <c r="K36" s="825">
        <v>4250</v>
      </c>
      <c r="L36" s="831">
        <v>160</v>
      </c>
      <c r="M36" s="825">
        <v>4050</v>
      </c>
      <c r="N36" s="825">
        <v>40</v>
      </c>
      <c r="O36" s="825">
        <v>1380</v>
      </c>
      <c r="P36" s="825">
        <v>110</v>
      </c>
      <c r="Q36" s="825">
        <v>2530</v>
      </c>
      <c r="R36" s="825">
        <v>40</v>
      </c>
      <c r="S36" s="825">
        <v>80</v>
      </c>
    </row>
    <row r="37" spans="1:19">
      <c r="A37" s="824">
        <v>924</v>
      </c>
      <c r="B37" s="824" t="s">
        <v>886</v>
      </c>
      <c r="E37" s="828">
        <v>2</v>
      </c>
      <c r="F37" s="828" t="s">
        <v>932</v>
      </c>
      <c r="G37" s="825">
        <v>40850</v>
      </c>
      <c r="H37" s="825">
        <v>34820</v>
      </c>
      <c r="I37" s="825">
        <v>34310</v>
      </c>
      <c r="J37" s="825">
        <v>500</v>
      </c>
      <c r="K37" s="825">
        <v>6040</v>
      </c>
      <c r="L37" s="831">
        <v>370</v>
      </c>
      <c r="M37" s="825">
        <v>5660</v>
      </c>
      <c r="N37" s="825">
        <v>40</v>
      </c>
      <c r="O37" s="825">
        <v>2530</v>
      </c>
      <c r="P37" s="825">
        <v>200</v>
      </c>
      <c r="Q37" s="825">
        <v>2900</v>
      </c>
      <c r="R37" s="826" t="s">
        <v>957</v>
      </c>
      <c r="S37" s="825">
        <v>40</v>
      </c>
    </row>
    <row r="38" spans="1:19">
      <c r="A38" s="824">
        <v>925</v>
      </c>
      <c r="B38" s="824" t="s">
        <v>886</v>
      </c>
      <c r="E38" s="828">
        <v>2</v>
      </c>
      <c r="F38" s="828" t="s">
        <v>933</v>
      </c>
      <c r="G38" s="825">
        <v>71180</v>
      </c>
      <c r="H38" s="825">
        <v>62340</v>
      </c>
      <c r="I38" s="825">
        <v>62110</v>
      </c>
      <c r="J38" s="825">
        <v>230</v>
      </c>
      <c r="K38" s="825">
        <v>8840</v>
      </c>
      <c r="L38" s="831">
        <v>120</v>
      </c>
      <c r="M38" s="825">
        <v>8600</v>
      </c>
      <c r="N38" s="825">
        <v>90</v>
      </c>
      <c r="O38" s="825">
        <v>2820</v>
      </c>
      <c r="P38" s="825">
        <v>840</v>
      </c>
      <c r="Q38" s="825">
        <v>4850</v>
      </c>
      <c r="R38" s="825">
        <v>120</v>
      </c>
      <c r="S38" s="825">
        <v>50</v>
      </c>
    </row>
    <row r="39" spans="1:19">
      <c r="A39" s="824">
        <v>926</v>
      </c>
      <c r="B39" s="824" t="s">
        <v>886</v>
      </c>
      <c r="E39" s="828">
        <v>2</v>
      </c>
      <c r="F39" s="828" t="s">
        <v>934</v>
      </c>
      <c r="G39" s="825">
        <v>19320</v>
      </c>
      <c r="H39" s="825">
        <v>17120</v>
      </c>
      <c r="I39" s="825">
        <v>17060</v>
      </c>
      <c r="J39" s="825">
        <v>60</v>
      </c>
      <c r="K39" s="825">
        <v>2200</v>
      </c>
      <c r="L39" s="832" t="s">
        <v>957</v>
      </c>
      <c r="M39" s="825">
        <v>2200</v>
      </c>
      <c r="N39" s="826" t="s">
        <v>957</v>
      </c>
      <c r="O39" s="825">
        <v>1330</v>
      </c>
      <c r="P39" s="825">
        <v>30</v>
      </c>
      <c r="Q39" s="825">
        <v>840</v>
      </c>
      <c r="R39" s="826" t="s">
        <v>957</v>
      </c>
      <c r="S39" s="825">
        <v>10</v>
      </c>
    </row>
    <row r="40" spans="1:19">
      <c r="A40" s="824">
        <v>927</v>
      </c>
      <c r="B40" s="824" t="s">
        <v>886</v>
      </c>
      <c r="E40" s="828">
        <v>2</v>
      </c>
      <c r="F40" s="828" t="s">
        <v>935</v>
      </c>
      <c r="G40" s="825">
        <v>44060</v>
      </c>
      <c r="H40" s="825">
        <v>39680</v>
      </c>
      <c r="I40" s="825">
        <v>39330</v>
      </c>
      <c r="J40" s="825">
        <v>350</v>
      </c>
      <c r="K40" s="825">
        <v>4380</v>
      </c>
      <c r="L40" s="831">
        <v>100</v>
      </c>
      <c r="M40" s="825">
        <v>4240</v>
      </c>
      <c r="N40" s="825">
        <v>400</v>
      </c>
      <c r="O40" s="825">
        <v>690</v>
      </c>
      <c r="P40" s="825">
        <v>270</v>
      </c>
      <c r="Q40" s="825">
        <v>2890</v>
      </c>
      <c r="R40" s="825">
        <v>30</v>
      </c>
      <c r="S40" s="825">
        <v>30</v>
      </c>
    </row>
    <row r="41" spans="1:19">
      <c r="A41" s="824">
        <v>928</v>
      </c>
      <c r="B41" s="824" t="s">
        <v>886</v>
      </c>
      <c r="E41" s="828">
        <v>2</v>
      </c>
      <c r="F41" s="828" t="s">
        <v>936</v>
      </c>
      <c r="G41" s="825">
        <v>18040</v>
      </c>
      <c r="H41" s="825">
        <v>15690</v>
      </c>
      <c r="I41" s="825">
        <v>15680</v>
      </c>
      <c r="J41" s="825">
        <v>10</v>
      </c>
      <c r="K41" s="825">
        <v>2350</v>
      </c>
      <c r="L41" s="831">
        <v>10</v>
      </c>
      <c r="M41" s="825">
        <v>2330</v>
      </c>
      <c r="N41" s="825">
        <v>20</v>
      </c>
      <c r="O41" s="825">
        <v>1220</v>
      </c>
      <c r="P41" s="825">
        <v>30</v>
      </c>
      <c r="Q41" s="825">
        <v>1060</v>
      </c>
      <c r="R41" s="825">
        <v>20</v>
      </c>
      <c r="S41" s="825">
        <v>30</v>
      </c>
    </row>
    <row r="42" spans="1:19">
      <c r="A42" s="824">
        <v>929</v>
      </c>
      <c r="B42" s="824" t="s">
        <v>886</v>
      </c>
      <c r="E42" s="828">
        <v>2</v>
      </c>
      <c r="F42" s="828" t="s">
        <v>937</v>
      </c>
      <c r="G42" s="825">
        <v>18560</v>
      </c>
      <c r="H42" s="825">
        <v>15450</v>
      </c>
      <c r="I42" s="825">
        <v>15400</v>
      </c>
      <c r="J42" s="825">
        <v>50</v>
      </c>
      <c r="K42" s="825">
        <v>3110</v>
      </c>
      <c r="L42" s="831">
        <v>70</v>
      </c>
      <c r="M42" s="825">
        <v>2960</v>
      </c>
      <c r="N42" s="825">
        <v>360</v>
      </c>
      <c r="O42" s="825">
        <v>670</v>
      </c>
      <c r="P42" s="825">
        <v>70</v>
      </c>
      <c r="Q42" s="825">
        <v>1850</v>
      </c>
      <c r="R42" s="825">
        <v>90</v>
      </c>
      <c r="S42" s="825">
        <v>60</v>
      </c>
    </row>
    <row r="43" spans="1:19">
      <c r="A43" s="824">
        <v>930</v>
      </c>
      <c r="B43" s="824" t="s">
        <v>886</v>
      </c>
      <c r="E43" s="828">
        <v>2</v>
      </c>
      <c r="F43" s="828" t="s">
        <v>938</v>
      </c>
      <c r="G43" s="825">
        <v>10790</v>
      </c>
      <c r="H43" s="825">
        <v>8370</v>
      </c>
      <c r="I43" s="825">
        <v>8360</v>
      </c>
      <c r="J43" s="825">
        <v>10</v>
      </c>
      <c r="K43" s="825">
        <v>2420</v>
      </c>
      <c r="L43" s="831">
        <v>30</v>
      </c>
      <c r="M43" s="825">
        <v>2390</v>
      </c>
      <c r="N43" s="825">
        <v>120</v>
      </c>
      <c r="O43" s="825">
        <v>400</v>
      </c>
      <c r="P43" s="825">
        <v>50</v>
      </c>
      <c r="Q43" s="825">
        <v>1820</v>
      </c>
      <c r="R43" s="826" t="s">
        <v>957</v>
      </c>
      <c r="S43" s="825">
        <v>30</v>
      </c>
    </row>
    <row r="44" spans="1:19">
      <c r="A44" s="824">
        <v>931</v>
      </c>
      <c r="B44" s="824" t="s">
        <v>886</v>
      </c>
      <c r="E44" s="828">
        <v>2</v>
      </c>
      <c r="F44" s="828" t="s">
        <v>939</v>
      </c>
      <c r="G44" s="825">
        <v>26680</v>
      </c>
      <c r="H44" s="825">
        <v>22130</v>
      </c>
      <c r="I44" s="825">
        <v>22130</v>
      </c>
      <c r="J44" s="826" t="s">
        <v>957</v>
      </c>
      <c r="K44" s="825">
        <v>4560</v>
      </c>
      <c r="L44" s="831">
        <v>90</v>
      </c>
      <c r="M44" s="825">
        <v>4470</v>
      </c>
      <c r="N44" s="825">
        <v>390</v>
      </c>
      <c r="O44" s="825">
        <v>800</v>
      </c>
      <c r="P44" s="825">
        <v>80</v>
      </c>
      <c r="Q44" s="825">
        <v>3190</v>
      </c>
      <c r="R44" s="826" t="s">
        <v>957</v>
      </c>
      <c r="S44" s="825">
        <v>70</v>
      </c>
    </row>
    <row r="45" spans="1:19">
      <c r="A45" s="824">
        <v>932</v>
      </c>
      <c r="B45" s="824" t="s">
        <v>886</v>
      </c>
      <c r="E45" s="828">
        <v>2</v>
      </c>
      <c r="F45" s="828" t="s">
        <v>940</v>
      </c>
      <c r="G45" s="825">
        <v>21080</v>
      </c>
      <c r="H45" s="825">
        <v>16890</v>
      </c>
      <c r="I45" s="825">
        <v>16830</v>
      </c>
      <c r="J45" s="825">
        <v>60</v>
      </c>
      <c r="K45" s="825">
        <v>4190</v>
      </c>
      <c r="L45" s="831">
        <v>240</v>
      </c>
      <c r="M45" s="825">
        <v>3950</v>
      </c>
      <c r="N45" s="825">
        <v>340</v>
      </c>
      <c r="O45" s="825">
        <v>1010</v>
      </c>
      <c r="P45" s="825">
        <v>40</v>
      </c>
      <c r="Q45" s="825">
        <v>2560</v>
      </c>
      <c r="R45" s="826" t="s">
        <v>957</v>
      </c>
      <c r="S45" s="825">
        <v>30</v>
      </c>
    </row>
    <row r="46" spans="1:19">
      <c r="A46" s="824">
        <v>933</v>
      </c>
      <c r="B46" s="824" t="s">
        <v>886</v>
      </c>
      <c r="E46" s="828">
        <v>2</v>
      </c>
      <c r="F46" s="828" t="s">
        <v>941</v>
      </c>
      <c r="G46" s="825">
        <v>13960</v>
      </c>
      <c r="H46" s="825">
        <v>11370</v>
      </c>
      <c r="I46" s="825">
        <v>11360</v>
      </c>
      <c r="J46" s="825">
        <v>10</v>
      </c>
      <c r="K46" s="825">
        <v>2590</v>
      </c>
      <c r="L46" s="831">
        <v>20</v>
      </c>
      <c r="M46" s="825">
        <v>2560</v>
      </c>
      <c r="N46" s="825">
        <v>190</v>
      </c>
      <c r="O46" s="825">
        <v>680</v>
      </c>
      <c r="P46" s="825">
        <v>70</v>
      </c>
      <c r="Q46" s="825">
        <v>1620</v>
      </c>
      <c r="R46" s="825">
        <v>10</v>
      </c>
      <c r="S46" s="825">
        <v>20</v>
      </c>
    </row>
    <row r="47" spans="1:19">
      <c r="A47" s="824">
        <v>934</v>
      </c>
      <c r="B47" s="824" t="s">
        <v>886</v>
      </c>
      <c r="E47" s="828">
        <v>2</v>
      </c>
      <c r="F47" s="828" t="s">
        <v>942</v>
      </c>
      <c r="G47" s="825">
        <v>23100</v>
      </c>
      <c r="H47" s="825">
        <v>17080</v>
      </c>
      <c r="I47" s="825">
        <v>16960</v>
      </c>
      <c r="J47" s="825">
        <v>120</v>
      </c>
      <c r="K47" s="825">
        <v>6020</v>
      </c>
      <c r="L47" s="831">
        <v>40</v>
      </c>
      <c r="M47" s="825">
        <v>5980</v>
      </c>
      <c r="N47" s="825">
        <v>980</v>
      </c>
      <c r="O47" s="825">
        <v>1660</v>
      </c>
      <c r="P47" s="825">
        <v>20</v>
      </c>
      <c r="Q47" s="825">
        <v>3310</v>
      </c>
      <c r="R47" s="825">
        <v>10</v>
      </c>
      <c r="S47" s="825">
        <v>30</v>
      </c>
    </row>
    <row r="48" spans="1:19">
      <c r="A48" s="824">
        <v>935</v>
      </c>
      <c r="B48" s="824" t="s">
        <v>886</v>
      </c>
      <c r="E48" s="828">
        <v>2</v>
      </c>
      <c r="F48" s="828" t="s">
        <v>943</v>
      </c>
      <c r="G48" s="825">
        <v>15370</v>
      </c>
      <c r="H48" s="825">
        <v>12600</v>
      </c>
      <c r="I48" s="825">
        <v>12550</v>
      </c>
      <c r="J48" s="825">
        <v>60</v>
      </c>
      <c r="K48" s="825">
        <v>2770</v>
      </c>
      <c r="L48" s="831">
        <v>40</v>
      </c>
      <c r="M48" s="825">
        <v>2680</v>
      </c>
      <c r="N48" s="825">
        <v>130</v>
      </c>
      <c r="O48" s="825">
        <v>550</v>
      </c>
      <c r="P48" s="825">
        <v>80</v>
      </c>
      <c r="Q48" s="825">
        <v>1920</v>
      </c>
      <c r="R48" s="825">
        <v>50</v>
      </c>
      <c r="S48" s="825">
        <v>10</v>
      </c>
    </row>
    <row r="49" spans="1:19">
      <c r="A49" s="824">
        <v>936</v>
      </c>
      <c r="B49" s="824" t="s">
        <v>886</v>
      </c>
      <c r="E49" s="828">
        <v>2</v>
      </c>
      <c r="F49" s="828" t="s">
        <v>944</v>
      </c>
      <c r="G49" s="825">
        <v>20220</v>
      </c>
      <c r="H49" s="825">
        <v>15660</v>
      </c>
      <c r="I49" s="825">
        <v>15610</v>
      </c>
      <c r="J49" s="825">
        <v>50</v>
      </c>
      <c r="K49" s="825">
        <v>4560</v>
      </c>
      <c r="L49" s="831">
        <v>80</v>
      </c>
      <c r="M49" s="825">
        <v>4460</v>
      </c>
      <c r="N49" s="825">
        <v>1020</v>
      </c>
      <c r="O49" s="825">
        <v>1900</v>
      </c>
      <c r="P49" s="825">
        <v>90</v>
      </c>
      <c r="Q49" s="825">
        <v>1450</v>
      </c>
      <c r="R49" s="825">
        <v>20</v>
      </c>
      <c r="S49" s="825">
        <v>20</v>
      </c>
    </row>
    <row r="50" spans="1:19">
      <c r="A50" s="824">
        <v>937</v>
      </c>
      <c r="B50" s="824" t="s">
        <v>886</v>
      </c>
      <c r="E50" s="828">
        <v>2</v>
      </c>
      <c r="F50" s="828" t="s">
        <v>945</v>
      </c>
      <c r="G50" s="825">
        <v>31640</v>
      </c>
      <c r="H50" s="825">
        <v>27530</v>
      </c>
      <c r="I50" s="825">
        <v>27450</v>
      </c>
      <c r="J50" s="825">
        <v>70</v>
      </c>
      <c r="K50" s="825">
        <v>4120</v>
      </c>
      <c r="L50" s="831">
        <v>30</v>
      </c>
      <c r="M50" s="825">
        <v>4070</v>
      </c>
      <c r="N50" s="825">
        <v>30</v>
      </c>
      <c r="O50" s="825">
        <v>1210</v>
      </c>
      <c r="P50" s="825">
        <v>150</v>
      </c>
      <c r="Q50" s="825">
        <v>2680</v>
      </c>
      <c r="R50" s="825">
        <v>20</v>
      </c>
      <c r="S50" s="825">
        <v>90</v>
      </c>
    </row>
    <row r="51" spans="1:19">
      <c r="A51" s="824">
        <v>938</v>
      </c>
      <c r="B51" s="824" t="s">
        <v>886</v>
      </c>
      <c r="E51" s="828">
        <v>3</v>
      </c>
      <c r="F51" s="828" t="s">
        <v>946</v>
      </c>
      <c r="G51" s="825">
        <v>11940</v>
      </c>
      <c r="H51" s="825">
        <v>11060</v>
      </c>
      <c r="I51" s="825">
        <v>10940</v>
      </c>
      <c r="J51" s="825">
        <v>120</v>
      </c>
      <c r="K51" s="825">
        <v>880</v>
      </c>
      <c r="L51" s="831">
        <v>30</v>
      </c>
      <c r="M51" s="825">
        <v>850</v>
      </c>
      <c r="N51" s="825">
        <v>100</v>
      </c>
      <c r="O51" s="825">
        <v>60</v>
      </c>
      <c r="P51" s="825">
        <v>130</v>
      </c>
      <c r="Q51" s="825">
        <v>570</v>
      </c>
      <c r="R51" s="826" t="s">
        <v>957</v>
      </c>
      <c r="S51" s="825">
        <v>10</v>
      </c>
    </row>
    <row r="52" spans="1:19">
      <c r="A52" s="824">
        <v>939</v>
      </c>
      <c r="B52" s="824" t="s">
        <v>886</v>
      </c>
      <c r="E52" s="828">
        <v>3</v>
      </c>
      <c r="F52" s="828" t="s">
        <v>947</v>
      </c>
      <c r="G52" s="825">
        <v>7610</v>
      </c>
      <c r="H52" s="825">
        <v>6310</v>
      </c>
      <c r="I52" s="825">
        <v>6310</v>
      </c>
      <c r="J52" s="826" t="s">
        <v>957</v>
      </c>
      <c r="K52" s="825">
        <v>1300</v>
      </c>
      <c r="L52" s="832" t="s">
        <v>957</v>
      </c>
      <c r="M52" s="825">
        <v>1280</v>
      </c>
      <c r="N52" s="825">
        <v>300</v>
      </c>
      <c r="O52" s="825">
        <v>350</v>
      </c>
      <c r="P52" s="825">
        <v>40</v>
      </c>
      <c r="Q52" s="825">
        <v>590</v>
      </c>
      <c r="R52" s="825">
        <v>20</v>
      </c>
      <c r="S52" s="825">
        <v>50</v>
      </c>
    </row>
    <row r="53" spans="1:19">
      <c r="A53" s="824">
        <v>940</v>
      </c>
      <c r="B53" s="824" t="s">
        <v>886</v>
      </c>
      <c r="E53" s="828">
        <v>3</v>
      </c>
      <c r="F53" s="828" t="s">
        <v>948</v>
      </c>
      <c r="G53" s="825">
        <v>11890</v>
      </c>
      <c r="H53" s="825">
        <v>11050</v>
      </c>
      <c r="I53" s="825">
        <v>10970</v>
      </c>
      <c r="J53" s="825">
        <v>80</v>
      </c>
      <c r="K53" s="825">
        <v>840</v>
      </c>
      <c r="L53" s="832" t="s">
        <v>957</v>
      </c>
      <c r="M53" s="825">
        <v>840</v>
      </c>
      <c r="N53" s="826" t="s">
        <v>957</v>
      </c>
      <c r="O53" s="825">
        <v>230</v>
      </c>
      <c r="P53" s="825">
        <v>130</v>
      </c>
      <c r="Q53" s="825">
        <v>490</v>
      </c>
      <c r="R53" s="826" t="s">
        <v>957</v>
      </c>
      <c r="S53" s="826" t="s">
        <v>957</v>
      </c>
    </row>
    <row r="54" spans="1:19">
      <c r="A54" s="824">
        <v>941</v>
      </c>
      <c r="B54" s="824" t="s">
        <v>886</v>
      </c>
      <c r="E54" s="828">
        <v>3</v>
      </c>
      <c r="F54" s="828" t="s">
        <v>949</v>
      </c>
      <c r="G54" s="825">
        <v>14520</v>
      </c>
      <c r="H54" s="825">
        <v>13310</v>
      </c>
      <c r="I54" s="825">
        <v>13190</v>
      </c>
      <c r="J54" s="825">
        <v>130</v>
      </c>
      <c r="K54" s="825">
        <v>1200</v>
      </c>
      <c r="L54" s="831">
        <v>20</v>
      </c>
      <c r="M54" s="825">
        <v>1170</v>
      </c>
      <c r="N54" s="826" t="s">
        <v>957</v>
      </c>
      <c r="O54" s="825">
        <v>640</v>
      </c>
      <c r="P54" s="825">
        <v>110</v>
      </c>
      <c r="Q54" s="825">
        <v>420</v>
      </c>
      <c r="R54" s="825">
        <v>10</v>
      </c>
      <c r="S54" s="826" t="s">
        <v>957</v>
      </c>
    </row>
    <row r="55" spans="1:19">
      <c r="A55" s="824">
        <v>942</v>
      </c>
      <c r="B55" s="824" t="s">
        <v>886</v>
      </c>
      <c r="E55" s="828">
        <v>3</v>
      </c>
      <c r="F55" s="828" t="s">
        <v>950</v>
      </c>
      <c r="G55" s="825">
        <v>8220</v>
      </c>
      <c r="H55" s="825">
        <v>7180</v>
      </c>
      <c r="I55" s="825">
        <v>7150</v>
      </c>
      <c r="J55" s="825">
        <v>30</v>
      </c>
      <c r="K55" s="825">
        <v>1040</v>
      </c>
      <c r="L55" s="832" t="s">
        <v>957</v>
      </c>
      <c r="M55" s="825">
        <v>1040</v>
      </c>
      <c r="N55" s="825">
        <v>50</v>
      </c>
      <c r="O55" s="825">
        <v>90</v>
      </c>
      <c r="P55" s="825">
        <v>30</v>
      </c>
      <c r="Q55" s="825">
        <v>870</v>
      </c>
      <c r="R55" s="826" t="s">
        <v>957</v>
      </c>
      <c r="S55" s="826" t="s">
        <v>957</v>
      </c>
    </row>
    <row r="56" spans="1:19">
      <c r="A56" s="824">
        <v>943</v>
      </c>
      <c r="B56" s="824" t="s">
        <v>886</v>
      </c>
      <c r="E56" s="828">
        <v>3</v>
      </c>
      <c r="F56" s="828" t="s">
        <v>951</v>
      </c>
      <c r="G56" s="825">
        <v>13650</v>
      </c>
      <c r="H56" s="825">
        <v>12460</v>
      </c>
      <c r="I56" s="825">
        <v>12370</v>
      </c>
      <c r="J56" s="825">
        <v>90</v>
      </c>
      <c r="K56" s="825">
        <v>1190</v>
      </c>
      <c r="L56" s="831">
        <v>190</v>
      </c>
      <c r="M56" s="825">
        <v>1000</v>
      </c>
      <c r="N56" s="825">
        <v>80</v>
      </c>
      <c r="O56" s="825">
        <v>490</v>
      </c>
      <c r="P56" s="826" t="s">
        <v>957</v>
      </c>
      <c r="Q56" s="825">
        <v>440</v>
      </c>
      <c r="R56" s="826" t="s">
        <v>957</v>
      </c>
      <c r="S56" s="826" t="s">
        <v>957</v>
      </c>
    </row>
    <row r="57" spans="1:19">
      <c r="A57" s="824">
        <v>944</v>
      </c>
      <c r="B57" s="824" t="s">
        <v>886</v>
      </c>
      <c r="E57" s="828">
        <v>3</v>
      </c>
      <c r="F57" s="828" t="s">
        <v>952</v>
      </c>
      <c r="G57" s="825">
        <v>6400</v>
      </c>
      <c r="H57" s="825">
        <v>5120</v>
      </c>
      <c r="I57" s="825">
        <v>5050</v>
      </c>
      <c r="J57" s="825">
        <v>60</v>
      </c>
      <c r="K57" s="825">
        <v>1290</v>
      </c>
      <c r="L57" s="832" t="s">
        <v>957</v>
      </c>
      <c r="M57" s="825">
        <v>1290</v>
      </c>
      <c r="N57" s="825">
        <v>50</v>
      </c>
      <c r="O57" s="825">
        <v>450</v>
      </c>
      <c r="P57" s="825">
        <v>10</v>
      </c>
      <c r="Q57" s="825">
        <v>770</v>
      </c>
      <c r="R57" s="826" t="s">
        <v>957</v>
      </c>
      <c r="S57" s="825">
        <v>20</v>
      </c>
    </row>
    <row r="58" spans="1:19">
      <c r="A58" s="824">
        <v>945</v>
      </c>
      <c r="B58" s="824" t="s">
        <v>886</v>
      </c>
      <c r="E58" s="828">
        <v>3</v>
      </c>
      <c r="F58" s="828" t="s">
        <v>953</v>
      </c>
      <c r="G58" s="825">
        <v>7920</v>
      </c>
      <c r="H58" s="825">
        <v>5960</v>
      </c>
      <c r="I58" s="825">
        <v>5950</v>
      </c>
      <c r="J58" s="825">
        <v>10</v>
      </c>
      <c r="K58" s="825">
        <v>1960</v>
      </c>
      <c r="L58" s="832" t="s">
        <v>957</v>
      </c>
      <c r="M58" s="825">
        <v>1950</v>
      </c>
      <c r="N58" s="825">
        <v>360</v>
      </c>
      <c r="O58" s="825">
        <v>420</v>
      </c>
      <c r="P58" s="825">
        <v>30</v>
      </c>
      <c r="Q58" s="825">
        <v>1140</v>
      </c>
      <c r="R58" s="825">
        <v>10</v>
      </c>
      <c r="S58" s="825">
        <v>30</v>
      </c>
    </row>
    <row r="59" spans="1:19">
      <c r="A59" s="824">
        <v>946</v>
      </c>
      <c r="B59" s="824" t="s">
        <v>886</v>
      </c>
      <c r="E59" s="828">
        <v>3</v>
      </c>
      <c r="F59" s="828" t="s">
        <v>954</v>
      </c>
      <c r="G59" s="825">
        <v>7380</v>
      </c>
      <c r="H59" s="825">
        <v>6350</v>
      </c>
      <c r="I59" s="825">
        <v>6350</v>
      </c>
      <c r="J59" s="826" t="s">
        <v>957</v>
      </c>
      <c r="K59" s="825">
        <v>1030</v>
      </c>
      <c r="L59" s="832" t="s">
        <v>957</v>
      </c>
      <c r="M59" s="825">
        <v>1030</v>
      </c>
      <c r="N59" s="825">
        <v>40</v>
      </c>
      <c r="O59" s="825">
        <v>120</v>
      </c>
      <c r="P59" s="826" t="s">
        <v>957</v>
      </c>
      <c r="Q59" s="825">
        <v>870</v>
      </c>
      <c r="R59" s="826" t="s">
        <v>957</v>
      </c>
      <c r="S59" s="825">
        <v>50</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Z329"/>
  <sheetViews>
    <sheetView workbookViewId="0">
      <pane xSplit="2" ySplit="4" topLeftCell="R5" activePane="bottomRight" state="frozen"/>
      <selection pane="topRight" activeCell="C1" sqref="C1"/>
      <selection pane="bottomLeft" activeCell="A5" sqref="A5"/>
      <selection pane="bottomRight" activeCell="AD8" sqref="AD8"/>
    </sheetView>
  </sheetViews>
  <sheetFormatPr defaultColWidth="9" defaultRowHeight="13"/>
  <cols>
    <col min="1" max="1" width="9.26953125" style="236" bestFit="1" customWidth="1"/>
    <col min="2" max="2" width="11.7265625" style="596" customWidth="1"/>
    <col min="3" max="3" width="11.90625" style="597" customWidth="1"/>
    <col min="4" max="4" width="10.453125" style="597" customWidth="1"/>
    <col min="5" max="5" width="11.90625" style="597" customWidth="1"/>
    <col min="6" max="6" width="10.453125" style="597" customWidth="1"/>
    <col min="7" max="7" width="11.90625" style="597" customWidth="1"/>
    <col min="8" max="8" width="10.453125" style="597" customWidth="1"/>
    <col min="9" max="9" width="11.90625" style="597" customWidth="1"/>
    <col min="10" max="10" width="10.453125" style="597" customWidth="1"/>
    <col min="11" max="11" width="11.90625" style="597" customWidth="1"/>
    <col min="12" max="12" width="10.453125" style="597" customWidth="1"/>
    <col min="13" max="13" width="11.90625" style="597" customWidth="1"/>
    <col min="14" max="14" width="10.453125" style="597" customWidth="1"/>
    <col min="15" max="15" width="11.90625" style="597" customWidth="1"/>
    <col min="16" max="16" width="10.453125" style="597" customWidth="1"/>
    <col min="17" max="17" width="11.90625" style="597" customWidth="1"/>
    <col min="18" max="18" width="10.453125" style="597" customWidth="1"/>
    <col min="19" max="19" width="11.90625" style="597" customWidth="1"/>
    <col min="20" max="20" width="10.453125" style="597" customWidth="1"/>
    <col min="21" max="21" width="11.90625" style="597" customWidth="1"/>
    <col min="22" max="22" width="10.453125" style="597" customWidth="1"/>
    <col min="23" max="23" width="11.90625" style="597" customWidth="1"/>
    <col min="24" max="26" width="10.453125" style="597" customWidth="1"/>
    <col min="27" max="27" width="2.26953125" style="597" customWidth="1"/>
    <col min="28" max="16384" width="9" style="597"/>
  </cols>
  <sheetData>
    <row r="1" spans="1:26" ht="18.649999999999999" customHeight="1" thickBot="1">
      <c r="A1" s="236" t="s">
        <v>832</v>
      </c>
      <c r="T1" s="598"/>
      <c r="V1" s="598" t="s">
        <v>14</v>
      </c>
      <c r="X1" s="598" t="s">
        <v>820</v>
      </c>
      <c r="Y1" s="598"/>
      <c r="Z1" s="598"/>
    </row>
    <row r="2" spans="1:26" ht="18" customHeight="1">
      <c r="A2" s="599" t="s">
        <v>821</v>
      </c>
      <c r="B2" s="600"/>
      <c r="C2" s="601" t="s">
        <v>1009</v>
      </c>
      <c r="D2" s="602"/>
      <c r="E2" s="603" t="s">
        <v>1010</v>
      </c>
      <c r="F2" s="602"/>
      <c r="G2" s="603" t="s">
        <v>1011</v>
      </c>
      <c r="H2" s="602"/>
      <c r="I2" s="603" t="s">
        <v>1012</v>
      </c>
      <c r="J2" s="602"/>
      <c r="K2" s="603" t="s">
        <v>1013</v>
      </c>
      <c r="L2" s="602"/>
      <c r="M2" s="603" t="s">
        <v>1014</v>
      </c>
      <c r="N2" s="602"/>
      <c r="O2" s="603" t="s">
        <v>1015</v>
      </c>
      <c r="P2" s="602"/>
      <c r="Q2" s="603" t="s">
        <v>1016</v>
      </c>
      <c r="R2" s="602"/>
      <c r="S2" s="604" t="s">
        <v>1017</v>
      </c>
      <c r="T2" s="605"/>
      <c r="U2" s="604" t="s">
        <v>1018</v>
      </c>
      <c r="V2" s="605"/>
      <c r="W2" s="604" t="s">
        <v>1019</v>
      </c>
      <c r="X2" s="605"/>
      <c r="Y2" s="604" t="s">
        <v>1117</v>
      </c>
      <c r="Z2" s="605"/>
    </row>
    <row r="3" spans="1:26" ht="13.15" customHeight="1">
      <c r="A3" s="606"/>
      <c r="B3" s="607"/>
      <c r="C3" s="608"/>
      <c r="D3" s="609"/>
      <c r="E3" s="610"/>
      <c r="F3" s="609"/>
      <c r="G3" s="610"/>
      <c r="H3" s="609"/>
      <c r="I3" s="610"/>
      <c r="J3" s="609"/>
      <c r="K3" s="610"/>
      <c r="L3" s="609"/>
      <c r="M3" s="610"/>
      <c r="N3" s="609"/>
      <c r="O3" s="610"/>
      <c r="P3" s="609"/>
      <c r="Q3" s="610"/>
      <c r="R3" s="609"/>
      <c r="S3" s="611"/>
      <c r="T3" s="612"/>
      <c r="U3" s="611"/>
      <c r="V3" s="612"/>
      <c r="W3" s="611"/>
      <c r="X3" s="612"/>
      <c r="Y3" s="611"/>
      <c r="Z3" s="612"/>
    </row>
    <row r="4" spans="1:26" ht="15.75" customHeight="1" thickBot="1">
      <c r="A4" s="613"/>
      <c r="B4" s="614"/>
      <c r="C4" s="615" t="s">
        <v>822</v>
      </c>
      <c r="D4" s="616" t="s">
        <v>823</v>
      </c>
      <c r="E4" s="615" t="s">
        <v>822</v>
      </c>
      <c r="F4" s="616" t="s">
        <v>823</v>
      </c>
      <c r="G4" s="615" t="s">
        <v>822</v>
      </c>
      <c r="H4" s="616" t="s">
        <v>823</v>
      </c>
      <c r="I4" s="615" t="s">
        <v>822</v>
      </c>
      <c r="J4" s="616" t="s">
        <v>823</v>
      </c>
      <c r="K4" s="615" t="s">
        <v>822</v>
      </c>
      <c r="L4" s="616" t="s">
        <v>823</v>
      </c>
      <c r="M4" s="615" t="s">
        <v>822</v>
      </c>
      <c r="N4" s="616" t="s">
        <v>823</v>
      </c>
      <c r="O4" s="615" t="s">
        <v>822</v>
      </c>
      <c r="P4" s="616" t="s">
        <v>823</v>
      </c>
      <c r="Q4" s="615" t="s">
        <v>822</v>
      </c>
      <c r="R4" s="641" t="s">
        <v>823</v>
      </c>
      <c r="S4" s="615" t="s">
        <v>822</v>
      </c>
      <c r="T4" s="641" t="s">
        <v>823</v>
      </c>
      <c r="U4" s="615" t="s">
        <v>822</v>
      </c>
      <c r="V4" s="641" t="s">
        <v>823</v>
      </c>
      <c r="W4" s="615" t="s">
        <v>822</v>
      </c>
      <c r="X4" s="641" t="s">
        <v>823</v>
      </c>
      <c r="Y4" s="615" t="s">
        <v>822</v>
      </c>
      <c r="Z4" s="641" t="s">
        <v>823</v>
      </c>
    </row>
    <row r="5" spans="1:26" ht="16.5" customHeight="1">
      <c r="A5" s="639" t="s">
        <v>15</v>
      </c>
      <c r="B5" s="617"/>
      <c r="C5" s="618">
        <v>5016</v>
      </c>
      <c r="D5" s="619">
        <v>55</v>
      </c>
      <c r="E5" s="620">
        <v>2232</v>
      </c>
      <c r="F5" s="619">
        <v>21</v>
      </c>
      <c r="G5" s="620">
        <v>2093</v>
      </c>
      <c r="H5" s="619">
        <v>24</v>
      </c>
      <c r="I5" s="620">
        <v>3865</v>
      </c>
      <c r="J5" s="619">
        <v>24</v>
      </c>
      <c r="K5" s="620">
        <v>4175</v>
      </c>
      <c r="L5" s="619">
        <v>22</v>
      </c>
      <c r="M5" s="620">
        <v>7360</v>
      </c>
      <c r="N5" s="619">
        <v>25</v>
      </c>
      <c r="O5" s="620">
        <v>48402.01</v>
      </c>
      <c r="P5" s="619">
        <v>669</v>
      </c>
      <c r="Q5" s="620">
        <v>45997.792000000001</v>
      </c>
      <c r="R5" s="642">
        <v>1359</v>
      </c>
      <c r="S5" s="620">
        <v>122101.124</v>
      </c>
      <c r="T5" s="642">
        <v>1505</v>
      </c>
      <c r="U5" s="620">
        <v>119138.37700000001</v>
      </c>
      <c r="V5" s="642">
        <v>1701</v>
      </c>
      <c r="W5" s="1021">
        <v>144559</v>
      </c>
      <c r="X5" s="1022">
        <v>1707</v>
      </c>
      <c r="Y5" s="1021">
        <v>137320.5</v>
      </c>
      <c r="Z5" s="1022">
        <v>1559</v>
      </c>
    </row>
    <row r="6" spans="1:26" ht="16.5" customHeight="1">
      <c r="A6" s="635" t="s">
        <v>15</v>
      </c>
      <c r="B6" s="621" t="s">
        <v>26</v>
      </c>
      <c r="C6" s="622">
        <v>112842</v>
      </c>
      <c r="D6" s="623">
        <v>215</v>
      </c>
      <c r="E6" s="624">
        <v>18332</v>
      </c>
      <c r="F6" s="623">
        <v>296</v>
      </c>
      <c r="G6" s="624">
        <v>1156701</v>
      </c>
      <c r="H6" s="623">
        <v>222</v>
      </c>
      <c r="I6" s="624">
        <v>83851</v>
      </c>
      <c r="J6" s="623">
        <v>221</v>
      </c>
      <c r="K6" s="624">
        <v>94284.41</v>
      </c>
      <c r="L6" s="623">
        <v>301</v>
      </c>
      <c r="M6" s="624">
        <v>95860.756999999998</v>
      </c>
      <c r="N6" s="623">
        <v>1637</v>
      </c>
      <c r="O6" s="624">
        <v>227249.02799999999</v>
      </c>
      <c r="P6" s="623">
        <v>2045</v>
      </c>
      <c r="Q6" s="624">
        <v>155580.38800000001</v>
      </c>
      <c r="R6" s="643">
        <v>4278</v>
      </c>
      <c r="S6" s="624">
        <v>183516.095</v>
      </c>
      <c r="T6" s="643">
        <v>3162</v>
      </c>
      <c r="U6" s="624">
        <v>545600.45299999998</v>
      </c>
      <c r="V6" s="643">
        <v>4789</v>
      </c>
      <c r="W6" s="1023">
        <v>423933</v>
      </c>
      <c r="X6" s="1024">
        <v>8676</v>
      </c>
      <c r="Y6" s="1023">
        <v>654685.20600000001</v>
      </c>
      <c r="Z6" s="1024">
        <v>10836</v>
      </c>
    </row>
    <row r="7" spans="1:26" ht="16.5" customHeight="1">
      <c r="A7" s="635" t="s">
        <v>15</v>
      </c>
      <c r="B7" s="621" t="s">
        <v>444</v>
      </c>
      <c r="C7" s="622">
        <v>2662.5</v>
      </c>
      <c r="D7" s="623">
        <v>12</v>
      </c>
      <c r="E7" s="624">
        <v>42962.464</v>
      </c>
      <c r="F7" s="623">
        <v>935</v>
      </c>
      <c r="G7" s="624">
        <v>39756.214999999997</v>
      </c>
      <c r="H7" s="623">
        <v>850</v>
      </c>
      <c r="I7" s="624">
        <v>8182.5519999999997</v>
      </c>
      <c r="J7" s="623">
        <v>267</v>
      </c>
      <c r="K7" s="624">
        <v>6588.0309999999999</v>
      </c>
      <c r="L7" s="623">
        <v>246</v>
      </c>
      <c r="M7" s="624">
        <v>5993.2719999999999</v>
      </c>
      <c r="N7" s="623">
        <v>209</v>
      </c>
      <c r="O7" s="624">
        <v>8393.0869999999995</v>
      </c>
      <c r="P7" s="623">
        <v>174</v>
      </c>
      <c r="Q7" s="624">
        <v>84552.456999999995</v>
      </c>
      <c r="R7" s="643">
        <v>193</v>
      </c>
      <c r="S7" s="624">
        <v>9026</v>
      </c>
      <c r="T7" s="643">
        <v>330</v>
      </c>
      <c r="U7" s="624">
        <v>7165.5910000000003</v>
      </c>
      <c r="V7" s="643">
        <v>193</v>
      </c>
      <c r="W7" s="1023">
        <v>113738</v>
      </c>
      <c r="X7" s="1024">
        <v>599</v>
      </c>
      <c r="Y7" s="1023">
        <v>24738</v>
      </c>
      <c r="Z7" s="1024">
        <v>1266</v>
      </c>
    </row>
    <row r="8" spans="1:26" ht="16.5" customHeight="1">
      <c r="A8" s="635" t="s">
        <v>15</v>
      </c>
      <c r="B8" s="621" t="s">
        <v>36</v>
      </c>
      <c r="C8" s="622">
        <v>2076.5</v>
      </c>
      <c r="D8" s="623">
        <v>23</v>
      </c>
      <c r="E8" s="624">
        <v>1644</v>
      </c>
      <c r="F8" s="623">
        <v>43</v>
      </c>
      <c r="G8" s="624">
        <v>3653</v>
      </c>
      <c r="H8" s="623">
        <v>19</v>
      </c>
      <c r="I8" s="624">
        <v>1472</v>
      </c>
      <c r="J8" s="623">
        <v>20</v>
      </c>
      <c r="K8" s="624">
        <v>6068.3</v>
      </c>
      <c r="L8" s="623">
        <v>32</v>
      </c>
      <c r="M8" s="624">
        <v>12924.9</v>
      </c>
      <c r="N8" s="623">
        <v>363</v>
      </c>
      <c r="O8" s="624">
        <v>29422.82</v>
      </c>
      <c r="P8" s="623">
        <v>603</v>
      </c>
      <c r="Q8" s="624">
        <v>36560.411999999997</v>
      </c>
      <c r="R8" s="643">
        <v>893</v>
      </c>
      <c r="S8" s="624">
        <v>30262.1</v>
      </c>
      <c r="T8" s="643">
        <v>786</v>
      </c>
      <c r="U8" s="624">
        <v>33743.1</v>
      </c>
      <c r="V8" s="643">
        <v>1046</v>
      </c>
      <c r="W8" s="1023">
        <v>37314</v>
      </c>
      <c r="X8" s="1024">
        <v>1254</v>
      </c>
      <c r="Y8" s="1023">
        <v>35025.391000000003</v>
      </c>
      <c r="Z8" s="1024">
        <v>1419</v>
      </c>
    </row>
    <row r="9" spans="1:26" ht="16.5" customHeight="1">
      <c r="A9" s="635" t="s">
        <v>15</v>
      </c>
      <c r="B9" s="621" t="s">
        <v>44</v>
      </c>
      <c r="C9" s="622">
        <v>6973.5</v>
      </c>
      <c r="D9" s="623">
        <v>31</v>
      </c>
      <c r="E9" s="624">
        <v>12049</v>
      </c>
      <c r="F9" s="623">
        <v>32</v>
      </c>
      <c r="G9" s="624">
        <v>7480.65</v>
      </c>
      <c r="H9" s="623">
        <v>15</v>
      </c>
      <c r="I9" s="624">
        <v>3494.8319999999999</v>
      </c>
      <c r="J9" s="623">
        <v>13</v>
      </c>
      <c r="K9" s="624">
        <v>7235</v>
      </c>
      <c r="L9" s="623">
        <v>16</v>
      </c>
      <c r="M9" s="624">
        <v>4078.5540000000001</v>
      </c>
      <c r="N9" s="623">
        <v>18</v>
      </c>
      <c r="O9" s="624">
        <v>8475.5310000000009</v>
      </c>
      <c r="P9" s="623">
        <v>24</v>
      </c>
      <c r="Q9" s="624">
        <v>7986.5770000000002</v>
      </c>
      <c r="R9" s="643">
        <v>112</v>
      </c>
      <c r="S9" s="624">
        <v>9113</v>
      </c>
      <c r="T9" s="643">
        <v>461</v>
      </c>
      <c r="U9" s="624">
        <v>5407.29</v>
      </c>
      <c r="V9" s="643">
        <v>175</v>
      </c>
      <c r="W9" s="1023">
        <v>102826</v>
      </c>
      <c r="X9" s="1024">
        <v>4826</v>
      </c>
      <c r="Y9" s="1023">
        <v>281108.01</v>
      </c>
      <c r="Z9" s="1024">
        <v>11804</v>
      </c>
    </row>
    <row r="10" spans="1:26" ht="16.5" customHeight="1">
      <c r="A10" s="635" t="s">
        <v>15</v>
      </c>
      <c r="B10" s="621" t="s">
        <v>37</v>
      </c>
      <c r="C10" s="622">
        <v>5829.067</v>
      </c>
      <c r="D10" s="623">
        <v>83</v>
      </c>
      <c r="E10" s="624">
        <v>20104.446</v>
      </c>
      <c r="F10" s="623">
        <v>79</v>
      </c>
      <c r="G10" s="624">
        <v>4058.2660000000001</v>
      </c>
      <c r="H10" s="623">
        <v>58</v>
      </c>
      <c r="I10" s="624">
        <v>9861.6939999999995</v>
      </c>
      <c r="J10" s="623">
        <v>52</v>
      </c>
      <c r="K10" s="624">
        <v>17074.012999999999</v>
      </c>
      <c r="L10" s="623">
        <v>42</v>
      </c>
      <c r="M10" s="624">
        <v>12718.334999999999</v>
      </c>
      <c r="N10" s="623">
        <v>52</v>
      </c>
      <c r="O10" s="624">
        <v>6094.7539999999999</v>
      </c>
      <c r="P10" s="623">
        <v>57</v>
      </c>
      <c r="Q10" s="624">
        <v>37655.139000000003</v>
      </c>
      <c r="R10" s="643">
        <v>74</v>
      </c>
      <c r="S10" s="624">
        <v>56101.2</v>
      </c>
      <c r="T10" s="643">
        <v>1392</v>
      </c>
      <c r="U10" s="624">
        <v>53742.046999999999</v>
      </c>
      <c r="V10" s="643">
        <v>1355</v>
      </c>
      <c r="W10" s="1023">
        <v>52554</v>
      </c>
      <c r="X10" s="1024">
        <v>1000</v>
      </c>
      <c r="Y10" s="1023">
        <v>55791.601000000002</v>
      </c>
      <c r="Z10" s="1024">
        <v>2815</v>
      </c>
    </row>
    <row r="11" spans="1:26" ht="16.5" customHeight="1">
      <c r="A11" s="635" t="s">
        <v>15</v>
      </c>
      <c r="B11" s="621" t="s">
        <v>190</v>
      </c>
      <c r="C11" s="622">
        <v>12038</v>
      </c>
      <c r="D11" s="623">
        <v>48</v>
      </c>
      <c r="E11" s="624">
        <v>11353.88</v>
      </c>
      <c r="F11" s="623">
        <v>9</v>
      </c>
      <c r="G11" s="624">
        <v>23815</v>
      </c>
      <c r="H11" s="623">
        <v>16</v>
      </c>
      <c r="I11" s="624">
        <v>11120</v>
      </c>
      <c r="J11" s="623">
        <v>11</v>
      </c>
      <c r="K11" s="624">
        <v>10410</v>
      </c>
      <c r="L11" s="623">
        <v>9</v>
      </c>
      <c r="M11" s="624">
        <v>23364.5</v>
      </c>
      <c r="N11" s="623">
        <v>629</v>
      </c>
      <c r="O11" s="624">
        <v>30000.591</v>
      </c>
      <c r="P11" s="623">
        <v>1148</v>
      </c>
      <c r="Q11" s="624">
        <v>414081.55300000001</v>
      </c>
      <c r="R11" s="643">
        <v>18932</v>
      </c>
      <c r="S11" s="624">
        <v>752273.31400000001</v>
      </c>
      <c r="T11" s="643">
        <v>30516</v>
      </c>
      <c r="U11" s="624">
        <v>925202.01899999997</v>
      </c>
      <c r="V11" s="643">
        <v>40331</v>
      </c>
      <c r="W11" s="1023">
        <v>1389394</v>
      </c>
      <c r="X11" s="1024">
        <v>73480</v>
      </c>
      <c r="Y11" s="1023">
        <v>2400638.3450000002</v>
      </c>
      <c r="Z11" s="1024">
        <v>79404</v>
      </c>
    </row>
    <row r="12" spans="1:26" ht="16.5" customHeight="1">
      <c r="A12" s="635" t="s">
        <v>15</v>
      </c>
      <c r="B12" s="621" t="s">
        <v>38</v>
      </c>
      <c r="C12" s="622">
        <v>2144.4499999999998</v>
      </c>
      <c r="D12" s="623">
        <v>34</v>
      </c>
      <c r="E12" s="624">
        <v>52142</v>
      </c>
      <c r="F12" s="623">
        <v>43</v>
      </c>
      <c r="G12" s="624">
        <v>52121.777000000002</v>
      </c>
      <c r="H12" s="623">
        <v>24</v>
      </c>
      <c r="I12" s="624">
        <v>4002</v>
      </c>
      <c r="J12" s="623">
        <v>17</v>
      </c>
      <c r="K12" s="624">
        <v>2985</v>
      </c>
      <c r="L12" s="623">
        <v>15</v>
      </c>
      <c r="M12" s="624">
        <v>3632</v>
      </c>
      <c r="N12" s="623">
        <v>19</v>
      </c>
      <c r="O12" s="624">
        <v>4967</v>
      </c>
      <c r="P12" s="623">
        <v>21</v>
      </c>
      <c r="Q12" s="624">
        <v>27794.5</v>
      </c>
      <c r="R12" s="643">
        <v>548</v>
      </c>
      <c r="S12" s="624">
        <v>136876.90299999999</v>
      </c>
      <c r="T12" s="643">
        <v>1163</v>
      </c>
      <c r="U12" s="624">
        <v>72356.06</v>
      </c>
      <c r="V12" s="643">
        <v>1571</v>
      </c>
      <c r="W12" s="1023">
        <v>50699</v>
      </c>
      <c r="X12" s="1024">
        <v>1680</v>
      </c>
      <c r="Y12" s="1023">
        <v>34310.01</v>
      </c>
      <c r="Z12" s="1024">
        <v>776</v>
      </c>
    </row>
    <row r="13" spans="1:26" ht="16.5" customHeight="1">
      <c r="A13" s="635" t="s">
        <v>15</v>
      </c>
      <c r="B13" s="621" t="s">
        <v>39</v>
      </c>
      <c r="C13" s="622">
        <v>5373.59</v>
      </c>
      <c r="D13" s="623">
        <v>35</v>
      </c>
      <c r="E13" s="624">
        <v>17663</v>
      </c>
      <c r="F13" s="623">
        <v>33</v>
      </c>
      <c r="G13" s="624">
        <v>10000.799999999999</v>
      </c>
      <c r="H13" s="623">
        <v>31</v>
      </c>
      <c r="I13" s="624">
        <v>5819.02</v>
      </c>
      <c r="J13" s="623">
        <v>122</v>
      </c>
      <c r="K13" s="624">
        <v>5990.1019999999999</v>
      </c>
      <c r="L13" s="623">
        <v>20</v>
      </c>
      <c r="M13" s="624">
        <v>14096.5</v>
      </c>
      <c r="N13" s="623">
        <v>34</v>
      </c>
      <c r="O13" s="624">
        <v>34937.775999999998</v>
      </c>
      <c r="P13" s="623">
        <v>631</v>
      </c>
      <c r="Q13" s="624">
        <v>25272.754000000001</v>
      </c>
      <c r="R13" s="643">
        <v>553</v>
      </c>
      <c r="S13" s="624">
        <v>76107.03</v>
      </c>
      <c r="T13" s="643">
        <v>1162</v>
      </c>
      <c r="U13" s="624">
        <v>70075.350000000006</v>
      </c>
      <c r="V13" s="643">
        <v>660</v>
      </c>
      <c r="W13" s="1023">
        <v>52019</v>
      </c>
      <c r="X13" s="1024">
        <v>674</v>
      </c>
      <c r="Y13" s="1023">
        <v>44185.51</v>
      </c>
      <c r="Z13" s="1024">
        <v>604</v>
      </c>
    </row>
    <row r="14" spans="1:26" ht="16.5" customHeight="1">
      <c r="A14" s="635" t="s">
        <v>15</v>
      </c>
      <c r="B14" s="621" t="s">
        <v>59</v>
      </c>
      <c r="C14" s="622">
        <v>11768.552</v>
      </c>
      <c r="D14" s="623">
        <v>165</v>
      </c>
      <c r="E14" s="624">
        <v>6142.8230000000003</v>
      </c>
      <c r="F14" s="623">
        <v>121</v>
      </c>
      <c r="G14" s="624">
        <v>7476.1030000000001</v>
      </c>
      <c r="H14" s="623">
        <v>77</v>
      </c>
      <c r="I14" s="624">
        <v>4628.6899999999996</v>
      </c>
      <c r="J14" s="623">
        <v>50</v>
      </c>
      <c r="K14" s="624">
        <v>2606</v>
      </c>
      <c r="L14" s="623">
        <v>39</v>
      </c>
      <c r="M14" s="624">
        <v>3744.413</v>
      </c>
      <c r="N14" s="623">
        <v>53</v>
      </c>
      <c r="O14" s="624">
        <v>4643.3040000000001</v>
      </c>
      <c r="P14" s="623">
        <v>48</v>
      </c>
      <c r="Q14" s="624">
        <v>7070</v>
      </c>
      <c r="R14" s="643">
        <v>55</v>
      </c>
      <c r="S14" s="624">
        <v>61360</v>
      </c>
      <c r="T14" s="643">
        <v>2792</v>
      </c>
      <c r="U14" s="624">
        <v>49563.631999999998</v>
      </c>
      <c r="V14" s="643">
        <v>2433</v>
      </c>
      <c r="W14" s="1023">
        <v>37275</v>
      </c>
      <c r="X14" s="1024">
        <v>2154</v>
      </c>
      <c r="Y14" s="1023">
        <v>27837.460999999999</v>
      </c>
      <c r="Z14" s="1024">
        <v>1267</v>
      </c>
    </row>
    <row r="15" spans="1:26" ht="16.5" customHeight="1">
      <c r="A15" s="635" t="s">
        <v>15</v>
      </c>
      <c r="B15" s="621" t="s">
        <v>186</v>
      </c>
      <c r="C15" s="622">
        <v>3654</v>
      </c>
      <c r="D15" s="623">
        <v>55</v>
      </c>
      <c r="E15" s="624">
        <v>3680</v>
      </c>
      <c r="F15" s="623">
        <v>52</v>
      </c>
      <c r="G15" s="624">
        <v>2667.4140000000002</v>
      </c>
      <c r="H15" s="623">
        <v>38</v>
      </c>
      <c r="I15" s="624">
        <v>5592.9610000000002</v>
      </c>
      <c r="J15" s="623">
        <v>62</v>
      </c>
      <c r="K15" s="624">
        <v>4749.7479999999996</v>
      </c>
      <c r="L15" s="623">
        <v>60</v>
      </c>
      <c r="M15" s="624">
        <v>6041.1980000000003</v>
      </c>
      <c r="N15" s="623">
        <v>62</v>
      </c>
      <c r="O15" s="624">
        <v>87541.937999999995</v>
      </c>
      <c r="P15" s="623">
        <v>1176</v>
      </c>
      <c r="Q15" s="624">
        <v>342122.93099999998</v>
      </c>
      <c r="R15" s="643">
        <v>4520</v>
      </c>
      <c r="S15" s="624">
        <v>229042.679</v>
      </c>
      <c r="T15" s="643">
        <v>2622</v>
      </c>
      <c r="U15" s="624">
        <v>193655.234</v>
      </c>
      <c r="V15" s="643">
        <v>2703</v>
      </c>
      <c r="W15" s="1023">
        <v>179628</v>
      </c>
      <c r="X15" s="1024">
        <v>2975</v>
      </c>
      <c r="Y15" s="1023">
        <v>689833.17700000003</v>
      </c>
      <c r="Z15" s="1024">
        <v>10933</v>
      </c>
    </row>
    <row r="16" spans="1:26" ht="16.5" customHeight="1">
      <c r="A16" s="635" t="s">
        <v>15</v>
      </c>
      <c r="B16" s="621" t="s">
        <v>45</v>
      </c>
      <c r="C16" s="622">
        <v>110</v>
      </c>
      <c r="D16" s="623">
        <v>2</v>
      </c>
      <c r="E16" s="624">
        <v>310</v>
      </c>
      <c r="F16" s="623">
        <v>5</v>
      </c>
      <c r="G16" s="624">
        <v>627</v>
      </c>
      <c r="H16" s="623">
        <v>5</v>
      </c>
      <c r="I16" s="624">
        <v>590</v>
      </c>
      <c r="J16" s="623">
        <v>5</v>
      </c>
      <c r="K16" s="624">
        <v>1420</v>
      </c>
      <c r="L16" s="623">
        <v>6</v>
      </c>
      <c r="M16" s="624">
        <v>1637.6320000000001</v>
      </c>
      <c r="N16" s="623">
        <v>8</v>
      </c>
      <c r="O16" s="624">
        <v>365</v>
      </c>
      <c r="P16" s="623">
        <v>12</v>
      </c>
      <c r="Q16" s="624">
        <v>55022.108</v>
      </c>
      <c r="R16" s="643">
        <v>3924</v>
      </c>
      <c r="S16" s="624">
        <v>92133.236999999994</v>
      </c>
      <c r="T16" s="643">
        <v>4174</v>
      </c>
      <c r="U16" s="624">
        <v>208873.20500000002</v>
      </c>
      <c r="V16" s="643">
        <v>8944</v>
      </c>
      <c r="W16" s="1023">
        <v>147301</v>
      </c>
      <c r="X16" s="1024">
        <v>4055</v>
      </c>
      <c r="Y16" s="1023">
        <v>247565.31</v>
      </c>
      <c r="Z16" s="1024">
        <v>8305</v>
      </c>
    </row>
    <row r="17" spans="1:26" ht="16.5" customHeight="1">
      <c r="A17" s="635" t="s">
        <v>15</v>
      </c>
      <c r="B17" s="621" t="s">
        <v>60</v>
      </c>
      <c r="C17" s="622">
        <v>2542.1849999999999</v>
      </c>
      <c r="D17" s="623">
        <v>24</v>
      </c>
      <c r="E17" s="624">
        <v>4735</v>
      </c>
      <c r="F17" s="623">
        <v>13</v>
      </c>
      <c r="G17" s="624">
        <v>8120</v>
      </c>
      <c r="H17" s="623">
        <v>9</v>
      </c>
      <c r="I17" s="624">
        <v>4358</v>
      </c>
      <c r="J17" s="623">
        <v>10</v>
      </c>
      <c r="K17" s="624">
        <v>5440.18</v>
      </c>
      <c r="L17" s="623">
        <v>15</v>
      </c>
      <c r="M17" s="624">
        <v>5171.38</v>
      </c>
      <c r="N17" s="623">
        <v>15</v>
      </c>
      <c r="O17" s="624">
        <v>5490.5</v>
      </c>
      <c r="P17" s="623">
        <v>25</v>
      </c>
      <c r="Q17" s="624">
        <v>23092.084999999999</v>
      </c>
      <c r="R17" s="643">
        <v>375</v>
      </c>
      <c r="S17" s="624">
        <v>77808.311000000002</v>
      </c>
      <c r="T17" s="643">
        <v>1414</v>
      </c>
      <c r="U17" s="624">
        <v>27015.816000000003</v>
      </c>
      <c r="V17" s="643">
        <v>825</v>
      </c>
      <c r="W17" s="1023">
        <v>81875</v>
      </c>
      <c r="X17" s="1024">
        <v>1522</v>
      </c>
      <c r="Y17" s="1023">
        <v>84483.51</v>
      </c>
      <c r="Z17" s="1024">
        <v>4240</v>
      </c>
    </row>
    <row r="18" spans="1:26" ht="16.5" customHeight="1">
      <c r="A18" s="635" t="s">
        <v>15</v>
      </c>
      <c r="B18" s="621" t="s">
        <v>179</v>
      </c>
      <c r="C18" s="622">
        <v>7657.7</v>
      </c>
      <c r="D18" s="623">
        <v>158</v>
      </c>
      <c r="E18" s="624">
        <v>9133</v>
      </c>
      <c r="F18" s="623">
        <v>161</v>
      </c>
      <c r="G18" s="624">
        <v>8588.4930000000004</v>
      </c>
      <c r="H18" s="623">
        <v>166</v>
      </c>
      <c r="I18" s="624">
        <v>9180</v>
      </c>
      <c r="J18" s="623">
        <v>178</v>
      </c>
      <c r="K18" s="624">
        <v>9255.1</v>
      </c>
      <c r="L18" s="623">
        <v>222</v>
      </c>
      <c r="M18" s="624">
        <v>14920.87</v>
      </c>
      <c r="N18" s="623">
        <v>326</v>
      </c>
      <c r="O18" s="624">
        <v>13595.166999999999</v>
      </c>
      <c r="P18" s="623">
        <v>318</v>
      </c>
      <c r="Q18" s="624">
        <v>95408.008000000002</v>
      </c>
      <c r="R18" s="643">
        <v>3614</v>
      </c>
      <c r="S18" s="624">
        <v>158277.101</v>
      </c>
      <c r="T18" s="643">
        <v>5006</v>
      </c>
      <c r="U18" s="624">
        <v>184899.21599999999</v>
      </c>
      <c r="V18" s="643">
        <v>5800</v>
      </c>
      <c r="W18" s="1023">
        <v>166160</v>
      </c>
      <c r="X18" s="1024">
        <v>5464</v>
      </c>
      <c r="Y18" s="1023">
        <v>370346.005</v>
      </c>
      <c r="Z18" s="1024">
        <v>12010</v>
      </c>
    </row>
    <row r="19" spans="1:26" ht="16.5" customHeight="1">
      <c r="A19" s="635" t="s">
        <v>15</v>
      </c>
      <c r="B19" s="621" t="s">
        <v>40</v>
      </c>
      <c r="C19" s="622">
        <v>741.2</v>
      </c>
      <c r="D19" s="623">
        <v>18</v>
      </c>
      <c r="E19" s="624">
        <v>307</v>
      </c>
      <c r="F19" s="623">
        <v>12</v>
      </c>
      <c r="G19" s="624">
        <v>287.01</v>
      </c>
      <c r="H19" s="623">
        <v>11</v>
      </c>
      <c r="I19" s="624">
        <v>405.01100000000002</v>
      </c>
      <c r="J19" s="623">
        <v>8</v>
      </c>
      <c r="K19" s="624">
        <v>1942.0119999999999</v>
      </c>
      <c r="L19" s="623">
        <v>16</v>
      </c>
      <c r="M19" s="624">
        <v>2564.0129999999999</v>
      </c>
      <c r="N19" s="623">
        <v>21</v>
      </c>
      <c r="O19" s="624">
        <v>6114.8140000000003</v>
      </c>
      <c r="P19" s="623">
        <v>329</v>
      </c>
      <c r="Q19" s="624">
        <v>81455.600999999995</v>
      </c>
      <c r="R19" s="643">
        <v>1024</v>
      </c>
      <c r="S19" s="624">
        <v>99742.017000000007</v>
      </c>
      <c r="T19" s="643">
        <v>2767</v>
      </c>
      <c r="U19" s="624">
        <v>127902.018</v>
      </c>
      <c r="V19" s="643">
        <v>3970</v>
      </c>
      <c r="W19" s="1023">
        <v>158558</v>
      </c>
      <c r="X19" s="1024">
        <v>4215</v>
      </c>
      <c r="Y19" s="1023">
        <v>189543.34299999999</v>
      </c>
      <c r="Z19" s="1024">
        <v>4707</v>
      </c>
    </row>
    <row r="20" spans="1:26" ht="16.5" customHeight="1">
      <c r="A20" s="635" t="s">
        <v>15</v>
      </c>
      <c r="B20" s="621" t="s">
        <v>180</v>
      </c>
      <c r="C20" s="622">
        <v>2469</v>
      </c>
      <c r="D20" s="623">
        <v>29</v>
      </c>
      <c r="E20" s="624">
        <v>822</v>
      </c>
      <c r="F20" s="623">
        <v>12</v>
      </c>
      <c r="G20" s="624">
        <v>1070</v>
      </c>
      <c r="H20" s="623">
        <v>11</v>
      </c>
      <c r="I20" s="624">
        <v>15054.486000000001</v>
      </c>
      <c r="J20" s="623">
        <v>363</v>
      </c>
      <c r="K20" s="624">
        <v>12196.377</v>
      </c>
      <c r="L20" s="623">
        <v>731</v>
      </c>
      <c r="M20" s="624">
        <v>30549.147000000001</v>
      </c>
      <c r="N20" s="623">
        <v>1699</v>
      </c>
      <c r="O20" s="624">
        <v>30208</v>
      </c>
      <c r="P20" s="623">
        <v>2057</v>
      </c>
      <c r="Q20" s="624">
        <v>75720</v>
      </c>
      <c r="R20" s="643">
        <v>3482</v>
      </c>
      <c r="S20" s="624">
        <v>169508</v>
      </c>
      <c r="T20" s="643">
        <v>7659</v>
      </c>
      <c r="U20" s="624">
        <v>173901</v>
      </c>
      <c r="V20" s="643">
        <v>6666</v>
      </c>
      <c r="W20" s="1023">
        <v>258404</v>
      </c>
      <c r="X20" s="1024">
        <v>8067</v>
      </c>
      <c r="Y20" s="1023">
        <v>403260.005</v>
      </c>
      <c r="Z20" s="1024">
        <v>14606</v>
      </c>
    </row>
    <row r="21" spans="1:26" ht="16.5" customHeight="1">
      <c r="A21" s="635" t="s">
        <v>15</v>
      </c>
      <c r="B21" s="621" t="s">
        <v>46</v>
      </c>
      <c r="C21" s="622">
        <v>0</v>
      </c>
      <c r="D21" s="623">
        <v>0</v>
      </c>
      <c r="E21" s="624">
        <v>244</v>
      </c>
      <c r="F21" s="623">
        <v>10</v>
      </c>
      <c r="G21" s="624">
        <v>1243</v>
      </c>
      <c r="H21" s="623">
        <v>3</v>
      </c>
      <c r="I21" s="624">
        <v>420</v>
      </c>
      <c r="J21" s="623">
        <v>30</v>
      </c>
      <c r="K21" s="624">
        <v>2326</v>
      </c>
      <c r="L21" s="623">
        <v>73</v>
      </c>
      <c r="M21" s="624">
        <v>4522</v>
      </c>
      <c r="N21" s="623">
        <v>254</v>
      </c>
      <c r="O21" s="624">
        <v>11045</v>
      </c>
      <c r="P21" s="623">
        <v>919</v>
      </c>
      <c r="Q21" s="624">
        <v>17265</v>
      </c>
      <c r="R21" s="643">
        <v>1094</v>
      </c>
      <c r="S21" s="624">
        <v>24507.001</v>
      </c>
      <c r="T21" s="643">
        <v>820</v>
      </c>
      <c r="U21" s="624">
        <v>41002</v>
      </c>
      <c r="V21" s="643">
        <v>1486</v>
      </c>
      <c r="W21" s="1023">
        <v>55296</v>
      </c>
      <c r="X21" s="1024">
        <v>2388</v>
      </c>
      <c r="Y21" s="1023">
        <v>121191.005</v>
      </c>
      <c r="Z21" s="1024">
        <v>6245</v>
      </c>
    </row>
    <row r="22" spans="1:26" ht="16.5" customHeight="1">
      <c r="A22" s="635" t="s">
        <v>15</v>
      </c>
      <c r="B22" s="621" t="s">
        <v>41</v>
      </c>
      <c r="C22" s="622">
        <v>6881.13</v>
      </c>
      <c r="D22" s="623">
        <v>24</v>
      </c>
      <c r="E22" s="624">
        <v>857</v>
      </c>
      <c r="F22" s="623">
        <v>9</v>
      </c>
      <c r="G22" s="624">
        <v>265</v>
      </c>
      <c r="H22" s="623">
        <v>3</v>
      </c>
      <c r="I22" s="624">
        <v>1005</v>
      </c>
      <c r="J22" s="623">
        <v>5</v>
      </c>
      <c r="K22" s="624">
        <v>6460</v>
      </c>
      <c r="L22" s="623">
        <v>6</v>
      </c>
      <c r="M22" s="624">
        <v>3402</v>
      </c>
      <c r="N22" s="623">
        <v>151</v>
      </c>
      <c r="O22" s="624">
        <v>13835</v>
      </c>
      <c r="P22" s="623">
        <v>227</v>
      </c>
      <c r="Q22" s="624">
        <v>137873.00599999999</v>
      </c>
      <c r="R22" s="643">
        <v>3556</v>
      </c>
      <c r="S22" s="624">
        <v>135109.1</v>
      </c>
      <c r="T22" s="643">
        <v>3139</v>
      </c>
      <c r="U22" s="624">
        <v>127510.09999999999</v>
      </c>
      <c r="V22" s="643">
        <v>2515</v>
      </c>
      <c r="W22" s="1023">
        <v>116797</v>
      </c>
      <c r="X22" s="1024">
        <v>2046</v>
      </c>
      <c r="Y22" s="1023">
        <v>136064.01</v>
      </c>
      <c r="Z22" s="1024">
        <v>2212</v>
      </c>
    </row>
    <row r="23" spans="1:26" ht="16.5" customHeight="1">
      <c r="A23" s="635" t="s">
        <v>15</v>
      </c>
      <c r="B23" s="621" t="s">
        <v>51</v>
      </c>
      <c r="C23" s="622">
        <v>310</v>
      </c>
      <c r="D23" s="623">
        <v>8</v>
      </c>
      <c r="E23" s="624">
        <v>520</v>
      </c>
      <c r="F23" s="623">
        <v>2</v>
      </c>
      <c r="G23" s="624">
        <v>0</v>
      </c>
      <c r="H23" s="623">
        <v>0</v>
      </c>
      <c r="I23" s="624">
        <v>0</v>
      </c>
      <c r="J23" s="623">
        <v>0</v>
      </c>
      <c r="K23" s="624">
        <v>1330</v>
      </c>
      <c r="L23" s="623">
        <v>3</v>
      </c>
      <c r="M23" s="624">
        <v>587</v>
      </c>
      <c r="N23" s="623">
        <v>6</v>
      </c>
      <c r="O23" s="624">
        <v>882</v>
      </c>
      <c r="P23" s="623">
        <v>14</v>
      </c>
      <c r="Q23" s="624">
        <v>27730</v>
      </c>
      <c r="R23" s="643">
        <v>1271</v>
      </c>
      <c r="S23" s="624">
        <v>187315</v>
      </c>
      <c r="T23" s="643">
        <v>7132</v>
      </c>
      <c r="U23" s="624">
        <v>198492</v>
      </c>
      <c r="V23" s="643">
        <v>8484</v>
      </c>
      <c r="W23" s="1023">
        <v>197388</v>
      </c>
      <c r="X23" s="1024">
        <v>9439</v>
      </c>
      <c r="Y23" s="1023">
        <v>269563.01</v>
      </c>
      <c r="Z23" s="1024">
        <v>13070</v>
      </c>
    </row>
    <row r="24" spans="1:26" ht="16.5" customHeight="1">
      <c r="A24" s="635" t="s">
        <v>15</v>
      </c>
      <c r="B24" s="621" t="s">
        <v>42</v>
      </c>
      <c r="C24" s="622">
        <v>655</v>
      </c>
      <c r="D24" s="623">
        <v>12</v>
      </c>
      <c r="E24" s="624">
        <v>1255</v>
      </c>
      <c r="F24" s="623">
        <v>8</v>
      </c>
      <c r="G24" s="624">
        <v>496</v>
      </c>
      <c r="H24" s="623">
        <v>4</v>
      </c>
      <c r="I24" s="624">
        <v>896</v>
      </c>
      <c r="J24" s="623">
        <v>5</v>
      </c>
      <c r="K24" s="624">
        <v>1646</v>
      </c>
      <c r="L24" s="623">
        <v>5</v>
      </c>
      <c r="M24" s="624">
        <v>1185</v>
      </c>
      <c r="N24" s="623">
        <v>11</v>
      </c>
      <c r="O24" s="624">
        <v>148800.1</v>
      </c>
      <c r="P24" s="623">
        <v>10336</v>
      </c>
      <c r="Q24" s="624">
        <v>208799.40400000001</v>
      </c>
      <c r="R24" s="643">
        <v>14653</v>
      </c>
      <c r="S24" s="624">
        <v>229244.20199999999</v>
      </c>
      <c r="T24" s="643">
        <v>11888</v>
      </c>
      <c r="U24" s="624">
        <v>184699.19999999998</v>
      </c>
      <c r="V24" s="643">
        <v>9119</v>
      </c>
      <c r="W24" s="1023">
        <v>85738</v>
      </c>
      <c r="X24" s="1024">
        <v>3560</v>
      </c>
      <c r="Y24" s="1023">
        <v>77222.009999999995</v>
      </c>
      <c r="Z24" s="1024">
        <v>3225</v>
      </c>
    </row>
    <row r="25" spans="1:26" ht="16.5" customHeight="1">
      <c r="A25" s="635" t="s">
        <v>15</v>
      </c>
      <c r="B25" s="621" t="s">
        <v>52</v>
      </c>
      <c r="C25" s="622">
        <v>5795</v>
      </c>
      <c r="D25" s="623">
        <v>40</v>
      </c>
      <c r="E25" s="624">
        <v>16070</v>
      </c>
      <c r="F25" s="623">
        <v>54</v>
      </c>
      <c r="G25" s="624">
        <v>19845</v>
      </c>
      <c r="H25" s="623">
        <v>80</v>
      </c>
      <c r="I25" s="624">
        <v>22350</v>
      </c>
      <c r="J25" s="623">
        <v>111</v>
      </c>
      <c r="K25" s="624">
        <v>24230</v>
      </c>
      <c r="L25" s="623">
        <v>125</v>
      </c>
      <c r="M25" s="624">
        <v>34445</v>
      </c>
      <c r="N25" s="623">
        <v>187</v>
      </c>
      <c r="O25" s="624">
        <v>30862</v>
      </c>
      <c r="P25" s="623">
        <v>298</v>
      </c>
      <c r="Q25" s="624">
        <v>204953</v>
      </c>
      <c r="R25" s="643">
        <v>4575</v>
      </c>
      <c r="S25" s="624">
        <v>554574.10600000003</v>
      </c>
      <c r="T25" s="643">
        <v>12800</v>
      </c>
      <c r="U25" s="624">
        <v>629230.10100000002</v>
      </c>
      <c r="V25" s="643">
        <v>15522</v>
      </c>
      <c r="W25" s="1023">
        <v>714716</v>
      </c>
      <c r="X25" s="1024">
        <v>17997</v>
      </c>
      <c r="Y25" s="1023">
        <v>2001811.11</v>
      </c>
      <c r="Z25" s="1024">
        <v>45780</v>
      </c>
    </row>
    <row r="26" spans="1:26" ht="16.5" customHeight="1">
      <c r="A26" s="635" t="s">
        <v>15</v>
      </c>
      <c r="B26" s="145" t="s">
        <v>1033</v>
      </c>
      <c r="C26" s="622">
        <v>5989.0680000000002</v>
      </c>
      <c r="D26" s="623">
        <v>219</v>
      </c>
      <c r="E26" s="624">
        <v>10343.495999999999</v>
      </c>
      <c r="F26" s="623">
        <v>163</v>
      </c>
      <c r="G26" s="624">
        <v>6970.241</v>
      </c>
      <c r="H26" s="623">
        <v>101</v>
      </c>
      <c r="I26" s="624">
        <v>17170</v>
      </c>
      <c r="J26" s="623">
        <v>37</v>
      </c>
      <c r="K26" s="624">
        <v>4644.67</v>
      </c>
      <c r="L26" s="623">
        <v>63</v>
      </c>
      <c r="M26" s="624">
        <v>8083.3090000000002</v>
      </c>
      <c r="N26" s="623">
        <v>154</v>
      </c>
      <c r="O26" s="624">
        <v>24019.18</v>
      </c>
      <c r="P26" s="623">
        <v>359</v>
      </c>
      <c r="Q26" s="624">
        <v>60201.529000000002</v>
      </c>
      <c r="R26" s="643">
        <v>1642</v>
      </c>
      <c r="S26" s="624">
        <v>142434.87100000001</v>
      </c>
      <c r="T26" s="643">
        <v>5164</v>
      </c>
      <c r="U26" s="624">
        <v>238536.1</v>
      </c>
      <c r="V26" s="643">
        <v>5004</v>
      </c>
      <c r="W26" s="1023">
        <v>137622</v>
      </c>
      <c r="X26" s="1024">
        <v>5612</v>
      </c>
      <c r="Y26" s="1023">
        <v>122947.645</v>
      </c>
      <c r="Z26" s="1024">
        <v>4911</v>
      </c>
    </row>
    <row r="27" spans="1:26" ht="16.5" customHeight="1">
      <c r="A27" s="635" t="s">
        <v>15</v>
      </c>
      <c r="B27" s="621" t="s">
        <v>448</v>
      </c>
      <c r="C27" s="622">
        <v>180</v>
      </c>
      <c r="D27" s="623">
        <v>7</v>
      </c>
      <c r="E27" s="624">
        <v>4105</v>
      </c>
      <c r="F27" s="623">
        <v>29</v>
      </c>
      <c r="G27" s="624">
        <v>3270</v>
      </c>
      <c r="H27" s="623">
        <v>16</v>
      </c>
      <c r="I27" s="624">
        <v>11775</v>
      </c>
      <c r="J27" s="623">
        <v>12</v>
      </c>
      <c r="K27" s="624">
        <v>2935</v>
      </c>
      <c r="L27" s="623">
        <v>18</v>
      </c>
      <c r="M27" s="624">
        <v>3485</v>
      </c>
      <c r="N27" s="623">
        <v>30</v>
      </c>
      <c r="O27" s="624">
        <v>3305</v>
      </c>
      <c r="P27" s="623">
        <v>87</v>
      </c>
      <c r="Q27" s="624">
        <v>51032.62</v>
      </c>
      <c r="R27" s="643">
        <v>1373</v>
      </c>
      <c r="S27" s="624">
        <v>239647.1</v>
      </c>
      <c r="T27" s="643">
        <v>7707</v>
      </c>
      <c r="U27" s="624">
        <v>274166.00099999999</v>
      </c>
      <c r="V27" s="643">
        <v>7322</v>
      </c>
      <c r="W27" s="1023">
        <v>403026</v>
      </c>
      <c r="X27" s="1024">
        <v>11170</v>
      </c>
      <c r="Y27" s="1023">
        <v>544497.75300000003</v>
      </c>
      <c r="Z27" s="1024">
        <v>16133</v>
      </c>
    </row>
    <row r="28" spans="1:26" ht="16.5" customHeight="1">
      <c r="A28" s="635" t="s">
        <v>15</v>
      </c>
      <c r="B28" s="621" t="s">
        <v>449</v>
      </c>
      <c r="C28" s="622">
        <v>6578</v>
      </c>
      <c r="D28" s="623">
        <v>74</v>
      </c>
      <c r="E28" s="624">
        <v>5979</v>
      </c>
      <c r="F28" s="623">
        <v>69</v>
      </c>
      <c r="G28" s="624">
        <v>4472.6809999999996</v>
      </c>
      <c r="H28" s="623">
        <v>51</v>
      </c>
      <c r="I28" s="624">
        <v>5742.1</v>
      </c>
      <c r="J28" s="623">
        <v>49</v>
      </c>
      <c r="K28" s="624">
        <v>11313.942999999999</v>
      </c>
      <c r="L28" s="623">
        <v>48</v>
      </c>
      <c r="M28" s="624">
        <v>5224</v>
      </c>
      <c r="N28" s="623">
        <v>49</v>
      </c>
      <c r="O28" s="624">
        <v>16631</v>
      </c>
      <c r="P28" s="623">
        <v>200</v>
      </c>
      <c r="Q28" s="624">
        <v>143260.32999999999</v>
      </c>
      <c r="R28" s="643">
        <v>1223</v>
      </c>
      <c r="S28" s="624">
        <v>321085.64299999998</v>
      </c>
      <c r="T28" s="643">
        <v>14164</v>
      </c>
      <c r="U28" s="624">
        <v>133188.514</v>
      </c>
      <c r="V28" s="643">
        <v>4916</v>
      </c>
      <c r="W28" s="1023">
        <v>121813</v>
      </c>
      <c r="X28" s="1024">
        <v>3312</v>
      </c>
      <c r="Y28" s="1023">
        <v>202535.99400000001</v>
      </c>
      <c r="Z28" s="1024">
        <v>6955</v>
      </c>
    </row>
    <row r="29" spans="1:26" ht="16.5" customHeight="1">
      <c r="A29" s="635" t="s">
        <v>15</v>
      </c>
      <c r="B29" s="621" t="s">
        <v>450</v>
      </c>
      <c r="C29" s="622">
        <v>34882.159</v>
      </c>
      <c r="D29" s="623">
        <v>334</v>
      </c>
      <c r="E29" s="624">
        <v>37650</v>
      </c>
      <c r="F29" s="623">
        <v>221</v>
      </c>
      <c r="G29" s="624">
        <v>11724</v>
      </c>
      <c r="H29" s="623">
        <v>93</v>
      </c>
      <c r="I29" s="624">
        <v>7563.5</v>
      </c>
      <c r="J29" s="623">
        <v>43</v>
      </c>
      <c r="K29" s="624">
        <v>3187</v>
      </c>
      <c r="L29" s="623">
        <v>20</v>
      </c>
      <c r="M29" s="624">
        <v>4032</v>
      </c>
      <c r="N29" s="623">
        <v>25</v>
      </c>
      <c r="O29" s="624">
        <v>6640</v>
      </c>
      <c r="P29" s="623">
        <v>52</v>
      </c>
      <c r="Q29" s="624">
        <v>492958.32900000003</v>
      </c>
      <c r="R29" s="643">
        <v>10821</v>
      </c>
      <c r="S29" s="624">
        <v>439092.30099999998</v>
      </c>
      <c r="T29" s="643">
        <v>9740</v>
      </c>
      <c r="U29" s="624">
        <v>340529.5</v>
      </c>
      <c r="V29" s="643">
        <v>7842</v>
      </c>
      <c r="W29" s="1023">
        <v>360876</v>
      </c>
      <c r="X29" s="1024">
        <v>10333</v>
      </c>
      <c r="Y29" s="1023">
        <v>485236.77</v>
      </c>
      <c r="Z29" s="1024">
        <v>19707</v>
      </c>
    </row>
    <row r="30" spans="1:26" ht="16.5" customHeight="1">
      <c r="A30" s="635" t="s">
        <v>15</v>
      </c>
      <c r="B30" s="621" t="s">
        <v>451</v>
      </c>
      <c r="C30" s="622">
        <v>4275</v>
      </c>
      <c r="D30" s="623">
        <v>60</v>
      </c>
      <c r="E30" s="624">
        <v>3585</v>
      </c>
      <c r="F30" s="623">
        <v>29</v>
      </c>
      <c r="G30" s="624">
        <v>5291</v>
      </c>
      <c r="H30" s="623">
        <v>56</v>
      </c>
      <c r="I30" s="624">
        <v>3921</v>
      </c>
      <c r="J30" s="623">
        <v>62</v>
      </c>
      <c r="K30" s="624">
        <v>4707</v>
      </c>
      <c r="L30" s="623">
        <v>38</v>
      </c>
      <c r="M30" s="624">
        <v>4056</v>
      </c>
      <c r="N30" s="623">
        <v>48</v>
      </c>
      <c r="O30" s="624">
        <v>30188</v>
      </c>
      <c r="P30" s="623">
        <v>1016</v>
      </c>
      <c r="Q30" s="624">
        <v>168161.302</v>
      </c>
      <c r="R30" s="643">
        <v>10194</v>
      </c>
      <c r="S30" s="624">
        <v>351405.36499999999</v>
      </c>
      <c r="T30" s="643">
        <v>20008</v>
      </c>
      <c r="U30" s="624">
        <v>423078.34</v>
      </c>
      <c r="V30" s="643">
        <v>19649</v>
      </c>
      <c r="W30" s="1023">
        <v>438605</v>
      </c>
      <c r="X30" s="1024">
        <v>19502</v>
      </c>
      <c r="Y30" s="1023">
        <v>539054.03399999999</v>
      </c>
      <c r="Z30" s="1024">
        <v>27668</v>
      </c>
    </row>
    <row r="31" spans="1:26" ht="16.5" customHeight="1">
      <c r="A31" s="635" t="s">
        <v>15</v>
      </c>
      <c r="B31" s="621" t="s">
        <v>452</v>
      </c>
      <c r="C31" s="622">
        <v>29169.780999999999</v>
      </c>
      <c r="D31" s="623">
        <v>455</v>
      </c>
      <c r="E31" s="624">
        <v>12865.152</v>
      </c>
      <c r="F31" s="623">
        <v>370</v>
      </c>
      <c r="G31" s="624">
        <v>28102.578000000001</v>
      </c>
      <c r="H31" s="623">
        <v>780</v>
      </c>
      <c r="I31" s="624">
        <v>20473.599999999999</v>
      </c>
      <c r="J31" s="623">
        <v>880</v>
      </c>
      <c r="K31" s="624">
        <v>57878.96</v>
      </c>
      <c r="L31" s="623">
        <v>1852</v>
      </c>
      <c r="M31" s="624">
        <v>87406.391000000003</v>
      </c>
      <c r="N31" s="623">
        <v>5377</v>
      </c>
      <c r="O31" s="624">
        <v>287509.31199999998</v>
      </c>
      <c r="P31" s="623">
        <v>26629</v>
      </c>
      <c r="Q31" s="624">
        <v>470602.40600000002</v>
      </c>
      <c r="R31" s="643">
        <v>26558</v>
      </c>
      <c r="S31" s="624">
        <v>383100.81199999998</v>
      </c>
      <c r="T31" s="643">
        <v>25819</v>
      </c>
      <c r="U31" s="624">
        <v>270086.26299999998</v>
      </c>
      <c r="V31" s="643">
        <v>15037</v>
      </c>
      <c r="W31" s="1023">
        <v>233398</v>
      </c>
      <c r="X31" s="1024">
        <v>10333</v>
      </c>
      <c r="Y31" s="1023">
        <v>514198.674</v>
      </c>
      <c r="Z31" s="1024">
        <v>23373</v>
      </c>
    </row>
    <row r="32" spans="1:26" ht="16.5" customHeight="1">
      <c r="A32" s="635" t="s">
        <v>15</v>
      </c>
      <c r="B32" s="621" t="s">
        <v>453</v>
      </c>
      <c r="C32" s="622">
        <v>1342</v>
      </c>
      <c r="D32" s="623">
        <v>29</v>
      </c>
      <c r="E32" s="624">
        <v>1330</v>
      </c>
      <c r="F32" s="623">
        <v>11</v>
      </c>
      <c r="G32" s="624">
        <v>5860</v>
      </c>
      <c r="H32" s="623">
        <v>7</v>
      </c>
      <c r="I32" s="624">
        <v>11240</v>
      </c>
      <c r="J32" s="623">
        <v>6</v>
      </c>
      <c r="K32" s="624">
        <v>1660</v>
      </c>
      <c r="L32" s="623">
        <v>5</v>
      </c>
      <c r="M32" s="624">
        <v>4137</v>
      </c>
      <c r="N32" s="623">
        <v>10</v>
      </c>
      <c r="O32" s="624">
        <v>134103.83499999999</v>
      </c>
      <c r="P32" s="623">
        <v>12837</v>
      </c>
      <c r="Q32" s="624">
        <v>205551.38500000001</v>
      </c>
      <c r="R32" s="643">
        <v>16518</v>
      </c>
      <c r="S32" s="624">
        <v>128217.628</v>
      </c>
      <c r="T32" s="643">
        <v>9150</v>
      </c>
      <c r="U32" s="624">
        <v>111403.194</v>
      </c>
      <c r="V32" s="643">
        <v>6587</v>
      </c>
      <c r="W32" s="1023">
        <v>96791</v>
      </c>
      <c r="X32" s="1024">
        <v>4614</v>
      </c>
      <c r="Y32" s="1023">
        <v>207368.005</v>
      </c>
      <c r="Z32" s="1024">
        <v>8942</v>
      </c>
    </row>
    <row r="33" spans="1:26" ht="16.5" customHeight="1">
      <c r="A33" s="635" t="s">
        <v>15</v>
      </c>
      <c r="B33" s="621" t="s">
        <v>454</v>
      </c>
      <c r="C33" s="622">
        <v>2555</v>
      </c>
      <c r="D33" s="623">
        <v>10</v>
      </c>
      <c r="E33" s="624">
        <v>12305</v>
      </c>
      <c r="F33" s="623">
        <v>7</v>
      </c>
      <c r="G33" s="624">
        <v>7035</v>
      </c>
      <c r="H33" s="623">
        <v>5</v>
      </c>
      <c r="I33" s="624">
        <v>1711.299</v>
      </c>
      <c r="J33" s="623">
        <v>8</v>
      </c>
      <c r="K33" s="624">
        <v>4215</v>
      </c>
      <c r="L33" s="623">
        <v>30</v>
      </c>
      <c r="M33" s="624">
        <v>7170</v>
      </c>
      <c r="N33" s="623">
        <v>360</v>
      </c>
      <c r="O33" s="624">
        <v>10636</v>
      </c>
      <c r="P33" s="623">
        <v>761</v>
      </c>
      <c r="Q33" s="624">
        <v>9578</v>
      </c>
      <c r="R33" s="643">
        <v>548</v>
      </c>
      <c r="S33" s="624">
        <v>11152</v>
      </c>
      <c r="T33" s="643">
        <v>800</v>
      </c>
      <c r="U33" s="624">
        <v>29665</v>
      </c>
      <c r="V33" s="643">
        <v>1561</v>
      </c>
      <c r="W33" s="1023">
        <v>31369</v>
      </c>
      <c r="X33" s="1024">
        <v>1247</v>
      </c>
      <c r="Y33" s="1023">
        <v>104756.4</v>
      </c>
      <c r="Z33" s="1024">
        <v>5964</v>
      </c>
    </row>
    <row r="34" spans="1:26" ht="16.5" customHeight="1">
      <c r="A34" s="635" t="s">
        <v>15</v>
      </c>
      <c r="B34" s="621" t="s">
        <v>455</v>
      </c>
      <c r="C34" s="622">
        <v>3353</v>
      </c>
      <c r="D34" s="623">
        <v>45</v>
      </c>
      <c r="E34" s="624">
        <v>5253</v>
      </c>
      <c r="F34" s="623">
        <v>42</v>
      </c>
      <c r="G34" s="624">
        <v>6304.3950000000004</v>
      </c>
      <c r="H34" s="623">
        <v>42</v>
      </c>
      <c r="I34" s="624">
        <v>5412</v>
      </c>
      <c r="J34" s="623">
        <v>73</v>
      </c>
      <c r="K34" s="624">
        <v>5531</v>
      </c>
      <c r="L34" s="623">
        <v>67</v>
      </c>
      <c r="M34" s="624">
        <v>6051.2219999999998</v>
      </c>
      <c r="N34" s="623">
        <v>81</v>
      </c>
      <c r="O34" s="624">
        <v>21326.048999999999</v>
      </c>
      <c r="P34" s="623">
        <v>924</v>
      </c>
      <c r="Q34" s="624">
        <v>21313.585999999999</v>
      </c>
      <c r="R34" s="643">
        <v>1090</v>
      </c>
      <c r="S34" s="624">
        <v>69487.519</v>
      </c>
      <c r="T34" s="643">
        <v>5613</v>
      </c>
      <c r="U34" s="624">
        <v>72477.638999999996</v>
      </c>
      <c r="V34" s="643">
        <v>5109</v>
      </c>
      <c r="W34" s="1023">
        <v>76905</v>
      </c>
      <c r="X34" s="1024">
        <v>4409</v>
      </c>
      <c r="Y34" s="1023">
        <v>89720.27</v>
      </c>
      <c r="Z34" s="1024">
        <v>5272</v>
      </c>
    </row>
    <row r="35" spans="1:26" ht="16.5" customHeight="1">
      <c r="A35" s="635" t="s">
        <v>15</v>
      </c>
      <c r="B35" s="621" t="s">
        <v>43</v>
      </c>
      <c r="C35" s="622">
        <v>2458.7289999999998</v>
      </c>
      <c r="D35" s="623">
        <v>17</v>
      </c>
      <c r="E35" s="624">
        <v>600</v>
      </c>
      <c r="F35" s="623">
        <v>7</v>
      </c>
      <c r="G35" s="624">
        <v>160</v>
      </c>
      <c r="H35" s="623">
        <v>3</v>
      </c>
      <c r="I35" s="624">
        <v>1235</v>
      </c>
      <c r="J35" s="623">
        <v>93</v>
      </c>
      <c r="K35" s="624">
        <v>3026</v>
      </c>
      <c r="L35" s="623">
        <v>193</v>
      </c>
      <c r="M35" s="624">
        <v>5195</v>
      </c>
      <c r="N35" s="623">
        <v>328</v>
      </c>
      <c r="O35" s="624">
        <v>9690.5</v>
      </c>
      <c r="P35" s="623">
        <v>354</v>
      </c>
      <c r="Q35" s="624">
        <v>9450.3150000000005</v>
      </c>
      <c r="R35" s="643">
        <v>681</v>
      </c>
      <c r="S35" s="624">
        <v>6429</v>
      </c>
      <c r="T35" s="643">
        <v>511</v>
      </c>
      <c r="U35" s="624">
        <v>25988</v>
      </c>
      <c r="V35" s="643">
        <v>1263</v>
      </c>
      <c r="W35" s="1023">
        <v>26960</v>
      </c>
      <c r="X35" s="1024">
        <v>1651</v>
      </c>
      <c r="Y35" s="1023">
        <v>40485.875</v>
      </c>
      <c r="Z35" s="1024">
        <v>2029</v>
      </c>
    </row>
    <row r="36" spans="1:26" ht="16.5" customHeight="1">
      <c r="A36" s="635" t="s">
        <v>15</v>
      </c>
      <c r="B36" s="621" t="s">
        <v>456</v>
      </c>
      <c r="C36" s="622">
        <v>1170</v>
      </c>
      <c r="D36" s="623">
        <v>26</v>
      </c>
      <c r="E36" s="624">
        <v>630</v>
      </c>
      <c r="F36" s="623">
        <v>12</v>
      </c>
      <c r="G36" s="624">
        <v>600</v>
      </c>
      <c r="H36" s="623">
        <v>18</v>
      </c>
      <c r="I36" s="624">
        <v>725</v>
      </c>
      <c r="J36" s="623">
        <v>24</v>
      </c>
      <c r="K36" s="624">
        <v>1105</v>
      </c>
      <c r="L36" s="623">
        <v>22</v>
      </c>
      <c r="M36" s="624">
        <v>2070</v>
      </c>
      <c r="N36" s="623">
        <v>41</v>
      </c>
      <c r="O36" s="624">
        <v>30608.111000000001</v>
      </c>
      <c r="P36" s="623">
        <v>2093</v>
      </c>
      <c r="Q36" s="624">
        <v>126763.008</v>
      </c>
      <c r="R36" s="643">
        <v>7599</v>
      </c>
      <c r="S36" s="624">
        <v>77391.5</v>
      </c>
      <c r="T36" s="643">
        <v>4642</v>
      </c>
      <c r="U36" s="624">
        <v>96205</v>
      </c>
      <c r="V36" s="643">
        <v>5937</v>
      </c>
      <c r="W36" s="1023">
        <v>93785</v>
      </c>
      <c r="X36" s="1024">
        <v>6452</v>
      </c>
      <c r="Y36" s="1023">
        <v>81406.514999999999</v>
      </c>
      <c r="Z36" s="1024">
        <v>5728</v>
      </c>
    </row>
    <row r="37" spans="1:26" ht="16.5" customHeight="1">
      <c r="A37" s="635" t="s">
        <v>15</v>
      </c>
      <c r="B37" s="621" t="s">
        <v>47</v>
      </c>
      <c r="C37" s="622">
        <v>130</v>
      </c>
      <c r="D37" s="623">
        <v>2</v>
      </c>
      <c r="E37" s="624">
        <v>130</v>
      </c>
      <c r="F37" s="623">
        <v>2</v>
      </c>
      <c r="G37" s="624">
        <v>215</v>
      </c>
      <c r="H37" s="623">
        <v>4</v>
      </c>
      <c r="I37" s="624">
        <v>230</v>
      </c>
      <c r="J37" s="623">
        <v>3</v>
      </c>
      <c r="K37" s="624">
        <v>1540</v>
      </c>
      <c r="L37" s="623">
        <v>6</v>
      </c>
      <c r="M37" s="624">
        <v>1485</v>
      </c>
      <c r="N37" s="623">
        <v>14</v>
      </c>
      <c r="O37" s="624">
        <v>890</v>
      </c>
      <c r="P37" s="623">
        <v>20</v>
      </c>
      <c r="Q37" s="624">
        <v>22699</v>
      </c>
      <c r="R37" s="643">
        <v>1839</v>
      </c>
      <c r="S37" s="624">
        <v>64896.580999999998</v>
      </c>
      <c r="T37" s="643">
        <v>5487</v>
      </c>
      <c r="U37" s="624">
        <v>63242</v>
      </c>
      <c r="V37" s="643">
        <v>4476</v>
      </c>
      <c r="W37" s="1023">
        <v>33417</v>
      </c>
      <c r="X37" s="1024">
        <v>1828</v>
      </c>
      <c r="Y37" s="1023">
        <v>102204.946</v>
      </c>
      <c r="Z37" s="1024">
        <v>5360</v>
      </c>
    </row>
    <row r="38" spans="1:26" ht="16.5" customHeight="1">
      <c r="A38" s="635" t="s">
        <v>15</v>
      </c>
      <c r="B38" s="621" t="s">
        <v>48</v>
      </c>
      <c r="C38" s="622">
        <v>0</v>
      </c>
      <c r="D38" s="623">
        <v>0</v>
      </c>
      <c r="E38" s="624">
        <v>0</v>
      </c>
      <c r="F38" s="623">
        <v>0</v>
      </c>
      <c r="G38" s="624">
        <v>0</v>
      </c>
      <c r="H38" s="623">
        <v>0</v>
      </c>
      <c r="I38" s="624">
        <v>0</v>
      </c>
      <c r="J38" s="623">
        <v>0</v>
      </c>
      <c r="K38" s="624">
        <v>1200</v>
      </c>
      <c r="L38" s="623">
        <v>1</v>
      </c>
      <c r="M38" s="624">
        <v>1005</v>
      </c>
      <c r="N38" s="623">
        <v>2</v>
      </c>
      <c r="O38" s="624">
        <v>1100</v>
      </c>
      <c r="P38" s="623">
        <v>2</v>
      </c>
      <c r="Q38" s="624">
        <v>1170</v>
      </c>
      <c r="R38" s="643">
        <v>5</v>
      </c>
      <c r="S38" s="624">
        <v>1062</v>
      </c>
      <c r="T38" s="643">
        <v>4</v>
      </c>
      <c r="U38" s="624">
        <v>1303</v>
      </c>
      <c r="V38" s="643">
        <v>5</v>
      </c>
      <c r="W38" s="1023">
        <v>1100</v>
      </c>
      <c r="X38" s="1024">
        <v>3</v>
      </c>
      <c r="Y38" s="1023">
        <v>280</v>
      </c>
      <c r="Z38" s="1024">
        <v>3</v>
      </c>
    </row>
    <row r="39" spans="1:26" ht="16.5" customHeight="1">
      <c r="A39" s="635" t="s">
        <v>15</v>
      </c>
      <c r="B39" s="621" t="s">
        <v>56</v>
      </c>
      <c r="C39" s="622">
        <v>2350</v>
      </c>
      <c r="D39" s="623">
        <v>4</v>
      </c>
      <c r="E39" s="624">
        <v>2095</v>
      </c>
      <c r="F39" s="623">
        <v>5</v>
      </c>
      <c r="G39" s="624">
        <v>1030</v>
      </c>
      <c r="H39" s="623">
        <v>2</v>
      </c>
      <c r="I39" s="624">
        <v>1030</v>
      </c>
      <c r="J39" s="623">
        <v>2</v>
      </c>
      <c r="K39" s="624">
        <v>1200</v>
      </c>
      <c r="L39" s="623">
        <v>4</v>
      </c>
      <c r="M39" s="624">
        <v>1995</v>
      </c>
      <c r="N39" s="623">
        <v>12</v>
      </c>
      <c r="O39" s="624">
        <v>167078.00099999999</v>
      </c>
      <c r="P39" s="623">
        <v>7616</v>
      </c>
      <c r="Q39" s="624">
        <v>364900.72700000001</v>
      </c>
      <c r="R39" s="643">
        <v>12985</v>
      </c>
      <c r="S39" s="624">
        <v>229273.31700000001</v>
      </c>
      <c r="T39" s="643">
        <v>6711</v>
      </c>
      <c r="U39" s="624">
        <v>234792.5</v>
      </c>
      <c r="V39" s="643">
        <v>5531</v>
      </c>
      <c r="W39" s="1023">
        <v>250230</v>
      </c>
      <c r="X39" s="1024">
        <v>7942</v>
      </c>
      <c r="Y39" s="1023">
        <v>321221</v>
      </c>
      <c r="Z39" s="1024">
        <v>9732</v>
      </c>
    </row>
    <row r="40" spans="1:26" ht="16.5" customHeight="1">
      <c r="A40" s="635" t="s">
        <v>15</v>
      </c>
      <c r="B40" s="621" t="s">
        <v>57</v>
      </c>
      <c r="C40" s="622">
        <v>730</v>
      </c>
      <c r="D40" s="623">
        <v>6</v>
      </c>
      <c r="E40" s="624">
        <v>2196</v>
      </c>
      <c r="F40" s="623">
        <v>14</v>
      </c>
      <c r="G40" s="624">
        <v>5310.33</v>
      </c>
      <c r="H40" s="623">
        <v>12</v>
      </c>
      <c r="I40" s="624">
        <v>2884.0940000000001</v>
      </c>
      <c r="J40" s="623">
        <v>12</v>
      </c>
      <c r="K40" s="624">
        <v>2693.654</v>
      </c>
      <c r="L40" s="623">
        <v>28</v>
      </c>
      <c r="M40" s="624">
        <v>5175.9560000000001</v>
      </c>
      <c r="N40" s="623">
        <v>22</v>
      </c>
      <c r="O40" s="624">
        <v>2994.65</v>
      </c>
      <c r="P40" s="623">
        <v>17</v>
      </c>
      <c r="Q40" s="624">
        <v>26742.002</v>
      </c>
      <c r="R40" s="643">
        <v>702</v>
      </c>
      <c r="S40" s="624">
        <v>39077</v>
      </c>
      <c r="T40" s="643">
        <v>1030</v>
      </c>
      <c r="U40" s="624">
        <v>40469</v>
      </c>
      <c r="V40" s="643">
        <v>1143</v>
      </c>
      <c r="W40" s="1023">
        <v>22427</v>
      </c>
      <c r="X40" s="1024">
        <v>739</v>
      </c>
      <c r="Y40" s="1023">
        <v>53599.14</v>
      </c>
      <c r="Z40" s="1024">
        <v>1839</v>
      </c>
    </row>
    <row r="41" spans="1:26" ht="16.5" customHeight="1">
      <c r="A41" s="635" t="s">
        <v>15</v>
      </c>
      <c r="B41" s="621" t="s">
        <v>457</v>
      </c>
      <c r="C41" s="622">
        <v>150</v>
      </c>
      <c r="D41" s="623">
        <v>4</v>
      </c>
      <c r="E41" s="624">
        <v>112</v>
      </c>
      <c r="F41" s="623">
        <v>3</v>
      </c>
      <c r="G41" s="624">
        <v>0</v>
      </c>
      <c r="H41" s="623">
        <v>0</v>
      </c>
      <c r="I41" s="624">
        <v>200</v>
      </c>
      <c r="J41" s="623">
        <v>1</v>
      </c>
      <c r="K41" s="624">
        <v>1300</v>
      </c>
      <c r="L41" s="623">
        <v>4</v>
      </c>
      <c r="M41" s="624">
        <v>1415</v>
      </c>
      <c r="N41" s="623">
        <v>19</v>
      </c>
      <c r="O41" s="624">
        <v>1030</v>
      </c>
      <c r="P41" s="623">
        <v>33</v>
      </c>
      <c r="Q41" s="624">
        <v>11000</v>
      </c>
      <c r="R41" s="643">
        <v>1053</v>
      </c>
      <c r="S41" s="624">
        <v>35002</v>
      </c>
      <c r="T41" s="643">
        <v>3027</v>
      </c>
      <c r="U41" s="624">
        <v>32783</v>
      </c>
      <c r="V41" s="643">
        <v>2035</v>
      </c>
      <c r="W41" s="1023">
        <v>19732</v>
      </c>
      <c r="X41" s="1024">
        <v>1122</v>
      </c>
      <c r="Y41" s="1023">
        <v>20509</v>
      </c>
      <c r="Z41" s="1024">
        <v>1214</v>
      </c>
    </row>
    <row r="42" spans="1:26" ht="16.5" customHeight="1">
      <c r="A42" s="635" t="s">
        <v>15</v>
      </c>
      <c r="B42" s="621" t="s">
        <v>63</v>
      </c>
      <c r="C42" s="622">
        <v>175</v>
      </c>
      <c r="D42" s="623">
        <v>11</v>
      </c>
      <c r="E42" s="624">
        <v>10287</v>
      </c>
      <c r="F42" s="623">
        <v>21</v>
      </c>
      <c r="G42" s="624">
        <v>735</v>
      </c>
      <c r="H42" s="623">
        <v>5</v>
      </c>
      <c r="I42" s="624">
        <v>1355</v>
      </c>
      <c r="J42" s="623">
        <v>7</v>
      </c>
      <c r="K42" s="624">
        <v>745</v>
      </c>
      <c r="L42" s="623">
        <v>11</v>
      </c>
      <c r="M42" s="624">
        <v>1020</v>
      </c>
      <c r="N42" s="623">
        <v>8</v>
      </c>
      <c r="O42" s="624">
        <v>1025</v>
      </c>
      <c r="P42" s="623">
        <v>16</v>
      </c>
      <c r="Q42" s="624">
        <v>2730</v>
      </c>
      <c r="R42" s="643">
        <v>14</v>
      </c>
      <c r="S42" s="624">
        <v>548590</v>
      </c>
      <c r="T42" s="643">
        <v>25378</v>
      </c>
      <c r="U42" s="624">
        <v>430272</v>
      </c>
      <c r="V42" s="643">
        <v>19885</v>
      </c>
      <c r="W42" s="1023">
        <v>365941</v>
      </c>
      <c r="X42" s="1024">
        <v>15286</v>
      </c>
      <c r="Y42" s="1023">
        <v>391865</v>
      </c>
      <c r="Z42" s="1024">
        <v>14544</v>
      </c>
    </row>
    <row r="43" spans="1:26" ht="16.5" customHeight="1">
      <c r="A43" s="635" t="s">
        <v>15</v>
      </c>
      <c r="B43" s="621" t="s">
        <v>64</v>
      </c>
      <c r="C43" s="622">
        <v>350</v>
      </c>
      <c r="D43" s="623">
        <v>7</v>
      </c>
      <c r="E43" s="624">
        <v>1888</v>
      </c>
      <c r="F43" s="623">
        <v>20</v>
      </c>
      <c r="G43" s="624">
        <v>1100</v>
      </c>
      <c r="H43" s="623">
        <v>7</v>
      </c>
      <c r="I43" s="624">
        <v>1406</v>
      </c>
      <c r="J43" s="623">
        <v>17</v>
      </c>
      <c r="K43" s="624">
        <v>1244</v>
      </c>
      <c r="L43" s="623">
        <v>16</v>
      </c>
      <c r="M43" s="624">
        <v>2065</v>
      </c>
      <c r="N43" s="623">
        <v>27</v>
      </c>
      <c r="O43" s="624">
        <v>12549</v>
      </c>
      <c r="P43" s="623">
        <v>636</v>
      </c>
      <c r="Q43" s="624">
        <v>85756</v>
      </c>
      <c r="R43" s="643">
        <v>4830</v>
      </c>
      <c r="S43" s="624">
        <v>138655</v>
      </c>
      <c r="T43" s="643">
        <v>7988</v>
      </c>
      <c r="U43" s="624">
        <v>75363</v>
      </c>
      <c r="V43" s="643">
        <v>5688</v>
      </c>
      <c r="W43" s="1023">
        <v>147807</v>
      </c>
      <c r="X43" s="1024">
        <v>13644</v>
      </c>
      <c r="Y43" s="1023">
        <v>246951.527</v>
      </c>
      <c r="Z43" s="1024">
        <v>21427</v>
      </c>
    </row>
    <row r="44" spans="1:26" ht="16.5" customHeight="1">
      <c r="A44" s="635" t="s">
        <v>15</v>
      </c>
      <c r="B44" s="621" t="s">
        <v>185</v>
      </c>
      <c r="C44" s="622">
        <v>4850</v>
      </c>
      <c r="D44" s="623">
        <v>462</v>
      </c>
      <c r="E44" s="624">
        <v>3861</v>
      </c>
      <c r="F44" s="623">
        <v>151</v>
      </c>
      <c r="G44" s="624">
        <v>4606</v>
      </c>
      <c r="H44" s="623">
        <v>96</v>
      </c>
      <c r="I44" s="624">
        <v>2625</v>
      </c>
      <c r="J44" s="623">
        <v>105</v>
      </c>
      <c r="K44" s="624">
        <v>4540</v>
      </c>
      <c r="L44" s="623">
        <v>102</v>
      </c>
      <c r="M44" s="624">
        <v>4826.8450000000003</v>
      </c>
      <c r="N44" s="623">
        <v>161</v>
      </c>
      <c r="O44" s="624">
        <v>3586.3130000000001</v>
      </c>
      <c r="P44" s="623">
        <v>114</v>
      </c>
      <c r="Q44" s="624">
        <v>6294.99</v>
      </c>
      <c r="R44" s="643">
        <v>293</v>
      </c>
      <c r="S44" s="624">
        <v>10297</v>
      </c>
      <c r="T44" s="643">
        <v>672</v>
      </c>
      <c r="U44" s="624">
        <v>36866</v>
      </c>
      <c r="V44" s="643">
        <v>2277</v>
      </c>
      <c r="W44" s="1023">
        <v>19514</v>
      </c>
      <c r="X44" s="1024">
        <v>1212</v>
      </c>
      <c r="Y44" s="1023">
        <v>23346</v>
      </c>
      <c r="Z44" s="1024">
        <v>1367</v>
      </c>
    </row>
    <row r="45" spans="1:26" ht="16.5" customHeight="1">
      <c r="A45" s="635" t="s">
        <v>15</v>
      </c>
      <c r="B45" s="621" t="s">
        <v>458</v>
      </c>
      <c r="C45" s="622">
        <v>18650</v>
      </c>
      <c r="D45" s="623">
        <v>715</v>
      </c>
      <c r="E45" s="624">
        <v>21529</v>
      </c>
      <c r="F45" s="623">
        <v>889</v>
      </c>
      <c r="G45" s="624">
        <v>19140</v>
      </c>
      <c r="H45" s="623">
        <v>1341</v>
      </c>
      <c r="I45" s="624">
        <v>23870</v>
      </c>
      <c r="J45" s="623">
        <v>1678</v>
      </c>
      <c r="K45" s="624">
        <v>15000</v>
      </c>
      <c r="L45" s="623">
        <v>1863</v>
      </c>
      <c r="M45" s="624">
        <v>19600</v>
      </c>
      <c r="N45" s="623">
        <v>2880</v>
      </c>
      <c r="O45" s="624">
        <v>31661</v>
      </c>
      <c r="P45" s="623">
        <v>2720</v>
      </c>
      <c r="Q45" s="624">
        <v>67216.001000000004</v>
      </c>
      <c r="R45" s="643">
        <v>6344</v>
      </c>
      <c r="S45" s="624">
        <v>96098.237999999998</v>
      </c>
      <c r="T45" s="643">
        <v>5816</v>
      </c>
      <c r="U45" s="624">
        <v>67105.001000000004</v>
      </c>
      <c r="V45" s="643">
        <v>3235</v>
      </c>
      <c r="W45" s="1023">
        <v>135521</v>
      </c>
      <c r="X45" s="1024">
        <v>5833</v>
      </c>
      <c r="Y45" s="1023">
        <v>306621</v>
      </c>
      <c r="Z45" s="1024">
        <v>14464</v>
      </c>
    </row>
    <row r="46" spans="1:26" ht="16.5" customHeight="1" thickBot="1">
      <c r="A46" s="636" t="s">
        <v>15</v>
      </c>
      <c r="B46" s="625" t="s">
        <v>459</v>
      </c>
      <c r="C46" s="626">
        <v>1920</v>
      </c>
      <c r="D46" s="627">
        <v>27</v>
      </c>
      <c r="E46" s="628">
        <v>885</v>
      </c>
      <c r="F46" s="627">
        <v>17</v>
      </c>
      <c r="G46" s="628">
        <v>960</v>
      </c>
      <c r="H46" s="627">
        <v>8</v>
      </c>
      <c r="I46" s="628">
        <v>310</v>
      </c>
      <c r="J46" s="627">
        <v>9</v>
      </c>
      <c r="K46" s="628">
        <v>800</v>
      </c>
      <c r="L46" s="627">
        <v>12</v>
      </c>
      <c r="M46" s="628">
        <v>1590</v>
      </c>
      <c r="N46" s="627">
        <v>23</v>
      </c>
      <c r="O46" s="628">
        <v>3050</v>
      </c>
      <c r="P46" s="627">
        <v>25</v>
      </c>
      <c r="Q46" s="628">
        <v>2670</v>
      </c>
      <c r="R46" s="644">
        <v>43</v>
      </c>
      <c r="S46" s="628">
        <v>3695</v>
      </c>
      <c r="T46" s="644">
        <v>43</v>
      </c>
      <c r="U46" s="628">
        <v>1925</v>
      </c>
      <c r="V46" s="644">
        <v>47</v>
      </c>
      <c r="W46" s="1025">
        <v>63110</v>
      </c>
      <c r="X46" s="1026">
        <v>2115</v>
      </c>
      <c r="Y46" s="1025">
        <v>142025</v>
      </c>
      <c r="Z46" s="1026">
        <v>5829</v>
      </c>
    </row>
    <row r="47" spans="1:26" ht="16.5" customHeight="1" thickTop="1" thickBot="1">
      <c r="A47" s="637" t="s">
        <v>824</v>
      </c>
      <c r="B47" s="638"/>
      <c r="C47" s="629">
        <v>313781.11100000003</v>
      </c>
      <c r="D47" s="630">
        <v>3530</v>
      </c>
      <c r="E47" s="629">
        <v>357955.261</v>
      </c>
      <c r="F47" s="630">
        <v>4011</v>
      </c>
      <c r="G47" s="629">
        <v>1461157.9530000002</v>
      </c>
      <c r="H47" s="630">
        <v>4289</v>
      </c>
      <c r="I47" s="629">
        <v>313161.83899999998</v>
      </c>
      <c r="J47" s="630">
        <v>4671</v>
      </c>
      <c r="K47" s="629">
        <v>354702.5</v>
      </c>
      <c r="L47" s="630">
        <v>6385</v>
      </c>
      <c r="M47" s="629">
        <v>458526.19400000002</v>
      </c>
      <c r="N47" s="630">
        <v>15425</v>
      </c>
      <c r="O47" s="629">
        <v>1502544.3609999998</v>
      </c>
      <c r="P47" s="630">
        <v>76973</v>
      </c>
      <c r="Q47" s="629">
        <v>4416046.4530000007</v>
      </c>
      <c r="R47" s="645">
        <v>174081</v>
      </c>
      <c r="S47" s="629">
        <v>6607986.2710000006</v>
      </c>
      <c r="T47" s="645">
        <v>260659</v>
      </c>
      <c r="U47" s="629">
        <v>6859479.484000002</v>
      </c>
      <c r="V47" s="645">
        <v>243136</v>
      </c>
      <c r="W47" s="1027">
        <v>7501562</v>
      </c>
      <c r="X47" s="1028">
        <v>284430</v>
      </c>
      <c r="Y47" s="1027">
        <v>12690032.577000003</v>
      </c>
      <c r="Z47" s="1028">
        <v>437985</v>
      </c>
    </row>
    <row r="48" spans="1:26" ht="16.5" customHeight="1" thickTop="1" thickBot="1">
      <c r="A48" s="631" t="s">
        <v>825</v>
      </c>
      <c r="B48" s="632"/>
      <c r="C48" s="633">
        <v>318797.11100000003</v>
      </c>
      <c r="D48" s="634">
        <v>3585</v>
      </c>
      <c r="E48" s="633">
        <v>360187.261</v>
      </c>
      <c r="F48" s="634">
        <v>4032</v>
      </c>
      <c r="G48" s="633">
        <v>1463250.9530000002</v>
      </c>
      <c r="H48" s="634">
        <v>4313</v>
      </c>
      <c r="I48" s="633">
        <v>317026.83899999998</v>
      </c>
      <c r="J48" s="634">
        <v>4695</v>
      </c>
      <c r="K48" s="633">
        <v>358877.5</v>
      </c>
      <c r="L48" s="634">
        <v>6407</v>
      </c>
      <c r="M48" s="633">
        <v>465886.19400000002</v>
      </c>
      <c r="N48" s="634">
        <v>15450</v>
      </c>
      <c r="O48" s="633">
        <v>1550946.371</v>
      </c>
      <c r="P48" s="634">
        <v>77642</v>
      </c>
      <c r="Q48" s="633">
        <v>4462044.245000001</v>
      </c>
      <c r="R48" s="718">
        <v>175440</v>
      </c>
      <c r="S48" s="633">
        <v>6730087.3950000005</v>
      </c>
      <c r="T48" s="718">
        <v>262164</v>
      </c>
      <c r="U48" s="633">
        <v>6978617.8610000014</v>
      </c>
      <c r="V48" s="634">
        <v>244837</v>
      </c>
      <c r="W48" s="1029">
        <v>7646121</v>
      </c>
      <c r="X48" s="1030">
        <v>286137</v>
      </c>
      <c r="Y48" s="1029">
        <v>12827353.077000003</v>
      </c>
      <c r="Z48" s="1030">
        <v>439544</v>
      </c>
    </row>
    <row r="49" spans="3:26">
      <c r="C49" s="640"/>
      <c r="D49" s="640"/>
      <c r="E49" s="640"/>
      <c r="F49" s="640"/>
      <c r="G49" s="640"/>
      <c r="H49" s="640"/>
      <c r="I49" s="640"/>
      <c r="J49" s="640"/>
      <c r="K49" s="640"/>
      <c r="L49" s="640"/>
      <c r="M49" s="640"/>
      <c r="N49" s="640"/>
      <c r="O49" s="640"/>
      <c r="P49" s="640"/>
      <c r="Q49" s="640"/>
      <c r="R49" s="640"/>
      <c r="S49" s="640"/>
      <c r="T49" s="640"/>
      <c r="U49" s="640"/>
      <c r="V49" s="640"/>
      <c r="W49" s="640"/>
      <c r="X49" s="640"/>
      <c r="Y49" s="640"/>
      <c r="Z49" s="640"/>
    </row>
    <row r="50" spans="3:26">
      <c r="C50" s="640"/>
      <c r="D50" s="640"/>
      <c r="E50" s="640"/>
      <c r="F50" s="640"/>
      <c r="G50" s="640"/>
      <c r="H50" s="640"/>
      <c r="I50" s="640"/>
      <c r="J50" s="640"/>
      <c r="K50" s="640"/>
      <c r="L50" s="640"/>
      <c r="M50" s="640"/>
      <c r="N50" s="640"/>
      <c r="O50" s="640"/>
      <c r="P50" s="640"/>
      <c r="Q50" s="640"/>
      <c r="R50" s="640"/>
      <c r="S50" s="640"/>
      <c r="T50" s="640"/>
      <c r="U50" s="640"/>
      <c r="V50" s="640"/>
      <c r="W50" s="640"/>
      <c r="X50" s="640"/>
      <c r="Y50" s="640"/>
      <c r="Z50" s="640"/>
    </row>
    <row r="51" spans="3:26">
      <c r="C51" s="640"/>
      <c r="D51" s="640"/>
      <c r="E51" s="640"/>
      <c r="F51" s="640"/>
      <c r="G51" s="640"/>
      <c r="H51" s="640"/>
      <c r="I51" s="640"/>
      <c r="J51" s="640"/>
      <c r="K51" s="640"/>
      <c r="L51" s="640"/>
      <c r="M51" s="640"/>
      <c r="N51" s="640"/>
      <c r="O51" s="640"/>
      <c r="P51" s="640"/>
      <c r="Q51" s="640"/>
      <c r="R51" s="640"/>
      <c r="S51" s="640"/>
      <c r="T51" s="640"/>
      <c r="U51" s="640"/>
      <c r="V51" s="640"/>
      <c r="W51" s="640"/>
      <c r="X51" s="640"/>
      <c r="Y51" s="640"/>
      <c r="Z51" s="640"/>
    </row>
    <row r="52" spans="3:26">
      <c r="C52" s="640"/>
      <c r="D52" s="640"/>
      <c r="E52" s="640"/>
      <c r="F52" s="640"/>
      <c r="G52" s="640"/>
      <c r="H52" s="640"/>
      <c r="I52" s="640"/>
      <c r="J52" s="640"/>
      <c r="K52" s="640"/>
      <c r="L52" s="640"/>
      <c r="M52" s="640"/>
      <c r="N52" s="640"/>
      <c r="O52" s="640"/>
      <c r="P52" s="640"/>
      <c r="Q52" s="640"/>
      <c r="R52" s="640"/>
      <c r="S52" s="640"/>
      <c r="T52" s="640"/>
      <c r="U52" s="640"/>
      <c r="V52" s="640"/>
      <c r="W52" s="640"/>
      <c r="X52" s="640"/>
      <c r="Y52" s="640"/>
      <c r="Z52" s="640"/>
    </row>
    <row r="53" spans="3:26">
      <c r="C53" s="640"/>
      <c r="D53" s="640"/>
      <c r="E53" s="640"/>
      <c r="F53" s="640"/>
      <c r="G53" s="640"/>
      <c r="H53" s="640"/>
      <c r="I53" s="640"/>
      <c r="J53" s="640"/>
      <c r="K53" s="640"/>
      <c r="L53" s="640"/>
      <c r="M53" s="640"/>
      <c r="N53" s="640"/>
      <c r="O53" s="640"/>
      <c r="P53" s="640"/>
      <c r="Q53" s="640"/>
      <c r="R53" s="640"/>
      <c r="S53" s="640"/>
      <c r="T53" s="640"/>
      <c r="U53" s="640"/>
      <c r="V53" s="640"/>
      <c r="W53" s="640"/>
      <c r="X53" s="640"/>
      <c r="Y53" s="640"/>
      <c r="Z53" s="640"/>
    </row>
    <row r="54" spans="3:26">
      <c r="C54" s="640"/>
      <c r="D54" s="640"/>
      <c r="E54" s="640"/>
      <c r="F54" s="640"/>
      <c r="G54" s="640"/>
      <c r="H54" s="640"/>
      <c r="I54" s="640"/>
      <c r="J54" s="640"/>
      <c r="K54" s="640"/>
      <c r="L54" s="640"/>
      <c r="M54" s="640"/>
      <c r="N54" s="640"/>
      <c r="O54" s="640"/>
      <c r="P54" s="640"/>
      <c r="Q54" s="640"/>
      <c r="R54" s="640"/>
      <c r="S54" s="640"/>
      <c r="T54" s="640"/>
      <c r="U54" s="640"/>
      <c r="V54" s="640"/>
      <c r="W54" s="640"/>
      <c r="X54" s="640"/>
      <c r="Y54" s="640"/>
      <c r="Z54" s="640"/>
    </row>
    <row r="55" spans="3:26">
      <c r="C55" s="640"/>
      <c r="D55" s="640"/>
      <c r="E55" s="640"/>
      <c r="F55" s="640"/>
      <c r="G55" s="640"/>
      <c r="H55" s="640"/>
      <c r="I55" s="640"/>
      <c r="J55" s="640"/>
      <c r="K55" s="640"/>
      <c r="L55" s="640"/>
      <c r="M55" s="640"/>
      <c r="N55" s="640"/>
      <c r="O55" s="640"/>
      <c r="P55" s="640"/>
      <c r="Q55" s="640"/>
      <c r="R55" s="640"/>
      <c r="S55" s="640"/>
      <c r="T55" s="640"/>
      <c r="U55" s="640"/>
      <c r="V55" s="640"/>
      <c r="W55" s="640"/>
      <c r="X55" s="640"/>
      <c r="Y55" s="640"/>
      <c r="Z55" s="640"/>
    </row>
    <row r="56" spans="3:26">
      <c r="C56" s="640"/>
      <c r="D56" s="640"/>
      <c r="E56" s="640"/>
      <c r="F56" s="640"/>
      <c r="G56" s="640"/>
      <c r="H56" s="640"/>
      <c r="I56" s="640"/>
      <c r="J56" s="640"/>
      <c r="K56" s="640"/>
      <c r="L56" s="640"/>
      <c r="M56" s="640"/>
      <c r="N56" s="640"/>
      <c r="O56" s="640"/>
      <c r="P56" s="640"/>
      <c r="Q56" s="640"/>
      <c r="R56" s="640"/>
      <c r="S56" s="640"/>
      <c r="T56" s="640"/>
      <c r="U56" s="640"/>
      <c r="V56" s="640"/>
      <c r="W56" s="640"/>
      <c r="X56" s="640"/>
      <c r="Y56" s="640"/>
      <c r="Z56" s="640"/>
    </row>
    <row r="57" spans="3:26">
      <c r="C57" s="640"/>
      <c r="D57" s="640"/>
      <c r="E57" s="640"/>
      <c r="F57" s="640"/>
      <c r="G57" s="640"/>
      <c r="H57" s="640"/>
      <c r="I57" s="640"/>
      <c r="J57" s="640"/>
      <c r="K57" s="640"/>
      <c r="L57" s="640"/>
      <c r="M57" s="640"/>
      <c r="N57" s="640"/>
      <c r="O57" s="640"/>
      <c r="P57" s="640"/>
      <c r="Q57" s="640"/>
      <c r="R57" s="640"/>
      <c r="S57" s="640"/>
      <c r="T57" s="640"/>
      <c r="U57" s="640"/>
      <c r="V57" s="640"/>
      <c r="W57" s="640"/>
      <c r="X57" s="640"/>
      <c r="Y57" s="640"/>
      <c r="Z57" s="640"/>
    </row>
    <row r="58" spans="3:26">
      <c r="C58" s="640"/>
      <c r="D58" s="640"/>
      <c r="E58" s="640"/>
      <c r="F58" s="640"/>
      <c r="G58" s="640"/>
      <c r="H58" s="640"/>
      <c r="I58" s="640"/>
      <c r="J58" s="640"/>
      <c r="K58" s="640"/>
      <c r="L58" s="640"/>
      <c r="M58" s="640"/>
      <c r="N58" s="640"/>
      <c r="O58" s="640"/>
      <c r="P58" s="640"/>
      <c r="Q58" s="640"/>
      <c r="R58" s="640"/>
      <c r="S58" s="640"/>
      <c r="T58" s="640"/>
      <c r="U58" s="640"/>
      <c r="V58" s="640"/>
      <c r="W58" s="640"/>
      <c r="X58" s="640"/>
      <c r="Y58" s="640"/>
      <c r="Z58" s="640"/>
    </row>
    <row r="59" spans="3:26">
      <c r="C59" s="640"/>
      <c r="D59" s="640"/>
      <c r="E59" s="640"/>
      <c r="F59" s="640"/>
      <c r="G59" s="640"/>
      <c r="H59" s="640"/>
      <c r="I59" s="640"/>
      <c r="J59" s="640"/>
      <c r="K59" s="640"/>
      <c r="L59" s="640"/>
      <c r="M59" s="640"/>
      <c r="N59" s="640"/>
      <c r="O59" s="640"/>
      <c r="P59" s="640"/>
      <c r="Q59" s="640"/>
      <c r="R59" s="640"/>
      <c r="S59" s="640"/>
      <c r="T59" s="640"/>
      <c r="U59" s="640"/>
      <c r="V59" s="640"/>
      <c r="W59" s="640"/>
      <c r="X59" s="640"/>
      <c r="Y59" s="640"/>
      <c r="Z59" s="640"/>
    </row>
    <row r="60" spans="3:26">
      <c r="C60" s="640"/>
      <c r="D60" s="640"/>
      <c r="E60" s="640"/>
      <c r="F60" s="640"/>
      <c r="G60" s="640"/>
      <c r="H60" s="640"/>
      <c r="I60" s="640"/>
      <c r="J60" s="640"/>
      <c r="K60" s="640"/>
      <c r="L60" s="640"/>
      <c r="M60" s="640"/>
      <c r="N60" s="640"/>
      <c r="O60" s="640"/>
      <c r="P60" s="640"/>
      <c r="Q60" s="640"/>
      <c r="R60" s="640"/>
      <c r="S60" s="640"/>
      <c r="T60" s="640"/>
      <c r="U60" s="640"/>
      <c r="V60" s="640"/>
      <c r="W60" s="640"/>
      <c r="X60" s="640"/>
      <c r="Y60" s="640"/>
      <c r="Z60" s="640"/>
    </row>
    <row r="61" spans="3:26">
      <c r="C61" s="640"/>
      <c r="D61" s="640"/>
      <c r="E61" s="640"/>
      <c r="F61" s="640"/>
      <c r="G61" s="640"/>
      <c r="H61" s="640"/>
      <c r="I61" s="640"/>
      <c r="J61" s="640"/>
      <c r="K61" s="640"/>
      <c r="L61" s="640"/>
      <c r="M61" s="640"/>
      <c r="N61" s="640"/>
      <c r="O61" s="640"/>
      <c r="P61" s="640"/>
      <c r="Q61" s="640"/>
      <c r="R61" s="640"/>
      <c r="S61" s="640"/>
      <c r="T61" s="640"/>
      <c r="U61" s="640"/>
      <c r="V61" s="640"/>
      <c r="W61" s="640"/>
      <c r="X61" s="640"/>
      <c r="Y61" s="640"/>
      <c r="Z61" s="640"/>
    </row>
    <row r="62" spans="3:26">
      <c r="C62" s="640"/>
      <c r="D62" s="640"/>
      <c r="E62" s="640"/>
      <c r="F62" s="640"/>
      <c r="G62" s="640"/>
      <c r="H62" s="640"/>
      <c r="I62" s="640"/>
      <c r="J62" s="640"/>
      <c r="K62" s="640"/>
      <c r="L62" s="640"/>
      <c r="M62" s="640"/>
      <c r="N62" s="640"/>
      <c r="O62" s="640"/>
      <c r="P62" s="640"/>
      <c r="Q62" s="640"/>
      <c r="R62" s="640"/>
      <c r="S62" s="640"/>
      <c r="T62" s="640"/>
      <c r="U62" s="640"/>
      <c r="V62" s="640"/>
      <c r="W62" s="640"/>
      <c r="X62" s="640"/>
      <c r="Y62" s="640"/>
      <c r="Z62" s="640"/>
    </row>
    <row r="63" spans="3:26">
      <c r="C63" s="640"/>
      <c r="D63" s="640"/>
      <c r="E63" s="640"/>
      <c r="F63" s="640"/>
      <c r="G63" s="640"/>
      <c r="H63" s="640"/>
      <c r="I63" s="640"/>
      <c r="J63" s="640"/>
      <c r="K63" s="640"/>
      <c r="L63" s="640"/>
      <c r="M63" s="640"/>
      <c r="N63" s="640"/>
      <c r="O63" s="640"/>
      <c r="P63" s="640"/>
      <c r="Q63" s="640"/>
      <c r="R63" s="640"/>
      <c r="S63" s="640"/>
      <c r="T63" s="640"/>
      <c r="U63" s="640"/>
      <c r="V63" s="640"/>
      <c r="W63" s="640"/>
      <c r="X63" s="640"/>
      <c r="Y63" s="640"/>
      <c r="Z63" s="640"/>
    </row>
    <row r="64" spans="3:26">
      <c r="C64" s="640"/>
      <c r="D64" s="640"/>
      <c r="E64" s="640"/>
      <c r="F64" s="640"/>
      <c r="G64" s="640"/>
      <c r="H64" s="640"/>
      <c r="I64" s="640"/>
      <c r="J64" s="640"/>
      <c r="K64" s="640"/>
      <c r="L64" s="640"/>
      <c r="M64" s="640"/>
      <c r="N64" s="640"/>
      <c r="O64" s="640"/>
      <c r="P64" s="640"/>
      <c r="Q64" s="640"/>
      <c r="R64" s="640"/>
      <c r="S64" s="640"/>
      <c r="T64" s="640"/>
      <c r="U64" s="640"/>
      <c r="V64" s="640"/>
      <c r="W64" s="640"/>
      <c r="X64" s="640"/>
      <c r="Y64" s="640"/>
      <c r="Z64" s="640"/>
    </row>
    <row r="65" spans="3:26">
      <c r="C65" s="640"/>
      <c r="D65" s="640"/>
      <c r="E65" s="640"/>
      <c r="F65" s="640"/>
      <c r="G65" s="640"/>
      <c r="H65" s="640"/>
      <c r="I65" s="640"/>
      <c r="J65" s="640"/>
      <c r="K65" s="640"/>
      <c r="L65" s="640"/>
      <c r="M65" s="640"/>
      <c r="N65" s="640"/>
      <c r="O65" s="640"/>
      <c r="P65" s="640"/>
      <c r="Q65" s="640"/>
      <c r="R65" s="640"/>
      <c r="S65" s="640"/>
      <c r="T65" s="640"/>
      <c r="U65" s="640"/>
      <c r="V65" s="640"/>
      <c r="W65" s="640"/>
      <c r="X65" s="640"/>
      <c r="Y65" s="640"/>
      <c r="Z65" s="640"/>
    </row>
    <row r="66" spans="3:26">
      <c r="C66" s="640"/>
      <c r="D66" s="640"/>
      <c r="E66" s="640"/>
      <c r="F66" s="640"/>
      <c r="G66" s="640"/>
      <c r="H66" s="640"/>
      <c r="I66" s="640"/>
      <c r="J66" s="640"/>
      <c r="K66" s="640"/>
      <c r="L66" s="640"/>
      <c r="M66" s="640"/>
      <c r="N66" s="640"/>
      <c r="O66" s="640"/>
      <c r="P66" s="640"/>
      <c r="Q66" s="640"/>
      <c r="R66" s="640"/>
      <c r="S66" s="640"/>
      <c r="T66" s="640"/>
      <c r="U66" s="640"/>
      <c r="V66" s="640"/>
      <c r="W66" s="640"/>
      <c r="X66" s="640"/>
      <c r="Y66" s="640"/>
      <c r="Z66" s="640"/>
    </row>
    <row r="67" spans="3:26">
      <c r="C67" s="640"/>
      <c r="D67" s="640"/>
      <c r="E67" s="640"/>
      <c r="F67" s="640"/>
      <c r="G67" s="640"/>
      <c r="H67" s="640"/>
      <c r="I67" s="640"/>
      <c r="J67" s="640"/>
      <c r="K67" s="640"/>
      <c r="L67" s="640"/>
      <c r="M67" s="640"/>
      <c r="N67" s="640"/>
      <c r="O67" s="640"/>
      <c r="P67" s="640"/>
      <c r="Q67" s="640"/>
      <c r="R67" s="640"/>
      <c r="S67" s="640"/>
      <c r="T67" s="640"/>
      <c r="U67" s="640"/>
      <c r="V67" s="640"/>
      <c r="W67" s="640"/>
      <c r="X67" s="640"/>
      <c r="Y67" s="640"/>
      <c r="Z67" s="640"/>
    </row>
    <row r="68" spans="3:26">
      <c r="C68" s="640"/>
      <c r="D68" s="640"/>
      <c r="E68" s="640"/>
      <c r="F68" s="640"/>
      <c r="G68" s="640"/>
      <c r="H68" s="640"/>
      <c r="I68" s="640"/>
      <c r="J68" s="640"/>
      <c r="K68" s="640"/>
      <c r="L68" s="640"/>
      <c r="M68" s="640"/>
      <c r="N68" s="640"/>
      <c r="O68" s="640"/>
      <c r="P68" s="640"/>
      <c r="Q68" s="640"/>
      <c r="R68" s="640"/>
      <c r="S68" s="640"/>
      <c r="T68" s="640"/>
      <c r="U68" s="640"/>
      <c r="V68" s="640"/>
      <c r="W68" s="640"/>
      <c r="X68" s="640"/>
      <c r="Y68" s="640"/>
      <c r="Z68" s="640"/>
    </row>
    <row r="69" spans="3:26">
      <c r="C69" s="640"/>
      <c r="D69" s="640"/>
      <c r="E69" s="640"/>
      <c r="F69" s="640"/>
      <c r="G69" s="640"/>
      <c r="H69" s="640"/>
      <c r="I69" s="640"/>
      <c r="J69" s="640"/>
      <c r="K69" s="640"/>
      <c r="L69" s="640"/>
      <c r="M69" s="640"/>
      <c r="N69" s="640"/>
      <c r="O69" s="640"/>
      <c r="P69" s="640"/>
      <c r="Q69" s="640"/>
      <c r="R69" s="640"/>
      <c r="S69" s="640"/>
      <c r="T69" s="640"/>
      <c r="U69" s="640"/>
      <c r="V69" s="640"/>
      <c r="W69" s="640"/>
      <c r="X69" s="640"/>
      <c r="Y69" s="640"/>
      <c r="Z69" s="640"/>
    </row>
    <row r="70" spans="3:26">
      <c r="C70" s="640"/>
      <c r="D70" s="640"/>
      <c r="E70" s="640"/>
      <c r="F70" s="640"/>
      <c r="G70" s="640"/>
      <c r="H70" s="640"/>
      <c r="I70" s="640"/>
      <c r="J70" s="640"/>
      <c r="K70" s="640"/>
      <c r="L70" s="640"/>
      <c r="M70" s="640"/>
      <c r="N70" s="640"/>
      <c r="O70" s="640"/>
      <c r="P70" s="640"/>
      <c r="Q70" s="640"/>
      <c r="R70" s="640"/>
      <c r="S70" s="640"/>
      <c r="T70" s="640"/>
      <c r="U70" s="640"/>
      <c r="V70" s="640"/>
      <c r="W70" s="640"/>
      <c r="X70" s="640"/>
      <c r="Y70" s="640"/>
      <c r="Z70" s="640"/>
    </row>
    <row r="71" spans="3:26">
      <c r="C71" s="640"/>
      <c r="D71" s="640"/>
      <c r="E71" s="640"/>
      <c r="F71" s="640"/>
      <c r="G71" s="640"/>
      <c r="H71" s="640"/>
      <c r="I71" s="640"/>
      <c r="J71" s="640"/>
      <c r="K71" s="640"/>
      <c r="L71" s="640"/>
      <c r="M71" s="640"/>
      <c r="N71" s="640"/>
      <c r="O71" s="640"/>
      <c r="P71" s="640"/>
      <c r="Q71" s="640"/>
      <c r="R71" s="640"/>
      <c r="S71" s="640"/>
      <c r="T71" s="640"/>
      <c r="U71" s="640"/>
      <c r="V71" s="640"/>
      <c r="W71" s="640"/>
      <c r="X71" s="640"/>
      <c r="Y71" s="640"/>
      <c r="Z71" s="640"/>
    </row>
    <row r="72" spans="3:26">
      <c r="C72" s="640"/>
      <c r="D72" s="640"/>
      <c r="E72" s="640"/>
      <c r="F72" s="640"/>
      <c r="G72" s="640"/>
      <c r="H72" s="640"/>
      <c r="I72" s="640"/>
      <c r="J72" s="640"/>
      <c r="K72" s="640"/>
      <c r="L72" s="640"/>
      <c r="M72" s="640"/>
      <c r="N72" s="640"/>
      <c r="O72" s="640"/>
      <c r="P72" s="640"/>
      <c r="Q72" s="640"/>
      <c r="R72" s="640"/>
      <c r="S72" s="640"/>
      <c r="T72" s="640"/>
      <c r="U72" s="640"/>
      <c r="V72" s="640"/>
      <c r="W72" s="640"/>
      <c r="X72" s="640"/>
      <c r="Y72" s="640"/>
      <c r="Z72" s="640"/>
    </row>
    <row r="73" spans="3:26">
      <c r="C73" s="640"/>
      <c r="D73" s="640"/>
      <c r="E73" s="640"/>
      <c r="F73" s="640"/>
      <c r="G73" s="640"/>
      <c r="H73" s="640"/>
      <c r="I73" s="640"/>
      <c r="J73" s="640"/>
      <c r="K73" s="640"/>
      <c r="L73" s="640"/>
      <c r="M73" s="640"/>
      <c r="N73" s="640"/>
      <c r="O73" s="640"/>
      <c r="P73" s="640"/>
      <c r="Q73" s="640"/>
      <c r="R73" s="640"/>
      <c r="S73" s="640"/>
      <c r="T73" s="640"/>
      <c r="U73" s="640"/>
      <c r="V73" s="640"/>
      <c r="W73" s="640"/>
      <c r="X73" s="640"/>
      <c r="Y73" s="640"/>
      <c r="Z73" s="640"/>
    </row>
    <row r="74" spans="3:26">
      <c r="C74" s="640"/>
      <c r="D74" s="640"/>
      <c r="E74" s="640"/>
      <c r="F74" s="640"/>
      <c r="G74" s="640"/>
      <c r="H74" s="640"/>
      <c r="I74" s="640"/>
      <c r="J74" s="640"/>
      <c r="K74" s="640"/>
      <c r="L74" s="640"/>
      <c r="M74" s="640"/>
      <c r="N74" s="640"/>
      <c r="O74" s="640"/>
      <c r="P74" s="640"/>
      <c r="Q74" s="640"/>
      <c r="R74" s="640"/>
      <c r="S74" s="640"/>
      <c r="T74" s="640"/>
      <c r="U74" s="640"/>
      <c r="V74" s="640"/>
      <c r="W74" s="640"/>
      <c r="X74" s="640"/>
      <c r="Y74" s="640"/>
      <c r="Z74" s="640"/>
    </row>
    <row r="75" spans="3:26">
      <c r="C75" s="640"/>
      <c r="D75" s="640"/>
      <c r="E75" s="640"/>
      <c r="F75" s="640"/>
      <c r="G75" s="640"/>
      <c r="H75" s="640"/>
      <c r="I75" s="640"/>
      <c r="J75" s="640"/>
      <c r="K75" s="640"/>
      <c r="L75" s="640"/>
      <c r="M75" s="640"/>
      <c r="N75" s="640"/>
      <c r="O75" s="640"/>
      <c r="P75" s="640"/>
      <c r="Q75" s="640"/>
      <c r="R75" s="640"/>
      <c r="S75" s="640"/>
      <c r="T75" s="640"/>
      <c r="U75" s="640"/>
      <c r="V75" s="640"/>
      <c r="W75" s="640"/>
      <c r="X75" s="640"/>
      <c r="Y75" s="640"/>
      <c r="Z75" s="640"/>
    </row>
    <row r="76" spans="3:26">
      <c r="C76" s="640"/>
      <c r="D76" s="640"/>
      <c r="E76" s="640"/>
      <c r="F76" s="640"/>
      <c r="G76" s="640"/>
      <c r="H76" s="640"/>
      <c r="I76" s="640"/>
      <c r="J76" s="640"/>
      <c r="K76" s="640"/>
      <c r="L76" s="640"/>
      <c r="M76" s="640"/>
      <c r="N76" s="640"/>
      <c r="O76" s="640"/>
      <c r="P76" s="640"/>
      <c r="Q76" s="640"/>
      <c r="R76" s="640"/>
      <c r="S76" s="640"/>
      <c r="T76" s="640"/>
      <c r="U76" s="640"/>
      <c r="V76" s="640"/>
      <c r="W76" s="640"/>
      <c r="X76" s="640"/>
      <c r="Y76" s="640"/>
      <c r="Z76" s="640"/>
    </row>
    <row r="77" spans="3:26">
      <c r="C77" s="640"/>
      <c r="D77" s="640"/>
      <c r="E77" s="640"/>
      <c r="F77" s="640"/>
      <c r="G77" s="640"/>
      <c r="H77" s="640"/>
      <c r="I77" s="640"/>
      <c r="J77" s="640"/>
      <c r="K77" s="640"/>
      <c r="L77" s="640"/>
      <c r="M77" s="640"/>
      <c r="N77" s="640"/>
      <c r="O77" s="640"/>
      <c r="P77" s="640"/>
      <c r="Q77" s="640"/>
      <c r="R77" s="640"/>
      <c r="S77" s="640"/>
      <c r="T77" s="640"/>
      <c r="U77" s="640"/>
      <c r="V77" s="640"/>
      <c r="W77" s="640"/>
      <c r="X77" s="640"/>
      <c r="Y77" s="640"/>
      <c r="Z77" s="640"/>
    </row>
    <row r="78" spans="3:26">
      <c r="C78" s="640"/>
      <c r="D78" s="640"/>
      <c r="E78" s="640"/>
      <c r="F78" s="640"/>
      <c r="G78" s="640"/>
      <c r="H78" s="640"/>
      <c r="I78" s="640"/>
      <c r="J78" s="640"/>
      <c r="K78" s="640"/>
      <c r="L78" s="640"/>
      <c r="M78" s="640"/>
      <c r="N78" s="640"/>
      <c r="O78" s="640"/>
      <c r="P78" s="640"/>
      <c r="Q78" s="640"/>
      <c r="R78" s="640"/>
      <c r="S78" s="640"/>
      <c r="T78" s="640"/>
      <c r="U78" s="640"/>
      <c r="V78" s="640"/>
      <c r="W78" s="640"/>
      <c r="X78" s="640"/>
      <c r="Y78" s="640"/>
      <c r="Z78" s="640"/>
    </row>
    <row r="79" spans="3:26">
      <c r="C79" s="640"/>
      <c r="D79" s="640"/>
      <c r="E79" s="640"/>
      <c r="F79" s="640"/>
      <c r="G79" s="640"/>
      <c r="H79" s="640"/>
      <c r="I79" s="640"/>
      <c r="J79" s="640"/>
      <c r="K79" s="640"/>
      <c r="L79" s="640"/>
      <c r="M79" s="640"/>
      <c r="N79" s="640"/>
      <c r="O79" s="640"/>
      <c r="P79" s="640"/>
      <c r="Q79" s="640"/>
      <c r="R79" s="640"/>
      <c r="S79" s="640"/>
      <c r="T79" s="640"/>
      <c r="U79" s="640"/>
      <c r="V79" s="640"/>
      <c r="W79" s="640"/>
      <c r="X79" s="640"/>
      <c r="Y79" s="640"/>
      <c r="Z79" s="640"/>
    </row>
    <row r="80" spans="3:26">
      <c r="C80" s="640"/>
      <c r="D80" s="640"/>
      <c r="E80" s="640"/>
      <c r="F80" s="640"/>
      <c r="G80" s="640"/>
      <c r="H80" s="640"/>
      <c r="I80" s="640"/>
      <c r="J80" s="640"/>
      <c r="K80" s="640"/>
      <c r="L80" s="640"/>
      <c r="M80" s="640"/>
      <c r="N80" s="640"/>
      <c r="O80" s="640"/>
      <c r="P80" s="640"/>
      <c r="Q80" s="640"/>
      <c r="R80" s="640"/>
      <c r="S80" s="640"/>
      <c r="T80" s="640"/>
      <c r="U80" s="640"/>
      <c r="V80" s="640"/>
      <c r="W80" s="640"/>
      <c r="X80" s="640"/>
      <c r="Y80" s="640"/>
      <c r="Z80" s="640"/>
    </row>
    <row r="81" spans="3:26">
      <c r="C81" s="640"/>
      <c r="D81" s="640"/>
      <c r="E81" s="640"/>
      <c r="F81" s="640"/>
      <c r="G81" s="640"/>
      <c r="H81" s="640"/>
      <c r="I81" s="640"/>
      <c r="J81" s="640"/>
      <c r="K81" s="640"/>
      <c r="L81" s="640"/>
      <c r="M81" s="640"/>
      <c r="N81" s="640"/>
      <c r="O81" s="640"/>
      <c r="P81" s="640"/>
      <c r="Q81" s="640"/>
      <c r="R81" s="640"/>
      <c r="S81" s="640"/>
      <c r="T81" s="640"/>
      <c r="U81" s="640"/>
      <c r="V81" s="640"/>
      <c r="W81" s="640"/>
      <c r="X81" s="640"/>
      <c r="Y81" s="640"/>
      <c r="Z81" s="640"/>
    </row>
    <row r="82" spans="3:26">
      <c r="C82" s="640"/>
      <c r="D82" s="640"/>
      <c r="E82" s="640"/>
      <c r="F82" s="640"/>
      <c r="G82" s="640"/>
      <c r="H82" s="640"/>
      <c r="I82" s="640"/>
      <c r="J82" s="640"/>
      <c r="K82" s="640"/>
      <c r="L82" s="640"/>
      <c r="M82" s="640"/>
      <c r="N82" s="640"/>
      <c r="O82" s="640"/>
      <c r="P82" s="640"/>
      <c r="Q82" s="640"/>
      <c r="R82" s="640"/>
      <c r="S82" s="640"/>
      <c r="T82" s="640"/>
      <c r="U82" s="640"/>
      <c r="V82" s="640"/>
      <c r="W82" s="640"/>
      <c r="X82" s="640"/>
      <c r="Y82" s="640"/>
      <c r="Z82" s="640"/>
    </row>
    <row r="83" spans="3:26">
      <c r="C83" s="640"/>
      <c r="D83" s="640"/>
      <c r="E83" s="640"/>
      <c r="F83" s="640"/>
      <c r="G83" s="640"/>
      <c r="H83" s="640"/>
      <c r="I83" s="640"/>
      <c r="J83" s="640"/>
      <c r="K83" s="640"/>
      <c r="L83" s="640"/>
      <c r="M83" s="640"/>
      <c r="N83" s="640"/>
      <c r="O83" s="640"/>
      <c r="P83" s="640"/>
      <c r="Q83" s="640"/>
      <c r="R83" s="640"/>
      <c r="S83" s="640"/>
      <c r="T83" s="640"/>
      <c r="U83" s="640"/>
      <c r="V83" s="640"/>
      <c r="W83" s="640"/>
      <c r="X83" s="640"/>
      <c r="Y83" s="640"/>
      <c r="Z83" s="640"/>
    </row>
    <row r="84" spans="3:26">
      <c r="C84" s="640"/>
      <c r="D84" s="640"/>
      <c r="E84" s="640"/>
      <c r="F84" s="640"/>
      <c r="G84" s="640"/>
      <c r="H84" s="640"/>
      <c r="I84" s="640"/>
      <c r="J84" s="640"/>
      <c r="K84" s="640"/>
      <c r="L84" s="640"/>
      <c r="M84" s="640"/>
      <c r="N84" s="640"/>
      <c r="O84" s="640"/>
      <c r="P84" s="640"/>
      <c r="Q84" s="640"/>
      <c r="R84" s="640"/>
      <c r="S84" s="640"/>
      <c r="T84" s="640"/>
      <c r="U84" s="640"/>
      <c r="V84" s="640"/>
      <c r="W84" s="640"/>
      <c r="X84" s="640"/>
      <c r="Y84" s="640"/>
      <c r="Z84" s="640"/>
    </row>
    <row r="85" spans="3:26">
      <c r="C85" s="640"/>
      <c r="D85" s="640"/>
      <c r="E85" s="640"/>
      <c r="F85" s="640"/>
      <c r="G85" s="640"/>
      <c r="H85" s="640"/>
      <c r="I85" s="640"/>
      <c r="J85" s="640"/>
      <c r="K85" s="640"/>
      <c r="L85" s="640"/>
      <c r="M85" s="640"/>
      <c r="N85" s="640"/>
      <c r="O85" s="640"/>
      <c r="P85" s="640"/>
      <c r="Q85" s="640"/>
      <c r="R85" s="640"/>
      <c r="S85" s="640"/>
      <c r="T85" s="640"/>
      <c r="U85" s="640"/>
      <c r="V85" s="640"/>
      <c r="W85" s="640"/>
      <c r="X85" s="640"/>
      <c r="Y85" s="640"/>
      <c r="Z85" s="640"/>
    </row>
    <row r="86" spans="3:26">
      <c r="C86" s="640"/>
      <c r="D86" s="640"/>
      <c r="E86" s="640"/>
      <c r="F86" s="640"/>
      <c r="G86" s="640"/>
      <c r="H86" s="640"/>
      <c r="I86" s="640"/>
      <c r="J86" s="640"/>
      <c r="K86" s="640"/>
      <c r="L86" s="640"/>
      <c r="M86" s="640"/>
      <c r="N86" s="640"/>
      <c r="O86" s="640"/>
      <c r="P86" s="640"/>
      <c r="Q86" s="640"/>
      <c r="R86" s="640"/>
      <c r="S86" s="640"/>
      <c r="T86" s="640"/>
      <c r="U86" s="640"/>
      <c r="V86" s="640"/>
      <c r="W86" s="640"/>
      <c r="X86" s="640"/>
      <c r="Y86" s="640"/>
      <c r="Z86" s="640"/>
    </row>
    <row r="87" spans="3:26">
      <c r="C87" s="640"/>
      <c r="D87" s="640"/>
      <c r="E87" s="640"/>
      <c r="F87" s="640"/>
      <c r="G87" s="640"/>
      <c r="H87" s="640"/>
      <c r="I87" s="640"/>
      <c r="J87" s="640"/>
      <c r="K87" s="640"/>
      <c r="L87" s="640"/>
      <c r="M87" s="640"/>
      <c r="N87" s="640"/>
      <c r="O87" s="640"/>
      <c r="P87" s="640"/>
      <c r="Q87" s="640"/>
      <c r="R87" s="640"/>
      <c r="S87" s="640"/>
      <c r="T87" s="640"/>
      <c r="U87" s="640"/>
      <c r="V87" s="640"/>
      <c r="W87" s="640"/>
      <c r="X87" s="640"/>
      <c r="Y87" s="640"/>
      <c r="Z87" s="640"/>
    </row>
    <row r="88" spans="3:26">
      <c r="C88" s="640"/>
      <c r="D88" s="640"/>
      <c r="E88" s="640"/>
      <c r="F88" s="640"/>
      <c r="G88" s="640"/>
      <c r="H88" s="640"/>
      <c r="I88" s="640"/>
      <c r="J88" s="640"/>
      <c r="K88" s="640"/>
      <c r="L88" s="640"/>
      <c r="M88" s="640"/>
      <c r="N88" s="640"/>
      <c r="O88" s="640"/>
      <c r="P88" s="640"/>
      <c r="Q88" s="640"/>
      <c r="R88" s="640"/>
      <c r="S88" s="640"/>
      <c r="T88" s="640"/>
      <c r="U88" s="640"/>
      <c r="V88" s="640"/>
      <c r="W88" s="640"/>
      <c r="X88" s="640"/>
      <c r="Y88" s="640"/>
      <c r="Z88" s="640"/>
    </row>
    <row r="89" spans="3:26">
      <c r="C89" s="640"/>
      <c r="D89" s="640"/>
      <c r="E89" s="640"/>
      <c r="F89" s="640"/>
      <c r="G89" s="640"/>
      <c r="H89" s="640"/>
      <c r="I89" s="640"/>
      <c r="J89" s="640"/>
      <c r="K89" s="640"/>
      <c r="L89" s="640"/>
      <c r="M89" s="640"/>
      <c r="N89" s="640"/>
      <c r="O89" s="640"/>
      <c r="P89" s="640"/>
      <c r="Q89" s="640"/>
      <c r="R89" s="640"/>
      <c r="S89" s="640"/>
      <c r="T89" s="640"/>
      <c r="U89" s="640"/>
      <c r="V89" s="640"/>
      <c r="W89" s="640"/>
      <c r="X89" s="640"/>
      <c r="Y89" s="640"/>
      <c r="Z89" s="640"/>
    </row>
    <row r="90" spans="3:26">
      <c r="C90" s="640"/>
      <c r="D90" s="640"/>
      <c r="E90" s="640"/>
      <c r="F90" s="640"/>
      <c r="G90" s="640"/>
      <c r="H90" s="640"/>
      <c r="I90" s="640"/>
      <c r="J90" s="640"/>
      <c r="K90" s="640"/>
      <c r="L90" s="640"/>
      <c r="M90" s="640"/>
      <c r="N90" s="640"/>
      <c r="O90" s="640"/>
      <c r="P90" s="640"/>
      <c r="Q90" s="640"/>
      <c r="R90" s="640"/>
      <c r="S90" s="640"/>
      <c r="T90" s="640"/>
      <c r="U90" s="640"/>
      <c r="V90" s="640"/>
      <c r="W90" s="640"/>
      <c r="X90" s="640"/>
      <c r="Y90" s="640"/>
      <c r="Z90" s="640"/>
    </row>
    <row r="91" spans="3:26">
      <c r="C91" s="640"/>
      <c r="D91" s="640"/>
      <c r="E91" s="640"/>
      <c r="F91" s="640"/>
      <c r="G91" s="640"/>
      <c r="H91" s="640"/>
      <c r="I91" s="640"/>
      <c r="J91" s="640"/>
      <c r="K91" s="640"/>
      <c r="L91" s="640"/>
      <c r="M91" s="640"/>
      <c r="N91" s="640"/>
      <c r="O91" s="640"/>
      <c r="P91" s="640"/>
      <c r="Q91" s="640"/>
      <c r="R91" s="640"/>
      <c r="S91" s="640"/>
      <c r="T91" s="640"/>
      <c r="U91" s="640"/>
      <c r="V91" s="640"/>
      <c r="W91" s="640"/>
      <c r="X91" s="640"/>
      <c r="Y91" s="640"/>
      <c r="Z91" s="640"/>
    </row>
    <row r="92" spans="3:26">
      <c r="C92" s="640"/>
      <c r="D92" s="640"/>
      <c r="E92" s="640"/>
      <c r="F92" s="640"/>
      <c r="G92" s="640"/>
      <c r="H92" s="640"/>
      <c r="I92" s="640"/>
      <c r="J92" s="640"/>
      <c r="K92" s="640"/>
      <c r="L92" s="640"/>
      <c r="M92" s="640"/>
      <c r="N92" s="640"/>
      <c r="O92" s="640"/>
      <c r="P92" s="640"/>
      <c r="Q92" s="640"/>
      <c r="R92" s="640"/>
      <c r="S92" s="640"/>
      <c r="T92" s="640"/>
      <c r="U92" s="640"/>
      <c r="V92" s="640"/>
      <c r="W92" s="640"/>
      <c r="X92" s="640"/>
      <c r="Y92" s="640"/>
      <c r="Z92" s="640"/>
    </row>
    <row r="93" spans="3:26">
      <c r="C93" s="640"/>
      <c r="D93" s="640"/>
      <c r="E93" s="640"/>
      <c r="F93" s="640"/>
      <c r="G93" s="640"/>
      <c r="H93" s="640"/>
      <c r="I93" s="640"/>
      <c r="J93" s="640"/>
      <c r="K93" s="640"/>
      <c r="L93" s="640"/>
      <c r="M93" s="640"/>
      <c r="N93" s="640"/>
      <c r="O93" s="640"/>
      <c r="P93" s="640"/>
      <c r="Q93" s="640"/>
      <c r="R93" s="640"/>
      <c r="S93" s="640"/>
      <c r="T93" s="640"/>
      <c r="U93" s="640"/>
      <c r="V93" s="640"/>
      <c r="W93" s="640"/>
      <c r="X93" s="640"/>
      <c r="Y93" s="640"/>
      <c r="Z93" s="640"/>
    </row>
    <row r="94" spans="3:26">
      <c r="C94" s="640"/>
      <c r="D94" s="640"/>
      <c r="E94" s="640"/>
      <c r="F94" s="640"/>
      <c r="G94" s="640"/>
      <c r="H94" s="640"/>
      <c r="I94" s="640"/>
      <c r="J94" s="640"/>
      <c r="K94" s="640"/>
      <c r="L94" s="640"/>
      <c r="M94" s="640"/>
      <c r="N94" s="640"/>
      <c r="O94" s="640"/>
      <c r="P94" s="640"/>
      <c r="Q94" s="640"/>
      <c r="R94" s="640"/>
      <c r="S94" s="640"/>
      <c r="T94" s="640"/>
      <c r="U94" s="640"/>
      <c r="V94" s="640"/>
      <c r="W94" s="640"/>
      <c r="X94" s="640"/>
      <c r="Y94" s="640"/>
      <c r="Z94" s="640"/>
    </row>
    <row r="95" spans="3:26">
      <c r="C95" s="640"/>
      <c r="D95" s="640"/>
      <c r="E95" s="640"/>
      <c r="F95" s="640"/>
      <c r="G95" s="640"/>
      <c r="H95" s="640"/>
      <c r="I95" s="640"/>
      <c r="J95" s="640"/>
      <c r="K95" s="640"/>
      <c r="L95" s="640"/>
      <c r="M95" s="640"/>
      <c r="N95" s="640"/>
      <c r="O95" s="640"/>
      <c r="P95" s="640"/>
      <c r="Q95" s="640"/>
      <c r="R95" s="640"/>
      <c r="S95" s="640"/>
      <c r="T95" s="640"/>
      <c r="U95" s="640"/>
      <c r="V95" s="640"/>
      <c r="W95" s="640"/>
      <c r="X95" s="640"/>
      <c r="Y95" s="640"/>
      <c r="Z95" s="640"/>
    </row>
    <row r="96" spans="3:26">
      <c r="C96" s="640"/>
      <c r="D96" s="640"/>
      <c r="E96" s="640"/>
      <c r="F96" s="640"/>
      <c r="G96" s="640"/>
      <c r="H96" s="640"/>
      <c r="I96" s="640"/>
      <c r="J96" s="640"/>
      <c r="K96" s="640"/>
      <c r="L96" s="640"/>
      <c r="M96" s="640"/>
      <c r="N96" s="640"/>
      <c r="O96" s="640"/>
      <c r="P96" s="640"/>
      <c r="Q96" s="640"/>
      <c r="R96" s="640"/>
      <c r="S96" s="640"/>
      <c r="T96" s="640"/>
      <c r="U96" s="640"/>
      <c r="V96" s="640"/>
      <c r="W96" s="640"/>
      <c r="X96" s="640"/>
      <c r="Y96" s="640"/>
      <c r="Z96" s="640"/>
    </row>
    <row r="97" spans="3:26">
      <c r="C97" s="640"/>
      <c r="D97" s="640"/>
      <c r="E97" s="640"/>
      <c r="F97" s="640"/>
      <c r="G97" s="640"/>
      <c r="H97" s="640"/>
      <c r="I97" s="640"/>
      <c r="J97" s="640"/>
      <c r="K97" s="640"/>
      <c r="L97" s="640"/>
      <c r="M97" s="640"/>
      <c r="N97" s="640"/>
      <c r="O97" s="640"/>
      <c r="P97" s="640"/>
      <c r="Q97" s="640"/>
      <c r="R97" s="640"/>
      <c r="S97" s="640"/>
      <c r="T97" s="640"/>
      <c r="U97" s="640"/>
      <c r="V97" s="640"/>
      <c r="W97" s="640"/>
      <c r="X97" s="640"/>
      <c r="Y97" s="640"/>
      <c r="Z97" s="640"/>
    </row>
    <row r="98" spans="3:26">
      <c r="C98" s="640"/>
      <c r="D98" s="640"/>
      <c r="E98" s="640"/>
      <c r="F98" s="640"/>
      <c r="G98" s="640"/>
      <c r="H98" s="640"/>
      <c r="I98" s="640"/>
      <c r="J98" s="640"/>
      <c r="K98" s="640"/>
      <c r="L98" s="640"/>
      <c r="M98" s="640"/>
      <c r="N98" s="640"/>
      <c r="O98" s="640"/>
      <c r="P98" s="640"/>
      <c r="Q98" s="640"/>
      <c r="R98" s="640"/>
      <c r="S98" s="640"/>
      <c r="T98" s="640"/>
      <c r="U98" s="640"/>
      <c r="V98" s="640"/>
      <c r="W98" s="640"/>
      <c r="X98" s="640"/>
      <c r="Y98" s="640"/>
      <c r="Z98" s="640"/>
    </row>
    <row r="99" spans="3:26">
      <c r="C99" s="640"/>
      <c r="D99" s="640"/>
      <c r="E99" s="640"/>
      <c r="F99" s="640"/>
      <c r="G99" s="640"/>
      <c r="H99" s="640"/>
      <c r="I99" s="640"/>
      <c r="J99" s="640"/>
      <c r="K99" s="640"/>
      <c r="L99" s="640"/>
      <c r="M99" s="640"/>
      <c r="N99" s="640"/>
      <c r="O99" s="640"/>
      <c r="P99" s="640"/>
      <c r="Q99" s="640"/>
      <c r="R99" s="640"/>
      <c r="S99" s="640"/>
      <c r="T99" s="640"/>
      <c r="U99" s="640"/>
      <c r="V99" s="640"/>
      <c r="W99" s="640"/>
      <c r="X99" s="640"/>
      <c r="Y99" s="640"/>
      <c r="Z99" s="640"/>
    </row>
    <row r="100" spans="3:26">
      <c r="C100" s="640"/>
      <c r="D100" s="640"/>
      <c r="E100" s="640"/>
      <c r="F100" s="640"/>
      <c r="G100" s="640"/>
      <c r="H100" s="640"/>
      <c r="I100" s="640"/>
      <c r="J100" s="640"/>
      <c r="K100" s="640"/>
      <c r="L100" s="640"/>
      <c r="M100" s="640"/>
      <c r="N100" s="640"/>
      <c r="O100" s="640"/>
      <c r="P100" s="640"/>
      <c r="Q100" s="640"/>
      <c r="R100" s="640"/>
      <c r="S100" s="640"/>
      <c r="T100" s="640"/>
      <c r="U100" s="640"/>
      <c r="V100" s="640"/>
      <c r="W100" s="640"/>
      <c r="X100" s="640"/>
      <c r="Y100" s="640"/>
      <c r="Z100" s="640"/>
    </row>
    <row r="101" spans="3:26">
      <c r="C101" s="640"/>
      <c r="D101" s="640"/>
      <c r="E101" s="640"/>
      <c r="F101" s="640"/>
      <c r="G101" s="640"/>
      <c r="H101" s="640"/>
      <c r="I101" s="640"/>
      <c r="J101" s="640"/>
      <c r="K101" s="640"/>
      <c r="L101" s="640"/>
      <c r="M101" s="640"/>
      <c r="N101" s="640"/>
      <c r="O101" s="640"/>
      <c r="P101" s="640"/>
      <c r="Q101" s="640"/>
      <c r="R101" s="640"/>
      <c r="S101" s="640"/>
      <c r="T101" s="640"/>
      <c r="U101" s="640"/>
      <c r="V101" s="640"/>
      <c r="W101" s="640"/>
      <c r="X101" s="640"/>
      <c r="Y101" s="640"/>
      <c r="Z101" s="640"/>
    </row>
    <row r="102" spans="3:26">
      <c r="C102" s="640"/>
      <c r="D102" s="640"/>
      <c r="E102" s="640"/>
      <c r="F102" s="640"/>
      <c r="G102" s="640"/>
      <c r="H102" s="640"/>
      <c r="I102" s="640"/>
      <c r="J102" s="640"/>
      <c r="K102" s="640"/>
      <c r="L102" s="640"/>
      <c r="M102" s="640"/>
      <c r="N102" s="640"/>
      <c r="O102" s="640"/>
      <c r="P102" s="640"/>
      <c r="Q102" s="640"/>
      <c r="R102" s="640"/>
      <c r="S102" s="640"/>
      <c r="T102" s="640"/>
      <c r="U102" s="640"/>
      <c r="V102" s="640"/>
      <c r="W102" s="640"/>
      <c r="X102" s="640"/>
      <c r="Y102" s="640"/>
      <c r="Z102" s="640"/>
    </row>
    <row r="103" spans="3:26">
      <c r="C103" s="640"/>
      <c r="D103" s="640"/>
      <c r="E103" s="640"/>
      <c r="F103" s="640"/>
      <c r="G103" s="640"/>
      <c r="H103" s="640"/>
      <c r="I103" s="640"/>
      <c r="J103" s="640"/>
      <c r="K103" s="640"/>
      <c r="L103" s="640"/>
      <c r="M103" s="640"/>
      <c r="N103" s="640"/>
      <c r="O103" s="640"/>
      <c r="P103" s="640"/>
      <c r="Q103" s="640"/>
      <c r="R103" s="640"/>
      <c r="S103" s="640"/>
      <c r="T103" s="640"/>
      <c r="U103" s="640"/>
      <c r="V103" s="640"/>
      <c r="W103" s="640"/>
      <c r="X103" s="640"/>
      <c r="Y103" s="640"/>
      <c r="Z103" s="640"/>
    </row>
    <row r="104" spans="3:26">
      <c r="C104" s="640"/>
      <c r="D104" s="640"/>
      <c r="E104" s="640"/>
      <c r="F104" s="640"/>
      <c r="G104" s="640"/>
      <c r="H104" s="640"/>
      <c r="I104" s="640"/>
      <c r="J104" s="640"/>
      <c r="K104" s="640"/>
      <c r="L104" s="640"/>
      <c r="M104" s="640"/>
      <c r="N104" s="640"/>
      <c r="O104" s="640"/>
      <c r="P104" s="640"/>
      <c r="Q104" s="640"/>
      <c r="R104" s="640"/>
      <c r="S104" s="640"/>
      <c r="T104" s="640"/>
      <c r="U104" s="640"/>
      <c r="V104" s="640"/>
      <c r="W104" s="640"/>
      <c r="X104" s="640"/>
      <c r="Y104" s="640"/>
      <c r="Z104" s="640"/>
    </row>
    <row r="105" spans="3:26">
      <c r="C105" s="640"/>
      <c r="D105" s="640"/>
      <c r="E105" s="640"/>
      <c r="F105" s="640"/>
      <c r="G105" s="640"/>
      <c r="H105" s="640"/>
      <c r="I105" s="640"/>
      <c r="J105" s="640"/>
      <c r="K105" s="640"/>
      <c r="L105" s="640"/>
      <c r="M105" s="640"/>
      <c r="N105" s="640"/>
      <c r="O105" s="640"/>
      <c r="P105" s="640"/>
      <c r="Q105" s="640"/>
      <c r="R105" s="640"/>
      <c r="S105" s="640"/>
      <c r="T105" s="640"/>
      <c r="U105" s="640"/>
      <c r="V105" s="640"/>
      <c r="W105" s="640"/>
      <c r="X105" s="640"/>
      <c r="Y105" s="640"/>
      <c r="Z105" s="640"/>
    </row>
    <row r="106" spans="3:26">
      <c r="C106" s="640"/>
      <c r="D106" s="640"/>
      <c r="E106" s="640"/>
      <c r="F106" s="640"/>
      <c r="G106" s="640"/>
      <c r="H106" s="640"/>
      <c r="I106" s="640"/>
      <c r="J106" s="640"/>
      <c r="K106" s="640"/>
      <c r="L106" s="640"/>
      <c r="M106" s="640"/>
      <c r="N106" s="640"/>
      <c r="O106" s="640"/>
      <c r="P106" s="640"/>
      <c r="Q106" s="640"/>
      <c r="R106" s="640"/>
      <c r="S106" s="640"/>
      <c r="T106" s="640"/>
      <c r="U106" s="640"/>
      <c r="V106" s="640"/>
      <c r="W106" s="640"/>
      <c r="X106" s="640"/>
      <c r="Y106" s="640"/>
      <c r="Z106" s="640"/>
    </row>
    <row r="107" spans="3:26">
      <c r="C107" s="640"/>
      <c r="D107" s="640"/>
      <c r="E107" s="640"/>
      <c r="F107" s="640"/>
      <c r="G107" s="640"/>
      <c r="H107" s="640"/>
      <c r="I107" s="640"/>
      <c r="J107" s="640"/>
      <c r="K107" s="640"/>
      <c r="L107" s="640"/>
      <c r="M107" s="640"/>
      <c r="N107" s="640"/>
      <c r="O107" s="640"/>
      <c r="P107" s="640"/>
      <c r="Q107" s="640"/>
      <c r="R107" s="640"/>
      <c r="S107" s="640"/>
      <c r="T107" s="640"/>
      <c r="U107" s="640"/>
      <c r="V107" s="640"/>
      <c r="W107" s="640"/>
      <c r="X107" s="640"/>
      <c r="Y107" s="640"/>
      <c r="Z107" s="640"/>
    </row>
    <row r="108" spans="3:26">
      <c r="C108" s="640"/>
      <c r="D108" s="640"/>
      <c r="E108" s="640"/>
      <c r="F108" s="640"/>
      <c r="G108" s="640"/>
      <c r="H108" s="640"/>
      <c r="I108" s="640"/>
      <c r="J108" s="640"/>
      <c r="K108" s="640"/>
      <c r="L108" s="640"/>
      <c r="M108" s="640"/>
      <c r="N108" s="640"/>
      <c r="O108" s="640"/>
      <c r="P108" s="640"/>
      <c r="Q108" s="640"/>
      <c r="R108" s="640"/>
      <c r="S108" s="640"/>
      <c r="T108" s="640"/>
      <c r="U108" s="640"/>
      <c r="V108" s="640"/>
      <c r="W108" s="640"/>
      <c r="X108" s="640"/>
      <c r="Y108" s="640"/>
      <c r="Z108" s="640"/>
    </row>
    <row r="109" spans="3:26">
      <c r="C109" s="640"/>
      <c r="D109" s="640"/>
      <c r="E109" s="640"/>
      <c r="F109" s="640"/>
      <c r="G109" s="640"/>
      <c r="H109" s="640"/>
      <c r="I109" s="640"/>
      <c r="J109" s="640"/>
      <c r="K109" s="640"/>
      <c r="L109" s="640"/>
      <c r="M109" s="640"/>
      <c r="N109" s="640"/>
      <c r="O109" s="640"/>
      <c r="P109" s="640"/>
      <c r="Q109" s="640"/>
      <c r="R109" s="640"/>
      <c r="S109" s="640"/>
      <c r="T109" s="640"/>
      <c r="U109" s="640"/>
      <c r="V109" s="640"/>
      <c r="W109" s="640"/>
      <c r="X109" s="640"/>
      <c r="Y109" s="640"/>
      <c r="Z109" s="640"/>
    </row>
    <row r="110" spans="3:26">
      <c r="C110" s="640"/>
      <c r="D110" s="640"/>
      <c r="E110" s="640"/>
      <c r="F110" s="640"/>
      <c r="G110" s="640"/>
      <c r="H110" s="640"/>
      <c r="I110" s="640"/>
      <c r="J110" s="640"/>
      <c r="K110" s="640"/>
      <c r="L110" s="640"/>
      <c r="M110" s="640"/>
      <c r="N110" s="640"/>
      <c r="O110" s="640"/>
      <c r="P110" s="640"/>
      <c r="Q110" s="640"/>
      <c r="R110" s="640"/>
      <c r="S110" s="640"/>
      <c r="T110" s="640"/>
      <c r="U110" s="640"/>
      <c r="V110" s="640"/>
      <c r="W110" s="640"/>
      <c r="X110" s="640"/>
      <c r="Y110" s="640"/>
      <c r="Z110" s="640"/>
    </row>
    <row r="111" spans="3:26">
      <c r="C111" s="640"/>
      <c r="D111" s="640"/>
      <c r="E111" s="640"/>
      <c r="F111" s="640"/>
      <c r="G111" s="640"/>
      <c r="H111" s="640"/>
      <c r="I111" s="640"/>
      <c r="J111" s="640"/>
      <c r="K111" s="640"/>
      <c r="L111" s="640"/>
      <c r="M111" s="640"/>
      <c r="N111" s="640"/>
      <c r="O111" s="640"/>
      <c r="P111" s="640"/>
      <c r="Q111" s="640"/>
      <c r="R111" s="640"/>
      <c r="S111" s="640"/>
      <c r="T111" s="640"/>
      <c r="U111" s="640"/>
      <c r="V111" s="640"/>
      <c r="W111" s="640"/>
      <c r="X111" s="640"/>
      <c r="Y111" s="640"/>
      <c r="Z111" s="640"/>
    </row>
    <row r="112" spans="3:26">
      <c r="C112" s="640"/>
      <c r="D112" s="640"/>
      <c r="E112" s="640"/>
      <c r="F112" s="640"/>
      <c r="G112" s="640"/>
      <c r="H112" s="640"/>
      <c r="I112" s="640"/>
      <c r="J112" s="640"/>
      <c r="K112" s="640"/>
      <c r="L112" s="640"/>
      <c r="M112" s="640"/>
      <c r="N112" s="640"/>
      <c r="O112" s="640"/>
      <c r="P112" s="640"/>
      <c r="Q112" s="640"/>
      <c r="R112" s="640"/>
      <c r="S112" s="640"/>
      <c r="T112" s="640"/>
      <c r="U112" s="640"/>
      <c r="V112" s="640"/>
      <c r="W112" s="640"/>
      <c r="X112" s="640"/>
      <c r="Y112" s="640"/>
      <c r="Z112" s="640"/>
    </row>
    <row r="113" spans="3:26">
      <c r="C113" s="640"/>
      <c r="D113" s="640"/>
      <c r="E113" s="640"/>
      <c r="F113" s="640"/>
      <c r="G113" s="640"/>
      <c r="H113" s="640"/>
      <c r="I113" s="640"/>
      <c r="J113" s="640"/>
      <c r="K113" s="640"/>
      <c r="L113" s="640"/>
      <c r="M113" s="640"/>
      <c r="N113" s="640"/>
      <c r="O113" s="640"/>
      <c r="P113" s="640"/>
      <c r="Q113" s="640"/>
      <c r="R113" s="640"/>
      <c r="S113" s="640"/>
      <c r="T113" s="640"/>
      <c r="U113" s="640"/>
      <c r="V113" s="640"/>
      <c r="W113" s="640"/>
      <c r="X113" s="640"/>
      <c r="Y113" s="640"/>
      <c r="Z113" s="640"/>
    </row>
    <row r="114" spans="3:26">
      <c r="C114" s="640"/>
      <c r="D114" s="640"/>
      <c r="E114" s="640"/>
      <c r="F114" s="640"/>
      <c r="G114" s="640"/>
      <c r="H114" s="640"/>
      <c r="I114" s="640"/>
      <c r="J114" s="640"/>
      <c r="K114" s="640"/>
      <c r="L114" s="640"/>
      <c r="M114" s="640"/>
      <c r="N114" s="640"/>
      <c r="O114" s="640"/>
      <c r="P114" s="640"/>
      <c r="Q114" s="640"/>
      <c r="R114" s="640"/>
      <c r="S114" s="640"/>
      <c r="T114" s="640"/>
      <c r="U114" s="640"/>
      <c r="V114" s="640"/>
      <c r="W114" s="640"/>
      <c r="X114" s="640"/>
      <c r="Y114" s="640"/>
      <c r="Z114" s="640"/>
    </row>
    <row r="115" spans="3:26">
      <c r="C115" s="640"/>
      <c r="D115" s="640"/>
      <c r="E115" s="640"/>
      <c r="F115" s="640"/>
      <c r="G115" s="640"/>
      <c r="H115" s="640"/>
      <c r="I115" s="640"/>
      <c r="J115" s="640"/>
      <c r="K115" s="640"/>
      <c r="L115" s="640"/>
      <c r="M115" s="640"/>
      <c r="N115" s="640"/>
      <c r="O115" s="640"/>
      <c r="P115" s="640"/>
      <c r="Q115" s="640"/>
      <c r="R115" s="640"/>
      <c r="S115" s="640"/>
      <c r="T115" s="640"/>
      <c r="U115" s="640"/>
      <c r="V115" s="640"/>
      <c r="W115" s="640"/>
      <c r="X115" s="640"/>
      <c r="Y115" s="640"/>
      <c r="Z115" s="640"/>
    </row>
    <row r="116" spans="3:26">
      <c r="C116" s="640"/>
      <c r="D116" s="640"/>
      <c r="E116" s="640"/>
      <c r="F116" s="640"/>
      <c r="G116" s="640"/>
      <c r="H116" s="640"/>
      <c r="I116" s="640"/>
      <c r="J116" s="640"/>
      <c r="K116" s="640"/>
      <c r="L116" s="640"/>
      <c r="M116" s="640"/>
      <c r="N116" s="640"/>
      <c r="O116" s="640"/>
      <c r="P116" s="640"/>
      <c r="Q116" s="640"/>
      <c r="R116" s="640"/>
      <c r="S116" s="640"/>
      <c r="T116" s="640"/>
      <c r="U116" s="640"/>
      <c r="V116" s="640"/>
      <c r="W116" s="640"/>
      <c r="X116" s="640"/>
      <c r="Y116" s="640"/>
      <c r="Z116" s="640"/>
    </row>
    <row r="117" spans="3:26">
      <c r="C117" s="640"/>
      <c r="D117" s="640"/>
      <c r="E117" s="640"/>
      <c r="F117" s="640"/>
      <c r="G117" s="640"/>
      <c r="H117" s="640"/>
      <c r="I117" s="640"/>
      <c r="J117" s="640"/>
      <c r="K117" s="640"/>
      <c r="L117" s="640"/>
      <c r="M117" s="640"/>
      <c r="N117" s="640"/>
      <c r="O117" s="640"/>
      <c r="P117" s="640"/>
      <c r="Q117" s="640"/>
      <c r="R117" s="640"/>
      <c r="S117" s="640"/>
      <c r="T117" s="640"/>
      <c r="U117" s="640"/>
      <c r="V117" s="640"/>
      <c r="W117" s="640"/>
      <c r="X117" s="640"/>
      <c r="Y117" s="640"/>
      <c r="Z117" s="640"/>
    </row>
    <row r="118" spans="3:26">
      <c r="C118" s="640"/>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row>
    <row r="119" spans="3:26">
      <c r="C119" s="640"/>
      <c r="D119" s="640"/>
      <c r="E119" s="640"/>
      <c r="F119" s="640"/>
      <c r="G119" s="640"/>
      <c r="H119" s="640"/>
      <c r="I119" s="640"/>
      <c r="J119" s="640"/>
      <c r="K119" s="640"/>
      <c r="L119" s="640"/>
      <c r="M119" s="640"/>
      <c r="N119" s="640"/>
      <c r="O119" s="640"/>
      <c r="P119" s="640"/>
      <c r="Q119" s="640"/>
      <c r="R119" s="640"/>
      <c r="S119" s="640"/>
      <c r="T119" s="640"/>
      <c r="U119" s="640"/>
      <c r="V119" s="640"/>
      <c r="W119" s="640"/>
      <c r="X119" s="640"/>
      <c r="Y119" s="640"/>
      <c r="Z119" s="640"/>
    </row>
    <row r="120" spans="3:26">
      <c r="C120" s="640"/>
      <c r="D120" s="640"/>
      <c r="E120" s="640"/>
      <c r="F120" s="640"/>
      <c r="G120" s="640"/>
      <c r="H120" s="640"/>
      <c r="I120" s="640"/>
      <c r="J120" s="640"/>
      <c r="K120" s="640"/>
      <c r="L120" s="640"/>
      <c r="M120" s="640"/>
      <c r="N120" s="640"/>
      <c r="O120" s="640"/>
      <c r="P120" s="640"/>
      <c r="Q120" s="640"/>
      <c r="R120" s="640"/>
      <c r="S120" s="640"/>
      <c r="T120" s="640"/>
      <c r="U120" s="640"/>
      <c r="V120" s="640"/>
      <c r="W120" s="640"/>
      <c r="X120" s="640"/>
      <c r="Y120" s="640"/>
      <c r="Z120" s="640"/>
    </row>
    <row r="121" spans="3:26">
      <c r="C121" s="640"/>
      <c r="D121" s="640"/>
      <c r="E121" s="640"/>
      <c r="F121" s="640"/>
      <c r="G121" s="640"/>
      <c r="H121" s="640"/>
      <c r="I121" s="640"/>
      <c r="J121" s="640"/>
      <c r="K121" s="640"/>
      <c r="L121" s="640"/>
      <c r="M121" s="640"/>
      <c r="N121" s="640"/>
      <c r="O121" s="640"/>
      <c r="P121" s="640"/>
      <c r="Q121" s="640"/>
      <c r="R121" s="640"/>
      <c r="S121" s="640"/>
      <c r="T121" s="640"/>
      <c r="U121" s="640"/>
      <c r="V121" s="640"/>
      <c r="W121" s="640"/>
      <c r="X121" s="640"/>
      <c r="Y121" s="640"/>
      <c r="Z121" s="640"/>
    </row>
    <row r="122" spans="3:26">
      <c r="C122" s="640"/>
      <c r="D122" s="640"/>
      <c r="E122" s="640"/>
      <c r="F122" s="640"/>
      <c r="G122" s="640"/>
      <c r="H122" s="640"/>
      <c r="I122" s="640"/>
      <c r="J122" s="640"/>
      <c r="K122" s="640"/>
      <c r="L122" s="640"/>
      <c r="M122" s="640"/>
      <c r="N122" s="640"/>
      <c r="O122" s="640"/>
      <c r="P122" s="640"/>
      <c r="Q122" s="640"/>
      <c r="R122" s="640"/>
      <c r="S122" s="640"/>
      <c r="T122" s="640"/>
      <c r="U122" s="640"/>
      <c r="V122" s="640"/>
      <c r="W122" s="640"/>
      <c r="X122" s="640"/>
      <c r="Y122" s="640"/>
      <c r="Z122" s="640"/>
    </row>
    <row r="123" spans="3:26">
      <c r="C123" s="640"/>
      <c r="D123" s="640"/>
      <c r="E123" s="640"/>
      <c r="F123" s="640"/>
      <c r="G123" s="640"/>
      <c r="H123" s="640"/>
      <c r="I123" s="640"/>
      <c r="J123" s="640"/>
      <c r="K123" s="640"/>
      <c r="L123" s="640"/>
      <c r="M123" s="640"/>
      <c r="N123" s="640"/>
      <c r="O123" s="640"/>
      <c r="P123" s="640"/>
      <c r="Q123" s="640"/>
      <c r="R123" s="640"/>
      <c r="S123" s="640"/>
      <c r="T123" s="640"/>
      <c r="U123" s="640"/>
      <c r="V123" s="640"/>
      <c r="W123" s="640"/>
      <c r="X123" s="640"/>
      <c r="Y123" s="640"/>
      <c r="Z123" s="640"/>
    </row>
    <row r="124" spans="3:26">
      <c r="C124" s="640"/>
      <c r="D124" s="640"/>
      <c r="E124" s="640"/>
      <c r="F124" s="640"/>
      <c r="G124" s="640"/>
      <c r="H124" s="640"/>
      <c r="I124" s="640"/>
      <c r="J124" s="640"/>
      <c r="K124" s="640"/>
      <c r="L124" s="640"/>
      <c r="M124" s="640"/>
      <c r="N124" s="640"/>
      <c r="O124" s="640"/>
      <c r="P124" s="640"/>
      <c r="Q124" s="640"/>
      <c r="R124" s="640"/>
      <c r="S124" s="640"/>
      <c r="T124" s="640"/>
      <c r="U124" s="640"/>
      <c r="V124" s="640"/>
      <c r="W124" s="640"/>
      <c r="X124" s="640"/>
      <c r="Y124" s="640"/>
      <c r="Z124" s="640"/>
    </row>
    <row r="125" spans="3:26">
      <c r="C125" s="640"/>
      <c r="D125" s="640"/>
      <c r="E125" s="640"/>
      <c r="F125" s="640"/>
      <c r="G125" s="640"/>
      <c r="H125" s="640"/>
      <c r="I125" s="640"/>
      <c r="J125" s="640"/>
      <c r="K125" s="640"/>
      <c r="L125" s="640"/>
      <c r="M125" s="640"/>
      <c r="N125" s="640"/>
      <c r="O125" s="640"/>
      <c r="P125" s="640"/>
      <c r="Q125" s="640"/>
      <c r="R125" s="640"/>
      <c r="S125" s="640"/>
      <c r="T125" s="640"/>
      <c r="U125" s="640"/>
      <c r="V125" s="640"/>
      <c r="W125" s="640"/>
      <c r="X125" s="640"/>
      <c r="Y125" s="640"/>
      <c r="Z125" s="640"/>
    </row>
    <row r="126" spans="3:26">
      <c r="C126" s="640"/>
      <c r="D126" s="640"/>
      <c r="E126" s="640"/>
      <c r="F126" s="640"/>
      <c r="G126" s="640"/>
      <c r="H126" s="640"/>
      <c r="I126" s="640"/>
      <c r="J126" s="640"/>
      <c r="K126" s="640"/>
      <c r="L126" s="640"/>
      <c r="M126" s="640"/>
      <c r="N126" s="640"/>
      <c r="O126" s="640"/>
      <c r="P126" s="640"/>
      <c r="Q126" s="640"/>
      <c r="R126" s="640"/>
      <c r="S126" s="640"/>
      <c r="T126" s="640"/>
      <c r="U126" s="640"/>
      <c r="V126" s="640"/>
      <c r="W126" s="640"/>
      <c r="X126" s="640"/>
      <c r="Y126" s="640"/>
      <c r="Z126" s="640"/>
    </row>
    <row r="127" spans="3:26">
      <c r="C127" s="640"/>
      <c r="D127" s="640"/>
      <c r="E127" s="640"/>
      <c r="F127" s="640"/>
      <c r="G127" s="640"/>
      <c r="H127" s="640"/>
      <c r="I127" s="640"/>
      <c r="J127" s="640"/>
      <c r="K127" s="640"/>
      <c r="L127" s="640"/>
      <c r="M127" s="640"/>
      <c r="N127" s="640"/>
      <c r="O127" s="640"/>
      <c r="P127" s="640"/>
      <c r="Q127" s="640"/>
      <c r="R127" s="640"/>
      <c r="S127" s="640"/>
      <c r="T127" s="640"/>
      <c r="U127" s="640"/>
      <c r="V127" s="640"/>
      <c r="W127" s="640"/>
      <c r="X127" s="640"/>
      <c r="Y127" s="640"/>
      <c r="Z127" s="640"/>
    </row>
    <row r="128" spans="3:26">
      <c r="C128" s="640"/>
      <c r="D128" s="640"/>
      <c r="E128" s="640"/>
      <c r="F128" s="640"/>
      <c r="G128" s="640"/>
      <c r="H128" s="640"/>
      <c r="I128" s="640"/>
      <c r="J128" s="640"/>
      <c r="K128" s="640"/>
      <c r="L128" s="640"/>
      <c r="M128" s="640"/>
      <c r="N128" s="640"/>
      <c r="O128" s="640"/>
      <c r="P128" s="640"/>
      <c r="Q128" s="640"/>
      <c r="R128" s="640"/>
      <c r="S128" s="640"/>
      <c r="T128" s="640"/>
      <c r="U128" s="640"/>
      <c r="V128" s="640"/>
      <c r="W128" s="640"/>
      <c r="X128" s="640"/>
      <c r="Y128" s="640"/>
      <c r="Z128" s="640"/>
    </row>
    <row r="129" spans="3:26">
      <c r="C129" s="640"/>
      <c r="D129" s="640"/>
      <c r="E129" s="640"/>
      <c r="F129" s="640"/>
      <c r="G129" s="640"/>
      <c r="H129" s="640"/>
      <c r="I129" s="640"/>
      <c r="J129" s="640"/>
      <c r="K129" s="640"/>
      <c r="L129" s="640"/>
      <c r="M129" s="640"/>
      <c r="N129" s="640"/>
      <c r="O129" s="640"/>
      <c r="P129" s="640"/>
      <c r="Q129" s="640"/>
      <c r="R129" s="640"/>
      <c r="S129" s="640"/>
      <c r="T129" s="640"/>
      <c r="U129" s="640"/>
      <c r="V129" s="640"/>
      <c r="W129" s="640"/>
      <c r="X129" s="640"/>
      <c r="Y129" s="640"/>
      <c r="Z129" s="640"/>
    </row>
    <row r="130" spans="3:26">
      <c r="C130" s="640"/>
      <c r="D130" s="640"/>
      <c r="E130" s="640"/>
      <c r="F130" s="640"/>
      <c r="G130" s="640"/>
      <c r="H130" s="640"/>
      <c r="I130" s="640"/>
      <c r="J130" s="640"/>
      <c r="K130" s="640"/>
      <c r="L130" s="640"/>
      <c r="M130" s="640"/>
      <c r="N130" s="640"/>
      <c r="O130" s="640"/>
      <c r="P130" s="640"/>
      <c r="Q130" s="640"/>
      <c r="R130" s="640"/>
      <c r="S130" s="640"/>
      <c r="T130" s="640"/>
      <c r="U130" s="640"/>
      <c r="V130" s="640"/>
      <c r="W130" s="640"/>
      <c r="X130" s="640"/>
      <c r="Y130" s="640"/>
      <c r="Z130" s="640"/>
    </row>
    <row r="131" spans="3:26">
      <c r="C131" s="640"/>
      <c r="D131" s="640"/>
      <c r="E131" s="640"/>
      <c r="F131" s="640"/>
      <c r="G131" s="640"/>
      <c r="H131" s="640"/>
      <c r="I131" s="640"/>
      <c r="J131" s="640"/>
      <c r="K131" s="640"/>
      <c r="L131" s="640"/>
      <c r="M131" s="640"/>
      <c r="N131" s="640"/>
      <c r="O131" s="640"/>
      <c r="P131" s="640"/>
      <c r="Q131" s="640"/>
      <c r="R131" s="640"/>
      <c r="S131" s="640"/>
      <c r="T131" s="640"/>
      <c r="U131" s="640"/>
      <c r="V131" s="640"/>
      <c r="W131" s="640"/>
      <c r="X131" s="640"/>
      <c r="Y131" s="640"/>
      <c r="Z131" s="640"/>
    </row>
    <row r="132" spans="3:26">
      <c r="C132" s="640"/>
      <c r="D132" s="640"/>
      <c r="E132" s="640"/>
      <c r="F132" s="640"/>
      <c r="G132" s="640"/>
      <c r="H132" s="640"/>
      <c r="I132" s="640"/>
      <c r="J132" s="640"/>
      <c r="K132" s="640"/>
      <c r="L132" s="640"/>
      <c r="M132" s="640"/>
      <c r="N132" s="640"/>
      <c r="O132" s="640"/>
      <c r="P132" s="640"/>
      <c r="Q132" s="640"/>
      <c r="R132" s="640"/>
      <c r="S132" s="640"/>
      <c r="T132" s="640"/>
      <c r="U132" s="640"/>
      <c r="V132" s="640"/>
      <c r="W132" s="640"/>
      <c r="X132" s="640"/>
      <c r="Y132" s="640"/>
      <c r="Z132" s="640"/>
    </row>
    <row r="133" spans="3:26">
      <c r="C133" s="640"/>
      <c r="D133" s="640"/>
      <c r="E133" s="640"/>
      <c r="F133" s="640"/>
      <c r="G133" s="640"/>
      <c r="H133" s="640"/>
      <c r="I133" s="640"/>
      <c r="J133" s="640"/>
      <c r="K133" s="640"/>
      <c r="L133" s="640"/>
      <c r="M133" s="640"/>
      <c r="N133" s="640"/>
      <c r="O133" s="640"/>
      <c r="P133" s="640"/>
      <c r="Q133" s="640"/>
      <c r="R133" s="640"/>
      <c r="S133" s="640"/>
      <c r="T133" s="640"/>
      <c r="U133" s="640"/>
      <c r="V133" s="640"/>
      <c r="W133" s="640"/>
      <c r="X133" s="640"/>
      <c r="Y133" s="640"/>
      <c r="Z133" s="640"/>
    </row>
    <row r="134" spans="3:26">
      <c r="C134" s="640"/>
      <c r="D134" s="640"/>
      <c r="E134" s="640"/>
      <c r="F134" s="640"/>
      <c r="G134" s="640"/>
      <c r="H134" s="640"/>
      <c r="I134" s="640"/>
      <c r="J134" s="640"/>
      <c r="K134" s="640"/>
      <c r="L134" s="640"/>
      <c r="M134" s="640"/>
      <c r="N134" s="640"/>
      <c r="O134" s="640"/>
      <c r="P134" s="640"/>
      <c r="Q134" s="640"/>
      <c r="R134" s="640"/>
      <c r="S134" s="640"/>
      <c r="T134" s="640"/>
      <c r="U134" s="640"/>
      <c r="V134" s="640"/>
      <c r="W134" s="640"/>
      <c r="X134" s="640"/>
      <c r="Y134" s="640"/>
      <c r="Z134" s="640"/>
    </row>
    <row r="135" spans="3:26">
      <c r="C135" s="640"/>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row>
    <row r="136" spans="3:26">
      <c r="C136" s="640"/>
      <c r="D136" s="640"/>
      <c r="E136" s="640"/>
      <c r="F136" s="640"/>
      <c r="G136" s="640"/>
      <c r="H136" s="640"/>
      <c r="I136" s="640"/>
      <c r="J136" s="640"/>
      <c r="K136" s="640"/>
      <c r="L136" s="640"/>
      <c r="M136" s="640"/>
      <c r="N136" s="640"/>
      <c r="O136" s="640"/>
      <c r="P136" s="640"/>
      <c r="Q136" s="640"/>
      <c r="R136" s="640"/>
      <c r="S136" s="640"/>
      <c r="T136" s="640"/>
      <c r="U136" s="640"/>
      <c r="V136" s="640"/>
      <c r="W136" s="640"/>
      <c r="X136" s="640"/>
      <c r="Y136" s="640"/>
      <c r="Z136" s="640"/>
    </row>
    <row r="137" spans="3:26">
      <c r="C137" s="640"/>
      <c r="D137" s="640"/>
      <c r="E137" s="640"/>
      <c r="F137" s="640"/>
      <c r="G137" s="640"/>
      <c r="H137" s="640"/>
      <c r="I137" s="640"/>
      <c r="J137" s="640"/>
      <c r="K137" s="640"/>
      <c r="L137" s="640"/>
      <c r="M137" s="640"/>
      <c r="N137" s="640"/>
      <c r="O137" s="640"/>
      <c r="P137" s="640"/>
      <c r="Q137" s="640"/>
      <c r="R137" s="640"/>
      <c r="S137" s="640"/>
      <c r="T137" s="640"/>
      <c r="U137" s="640"/>
      <c r="V137" s="640"/>
      <c r="W137" s="640"/>
      <c r="X137" s="640"/>
      <c r="Y137" s="640"/>
      <c r="Z137" s="640"/>
    </row>
    <row r="138" spans="3:26">
      <c r="C138" s="640"/>
      <c r="D138" s="640"/>
      <c r="E138" s="640"/>
      <c r="F138" s="640"/>
      <c r="G138" s="640"/>
      <c r="H138" s="640"/>
      <c r="I138" s="640"/>
      <c r="J138" s="640"/>
      <c r="K138" s="640"/>
      <c r="L138" s="640"/>
      <c r="M138" s="640"/>
      <c r="N138" s="640"/>
      <c r="O138" s="640"/>
      <c r="P138" s="640"/>
      <c r="Q138" s="640"/>
      <c r="R138" s="640"/>
      <c r="S138" s="640"/>
      <c r="T138" s="640"/>
      <c r="U138" s="640"/>
      <c r="V138" s="640"/>
      <c r="W138" s="640"/>
      <c r="X138" s="640"/>
      <c r="Y138" s="640"/>
      <c r="Z138" s="640"/>
    </row>
    <row r="139" spans="3:26">
      <c r="C139" s="640"/>
      <c r="D139" s="640"/>
      <c r="E139" s="640"/>
      <c r="F139" s="640"/>
      <c r="G139" s="640"/>
      <c r="H139" s="640"/>
      <c r="I139" s="640"/>
      <c r="J139" s="640"/>
      <c r="K139" s="640"/>
      <c r="L139" s="640"/>
      <c r="M139" s="640"/>
      <c r="N139" s="640"/>
      <c r="O139" s="640"/>
      <c r="P139" s="640"/>
      <c r="Q139" s="640"/>
      <c r="R139" s="640"/>
      <c r="S139" s="640"/>
      <c r="T139" s="640"/>
      <c r="U139" s="640"/>
      <c r="V139" s="640"/>
      <c r="W139" s="640"/>
      <c r="X139" s="640"/>
      <c r="Y139" s="640"/>
      <c r="Z139" s="640"/>
    </row>
    <row r="140" spans="3:26">
      <c r="C140" s="640"/>
      <c r="D140" s="640"/>
      <c r="E140" s="640"/>
      <c r="F140" s="640"/>
      <c r="G140" s="640"/>
      <c r="H140" s="640"/>
      <c r="I140" s="640"/>
      <c r="J140" s="640"/>
      <c r="K140" s="640"/>
      <c r="L140" s="640"/>
      <c r="M140" s="640"/>
      <c r="N140" s="640"/>
      <c r="O140" s="640"/>
      <c r="P140" s="640"/>
      <c r="Q140" s="640"/>
      <c r="R140" s="640"/>
      <c r="S140" s="640"/>
      <c r="T140" s="640"/>
      <c r="U140" s="640"/>
      <c r="V140" s="640"/>
      <c r="W140" s="640"/>
      <c r="X140" s="640"/>
      <c r="Y140" s="640"/>
      <c r="Z140" s="640"/>
    </row>
    <row r="141" spans="3:26">
      <c r="C141" s="640"/>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640"/>
      <c r="Z141" s="640"/>
    </row>
    <row r="142" spans="3:26">
      <c r="C142" s="640"/>
      <c r="D142" s="640"/>
      <c r="E142" s="640"/>
      <c r="F142" s="640"/>
      <c r="G142" s="640"/>
      <c r="H142" s="640"/>
      <c r="I142" s="640"/>
      <c r="J142" s="640"/>
      <c r="K142" s="640"/>
      <c r="L142" s="640"/>
      <c r="M142" s="640"/>
      <c r="N142" s="640"/>
      <c r="O142" s="640"/>
      <c r="P142" s="640"/>
      <c r="Q142" s="640"/>
      <c r="R142" s="640"/>
      <c r="S142" s="640"/>
      <c r="T142" s="640"/>
      <c r="U142" s="640"/>
      <c r="V142" s="640"/>
      <c r="W142" s="640"/>
      <c r="X142" s="640"/>
      <c r="Y142" s="640"/>
      <c r="Z142" s="640"/>
    </row>
    <row r="143" spans="3:26">
      <c r="C143" s="640"/>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c r="Z143" s="640"/>
    </row>
    <row r="144" spans="3:26">
      <c r="C144" s="640"/>
      <c r="D144" s="640"/>
      <c r="E144" s="640"/>
      <c r="F144" s="640"/>
      <c r="G144" s="640"/>
      <c r="H144" s="640"/>
      <c r="I144" s="640"/>
      <c r="J144" s="640"/>
      <c r="K144" s="640"/>
      <c r="L144" s="640"/>
      <c r="M144" s="640"/>
      <c r="N144" s="640"/>
      <c r="O144" s="640"/>
      <c r="P144" s="640"/>
      <c r="Q144" s="640"/>
      <c r="R144" s="640"/>
      <c r="S144" s="640"/>
      <c r="T144" s="640"/>
      <c r="U144" s="640"/>
      <c r="V144" s="640"/>
      <c r="W144" s="640"/>
      <c r="X144" s="640"/>
      <c r="Y144" s="640"/>
      <c r="Z144" s="640"/>
    </row>
    <row r="145" spans="3:26">
      <c r="C145" s="640"/>
      <c r="D145" s="640"/>
      <c r="E145" s="640"/>
      <c r="F145" s="640"/>
      <c r="G145" s="640"/>
      <c r="H145" s="640"/>
      <c r="I145" s="640"/>
      <c r="J145" s="640"/>
      <c r="K145" s="640"/>
      <c r="L145" s="640"/>
      <c r="M145" s="640"/>
      <c r="N145" s="640"/>
      <c r="O145" s="640"/>
      <c r="P145" s="640"/>
      <c r="Q145" s="640"/>
      <c r="R145" s="640"/>
      <c r="S145" s="640"/>
      <c r="T145" s="640"/>
      <c r="U145" s="640"/>
      <c r="V145" s="640"/>
      <c r="W145" s="640"/>
      <c r="X145" s="640"/>
      <c r="Y145" s="640"/>
      <c r="Z145" s="640"/>
    </row>
    <row r="146" spans="3:26">
      <c r="C146" s="640"/>
      <c r="D146" s="640"/>
      <c r="E146" s="640"/>
      <c r="F146" s="640"/>
      <c r="G146" s="640"/>
      <c r="H146" s="640"/>
      <c r="I146" s="640"/>
      <c r="J146" s="640"/>
      <c r="K146" s="640"/>
      <c r="L146" s="640"/>
      <c r="M146" s="640"/>
      <c r="N146" s="640"/>
      <c r="O146" s="640"/>
      <c r="P146" s="640"/>
      <c r="Q146" s="640"/>
      <c r="R146" s="640"/>
      <c r="S146" s="640"/>
      <c r="T146" s="640"/>
      <c r="U146" s="640"/>
      <c r="V146" s="640"/>
      <c r="W146" s="640"/>
      <c r="X146" s="640"/>
      <c r="Y146" s="640"/>
      <c r="Z146" s="640"/>
    </row>
    <row r="147" spans="3:26">
      <c r="C147" s="640"/>
      <c r="D147" s="640"/>
      <c r="E147" s="640"/>
      <c r="F147" s="640"/>
      <c r="G147" s="640"/>
      <c r="H147" s="640"/>
      <c r="I147" s="640"/>
      <c r="J147" s="640"/>
      <c r="K147" s="640"/>
      <c r="L147" s="640"/>
      <c r="M147" s="640"/>
      <c r="N147" s="640"/>
      <c r="O147" s="640"/>
      <c r="P147" s="640"/>
      <c r="Q147" s="640"/>
      <c r="R147" s="640"/>
      <c r="S147" s="640"/>
      <c r="T147" s="640"/>
      <c r="U147" s="640"/>
      <c r="V147" s="640"/>
      <c r="W147" s="640"/>
      <c r="X147" s="640"/>
      <c r="Y147" s="640"/>
      <c r="Z147" s="640"/>
    </row>
    <row r="148" spans="3:26">
      <c r="C148" s="640"/>
      <c r="D148" s="640"/>
      <c r="E148" s="640"/>
      <c r="F148" s="640"/>
      <c r="G148" s="640"/>
      <c r="H148" s="640"/>
      <c r="I148" s="640"/>
      <c r="J148" s="640"/>
      <c r="K148" s="640"/>
      <c r="L148" s="640"/>
      <c r="M148" s="640"/>
      <c r="N148" s="640"/>
      <c r="O148" s="640"/>
      <c r="P148" s="640"/>
      <c r="Q148" s="640"/>
      <c r="R148" s="640"/>
      <c r="S148" s="640"/>
      <c r="T148" s="640"/>
      <c r="U148" s="640"/>
      <c r="V148" s="640"/>
      <c r="W148" s="640"/>
      <c r="X148" s="640"/>
      <c r="Y148" s="640"/>
      <c r="Z148" s="640"/>
    </row>
    <row r="149" spans="3:26">
      <c r="C149" s="640"/>
      <c r="D149" s="640"/>
      <c r="E149" s="640"/>
      <c r="F149" s="640"/>
      <c r="G149" s="640"/>
      <c r="H149" s="640"/>
      <c r="I149" s="640"/>
      <c r="J149" s="640"/>
      <c r="K149" s="640"/>
      <c r="L149" s="640"/>
      <c r="M149" s="640"/>
      <c r="N149" s="640"/>
      <c r="O149" s="640"/>
      <c r="P149" s="640"/>
      <c r="Q149" s="640"/>
      <c r="R149" s="640"/>
      <c r="S149" s="640"/>
      <c r="T149" s="640"/>
      <c r="U149" s="640"/>
      <c r="V149" s="640"/>
      <c r="W149" s="640"/>
      <c r="X149" s="640"/>
      <c r="Y149" s="640"/>
      <c r="Z149" s="640"/>
    </row>
    <row r="150" spans="3:26">
      <c r="C150" s="640"/>
      <c r="D150" s="640"/>
      <c r="E150" s="640"/>
      <c r="F150" s="640"/>
      <c r="G150" s="640"/>
      <c r="H150" s="640"/>
      <c r="I150" s="640"/>
      <c r="J150" s="640"/>
      <c r="K150" s="640"/>
      <c r="L150" s="640"/>
      <c r="M150" s="640"/>
      <c r="N150" s="640"/>
      <c r="O150" s="640"/>
      <c r="P150" s="640"/>
      <c r="Q150" s="640"/>
      <c r="R150" s="640"/>
      <c r="S150" s="640"/>
      <c r="T150" s="640"/>
      <c r="U150" s="640"/>
      <c r="V150" s="640"/>
      <c r="W150" s="640"/>
      <c r="X150" s="640"/>
      <c r="Y150" s="640"/>
      <c r="Z150" s="640"/>
    </row>
    <row r="151" spans="3:26">
      <c r="C151" s="640"/>
      <c r="D151" s="640"/>
      <c r="E151" s="640"/>
      <c r="F151" s="640"/>
      <c r="G151" s="640"/>
      <c r="H151" s="640"/>
      <c r="I151" s="640"/>
      <c r="J151" s="640"/>
      <c r="K151" s="640"/>
      <c r="L151" s="640"/>
      <c r="M151" s="640"/>
      <c r="N151" s="640"/>
      <c r="O151" s="640"/>
      <c r="P151" s="640"/>
      <c r="Q151" s="640"/>
      <c r="R151" s="640"/>
      <c r="S151" s="640"/>
      <c r="T151" s="640"/>
      <c r="U151" s="640"/>
      <c r="V151" s="640"/>
      <c r="W151" s="640"/>
      <c r="X151" s="640"/>
      <c r="Y151" s="640"/>
      <c r="Z151" s="640"/>
    </row>
    <row r="152" spans="3:26">
      <c r="C152" s="640"/>
      <c r="D152" s="640"/>
      <c r="E152" s="640"/>
      <c r="F152" s="640"/>
      <c r="G152" s="640"/>
      <c r="H152" s="640"/>
      <c r="I152" s="640"/>
      <c r="J152" s="640"/>
      <c r="K152" s="640"/>
      <c r="L152" s="640"/>
      <c r="M152" s="640"/>
      <c r="N152" s="640"/>
      <c r="O152" s="640"/>
      <c r="P152" s="640"/>
      <c r="Q152" s="640"/>
      <c r="R152" s="640"/>
      <c r="S152" s="640"/>
      <c r="T152" s="640"/>
      <c r="U152" s="640"/>
      <c r="V152" s="640"/>
      <c r="W152" s="640"/>
      <c r="X152" s="640"/>
      <c r="Y152" s="640"/>
      <c r="Z152" s="640"/>
    </row>
    <row r="153" spans="3:26">
      <c r="C153" s="640"/>
      <c r="D153" s="640"/>
      <c r="E153" s="640"/>
      <c r="F153" s="640"/>
      <c r="G153" s="640"/>
      <c r="H153" s="640"/>
      <c r="I153" s="640"/>
      <c r="J153" s="640"/>
      <c r="K153" s="640"/>
      <c r="L153" s="640"/>
      <c r="M153" s="640"/>
      <c r="N153" s="640"/>
      <c r="O153" s="640"/>
      <c r="P153" s="640"/>
      <c r="Q153" s="640"/>
      <c r="R153" s="640"/>
      <c r="S153" s="640"/>
      <c r="T153" s="640"/>
      <c r="U153" s="640"/>
      <c r="V153" s="640"/>
      <c r="W153" s="640"/>
      <c r="X153" s="640"/>
      <c r="Y153" s="640"/>
      <c r="Z153" s="640"/>
    </row>
    <row r="154" spans="3:26">
      <c r="C154" s="640"/>
      <c r="D154" s="640"/>
      <c r="E154" s="640"/>
      <c r="F154" s="640"/>
      <c r="G154" s="640"/>
      <c r="H154" s="640"/>
      <c r="I154" s="640"/>
      <c r="J154" s="640"/>
      <c r="K154" s="640"/>
      <c r="L154" s="640"/>
      <c r="M154" s="640"/>
      <c r="N154" s="640"/>
      <c r="O154" s="640"/>
      <c r="P154" s="640"/>
      <c r="Q154" s="640"/>
      <c r="R154" s="640"/>
      <c r="S154" s="640"/>
      <c r="T154" s="640"/>
      <c r="U154" s="640"/>
      <c r="V154" s="640"/>
      <c r="W154" s="640"/>
      <c r="X154" s="640"/>
      <c r="Y154" s="640"/>
      <c r="Z154" s="640"/>
    </row>
    <row r="155" spans="3:26">
      <c r="C155" s="640"/>
      <c r="D155" s="640"/>
      <c r="E155" s="640"/>
      <c r="F155" s="640"/>
      <c r="G155" s="640"/>
      <c r="H155" s="640"/>
      <c r="I155" s="640"/>
      <c r="J155" s="640"/>
      <c r="K155" s="640"/>
      <c r="L155" s="640"/>
      <c r="M155" s="640"/>
      <c r="N155" s="640"/>
      <c r="O155" s="640"/>
      <c r="P155" s="640"/>
      <c r="Q155" s="640"/>
      <c r="R155" s="640"/>
      <c r="S155" s="640"/>
      <c r="T155" s="640"/>
      <c r="U155" s="640"/>
      <c r="V155" s="640"/>
      <c r="W155" s="640"/>
      <c r="X155" s="640"/>
      <c r="Y155" s="640"/>
      <c r="Z155" s="640"/>
    </row>
    <row r="156" spans="3:26">
      <c r="C156" s="640"/>
      <c r="D156" s="640"/>
      <c r="E156" s="640"/>
      <c r="F156" s="640"/>
      <c r="G156" s="640"/>
      <c r="H156" s="640"/>
      <c r="I156" s="640"/>
      <c r="J156" s="640"/>
      <c r="K156" s="640"/>
      <c r="L156" s="640"/>
      <c r="M156" s="640"/>
      <c r="N156" s="640"/>
      <c r="O156" s="640"/>
      <c r="P156" s="640"/>
      <c r="Q156" s="640"/>
      <c r="R156" s="640"/>
      <c r="S156" s="640"/>
      <c r="T156" s="640"/>
      <c r="U156" s="640"/>
      <c r="V156" s="640"/>
      <c r="W156" s="640"/>
      <c r="X156" s="640"/>
      <c r="Y156" s="640"/>
      <c r="Z156" s="640"/>
    </row>
    <row r="157" spans="3:26">
      <c r="C157" s="640"/>
      <c r="D157" s="640"/>
      <c r="E157" s="640"/>
      <c r="F157" s="640"/>
      <c r="G157" s="640"/>
      <c r="H157" s="640"/>
      <c r="I157" s="640"/>
      <c r="J157" s="640"/>
      <c r="K157" s="640"/>
      <c r="L157" s="640"/>
      <c r="M157" s="640"/>
      <c r="N157" s="640"/>
      <c r="O157" s="640"/>
      <c r="P157" s="640"/>
      <c r="Q157" s="640"/>
      <c r="R157" s="640"/>
      <c r="S157" s="640"/>
      <c r="T157" s="640"/>
      <c r="U157" s="640"/>
      <c r="V157" s="640"/>
      <c r="W157" s="640"/>
      <c r="X157" s="640"/>
      <c r="Y157" s="640"/>
      <c r="Z157" s="640"/>
    </row>
    <row r="158" spans="3:26">
      <c r="C158" s="640"/>
      <c r="D158" s="640"/>
      <c r="E158" s="640"/>
      <c r="F158" s="640"/>
      <c r="G158" s="640"/>
      <c r="H158" s="640"/>
      <c r="I158" s="640"/>
      <c r="J158" s="640"/>
      <c r="K158" s="640"/>
      <c r="L158" s="640"/>
      <c r="M158" s="640"/>
      <c r="N158" s="640"/>
      <c r="O158" s="640"/>
      <c r="P158" s="640"/>
      <c r="Q158" s="640"/>
      <c r="R158" s="640"/>
      <c r="S158" s="640"/>
      <c r="T158" s="640"/>
      <c r="U158" s="640"/>
      <c r="V158" s="640"/>
      <c r="W158" s="640"/>
      <c r="X158" s="640"/>
      <c r="Y158" s="640"/>
      <c r="Z158" s="640"/>
    </row>
    <row r="159" spans="3:26">
      <c r="C159" s="640"/>
      <c r="D159" s="640"/>
      <c r="E159" s="640"/>
      <c r="F159" s="640"/>
      <c r="G159" s="640"/>
      <c r="H159" s="640"/>
      <c r="I159" s="640"/>
      <c r="J159" s="640"/>
      <c r="K159" s="640"/>
      <c r="L159" s="640"/>
      <c r="M159" s="640"/>
      <c r="N159" s="640"/>
      <c r="O159" s="640"/>
      <c r="P159" s="640"/>
      <c r="Q159" s="640"/>
      <c r="R159" s="640"/>
      <c r="S159" s="640"/>
      <c r="T159" s="640"/>
      <c r="U159" s="640"/>
      <c r="V159" s="640"/>
      <c r="W159" s="640"/>
      <c r="X159" s="640"/>
      <c r="Y159" s="640"/>
      <c r="Z159" s="640"/>
    </row>
    <row r="160" spans="3:26">
      <c r="C160" s="640"/>
      <c r="D160" s="640"/>
      <c r="E160" s="640"/>
      <c r="F160" s="640"/>
      <c r="G160" s="640"/>
      <c r="H160" s="640"/>
      <c r="I160" s="640"/>
      <c r="J160" s="640"/>
      <c r="K160" s="640"/>
      <c r="L160" s="640"/>
      <c r="M160" s="640"/>
      <c r="N160" s="640"/>
      <c r="O160" s="640"/>
      <c r="P160" s="640"/>
      <c r="Q160" s="640"/>
      <c r="R160" s="640"/>
      <c r="S160" s="640"/>
      <c r="T160" s="640"/>
      <c r="U160" s="640"/>
      <c r="V160" s="640"/>
      <c r="W160" s="640"/>
      <c r="X160" s="640"/>
      <c r="Y160" s="640"/>
      <c r="Z160" s="640"/>
    </row>
    <row r="161" spans="3:26">
      <c r="C161" s="640"/>
      <c r="D161" s="640"/>
      <c r="E161" s="640"/>
      <c r="F161" s="640"/>
      <c r="G161" s="640"/>
      <c r="H161" s="640"/>
      <c r="I161" s="640"/>
      <c r="J161" s="640"/>
      <c r="K161" s="640"/>
      <c r="L161" s="640"/>
      <c r="M161" s="640"/>
      <c r="N161" s="640"/>
      <c r="O161" s="640"/>
      <c r="P161" s="640"/>
      <c r="Q161" s="640"/>
      <c r="R161" s="640"/>
      <c r="S161" s="640"/>
      <c r="T161" s="640"/>
      <c r="U161" s="640"/>
      <c r="V161" s="640"/>
      <c r="W161" s="640"/>
      <c r="X161" s="640"/>
      <c r="Y161" s="640"/>
      <c r="Z161" s="640"/>
    </row>
    <row r="162" spans="3:26">
      <c r="C162" s="640"/>
      <c r="D162" s="640"/>
      <c r="E162" s="640"/>
      <c r="F162" s="640"/>
      <c r="G162" s="640"/>
      <c r="H162" s="640"/>
      <c r="I162" s="640"/>
      <c r="J162" s="640"/>
      <c r="K162" s="640"/>
      <c r="L162" s="640"/>
      <c r="M162" s="640"/>
      <c r="N162" s="640"/>
      <c r="O162" s="640"/>
      <c r="P162" s="640"/>
      <c r="Q162" s="640"/>
      <c r="R162" s="640"/>
      <c r="S162" s="640"/>
      <c r="T162" s="640"/>
      <c r="U162" s="640"/>
      <c r="V162" s="640"/>
      <c r="W162" s="640"/>
      <c r="X162" s="640"/>
      <c r="Y162" s="640"/>
      <c r="Z162" s="640"/>
    </row>
    <row r="163" spans="3:26">
      <c r="C163" s="640"/>
      <c r="D163" s="640"/>
      <c r="E163" s="640"/>
      <c r="F163" s="640"/>
      <c r="G163" s="640"/>
      <c r="H163" s="640"/>
      <c r="I163" s="640"/>
      <c r="J163" s="640"/>
      <c r="K163" s="640"/>
      <c r="L163" s="640"/>
      <c r="M163" s="640"/>
      <c r="N163" s="640"/>
      <c r="O163" s="640"/>
      <c r="P163" s="640"/>
      <c r="Q163" s="640"/>
      <c r="R163" s="640"/>
      <c r="S163" s="640"/>
      <c r="T163" s="640"/>
      <c r="U163" s="640"/>
      <c r="V163" s="640"/>
      <c r="W163" s="640"/>
      <c r="X163" s="640"/>
      <c r="Y163" s="640"/>
      <c r="Z163" s="640"/>
    </row>
    <row r="164" spans="3:26">
      <c r="C164" s="640"/>
      <c r="D164" s="640"/>
      <c r="E164" s="640"/>
      <c r="F164" s="640"/>
      <c r="G164" s="640"/>
      <c r="H164" s="640"/>
      <c r="I164" s="640"/>
      <c r="J164" s="640"/>
      <c r="K164" s="640"/>
      <c r="L164" s="640"/>
      <c r="M164" s="640"/>
      <c r="N164" s="640"/>
      <c r="O164" s="640"/>
      <c r="P164" s="640"/>
      <c r="Q164" s="640"/>
      <c r="R164" s="640"/>
      <c r="S164" s="640"/>
      <c r="T164" s="640"/>
      <c r="U164" s="640"/>
      <c r="V164" s="640"/>
      <c r="W164" s="640"/>
      <c r="X164" s="640"/>
      <c r="Y164" s="640"/>
      <c r="Z164" s="640"/>
    </row>
    <row r="165" spans="3:26">
      <c r="C165" s="640"/>
      <c r="D165" s="640"/>
      <c r="E165" s="640"/>
      <c r="F165" s="640"/>
      <c r="G165" s="640"/>
      <c r="H165" s="640"/>
      <c r="I165" s="640"/>
      <c r="J165" s="640"/>
      <c r="K165" s="640"/>
      <c r="L165" s="640"/>
      <c r="M165" s="640"/>
      <c r="N165" s="640"/>
      <c r="O165" s="640"/>
      <c r="P165" s="640"/>
      <c r="Q165" s="640"/>
      <c r="R165" s="640"/>
      <c r="S165" s="640"/>
      <c r="T165" s="640"/>
      <c r="U165" s="640"/>
      <c r="V165" s="640"/>
      <c r="W165" s="640"/>
      <c r="X165" s="640"/>
      <c r="Y165" s="640"/>
      <c r="Z165" s="640"/>
    </row>
    <row r="166" spans="3:26">
      <c r="C166" s="640"/>
      <c r="D166" s="640"/>
      <c r="E166" s="640"/>
      <c r="F166" s="640"/>
      <c r="G166" s="640"/>
      <c r="H166" s="640"/>
      <c r="I166" s="640"/>
      <c r="J166" s="640"/>
      <c r="K166" s="640"/>
      <c r="L166" s="640"/>
      <c r="M166" s="640"/>
      <c r="N166" s="640"/>
      <c r="O166" s="640"/>
      <c r="P166" s="640"/>
      <c r="Q166" s="640"/>
      <c r="R166" s="640"/>
      <c r="S166" s="640"/>
      <c r="T166" s="640"/>
      <c r="U166" s="640"/>
      <c r="V166" s="640"/>
      <c r="W166" s="640"/>
      <c r="X166" s="640"/>
      <c r="Y166" s="640"/>
      <c r="Z166" s="640"/>
    </row>
    <row r="167" spans="3:26">
      <c r="C167" s="640"/>
      <c r="D167" s="640"/>
      <c r="E167" s="640"/>
      <c r="F167" s="640"/>
      <c r="G167" s="640"/>
      <c r="H167" s="640"/>
      <c r="I167" s="640"/>
      <c r="J167" s="640"/>
      <c r="K167" s="640"/>
      <c r="L167" s="640"/>
      <c r="M167" s="640"/>
      <c r="N167" s="640"/>
      <c r="O167" s="640"/>
      <c r="P167" s="640"/>
      <c r="Q167" s="640"/>
      <c r="R167" s="640"/>
      <c r="S167" s="640"/>
      <c r="T167" s="640"/>
      <c r="U167" s="640"/>
      <c r="V167" s="640"/>
      <c r="W167" s="640"/>
      <c r="X167" s="640"/>
      <c r="Y167" s="640"/>
      <c r="Z167" s="640"/>
    </row>
    <row r="168" spans="3:26">
      <c r="C168" s="640"/>
      <c r="D168" s="640"/>
      <c r="E168" s="640"/>
      <c r="F168" s="640"/>
      <c r="G168" s="640"/>
      <c r="H168" s="640"/>
      <c r="I168" s="640"/>
      <c r="J168" s="640"/>
      <c r="K168" s="640"/>
      <c r="L168" s="640"/>
      <c r="M168" s="640"/>
      <c r="N168" s="640"/>
      <c r="O168" s="640"/>
      <c r="P168" s="640"/>
      <c r="Q168" s="640"/>
      <c r="R168" s="640"/>
      <c r="S168" s="640"/>
      <c r="T168" s="640"/>
      <c r="U168" s="640"/>
      <c r="V168" s="640"/>
      <c r="W168" s="640"/>
      <c r="X168" s="640"/>
      <c r="Y168" s="640"/>
      <c r="Z168" s="640"/>
    </row>
    <row r="169" spans="3:26">
      <c r="C169" s="640"/>
      <c r="D169" s="640"/>
      <c r="E169" s="640"/>
      <c r="F169" s="640"/>
      <c r="G169" s="640"/>
      <c r="H169" s="640"/>
      <c r="I169" s="640"/>
      <c r="J169" s="640"/>
      <c r="K169" s="640"/>
      <c r="L169" s="640"/>
      <c r="M169" s="640"/>
      <c r="N169" s="640"/>
      <c r="O169" s="640"/>
      <c r="P169" s="640"/>
      <c r="Q169" s="640"/>
      <c r="R169" s="640"/>
      <c r="S169" s="640"/>
      <c r="T169" s="640"/>
      <c r="U169" s="640"/>
      <c r="V169" s="640"/>
      <c r="W169" s="640"/>
      <c r="X169" s="640"/>
      <c r="Y169" s="640"/>
      <c r="Z169" s="640"/>
    </row>
    <row r="170" spans="3:26">
      <c r="C170" s="640"/>
      <c r="D170" s="640"/>
      <c r="E170" s="640"/>
      <c r="F170" s="640"/>
      <c r="G170" s="640"/>
      <c r="H170" s="640"/>
      <c r="I170" s="640"/>
      <c r="J170" s="640"/>
      <c r="K170" s="640"/>
      <c r="L170" s="640"/>
      <c r="M170" s="640"/>
      <c r="N170" s="640"/>
      <c r="O170" s="640"/>
      <c r="P170" s="640"/>
      <c r="Q170" s="640"/>
      <c r="R170" s="640"/>
      <c r="S170" s="640"/>
      <c r="T170" s="640"/>
      <c r="U170" s="640"/>
      <c r="V170" s="640"/>
      <c r="W170" s="640"/>
      <c r="X170" s="640"/>
      <c r="Y170" s="640"/>
      <c r="Z170" s="640"/>
    </row>
    <row r="171" spans="3:26">
      <c r="C171" s="640"/>
      <c r="D171" s="640"/>
      <c r="E171" s="640"/>
      <c r="F171" s="640"/>
      <c r="G171" s="640"/>
      <c r="H171" s="640"/>
      <c r="I171" s="640"/>
      <c r="J171" s="640"/>
      <c r="K171" s="640"/>
      <c r="L171" s="640"/>
      <c r="M171" s="640"/>
      <c r="N171" s="640"/>
      <c r="O171" s="640"/>
      <c r="P171" s="640"/>
      <c r="Q171" s="640"/>
      <c r="R171" s="640"/>
      <c r="S171" s="640"/>
      <c r="T171" s="640"/>
      <c r="U171" s="640"/>
      <c r="V171" s="640"/>
      <c r="W171" s="640"/>
      <c r="X171" s="640"/>
      <c r="Y171" s="640"/>
      <c r="Z171" s="640"/>
    </row>
    <row r="172" spans="3:26">
      <c r="C172" s="640"/>
      <c r="D172" s="640"/>
      <c r="E172" s="640"/>
      <c r="F172" s="640"/>
      <c r="G172" s="640"/>
      <c r="H172" s="640"/>
      <c r="I172" s="640"/>
      <c r="J172" s="640"/>
      <c r="K172" s="640"/>
      <c r="L172" s="640"/>
      <c r="M172" s="640"/>
      <c r="N172" s="640"/>
      <c r="O172" s="640"/>
      <c r="P172" s="640"/>
      <c r="Q172" s="640"/>
      <c r="R172" s="640"/>
      <c r="S172" s="640"/>
      <c r="T172" s="640"/>
      <c r="U172" s="640"/>
      <c r="V172" s="640"/>
      <c r="W172" s="640"/>
      <c r="X172" s="640"/>
      <c r="Y172" s="640"/>
      <c r="Z172" s="640"/>
    </row>
    <row r="173" spans="3:26">
      <c r="C173" s="640"/>
      <c r="D173" s="640"/>
      <c r="E173" s="640"/>
      <c r="F173" s="640"/>
      <c r="G173" s="640"/>
      <c r="H173" s="640"/>
      <c r="I173" s="640"/>
      <c r="J173" s="640"/>
      <c r="K173" s="640"/>
      <c r="L173" s="640"/>
      <c r="M173" s="640"/>
      <c r="N173" s="640"/>
      <c r="O173" s="640"/>
      <c r="P173" s="640"/>
      <c r="Q173" s="640"/>
      <c r="R173" s="640"/>
      <c r="S173" s="640"/>
      <c r="T173" s="640"/>
      <c r="U173" s="640"/>
      <c r="V173" s="640"/>
      <c r="W173" s="640"/>
      <c r="X173" s="640"/>
      <c r="Y173" s="640"/>
      <c r="Z173" s="640"/>
    </row>
    <row r="174" spans="3:26">
      <c r="C174" s="640"/>
      <c r="D174" s="640"/>
      <c r="E174" s="640"/>
      <c r="F174" s="640"/>
      <c r="G174" s="640"/>
      <c r="H174" s="640"/>
      <c r="I174" s="640"/>
      <c r="J174" s="640"/>
      <c r="K174" s="640"/>
      <c r="L174" s="640"/>
      <c r="M174" s="640"/>
      <c r="N174" s="640"/>
      <c r="O174" s="640"/>
      <c r="P174" s="640"/>
      <c r="Q174" s="640"/>
      <c r="R174" s="640"/>
      <c r="S174" s="640"/>
      <c r="T174" s="640"/>
      <c r="U174" s="640"/>
      <c r="V174" s="640"/>
      <c r="W174" s="640"/>
      <c r="X174" s="640"/>
      <c r="Y174" s="640"/>
      <c r="Z174" s="640"/>
    </row>
    <row r="175" spans="3:26">
      <c r="C175" s="640"/>
      <c r="D175" s="640"/>
      <c r="E175" s="640"/>
      <c r="F175" s="640"/>
      <c r="G175" s="640"/>
      <c r="H175" s="640"/>
      <c r="I175" s="640"/>
      <c r="J175" s="640"/>
      <c r="K175" s="640"/>
      <c r="L175" s="640"/>
      <c r="M175" s="640"/>
      <c r="N175" s="640"/>
      <c r="O175" s="640"/>
      <c r="P175" s="640"/>
      <c r="Q175" s="640"/>
      <c r="R175" s="640"/>
      <c r="S175" s="640"/>
      <c r="T175" s="640"/>
      <c r="U175" s="640"/>
      <c r="V175" s="640"/>
      <c r="W175" s="640"/>
      <c r="X175" s="640"/>
      <c r="Y175" s="640"/>
      <c r="Z175" s="640"/>
    </row>
    <row r="176" spans="3:26">
      <c r="C176" s="640"/>
      <c r="D176" s="640"/>
      <c r="E176" s="640"/>
      <c r="F176" s="640"/>
      <c r="G176" s="640"/>
      <c r="H176" s="640"/>
      <c r="I176" s="640"/>
      <c r="J176" s="640"/>
      <c r="K176" s="640"/>
      <c r="L176" s="640"/>
      <c r="M176" s="640"/>
      <c r="N176" s="640"/>
      <c r="O176" s="640"/>
      <c r="P176" s="640"/>
      <c r="Q176" s="640"/>
      <c r="R176" s="640"/>
      <c r="S176" s="640"/>
      <c r="T176" s="640"/>
      <c r="U176" s="640"/>
      <c r="V176" s="640"/>
      <c r="W176" s="640"/>
      <c r="X176" s="640"/>
      <c r="Y176" s="640"/>
      <c r="Z176" s="640"/>
    </row>
    <row r="177" spans="3:26">
      <c r="C177" s="640"/>
      <c r="D177" s="640"/>
      <c r="E177" s="640"/>
      <c r="F177" s="640"/>
      <c r="G177" s="640"/>
      <c r="H177" s="640"/>
      <c r="I177" s="640"/>
      <c r="J177" s="640"/>
      <c r="K177" s="640"/>
      <c r="L177" s="640"/>
      <c r="M177" s="640"/>
      <c r="N177" s="640"/>
      <c r="O177" s="640"/>
      <c r="P177" s="640"/>
      <c r="Q177" s="640"/>
      <c r="R177" s="640"/>
      <c r="S177" s="640"/>
      <c r="T177" s="640"/>
      <c r="U177" s="640"/>
      <c r="V177" s="640"/>
      <c r="W177" s="640"/>
      <c r="X177" s="640"/>
      <c r="Y177" s="640"/>
      <c r="Z177" s="640"/>
    </row>
    <row r="178" spans="3:26">
      <c r="C178" s="640"/>
      <c r="D178" s="640"/>
      <c r="E178" s="640"/>
      <c r="F178" s="640"/>
      <c r="G178" s="640"/>
      <c r="H178" s="640"/>
      <c r="I178" s="640"/>
      <c r="J178" s="640"/>
      <c r="K178" s="640"/>
      <c r="L178" s="640"/>
      <c r="M178" s="640"/>
      <c r="N178" s="640"/>
      <c r="O178" s="640"/>
      <c r="P178" s="640"/>
      <c r="Q178" s="640"/>
      <c r="R178" s="640"/>
      <c r="S178" s="640"/>
      <c r="T178" s="640"/>
      <c r="U178" s="640"/>
      <c r="V178" s="640"/>
      <c r="W178" s="640"/>
      <c r="X178" s="640"/>
      <c r="Y178" s="640"/>
      <c r="Z178" s="640"/>
    </row>
    <row r="179" spans="3:26">
      <c r="C179" s="640"/>
      <c r="D179" s="640"/>
      <c r="E179" s="640"/>
      <c r="F179" s="640"/>
      <c r="G179" s="640"/>
      <c r="H179" s="640"/>
      <c r="I179" s="640"/>
      <c r="J179" s="640"/>
      <c r="K179" s="640"/>
      <c r="L179" s="640"/>
      <c r="M179" s="640"/>
      <c r="N179" s="640"/>
      <c r="O179" s="640"/>
      <c r="P179" s="640"/>
      <c r="Q179" s="640"/>
      <c r="R179" s="640"/>
      <c r="S179" s="640"/>
      <c r="T179" s="640"/>
      <c r="U179" s="640"/>
      <c r="V179" s="640"/>
      <c r="W179" s="640"/>
      <c r="X179" s="640"/>
      <c r="Y179" s="640"/>
      <c r="Z179" s="640"/>
    </row>
    <row r="180" spans="3:26">
      <c r="C180" s="640"/>
      <c r="D180" s="640"/>
      <c r="E180" s="640"/>
      <c r="F180" s="640"/>
      <c r="G180" s="640"/>
      <c r="H180" s="640"/>
      <c r="I180" s="640"/>
      <c r="J180" s="640"/>
      <c r="K180" s="640"/>
      <c r="L180" s="640"/>
      <c r="M180" s="640"/>
      <c r="N180" s="640"/>
      <c r="O180" s="640"/>
      <c r="P180" s="640"/>
      <c r="Q180" s="640"/>
      <c r="R180" s="640"/>
      <c r="S180" s="640"/>
      <c r="T180" s="640"/>
      <c r="U180" s="640"/>
      <c r="V180" s="640"/>
      <c r="W180" s="640"/>
      <c r="X180" s="640"/>
      <c r="Y180" s="640"/>
      <c r="Z180" s="640"/>
    </row>
    <row r="181" spans="3:26">
      <c r="C181" s="640"/>
      <c r="D181" s="640"/>
      <c r="E181" s="640"/>
      <c r="F181" s="640"/>
      <c r="G181" s="640"/>
      <c r="H181" s="640"/>
      <c r="I181" s="640"/>
      <c r="J181" s="640"/>
      <c r="K181" s="640"/>
      <c r="L181" s="640"/>
      <c r="M181" s="640"/>
      <c r="N181" s="640"/>
      <c r="O181" s="640"/>
      <c r="P181" s="640"/>
      <c r="Q181" s="640"/>
      <c r="R181" s="640"/>
      <c r="S181" s="640"/>
      <c r="T181" s="640"/>
      <c r="U181" s="640"/>
      <c r="V181" s="640"/>
      <c r="W181" s="640"/>
      <c r="X181" s="640"/>
      <c r="Y181" s="640"/>
      <c r="Z181" s="640"/>
    </row>
    <row r="182" spans="3:26">
      <c r="C182" s="640"/>
      <c r="D182" s="640"/>
      <c r="E182" s="640"/>
      <c r="F182" s="640"/>
      <c r="G182" s="640"/>
      <c r="H182" s="640"/>
      <c r="I182" s="640"/>
      <c r="J182" s="640"/>
      <c r="K182" s="640"/>
      <c r="L182" s="640"/>
      <c r="M182" s="640"/>
      <c r="N182" s="640"/>
      <c r="O182" s="640"/>
      <c r="P182" s="640"/>
      <c r="Q182" s="640"/>
      <c r="R182" s="640"/>
      <c r="S182" s="640"/>
      <c r="T182" s="640"/>
      <c r="U182" s="640"/>
      <c r="V182" s="640"/>
      <c r="W182" s="640"/>
      <c r="X182" s="640"/>
      <c r="Y182" s="640"/>
      <c r="Z182" s="640"/>
    </row>
    <row r="183" spans="3:26">
      <c r="C183" s="640"/>
      <c r="D183" s="640"/>
      <c r="E183" s="640"/>
      <c r="F183" s="640"/>
      <c r="G183" s="640"/>
      <c r="H183" s="640"/>
      <c r="I183" s="640"/>
      <c r="J183" s="640"/>
      <c r="K183" s="640"/>
      <c r="L183" s="640"/>
      <c r="M183" s="640"/>
      <c r="N183" s="640"/>
      <c r="O183" s="640"/>
      <c r="P183" s="640"/>
      <c r="Q183" s="640"/>
      <c r="R183" s="640"/>
      <c r="S183" s="640"/>
      <c r="T183" s="640"/>
      <c r="U183" s="640"/>
      <c r="V183" s="640"/>
      <c r="W183" s="640"/>
      <c r="X183" s="640"/>
      <c r="Y183" s="640"/>
      <c r="Z183" s="640"/>
    </row>
    <row r="184" spans="3:26">
      <c r="C184" s="640"/>
      <c r="D184" s="640"/>
      <c r="E184" s="640"/>
      <c r="F184" s="640"/>
      <c r="G184" s="640"/>
      <c r="H184" s="640"/>
      <c r="I184" s="640"/>
      <c r="J184" s="640"/>
      <c r="K184" s="640"/>
      <c r="L184" s="640"/>
      <c r="M184" s="640"/>
      <c r="N184" s="640"/>
      <c r="O184" s="640"/>
      <c r="P184" s="640"/>
      <c r="Q184" s="640"/>
      <c r="R184" s="640"/>
      <c r="S184" s="640"/>
      <c r="T184" s="640"/>
      <c r="U184" s="640"/>
      <c r="V184" s="640"/>
      <c r="W184" s="640"/>
      <c r="X184" s="640"/>
      <c r="Y184" s="640"/>
      <c r="Z184" s="640"/>
    </row>
    <row r="185" spans="3:26">
      <c r="C185" s="640"/>
      <c r="D185" s="640"/>
      <c r="E185" s="640"/>
      <c r="F185" s="640"/>
      <c r="G185" s="640"/>
      <c r="H185" s="640"/>
      <c r="I185" s="640"/>
      <c r="J185" s="640"/>
      <c r="K185" s="640"/>
      <c r="L185" s="640"/>
      <c r="M185" s="640"/>
      <c r="N185" s="640"/>
      <c r="O185" s="640"/>
      <c r="P185" s="640"/>
      <c r="Q185" s="640"/>
      <c r="R185" s="640"/>
      <c r="S185" s="640"/>
      <c r="T185" s="640"/>
      <c r="U185" s="640"/>
      <c r="V185" s="640"/>
      <c r="W185" s="640"/>
      <c r="X185" s="640"/>
      <c r="Y185" s="640"/>
      <c r="Z185" s="640"/>
    </row>
    <row r="186" spans="3:26">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row>
    <row r="187" spans="3:26">
      <c r="C187" s="640"/>
      <c r="D187" s="640"/>
      <c r="E187" s="640"/>
      <c r="F187" s="640"/>
      <c r="G187" s="640"/>
      <c r="H187" s="640"/>
      <c r="I187" s="640"/>
      <c r="J187" s="640"/>
      <c r="K187" s="640"/>
      <c r="L187" s="640"/>
      <c r="M187" s="640"/>
      <c r="N187" s="640"/>
      <c r="O187" s="640"/>
      <c r="P187" s="640"/>
      <c r="Q187" s="640"/>
      <c r="R187" s="640"/>
      <c r="S187" s="640"/>
      <c r="T187" s="640"/>
      <c r="U187" s="640"/>
      <c r="V187" s="640"/>
      <c r="W187" s="640"/>
      <c r="X187" s="640"/>
      <c r="Y187" s="640"/>
      <c r="Z187" s="640"/>
    </row>
    <row r="188" spans="3:26">
      <c r="C188" s="640"/>
      <c r="D188" s="640"/>
      <c r="E188" s="640"/>
      <c r="F188" s="640"/>
      <c r="G188" s="640"/>
      <c r="H188" s="640"/>
      <c r="I188" s="640"/>
      <c r="J188" s="640"/>
      <c r="K188" s="640"/>
      <c r="L188" s="640"/>
      <c r="M188" s="640"/>
      <c r="N188" s="640"/>
      <c r="O188" s="640"/>
      <c r="P188" s="640"/>
      <c r="Q188" s="640"/>
      <c r="R188" s="640"/>
      <c r="S188" s="640"/>
      <c r="T188" s="640"/>
      <c r="U188" s="640"/>
      <c r="V188" s="640"/>
      <c r="W188" s="640"/>
      <c r="X188" s="640"/>
      <c r="Y188" s="640"/>
      <c r="Z188" s="640"/>
    </row>
    <row r="189" spans="3:26">
      <c r="C189" s="640"/>
      <c r="D189" s="640"/>
      <c r="E189" s="640"/>
      <c r="F189" s="640"/>
      <c r="G189" s="640"/>
      <c r="H189" s="640"/>
      <c r="I189" s="640"/>
      <c r="J189" s="640"/>
      <c r="K189" s="640"/>
      <c r="L189" s="640"/>
      <c r="M189" s="640"/>
      <c r="N189" s="640"/>
      <c r="O189" s="640"/>
      <c r="P189" s="640"/>
      <c r="Q189" s="640"/>
      <c r="R189" s="640"/>
      <c r="S189" s="640"/>
      <c r="T189" s="640"/>
      <c r="U189" s="640"/>
      <c r="V189" s="640"/>
      <c r="W189" s="640"/>
      <c r="X189" s="640"/>
      <c r="Y189" s="640"/>
      <c r="Z189" s="640"/>
    </row>
    <row r="190" spans="3:26">
      <c r="C190" s="640"/>
      <c r="D190" s="640"/>
      <c r="E190" s="640"/>
      <c r="F190" s="640"/>
      <c r="G190" s="640"/>
      <c r="H190" s="640"/>
      <c r="I190" s="640"/>
      <c r="J190" s="640"/>
      <c r="K190" s="640"/>
      <c r="L190" s="640"/>
      <c r="M190" s="640"/>
      <c r="N190" s="640"/>
      <c r="O190" s="640"/>
      <c r="P190" s="640"/>
      <c r="Q190" s="640"/>
      <c r="R190" s="640"/>
      <c r="S190" s="640"/>
      <c r="T190" s="640"/>
      <c r="U190" s="640"/>
      <c r="V190" s="640"/>
      <c r="W190" s="640"/>
      <c r="X190" s="640"/>
      <c r="Y190" s="640"/>
      <c r="Z190" s="640"/>
    </row>
    <row r="191" spans="3:26">
      <c r="C191" s="640"/>
      <c r="D191" s="640"/>
      <c r="E191" s="640"/>
      <c r="F191" s="640"/>
      <c r="G191" s="640"/>
      <c r="H191" s="640"/>
      <c r="I191" s="640"/>
      <c r="J191" s="640"/>
      <c r="K191" s="640"/>
      <c r="L191" s="640"/>
      <c r="M191" s="640"/>
      <c r="N191" s="640"/>
      <c r="O191" s="640"/>
      <c r="P191" s="640"/>
      <c r="Q191" s="640"/>
      <c r="R191" s="640"/>
      <c r="S191" s="640"/>
      <c r="T191" s="640"/>
      <c r="U191" s="640"/>
      <c r="V191" s="640"/>
      <c r="W191" s="640"/>
      <c r="X191" s="640"/>
      <c r="Y191" s="640"/>
      <c r="Z191" s="640"/>
    </row>
    <row r="192" spans="3:26">
      <c r="C192" s="640"/>
      <c r="D192" s="640"/>
      <c r="E192" s="640"/>
      <c r="F192" s="640"/>
      <c r="G192" s="640"/>
      <c r="H192" s="640"/>
      <c r="I192" s="640"/>
      <c r="J192" s="640"/>
      <c r="K192" s="640"/>
      <c r="L192" s="640"/>
      <c r="M192" s="640"/>
      <c r="N192" s="640"/>
      <c r="O192" s="640"/>
      <c r="P192" s="640"/>
      <c r="Q192" s="640"/>
      <c r="R192" s="640"/>
      <c r="S192" s="640"/>
      <c r="T192" s="640"/>
      <c r="U192" s="640"/>
      <c r="V192" s="640"/>
      <c r="W192" s="640"/>
      <c r="X192" s="640"/>
      <c r="Y192" s="640"/>
      <c r="Z192" s="640"/>
    </row>
    <row r="193" spans="3:26">
      <c r="C193" s="640"/>
      <c r="D193" s="640"/>
      <c r="E193" s="640"/>
      <c r="F193" s="640"/>
      <c r="G193" s="640"/>
      <c r="H193" s="640"/>
      <c r="I193" s="640"/>
      <c r="J193" s="640"/>
      <c r="K193" s="640"/>
      <c r="L193" s="640"/>
      <c r="M193" s="640"/>
      <c r="N193" s="640"/>
      <c r="O193" s="640"/>
      <c r="P193" s="640"/>
      <c r="Q193" s="640"/>
      <c r="R193" s="640"/>
      <c r="S193" s="640"/>
      <c r="T193" s="640"/>
      <c r="U193" s="640"/>
      <c r="V193" s="640"/>
      <c r="W193" s="640"/>
      <c r="X193" s="640"/>
      <c r="Y193" s="640"/>
      <c r="Z193" s="640"/>
    </row>
    <row r="194" spans="3:26">
      <c r="C194" s="640"/>
      <c r="D194" s="640"/>
      <c r="E194" s="640"/>
      <c r="F194" s="640"/>
      <c r="G194" s="640"/>
      <c r="H194" s="640"/>
      <c r="I194" s="640"/>
      <c r="J194" s="640"/>
      <c r="K194" s="640"/>
      <c r="L194" s="640"/>
      <c r="M194" s="640"/>
      <c r="N194" s="640"/>
      <c r="O194" s="640"/>
      <c r="P194" s="640"/>
      <c r="Q194" s="640"/>
      <c r="R194" s="640"/>
      <c r="S194" s="640"/>
      <c r="T194" s="640"/>
      <c r="U194" s="640"/>
      <c r="V194" s="640"/>
      <c r="W194" s="640"/>
      <c r="X194" s="640"/>
      <c r="Y194" s="640"/>
      <c r="Z194" s="640"/>
    </row>
    <row r="195" spans="3:26">
      <c r="C195" s="640"/>
      <c r="D195" s="640"/>
      <c r="E195" s="640"/>
      <c r="F195" s="640"/>
      <c r="G195" s="640"/>
      <c r="H195" s="640"/>
      <c r="I195" s="640"/>
      <c r="J195" s="640"/>
      <c r="K195" s="640"/>
      <c r="L195" s="640"/>
      <c r="M195" s="640"/>
      <c r="N195" s="640"/>
      <c r="O195" s="640"/>
      <c r="P195" s="640"/>
      <c r="Q195" s="640"/>
      <c r="R195" s="640"/>
      <c r="S195" s="640"/>
      <c r="T195" s="640"/>
      <c r="U195" s="640"/>
      <c r="V195" s="640"/>
      <c r="W195" s="640"/>
      <c r="X195" s="640"/>
      <c r="Y195" s="640"/>
      <c r="Z195" s="640"/>
    </row>
    <row r="196" spans="3:26">
      <c r="C196" s="640"/>
      <c r="D196" s="640"/>
      <c r="E196" s="640"/>
      <c r="F196" s="640"/>
      <c r="G196" s="640"/>
      <c r="H196" s="640"/>
      <c r="I196" s="640"/>
      <c r="J196" s="640"/>
      <c r="K196" s="640"/>
      <c r="L196" s="640"/>
      <c r="M196" s="640"/>
      <c r="N196" s="640"/>
      <c r="O196" s="640"/>
      <c r="P196" s="640"/>
      <c r="Q196" s="640"/>
      <c r="R196" s="640"/>
      <c r="S196" s="640"/>
      <c r="T196" s="640"/>
      <c r="U196" s="640"/>
      <c r="V196" s="640"/>
      <c r="W196" s="640"/>
      <c r="X196" s="640"/>
      <c r="Y196" s="640"/>
      <c r="Z196" s="640"/>
    </row>
    <row r="197" spans="3:26">
      <c r="C197" s="640"/>
      <c r="D197" s="640"/>
      <c r="E197" s="640"/>
      <c r="F197" s="640"/>
      <c r="G197" s="640"/>
      <c r="H197" s="640"/>
      <c r="I197" s="640"/>
      <c r="J197" s="640"/>
      <c r="K197" s="640"/>
      <c r="L197" s="640"/>
      <c r="M197" s="640"/>
      <c r="N197" s="640"/>
      <c r="O197" s="640"/>
      <c r="P197" s="640"/>
      <c r="Q197" s="640"/>
      <c r="R197" s="640"/>
      <c r="S197" s="640"/>
      <c r="T197" s="640"/>
      <c r="U197" s="640"/>
      <c r="V197" s="640"/>
      <c r="W197" s="640"/>
      <c r="X197" s="640"/>
      <c r="Y197" s="640"/>
      <c r="Z197" s="640"/>
    </row>
    <row r="198" spans="3:26">
      <c r="C198" s="640"/>
      <c r="D198" s="640"/>
      <c r="E198" s="640"/>
      <c r="F198" s="640"/>
      <c r="G198" s="640"/>
      <c r="H198" s="640"/>
      <c r="I198" s="640"/>
      <c r="J198" s="640"/>
      <c r="K198" s="640"/>
      <c r="L198" s="640"/>
      <c r="M198" s="640"/>
      <c r="N198" s="640"/>
      <c r="O198" s="640"/>
      <c r="P198" s="640"/>
      <c r="Q198" s="640"/>
      <c r="R198" s="640"/>
      <c r="S198" s="640"/>
      <c r="T198" s="640"/>
      <c r="U198" s="640"/>
      <c r="V198" s="640"/>
      <c r="W198" s="640"/>
      <c r="X198" s="640"/>
      <c r="Y198" s="640"/>
      <c r="Z198" s="640"/>
    </row>
    <row r="199" spans="3:26">
      <c r="C199" s="640"/>
      <c r="D199" s="640"/>
      <c r="E199" s="640"/>
      <c r="F199" s="640"/>
      <c r="G199" s="640"/>
      <c r="H199" s="640"/>
      <c r="I199" s="640"/>
      <c r="J199" s="640"/>
      <c r="K199" s="640"/>
      <c r="L199" s="640"/>
      <c r="M199" s="640"/>
      <c r="N199" s="640"/>
      <c r="O199" s="640"/>
      <c r="P199" s="640"/>
      <c r="Q199" s="640"/>
      <c r="R199" s="640"/>
      <c r="S199" s="640"/>
      <c r="T199" s="640"/>
      <c r="U199" s="640"/>
      <c r="V199" s="640"/>
      <c r="W199" s="640"/>
      <c r="X199" s="640"/>
      <c r="Y199" s="640"/>
      <c r="Z199" s="640"/>
    </row>
    <row r="200" spans="3:26">
      <c r="C200" s="640"/>
      <c r="D200" s="640"/>
      <c r="E200" s="640"/>
      <c r="F200" s="640"/>
      <c r="G200" s="640"/>
      <c r="H200" s="640"/>
      <c r="I200" s="640"/>
      <c r="J200" s="640"/>
      <c r="K200" s="640"/>
      <c r="L200" s="640"/>
      <c r="M200" s="640"/>
      <c r="N200" s="640"/>
      <c r="O200" s="640"/>
      <c r="P200" s="640"/>
      <c r="Q200" s="640"/>
      <c r="R200" s="640"/>
      <c r="S200" s="640"/>
      <c r="T200" s="640"/>
      <c r="U200" s="640"/>
      <c r="V200" s="640"/>
      <c r="W200" s="640"/>
      <c r="X200" s="640"/>
      <c r="Y200" s="640"/>
      <c r="Z200" s="640"/>
    </row>
    <row r="201" spans="3:26">
      <c r="C201" s="640"/>
      <c r="D201" s="640"/>
      <c r="E201" s="640"/>
      <c r="F201" s="640"/>
      <c r="G201" s="640"/>
      <c r="H201" s="640"/>
      <c r="I201" s="640"/>
      <c r="J201" s="640"/>
      <c r="K201" s="640"/>
      <c r="L201" s="640"/>
      <c r="M201" s="640"/>
      <c r="N201" s="640"/>
      <c r="O201" s="640"/>
      <c r="P201" s="640"/>
      <c r="Q201" s="640"/>
      <c r="R201" s="640"/>
      <c r="S201" s="640"/>
      <c r="T201" s="640"/>
      <c r="U201" s="640"/>
      <c r="V201" s="640"/>
      <c r="W201" s="640"/>
      <c r="X201" s="640"/>
      <c r="Y201" s="640"/>
      <c r="Z201" s="640"/>
    </row>
    <row r="202" spans="3:26">
      <c r="C202" s="640"/>
      <c r="D202" s="640"/>
      <c r="E202" s="640"/>
      <c r="F202" s="640"/>
      <c r="G202" s="640"/>
      <c r="H202" s="640"/>
      <c r="I202" s="640"/>
      <c r="J202" s="640"/>
      <c r="K202" s="640"/>
      <c r="L202" s="640"/>
      <c r="M202" s="640"/>
      <c r="N202" s="640"/>
      <c r="O202" s="640"/>
      <c r="P202" s="640"/>
      <c r="Q202" s="640"/>
      <c r="R202" s="640"/>
      <c r="S202" s="640"/>
      <c r="T202" s="640"/>
      <c r="U202" s="640"/>
      <c r="V202" s="640"/>
      <c r="W202" s="640"/>
      <c r="X202" s="640"/>
      <c r="Y202" s="640"/>
      <c r="Z202" s="640"/>
    </row>
    <row r="203" spans="3:26">
      <c r="C203" s="640"/>
      <c r="D203" s="640"/>
      <c r="E203" s="640"/>
      <c r="F203" s="640"/>
      <c r="G203" s="640"/>
      <c r="H203" s="640"/>
      <c r="I203" s="640"/>
      <c r="J203" s="640"/>
      <c r="K203" s="640"/>
      <c r="L203" s="640"/>
      <c r="M203" s="640"/>
      <c r="N203" s="640"/>
      <c r="O203" s="640"/>
      <c r="P203" s="640"/>
      <c r="Q203" s="640"/>
      <c r="R203" s="640"/>
      <c r="S203" s="640"/>
      <c r="T203" s="640"/>
      <c r="U203" s="640"/>
      <c r="V203" s="640"/>
      <c r="W203" s="640"/>
      <c r="X203" s="640"/>
      <c r="Y203" s="640"/>
      <c r="Z203" s="640"/>
    </row>
    <row r="204" spans="3:26">
      <c r="C204" s="640"/>
      <c r="D204" s="640"/>
      <c r="E204" s="640"/>
      <c r="F204" s="640"/>
      <c r="G204" s="640"/>
      <c r="H204" s="640"/>
      <c r="I204" s="640"/>
      <c r="J204" s="640"/>
      <c r="K204" s="640"/>
      <c r="L204" s="640"/>
      <c r="M204" s="640"/>
      <c r="N204" s="640"/>
      <c r="O204" s="640"/>
      <c r="P204" s="640"/>
      <c r="Q204" s="640"/>
      <c r="R204" s="640"/>
      <c r="S204" s="640"/>
      <c r="T204" s="640"/>
      <c r="U204" s="640"/>
      <c r="V204" s="640"/>
      <c r="W204" s="640"/>
      <c r="X204" s="640"/>
      <c r="Y204" s="640"/>
      <c r="Z204" s="640"/>
    </row>
    <row r="205" spans="3:26">
      <c r="C205" s="640"/>
      <c r="D205" s="640"/>
      <c r="E205" s="640"/>
      <c r="F205" s="640"/>
      <c r="G205" s="640"/>
      <c r="H205" s="640"/>
      <c r="I205" s="640"/>
      <c r="J205" s="640"/>
      <c r="K205" s="640"/>
      <c r="L205" s="640"/>
      <c r="M205" s="640"/>
      <c r="N205" s="640"/>
      <c r="O205" s="640"/>
      <c r="P205" s="640"/>
      <c r="Q205" s="640"/>
      <c r="R205" s="640"/>
      <c r="S205" s="640"/>
      <c r="T205" s="640"/>
      <c r="U205" s="640"/>
      <c r="V205" s="640"/>
      <c r="W205" s="640"/>
      <c r="X205" s="640"/>
      <c r="Y205" s="640"/>
      <c r="Z205" s="640"/>
    </row>
    <row r="206" spans="3:26">
      <c r="C206" s="640"/>
      <c r="D206" s="640"/>
      <c r="E206" s="640"/>
      <c r="F206" s="640"/>
      <c r="G206" s="640"/>
      <c r="H206" s="640"/>
      <c r="I206" s="640"/>
      <c r="J206" s="640"/>
      <c r="K206" s="640"/>
      <c r="L206" s="640"/>
      <c r="M206" s="640"/>
      <c r="N206" s="640"/>
      <c r="O206" s="640"/>
      <c r="P206" s="640"/>
      <c r="Q206" s="640"/>
      <c r="R206" s="640"/>
      <c r="S206" s="640"/>
      <c r="T206" s="640"/>
      <c r="U206" s="640"/>
      <c r="V206" s="640"/>
      <c r="W206" s="640"/>
      <c r="X206" s="640"/>
      <c r="Y206" s="640"/>
      <c r="Z206" s="640"/>
    </row>
    <row r="207" spans="3:26">
      <c r="C207" s="640"/>
      <c r="D207" s="640"/>
      <c r="E207" s="640"/>
      <c r="F207" s="640"/>
      <c r="G207" s="640"/>
      <c r="H207" s="640"/>
      <c r="I207" s="640"/>
      <c r="J207" s="640"/>
      <c r="K207" s="640"/>
      <c r="L207" s="640"/>
      <c r="M207" s="640"/>
      <c r="N207" s="640"/>
      <c r="O207" s="640"/>
      <c r="P207" s="640"/>
      <c r="Q207" s="640"/>
      <c r="R207" s="640"/>
      <c r="S207" s="640"/>
      <c r="T207" s="640"/>
      <c r="U207" s="640"/>
      <c r="V207" s="640"/>
      <c r="W207" s="640"/>
      <c r="X207" s="640"/>
      <c r="Y207" s="640"/>
      <c r="Z207" s="640"/>
    </row>
    <row r="208" spans="3:26">
      <c r="C208" s="640"/>
      <c r="D208" s="640"/>
      <c r="E208" s="640"/>
      <c r="F208" s="640"/>
      <c r="G208" s="640"/>
      <c r="H208" s="640"/>
      <c r="I208" s="640"/>
      <c r="J208" s="640"/>
      <c r="K208" s="640"/>
      <c r="L208" s="640"/>
      <c r="M208" s="640"/>
      <c r="N208" s="640"/>
      <c r="O208" s="640"/>
      <c r="P208" s="640"/>
      <c r="Q208" s="640"/>
      <c r="R208" s="640"/>
      <c r="S208" s="640"/>
      <c r="T208" s="640"/>
      <c r="U208" s="640"/>
      <c r="V208" s="640"/>
      <c r="W208" s="640"/>
      <c r="X208" s="640"/>
      <c r="Y208" s="640"/>
      <c r="Z208" s="640"/>
    </row>
    <row r="209" spans="3:26">
      <c r="C209" s="640"/>
      <c r="D209" s="640"/>
      <c r="E209" s="640"/>
      <c r="F209" s="640"/>
      <c r="G209" s="640"/>
      <c r="H209" s="640"/>
      <c r="I209" s="640"/>
      <c r="J209" s="640"/>
      <c r="K209" s="640"/>
      <c r="L209" s="640"/>
      <c r="M209" s="640"/>
      <c r="N209" s="640"/>
      <c r="O209" s="640"/>
      <c r="P209" s="640"/>
      <c r="Q209" s="640"/>
      <c r="R209" s="640"/>
      <c r="S209" s="640"/>
      <c r="T209" s="640"/>
      <c r="U209" s="640"/>
      <c r="V209" s="640"/>
      <c r="W209" s="640"/>
      <c r="X209" s="640"/>
      <c r="Y209" s="640"/>
      <c r="Z209" s="640"/>
    </row>
    <row r="210" spans="3:26">
      <c r="C210" s="640"/>
      <c r="D210" s="640"/>
      <c r="E210" s="640"/>
      <c r="F210" s="640"/>
      <c r="G210" s="640"/>
      <c r="H210" s="640"/>
      <c r="I210" s="640"/>
      <c r="J210" s="640"/>
      <c r="K210" s="640"/>
      <c r="L210" s="640"/>
      <c r="M210" s="640"/>
      <c r="N210" s="640"/>
      <c r="O210" s="640"/>
      <c r="P210" s="640"/>
      <c r="Q210" s="640"/>
      <c r="R210" s="640"/>
      <c r="S210" s="640"/>
      <c r="T210" s="640"/>
      <c r="U210" s="640"/>
      <c r="V210" s="640"/>
      <c r="W210" s="640"/>
      <c r="X210" s="640"/>
      <c r="Y210" s="640"/>
      <c r="Z210" s="640"/>
    </row>
    <row r="211" spans="3:26">
      <c r="C211" s="640"/>
      <c r="D211" s="640"/>
      <c r="E211" s="640"/>
      <c r="F211" s="640"/>
      <c r="G211" s="640"/>
      <c r="H211" s="640"/>
      <c r="I211" s="640"/>
      <c r="J211" s="640"/>
      <c r="K211" s="640"/>
      <c r="L211" s="640"/>
      <c r="M211" s="640"/>
      <c r="N211" s="640"/>
      <c r="O211" s="640"/>
      <c r="P211" s="640"/>
      <c r="Q211" s="640"/>
      <c r="R211" s="640"/>
      <c r="S211" s="640"/>
      <c r="T211" s="640"/>
      <c r="U211" s="640"/>
      <c r="V211" s="640"/>
      <c r="W211" s="640"/>
      <c r="X211" s="640"/>
      <c r="Y211" s="640"/>
      <c r="Z211" s="640"/>
    </row>
    <row r="212" spans="3:26">
      <c r="C212" s="640"/>
      <c r="D212" s="640"/>
      <c r="E212" s="640"/>
      <c r="F212" s="640"/>
      <c r="G212" s="640"/>
      <c r="H212" s="640"/>
      <c r="I212" s="640"/>
      <c r="J212" s="640"/>
      <c r="K212" s="640"/>
      <c r="L212" s="640"/>
      <c r="M212" s="640"/>
      <c r="N212" s="640"/>
      <c r="O212" s="640"/>
      <c r="P212" s="640"/>
      <c r="Q212" s="640"/>
      <c r="R212" s="640"/>
      <c r="S212" s="640"/>
      <c r="T212" s="640"/>
      <c r="U212" s="640"/>
      <c r="V212" s="640"/>
      <c r="W212" s="640"/>
      <c r="X212" s="640"/>
      <c r="Y212" s="640"/>
      <c r="Z212" s="640"/>
    </row>
    <row r="213" spans="3:26">
      <c r="C213" s="640"/>
      <c r="D213" s="640"/>
      <c r="E213" s="640"/>
      <c r="F213" s="640"/>
      <c r="G213" s="640"/>
      <c r="H213" s="640"/>
      <c r="I213" s="640"/>
      <c r="J213" s="640"/>
      <c r="K213" s="640"/>
      <c r="L213" s="640"/>
      <c r="M213" s="640"/>
      <c r="N213" s="640"/>
      <c r="O213" s="640"/>
      <c r="P213" s="640"/>
      <c r="Q213" s="640"/>
      <c r="R213" s="640"/>
      <c r="S213" s="640"/>
      <c r="T213" s="640"/>
      <c r="U213" s="640"/>
      <c r="V213" s="640"/>
      <c r="W213" s="640"/>
      <c r="X213" s="640"/>
      <c r="Y213" s="640"/>
      <c r="Z213" s="640"/>
    </row>
    <row r="214" spans="3:26">
      <c r="C214" s="640"/>
      <c r="D214" s="640"/>
      <c r="E214" s="640"/>
      <c r="F214" s="640"/>
      <c r="G214" s="640"/>
      <c r="H214" s="640"/>
      <c r="I214" s="640"/>
      <c r="J214" s="640"/>
      <c r="K214" s="640"/>
      <c r="L214" s="640"/>
      <c r="M214" s="640"/>
      <c r="N214" s="640"/>
      <c r="O214" s="640"/>
      <c r="P214" s="640"/>
      <c r="Q214" s="640"/>
      <c r="R214" s="640"/>
      <c r="S214" s="640"/>
      <c r="T214" s="640"/>
      <c r="U214" s="640"/>
      <c r="V214" s="640"/>
      <c r="W214" s="640"/>
      <c r="X214" s="640"/>
      <c r="Y214" s="640"/>
      <c r="Z214" s="640"/>
    </row>
    <row r="215" spans="3:26">
      <c r="C215" s="640"/>
      <c r="D215" s="640"/>
      <c r="E215" s="640"/>
      <c r="F215" s="640"/>
      <c r="G215" s="640"/>
      <c r="H215" s="640"/>
      <c r="I215" s="640"/>
      <c r="J215" s="640"/>
      <c r="K215" s="640"/>
      <c r="L215" s="640"/>
      <c r="M215" s="640"/>
      <c r="N215" s="640"/>
      <c r="O215" s="640"/>
      <c r="P215" s="640"/>
      <c r="Q215" s="640"/>
      <c r="R215" s="640"/>
      <c r="S215" s="640"/>
      <c r="T215" s="640"/>
      <c r="U215" s="640"/>
      <c r="V215" s="640"/>
      <c r="W215" s="640"/>
      <c r="X215" s="640"/>
      <c r="Y215" s="640"/>
      <c r="Z215" s="640"/>
    </row>
    <row r="216" spans="3:26">
      <c r="C216" s="640"/>
      <c r="D216" s="640"/>
      <c r="E216" s="640"/>
      <c r="F216" s="640"/>
      <c r="G216" s="640"/>
      <c r="H216" s="640"/>
      <c r="I216" s="640"/>
      <c r="J216" s="640"/>
      <c r="K216" s="640"/>
      <c r="L216" s="640"/>
      <c r="M216" s="640"/>
      <c r="N216" s="640"/>
      <c r="O216" s="640"/>
      <c r="P216" s="640"/>
      <c r="Q216" s="640"/>
      <c r="R216" s="640"/>
      <c r="S216" s="640"/>
      <c r="T216" s="640"/>
      <c r="U216" s="640"/>
      <c r="V216" s="640"/>
      <c r="W216" s="640"/>
      <c r="X216" s="640"/>
      <c r="Y216" s="640"/>
      <c r="Z216" s="640"/>
    </row>
    <row r="217" spans="3:26">
      <c r="C217" s="640"/>
      <c r="D217" s="640"/>
      <c r="E217" s="640"/>
      <c r="F217" s="640"/>
      <c r="G217" s="640"/>
      <c r="H217" s="640"/>
      <c r="I217" s="640"/>
      <c r="J217" s="640"/>
      <c r="K217" s="640"/>
      <c r="L217" s="640"/>
      <c r="M217" s="640"/>
      <c r="N217" s="640"/>
      <c r="O217" s="640"/>
      <c r="P217" s="640"/>
      <c r="Q217" s="640"/>
      <c r="R217" s="640"/>
      <c r="S217" s="640"/>
      <c r="T217" s="640"/>
      <c r="U217" s="640"/>
      <c r="V217" s="640"/>
      <c r="W217" s="640"/>
      <c r="X217" s="640"/>
      <c r="Y217" s="640"/>
      <c r="Z217" s="640"/>
    </row>
    <row r="218" spans="3:26">
      <c r="C218" s="640"/>
      <c r="D218" s="640"/>
      <c r="E218" s="640"/>
      <c r="F218" s="640"/>
      <c r="G218" s="640"/>
      <c r="H218" s="640"/>
      <c r="I218" s="640"/>
      <c r="J218" s="640"/>
      <c r="K218" s="640"/>
      <c r="L218" s="640"/>
      <c r="M218" s="640"/>
      <c r="N218" s="640"/>
      <c r="O218" s="640"/>
      <c r="P218" s="640"/>
      <c r="Q218" s="640"/>
      <c r="R218" s="640"/>
      <c r="S218" s="640"/>
      <c r="T218" s="640"/>
      <c r="U218" s="640"/>
      <c r="V218" s="640"/>
      <c r="W218" s="640"/>
      <c r="X218" s="640"/>
      <c r="Y218" s="640"/>
      <c r="Z218" s="640"/>
    </row>
    <row r="219" spans="3:26">
      <c r="C219" s="640"/>
      <c r="D219" s="640"/>
      <c r="E219" s="640"/>
      <c r="F219" s="640"/>
      <c r="G219" s="640"/>
      <c r="H219" s="640"/>
      <c r="I219" s="640"/>
      <c r="J219" s="640"/>
      <c r="K219" s="640"/>
      <c r="L219" s="640"/>
      <c r="M219" s="640"/>
      <c r="N219" s="640"/>
      <c r="O219" s="640"/>
      <c r="P219" s="640"/>
      <c r="Q219" s="640"/>
      <c r="R219" s="640"/>
      <c r="S219" s="640"/>
      <c r="T219" s="640"/>
      <c r="U219" s="640"/>
      <c r="V219" s="640"/>
      <c r="W219" s="640"/>
      <c r="X219" s="640"/>
      <c r="Y219" s="640"/>
      <c r="Z219" s="640"/>
    </row>
    <row r="220" spans="3:26">
      <c r="C220" s="640"/>
      <c r="D220" s="640"/>
      <c r="E220" s="640"/>
      <c r="F220" s="640"/>
      <c r="G220" s="640"/>
      <c r="H220" s="640"/>
      <c r="I220" s="640"/>
      <c r="J220" s="640"/>
      <c r="K220" s="640"/>
      <c r="L220" s="640"/>
      <c r="M220" s="640"/>
      <c r="N220" s="640"/>
      <c r="O220" s="640"/>
      <c r="P220" s="640"/>
      <c r="Q220" s="640"/>
      <c r="R220" s="640"/>
      <c r="S220" s="640"/>
      <c r="T220" s="640"/>
      <c r="U220" s="640"/>
      <c r="V220" s="640"/>
      <c r="W220" s="640"/>
      <c r="X220" s="640"/>
      <c r="Y220" s="640"/>
      <c r="Z220" s="640"/>
    </row>
    <row r="221" spans="3:26">
      <c r="C221" s="640"/>
      <c r="D221" s="640"/>
      <c r="E221" s="640"/>
      <c r="F221" s="640"/>
      <c r="G221" s="640"/>
      <c r="H221" s="640"/>
      <c r="I221" s="640"/>
      <c r="J221" s="640"/>
      <c r="K221" s="640"/>
      <c r="L221" s="640"/>
      <c r="M221" s="640"/>
      <c r="N221" s="640"/>
      <c r="O221" s="640"/>
      <c r="P221" s="640"/>
      <c r="Q221" s="640"/>
      <c r="R221" s="640"/>
      <c r="S221" s="640"/>
      <c r="T221" s="640"/>
      <c r="U221" s="640"/>
      <c r="V221" s="640"/>
      <c r="W221" s="640"/>
      <c r="X221" s="640"/>
      <c r="Y221" s="640"/>
      <c r="Z221" s="640"/>
    </row>
    <row r="222" spans="3:26">
      <c r="C222" s="640"/>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row>
    <row r="223" spans="3:26">
      <c r="C223" s="640"/>
      <c r="D223" s="640"/>
      <c r="E223" s="640"/>
      <c r="F223" s="640"/>
      <c r="G223" s="640"/>
      <c r="H223" s="640"/>
      <c r="I223" s="640"/>
      <c r="J223" s="640"/>
      <c r="K223" s="640"/>
      <c r="L223" s="640"/>
      <c r="M223" s="640"/>
      <c r="N223" s="640"/>
      <c r="O223" s="640"/>
      <c r="P223" s="640"/>
      <c r="Q223" s="640"/>
      <c r="R223" s="640"/>
      <c r="S223" s="640"/>
      <c r="T223" s="640"/>
      <c r="U223" s="640"/>
      <c r="V223" s="640"/>
      <c r="W223" s="640"/>
      <c r="X223" s="640"/>
      <c r="Y223" s="640"/>
      <c r="Z223" s="640"/>
    </row>
    <row r="224" spans="3:26">
      <c r="C224" s="640"/>
      <c r="D224" s="640"/>
      <c r="E224" s="640"/>
      <c r="F224" s="640"/>
      <c r="G224" s="640"/>
      <c r="H224" s="640"/>
      <c r="I224" s="640"/>
      <c r="J224" s="640"/>
      <c r="K224" s="640"/>
      <c r="L224" s="640"/>
      <c r="M224" s="640"/>
      <c r="N224" s="640"/>
      <c r="O224" s="640"/>
      <c r="P224" s="640"/>
      <c r="Q224" s="640"/>
      <c r="R224" s="640"/>
      <c r="S224" s="640"/>
      <c r="T224" s="640"/>
      <c r="U224" s="640"/>
      <c r="V224" s="640"/>
      <c r="W224" s="640"/>
      <c r="X224" s="640"/>
      <c r="Y224" s="640"/>
      <c r="Z224" s="640"/>
    </row>
    <row r="225" spans="3:26">
      <c r="C225" s="640"/>
      <c r="D225" s="640"/>
      <c r="E225" s="640"/>
      <c r="F225" s="640"/>
      <c r="G225" s="640"/>
      <c r="H225" s="640"/>
      <c r="I225" s="640"/>
      <c r="J225" s="640"/>
      <c r="K225" s="640"/>
      <c r="L225" s="640"/>
      <c r="M225" s="640"/>
      <c r="N225" s="640"/>
      <c r="O225" s="640"/>
      <c r="P225" s="640"/>
      <c r="Q225" s="640"/>
      <c r="R225" s="640"/>
      <c r="S225" s="640"/>
      <c r="T225" s="640"/>
      <c r="U225" s="640"/>
      <c r="V225" s="640"/>
      <c r="W225" s="640"/>
      <c r="X225" s="640"/>
      <c r="Y225" s="640"/>
      <c r="Z225" s="640"/>
    </row>
    <row r="226" spans="3:26">
      <c r="C226" s="640"/>
      <c r="D226" s="640"/>
      <c r="E226" s="640"/>
      <c r="F226" s="640"/>
      <c r="G226" s="640"/>
      <c r="H226" s="640"/>
      <c r="I226" s="640"/>
      <c r="J226" s="640"/>
      <c r="K226" s="640"/>
      <c r="L226" s="640"/>
      <c r="M226" s="640"/>
      <c r="N226" s="640"/>
      <c r="O226" s="640"/>
      <c r="P226" s="640"/>
      <c r="Q226" s="640"/>
      <c r="R226" s="640"/>
      <c r="S226" s="640"/>
      <c r="T226" s="640"/>
      <c r="U226" s="640"/>
      <c r="V226" s="640"/>
      <c r="W226" s="640"/>
      <c r="X226" s="640"/>
      <c r="Y226" s="640"/>
      <c r="Z226" s="640"/>
    </row>
    <row r="227" spans="3:26">
      <c r="C227" s="640"/>
      <c r="D227" s="640"/>
      <c r="E227" s="640"/>
      <c r="F227" s="640"/>
      <c r="G227" s="640"/>
      <c r="H227" s="640"/>
      <c r="I227" s="640"/>
      <c r="J227" s="640"/>
      <c r="K227" s="640"/>
      <c r="L227" s="640"/>
      <c r="M227" s="640"/>
      <c r="N227" s="640"/>
      <c r="O227" s="640"/>
      <c r="P227" s="640"/>
      <c r="Q227" s="640"/>
      <c r="R227" s="640"/>
      <c r="S227" s="640"/>
      <c r="T227" s="640"/>
      <c r="U227" s="640"/>
      <c r="V227" s="640"/>
      <c r="W227" s="640"/>
      <c r="X227" s="640"/>
      <c r="Y227" s="640"/>
      <c r="Z227" s="640"/>
    </row>
    <row r="228" spans="3:26">
      <c r="C228" s="640"/>
      <c r="D228" s="640"/>
      <c r="E228" s="640"/>
      <c r="F228" s="640"/>
      <c r="G228" s="640"/>
      <c r="H228" s="640"/>
      <c r="I228" s="640"/>
      <c r="J228" s="640"/>
      <c r="K228" s="640"/>
      <c r="L228" s="640"/>
      <c r="M228" s="640"/>
      <c r="N228" s="640"/>
      <c r="O228" s="640"/>
      <c r="P228" s="640"/>
      <c r="Q228" s="640"/>
      <c r="R228" s="640"/>
      <c r="S228" s="640"/>
      <c r="T228" s="640"/>
      <c r="U228" s="640"/>
      <c r="V228" s="640"/>
      <c r="W228" s="640"/>
      <c r="X228" s="640"/>
      <c r="Y228" s="640"/>
      <c r="Z228" s="640"/>
    </row>
    <row r="229" spans="3:26">
      <c r="C229" s="640"/>
      <c r="D229" s="640"/>
      <c r="E229" s="640"/>
      <c r="F229" s="640"/>
      <c r="G229" s="640"/>
      <c r="H229" s="640"/>
      <c r="I229" s="640"/>
      <c r="J229" s="640"/>
      <c r="K229" s="640"/>
      <c r="L229" s="640"/>
      <c r="M229" s="640"/>
      <c r="N229" s="640"/>
      <c r="O229" s="640"/>
      <c r="P229" s="640"/>
      <c r="Q229" s="640"/>
      <c r="R229" s="640"/>
      <c r="S229" s="640"/>
      <c r="T229" s="640"/>
      <c r="U229" s="640"/>
      <c r="V229" s="640"/>
      <c r="W229" s="640"/>
      <c r="X229" s="640"/>
      <c r="Y229" s="640"/>
      <c r="Z229" s="640"/>
    </row>
    <row r="230" spans="3:26">
      <c r="C230" s="640"/>
      <c r="D230" s="640"/>
      <c r="E230" s="640"/>
      <c r="F230" s="640"/>
      <c r="G230" s="640"/>
      <c r="H230" s="640"/>
      <c r="I230" s="640"/>
      <c r="J230" s="640"/>
      <c r="K230" s="640"/>
      <c r="L230" s="640"/>
      <c r="M230" s="640"/>
      <c r="N230" s="640"/>
      <c r="O230" s="640"/>
      <c r="P230" s="640"/>
      <c r="Q230" s="640"/>
      <c r="R230" s="640"/>
      <c r="S230" s="640"/>
      <c r="T230" s="640"/>
      <c r="U230" s="640"/>
      <c r="V230" s="640"/>
      <c r="W230" s="640"/>
      <c r="X230" s="640"/>
      <c r="Y230" s="640"/>
      <c r="Z230" s="640"/>
    </row>
    <row r="231" spans="3:26">
      <c r="C231" s="640"/>
      <c r="D231" s="640"/>
      <c r="E231" s="640"/>
      <c r="F231" s="640"/>
      <c r="G231" s="640"/>
      <c r="H231" s="640"/>
      <c r="I231" s="640"/>
      <c r="J231" s="640"/>
      <c r="K231" s="640"/>
      <c r="L231" s="640"/>
      <c r="M231" s="640"/>
      <c r="N231" s="640"/>
      <c r="O231" s="640"/>
      <c r="P231" s="640"/>
      <c r="Q231" s="640"/>
      <c r="R231" s="640"/>
      <c r="S231" s="640"/>
      <c r="T231" s="640"/>
      <c r="U231" s="640"/>
      <c r="V231" s="640"/>
      <c r="W231" s="640"/>
      <c r="X231" s="640"/>
      <c r="Y231" s="640"/>
      <c r="Z231" s="640"/>
    </row>
    <row r="232" spans="3:26">
      <c r="C232" s="640"/>
      <c r="D232" s="640"/>
      <c r="E232" s="640"/>
      <c r="F232" s="640"/>
      <c r="G232" s="640"/>
      <c r="H232" s="640"/>
      <c r="I232" s="640"/>
      <c r="J232" s="640"/>
      <c r="K232" s="640"/>
      <c r="L232" s="640"/>
      <c r="M232" s="640"/>
      <c r="N232" s="640"/>
      <c r="O232" s="640"/>
      <c r="P232" s="640"/>
      <c r="Q232" s="640"/>
      <c r="R232" s="640"/>
      <c r="S232" s="640"/>
      <c r="T232" s="640"/>
      <c r="U232" s="640"/>
      <c r="V232" s="640"/>
      <c r="W232" s="640"/>
      <c r="X232" s="640"/>
      <c r="Y232" s="640"/>
      <c r="Z232" s="640"/>
    </row>
    <row r="233" spans="3:26">
      <c r="C233" s="640"/>
      <c r="D233" s="640"/>
      <c r="E233" s="640"/>
      <c r="F233" s="640"/>
      <c r="G233" s="640"/>
      <c r="H233" s="640"/>
      <c r="I233" s="640"/>
      <c r="J233" s="640"/>
      <c r="K233" s="640"/>
      <c r="L233" s="640"/>
      <c r="M233" s="640"/>
      <c r="N233" s="640"/>
      <c r="O233" s="640"/>
      <c r="P233" s="640"/>
      <c r="Q233" s="640"/>
      <c r="R233" s="640"/>
      <c r="S233" s="640"/>
      <c r="T233" s="640"/>
      <c r="U233" s="640"/>
      <c r="V233" s="640"/>
      <c r="W233" s="640"/>
      <c r="X233" s="640"/>
      <c r="Y233" s="640"/>
      <c r="Z233" s="640"/>
    </row>
    <row r="234" spans="3:26">
      <c r="C234" s="640"/>
      <c r="D234" s="640"/>
      <c r="E234" s="640"/>
      <c r="F234" s="640"/>
      <c r="G234" s="640"/>
      <c r="H234" s="640"/>
      <c r="I234" s="640"/>
      <c r="J234" s="640"/>
      <c r="K234" s="640"/>
      <c r="L234" s="640"/>
      <c r="M234" s="640"/>
      <c r="N234" s="640"/>
      <c r="O234" s="640"/>
      <c r="P234" s="640"/>
      <c r="Q234" s="640"/>
      <c r="R234" s="640"/>
      <c r="S234" s="640"/>
      <c r="T234" s="640"/>
      <c r="U234" s="640"/>
      <c r="V234" s="640"/>
      <c r="W234" s="640"/>
      <c r="X234" s="640"/>
      <c r="Y234" s="640"/>
      <c r="Z234" s="640"/>
    </row>
    <row r="235" spans="3:26">
      <c r="C235" s="640"/>
      <c r="D235" s="640"/>
      <c r="E235" s="640"/>
      <c r="F235" s="640"/>
      <c r="G235" s="640"/>
      <c r="H235" s="640"/>
      <c r="I235" s="640"/>
      <c r="J235" s="640"/>
      <c r="K235" s="640"/>
      <c r="L235" s="640"/>
      <c r="M235" s="640"/>
      <c r="N235" s="640"/>
      <c r="O235" s="640"/>
      <c r="P235" s="640"/>
      <c r="Q235" s="640"/>
      <c r="R235" s="640"/>
      <c r="S235" s="640"/>
      <c r="T235" s="640"/>
      <c r="U235" s="640"/>
      <c r="V235" s="640"/>
      <c r="W235" s="640"/>
      <c r="X235" s="640"/>
      <c r="Y235" s="640"/>
      <c r="Z235" s="640"/>
    </row>
    <row r="236" spans="3:26">
      <c r="C236" s="640"/>
      <c r="D236" s="640"/>
      <c r="E236" s="640"/>
      <c r="F236" s="640"/>
      <c r="G236" s="640"/>
      <c r="H236" s="640"/>
      <c r="I236" s="640"/>
      <c r="J236" s="640"/>
      <c r="K236" s="640"/>
      <c r="L236" s="640"/>
      <c r="M236" s="640"/>
      <c r="N236" s="640"/>
      <c r="O236" s="640"/>
      <c r="P236" s="640"/>
      <c r="Q236" s="640"/>
      <c r="R236" s="640"/>
      <c r="S236" s="640"/>
      <c r="T236" s="640"/>
      <c r="U236" s="640"/>
      <c r="V236" s="640"/>
      <c r="W236" s="640"/>
      <c r="X236" s="640"/>
      <c r="Y236" s="640"/>
      <c r="Z236" s="640"/>
    </row>
    <row r="237" spans="3:26">
      <c r="C237" s="640"/>
      <c r="D237" s="640"/>
      <c r="E237" s="640"/>
      <c r="F237" s="640"/>
      <c r="G237" s="640"/>
      <c r="H237" s="640"/>
      <c r="I237" s="640"/>
      <c r="J237" s="640"/>
      <c r="K237" s="640"/>
      <c r="L237" s="640"/>
      <c r="M237" s="640"/>
      <c r="N237" s="640"/>
      <c r="O237" s="640"/>
      <c r="P237" s="640"/>
      <c r="Q237" s="640"/>
      <c r="R237" s="640"/>
      <c r="S237" s="640"/>
      <c r="T237" s="640"/>
      <c r="U237" s="640"/>
      <c r="V237" s="640"/>
      <c r="W237" s="640"/>
      <c r="X237" s="640"/>
      <c r="Y237" s="640"/>
      <c r="Z237" s="640"/>
    </row>
    <row r="238" spans="3:26">
      <c r="C238" s="640"/>
      <c r="D238" s="640"/>
      <c r="E238" s="640"/>
      <c r="F238" s="640"/>
      <c r="G238" s="640"/>
      <c r="H238" s="640"/>
      <c r="I238" s="640"/>
      <c r="J238" s="640"/>
      <c r="K238" s="640"/>
      <c r="L238" s="640"/>
      <c r="M238" s="640"/>
      <c r="N238" s="640"/>
      <c r="O238" s="640"/>
      <c r="P238" s="640"/>
      <c r="Q238" s="640"/>
      <c r="R238" s="640"/>
      <c r="S238" s="640"/>
      <c r="T238" s="640"/>
      <c r="U238" s="640"/>
      <c r="V238" s="640"/>
      <c r="W238" s="640"/>
      <c r="X238" s="640"/>
      <c r="Y238" s="640"/>
      <c r="Z238" s="640"/>
    </row>
    <row r="239" spans="3:26">
      <c r="C239" s="640"/>
      <c r="D239" s="640"/>
      <c r="E239" s="640"/>
      <c r="F239" s="640"/>
      <c r="G239" s="640"/>
      <c r="H239" s="640"/>
      <c r="I239" s="640"/>
      <c r="J239" s="640"/>
      <c r="K239" s="640"/>
      <c r="L239" s="640"/>
      <c r="M239" s="640"/>
      <c r="N239" s="640"/>
      <c r="O239" s="640"/>
      <c r="P239" s="640"/>
      <c r="Q239" s="640"/>
      <c r="R239" s="640"/>
      <c r="S239" s="640"/>
      <c r="T239" s="640"/>
      <c r="U239" s="640"/>
      <c r="V239" s="640"/>
      <c r="W239" s="640"/>
      <c r="X239" s="640"/>
      <c r="Y239" s="640"/>
      <c r="Z239" s="640"/>
    </row>
    <row r="240" spans="3:26">
      <c r="C240" s="640"/>
      <c r="D240" s="640"/>
      <c r="E240" s="640"/>
      <c r="F240" s="640"/>
      <c r="G240" s="640"/>
      <c r="H240" s="640"/>
      <c r="I240" s="640"/>
      <c r="J240" s="640"/>
      <c r="K240" s="640"/>
      <c r="L240" s="640"/>
      <c r="M240" s="640"/>
      <c r="N240" s="640"/>
      <c r="O240" s="640"/>
      <c r="P240" s="640"/>
      <c r="Q240" s="640"/>
      <c r="R240" s="640"/>
      <c r="S240" s="640"/>
      <c r="T240" s="640"/>
      <c r="U240" s="640"/>
      <c r="V240" s="640"/>
      <c r="W240" s="640"/>
      <c r="X240" s="640"/>
      <c r="Y240" s="640"/>
      <c r="Z240" s="640"/>
    </row>
    <row r="241" spans="3:26">
      <c r="C241" s="640"/>
      <c r="D241" s="640"/>
      <c r="E241" s="640"/>
      <c r="F241" s="640"/>
      <c r="G241" s="640"/>
      <c r="H241" s="640"/>
      <c r="I241" s="640"/>
      <c r="J241" s="640"/>
      <c r="K241" s="640"/>
      <c r="L241" s="640"/>
      <c r="M241" s="640"/>
      <c r="N241" s="640"/>
      <c r="O241" s="640"/>
      <c r="P241" s="640"/>
      <c r="Q241" s="640"/>
      <c r="R241" s="640"/>
      <c r="S241" s="640"/>
      <c r="T241" s="640"/>
      <c r="U241" s="640"/>
      <c r="V241" s="640"/>
      <c r="W241" s="640"/>
      <c r="X241" s="640"/>
      <c r="Y241" s="640"/>
      <c r="Z241" s="640"/>
    </row>
    <row r="242" spans="3:26">
      <c r="C242" s="640"/>
      <c r="D242" s="640"/>
      <c r="E242" s="640"/>
      <c r="F242" s="640"/>
      <c r="G242" s="640"/>
      <c r="H242" s="640"/>
      <c r="I242" s="640"/>
      <c r="J242" s="640"/>
      <c r="K242" s="640"/>
      <c r="L242" s="640"/>
      <c r="M242" s="640"/>
      <c r="N242" s="640"/>
      <c r="O242" s="640"/>
      <c r="P242" s="640"/>
      <c r="Q242" s="640"/>
      <c r="R242" s="640"/>
      <c r="S242" s="640"/>
      <c r="T242" s="640"/>
      <c r="U242" s="640"/>
      <c r="V242" s="640"/>
      <c r="W242" s="640"/>
      <c r="X242" s="640"/>
      <c r="Y242" s="640"/>
      <c r="Z242" s="640"/>
    </row>
    <row r="243" spans="3:26">
      <c r="C243" s="640"/>
      <c r="D243" s="640"/>
      <c r="E243" s="640"/>
      <c r="F243" s="640"/>
      <c r="G243" s="640"/>
      <c r="H243" s="640"/>
      <c r="I243" s="640"/>
      <c r="J243" s="640"/>
      <c r="K243" s="640"/>
      <c r="L243" s="640"/>
      <c r="M243" s="640"/>
      <c r="N243" s="640"/>
      <c r="O243" s="640"/>
      <c r="P243" s="640"/>
      <c r="Q243" s="640"/>
      <c r="R243" s="640"/>
      <c r="S243" s="640"/>
      <c r="T243" s="640"/>
      <c r="U243" s="640"/>
      <c r="V243" s="640"/>
      <c r="W243" s="640"/>
      <c r="X243" s="640"/>
      <c r="Y243" s="640"/>
      <c r="Z243" s="640"/>
    </row>
    <row r="244" spans="3:26">
      <c r="C244" s="640"/>
      <c r="D244" s="640"/>
      <c r="E244" s="640"/>
      <c r="F244" s="640"/>
      <c r="G244" s="640"/>
      <c r="H244" s="640"/>
      <c r="I244" s="640"/>
      <c r="J244" s="640"/>
      <c r="K244" s="640"/>
      <c r="L244" s="640"/>
      <c r="M244" s="640"/>
      <c r="N244" s="640"/>
      <c r="O244" s="640"/>
      <c r="P244" s="640"/>
      <c r="Q244" s="640"/>
      <c r="R244" s="640"/>
      <c r="S244" s="640"/>
      <c r="T244" s="640"/>
      <c r="U244" s="640"/>
      <c r="V244" s="640"/>
      <c r="W244" s="640"/>
      <c r="X244" s="640"/>
      <c r="Y244" s="640"/>
      <c r="Z244" s="640"/>
    </row>
    <row r="245" spans="3:26">
      <c r="C245" s="640"/>
      <c r="D245" s="640"/>
      <c r="E245" s="640"/>
      <c r="F245" s="640"/>
      <c r="G245" s="640"/>
      <c r="H245" s="640"/>
      <c r="I245" s="640"/>
      <c r="J245" s="640"/>
      <c r="K245" s="640"/>
      <c r="L245" s="640"/>
      <c r="M245" s="640"/>
      <c r="N245" s="640"/>
      <c r="O245" s="640"/>
      <c r="P245" s="640"/>
      <c r="Q245" s="640"/>
      <c r="R245" s="640"/>
      <c r="S245" s="640"/>
      <c r="T245" s="640"/>
      <c r="U245" s="640"/>
      <c r="V245" s="640"/>
      <c r="W245" s="640"/>
      <c r="X245" s="640"/>
      <c r="Y245" s="640"/>
      <c r="Z245" s="640"/>
    </row>
    <row r="246" spans="3:26">
      <c r="C246" s="640"/>
      <c r="D246" s="640"/>
      <c r="E246" s="640"/>
      <c r="F246" s="640"/>
      <c r="G246" s="640"/>
      <c r="H246" s="640"/>
      <c r="I246" s="640"/>
      <c r="J246" s="640"/>
      <c r="K246" s="640"/>
      <c r="L246" s="640"/>
      <c r="M246" s="640"/>
      <c r="N246" s="640"/>
      <c r="O246" s="640"/>
      <c r="P246" s="640"/>
      <c r="Q246" s="640"/>
      <c r="R246" s="640"/>
      <c r="S246" s="640"/>
      <c r="T246" s="640"/>
      <c r="U246" s="640"/>
      <c r="V246" s="640"/>
      <c r="W246" s="640"/>
      <c r="X246" s="640"/>
      <c r="Y246" s="640"/>
      <c r="Z246" s="640"/>
    </row>
    <row r="247" spans="3:26">
      <c r="C247" s="640"/>
      <c r="D247" s="640"/>
      <c r="E247" s="640"/>
      <c r="F247" s="640"/>
      <c r="G247" s="640"/>
      <c r="H247" s="640"/>
      <c r="I247" s="640"/>
      <c r="J247" s="640"/>
      <c r="K247" s="640"/>
      <c r="L247" s="640"/>
      <c r="M247" s="640"/>
      <c r="N247" s="640"/>
      <c r="O247" s="640"/>
      <c r="P247" s="640"/>
      <c r="Q247" s="640"/>
      <c r="R247" s="640"/>
      <c r="S247" s="640"/>
      <c r="T247" s="640"/>
      <c r="U247" s="640"/>
      <c r="V247" s="640"/>
      <c r="W247" s="640"/>
      <c r="X247" s="640"/>
      <c r="Y247" s="640"/>
      <c r="Z247" s="640"/>
    </row>
    <row r="248" spans="3:26">
      <c r="C248" s="640"/>
      <c r="D248" s="640"/>
      <c r="E248" s="640"/>
      <c r="F248" s="640"/>
      <c r="G248" s="640"/>
      <c r="H248" s="640"/>
      <c r="I248" s="640"/>
      <c r="J248" s="640"/>
      <c r="K248" s="640"/>
      <c r="L248" s="640"/>
      <c r="M248" s="640"/>
      <c r="N248" s="640"/>
      <c r="O248" s="640"/>
      <c r="P248" s="640"/>
      <c r="Q248" s="640"/>
      <c r="R248" s="640"/>
      <c r="S248" s="640"/>
      <c r="T248" s="640"/>
      <c r="U248" s="640"/>
      <c r="V248" s="640"/>
      <c r="W248" s="640"/>
      <c r="X248" s="640"/>
      <c r="Y248" s="640"/>
      <c r="Z248" s="640"/>
    </row>
    <row r="249" spans="3:26">
      <c r="C249" s="640"/>
      <c r="D249" s="640"/>
      <c r="E249" s="640"/>
      <c r="F249" s="640"/>
      <c r="G249" s="640"/>
      <c r="H249" s="640"/>
      <c r="I249" s="640"/>
      <c r="J249" s="640"/>
      <c r="K249" s="640"/>
      <c r="L249" s="640"/>
      <c r="M249" s="640"/>
      <c r="N249" s="640"/>
      <c r="O249" s="640"/>
      <c r="P249" s="640"/>
      <c r="Q249" s="640"/>
      <c r="R249" s="640"/>
      <c r="S249" s="640"/>
      <c r="T249" s="640"/>
      <c r="U249" s="640"/>
      <c r="V249" s="640"/>
      <c r="W249" s="640"/>
      <c r="X249" s="640"/>
      <c r="Y249" s="640"/>
      <c r="Z249" s="640"/>
    </row>
    <row r="250" spans="3:26">
      <c r="C250" s="640"/>
      <c r="D250" s="640"/>
      <c r="E250" s="640"/>
      <c r="F250" s="640"/>
      <c r="G250" s="640"/>
      <c r="H250" s="640"/>
      <c r="I250" s="640"/>
      <c r="J250" s="640"/>
      <c r="K250" s="640"/>
      <c r="L250" s="640"/>
      <c r="M250" s="640"/>
      <c r="N250" s="640"/>
      <c r="O250" s="640"/>
      <c r="P250" s="640"/>
      <c r="Q250" s="640"/>
      <c r="R250" s="640"/>
      <c r="S250" s="640"/>
      <c r="T250" s="640"/>
      <c r="U250" s="640"/>
      <c r="V250" s="640"/>
      <c r="W250" s="640"/>
      <c r="X250" s="640"/>
      <c r="Y250" s="640"/>
      <c r="Z250" s="640"/>
    </row>
    <row r="251" spans="3:26">
      <c r="C251" s="640"/>
      <c r="D251" s="640"/>
      <c r="E251" s="640"/>
      <c r="F251" s="640"/>
      <c r="G251" s="640"/>
      <c r="H251" s="640"/>
      <c r="I251" s="640"/>
      <c r="J251" s="640"/>
      <c r="K251" s="640"/>
      <c r="L251" s="640"/>
      <c r="M251" s="640"/>
      <c r="N251" s="640"/>
      <c r="O251" s="640"/>
      <c r="P251" s="640"/>
      <c r="Q251" s="640"/>
      <c r="R251" s="640"/>
      <c r="S251" s="640"/>
      <c r="T251" s="640"/>
      <c r="U251" s="640"/>
      <c r="V251" s="640"/>
      <c r="W251" s="640"/>
      <c r="X251" s="640"/>
      <c r="Y251" s="640"/>
      <c r="Z251" s="640"/>
    </row>
    <row r="252" spans="3:26">
      <c r="C252" s="640"/>
      <c r="D252" s="640"/>
      <c r="E252" s="640"/>
      <c r="F252" s="640"/>
      <c r="G252" s="640"/>
      <c r="H252" s="640"/>
      <c r="I252" s="640"/>
      <c r="J252" s="640"/>
      <c r="K252" s="640"/>
      <c r="L252" s="640"/>
      <c r="M252" s="640"/>
      <c r="N252" s="640"/>
      <c r="O252" s="640"/>
      <c r="P252" s="640"/>
      <c r="Q252" s="640"/>
      <c r="R252" s="640"/>
      <c r="S252" s="640"/>
      <c r="T252" s="640"/>
      <c r="U252" s="640"/>
      <c r="V252" s="640"/>
      <c r="W252" s="640"/>
      <c r="X252" s="640"/>
      <c r="Y252" s="640"/>
      <c r="Z252" s="640"/>
    </row>
    <row r="253" spans="3:26">
      <c r="C253" s="640"/>
      <c r="D253" s="640"/>
      <c r="E253" s="640"/>
      <c r="F253" s="640"/>
      <c r="G253" s="640"/>
      <c r="H253" s="640"/>
      <c r="I253" s="640"/>
      <c r="J253" s="640"/>
      <c r="K253" s="640"/>
      <c r="L253" s="640"/>
      <c r="M253" s="640"/>
      <c r="N253" s="640"/>
      <c r="O253" s="640"/>
      <c r="P253" s="640"/>
      <c r="Q253" s="640"/>
      <c r="R253" s="640"/>
      <c r="S253" s="640"/>
      <c r="T253" s="640"/>
      <c r="U253" s="640"/>
      <c r="V253" s="640"/>
      <c r="W253" s="640"/>
      <c r="X253" s="640"/>
      <c r="Y253" s="640"/>
      <c r="Z253" s="640"/>
    </row>
    <row r="254" spans="3:26">
      <c r="C254" s="640"/>
      <c r="D254" s="640"/>
      <c r="E254" s="640"/>
      <c r="F254" s="640"/>
      <c r="G254" s="640"/>
      <c r="H254" s="640"/>
      <c r="I254" s="640"/>
      <c r="J254" s="640"/>
      <c r="K254" s="640"/>
      <c r="L254" s="640"/>
      <c r="M254" s="640"/>
      <c r="N254" s="640"/>
      <c r="O254" s="640"/>
      <c r="P254" s="640"/>
      <c r="Q254" s="640"/>
      <c r="R254" s="640"/>
      <c r="S254" s="640"/>
      <c r="T254" s="640"/>
      <c r="U254" s="640"/>
      <c r="V254" s="640"/>
      <c r="W254" s="640"/>
      <c r="X254" s="640"/>
      <c r="Y254" s="640"/>
      <c r="Z254" s="640"/>
    </row>
    <row r="255" spans="3:26">
      <c r="C255" s="640"/>
      <c r="D255" s="640"/>
      <c r="E255" s="640"/>
      <c r="F255" s="640"/>
      <c r="G255" s="640"/>
      <c r="H255" s="640"/>
      <c r="I255" s="640"/>
      <c r="J255" s="640"/>
      <c r="K255" s="640"/>
      <c r="L255" s="640"/>
      <c r="M255" s="640"/>
      <c r="N255" s="640"/>
      <c r="O255" s="640"/>
      <c r="P255" s="640"/>
      <c r="Q255" s="640"/>
      <c r="R255" s="640"/>
      <c r="S255" s="640"/>
      <c r="T255" s="640"/>
      <c r="U255" s="640"/>
      <c r="V255" s="640"/>
      <c r="W255" s="640"/>
      <c r="X255" s="640"/>
      <c r="Y255" s="640"/>
      <c r="Z255" s="640"/>
    </row>
    <row r="256" spans="3:26">
      <c r="C256" s="640"/>
      <c r="D256" s="640"/>
      <c r="E256" s="640"/>
      <c r="F256" s="640"/>
      <c r="G256" s="640"/>
      <c r="H256" s="640"/>
      <c r="I256" s="640"/>
      <c r="J256" s="640"/>
      <c r="K256" s="640"/>
      <c r="L256" s="640"/>
      <c r="M256" s="640"/>
      <c r="N256" s="640"/>
      <c r="O256" s="640"/>
      <c r="P256" s="640"/>
      <c r="Q256" s="640"/>
      <c r="R256" s="640"/>
      <c r="S256" s="640"/>
      <c r="T256" s="640"/>
      <c r="U256" s="640"/>
      <c r="V256" s="640"/>
      <c r="W256" s="640"/>
      <c r="X256" s="640"/>
      <c r="Y256" s="640"/>
      <c r="Z256" s="640"/>
    </row>
    <row r="257" spans="3:26">
      <c r="C257" s="640"/>
      <c r="D257" s="640"/>
      <c r="E257" s="640"/>
      <c r="F257" s="640"/>
      <c r="G257" s="640"/>
      <c r="H257" s="640"/>
      <c r="I257" s="640"/>
      <c r="J257" s="640"/>
      <c r="K257" s="640"/>
      <c r="L257" s="640"/>
      <c r="M257" s="640"/>
      <c r="N257" s="640"/>
      <c r="O257" s="640"/>
      <c r="P257" s="640"/>
      <c r="Q257" s="640"/>
      <c r="R257" s="640"/>
      <c r="S257" s="640"/>
      <c r="T257" s="640"/>
      <c r="U257" s="640"/>
      <c r="V257" s="640"/>
      <c r="W257" s="640"/>
      <c r="X257" s="640"/>
      <c r="Y257" s="640"/>
      <c r="Z257" s="640"/>
    </row>
    <row r="258" spans="3:26">
      <c r="C258" s="640"/>
      <c r="D258" s="640"/>
      <c r="E258" s="640"/>
      <c r="F258" s="640"/>
      <c r="G258" s="640"/>
      <c r="H258" s="640"/>
      <c r="I258" s="640"/>
      <c r="J258" s="640"/>
      <c r="K258" s="640"/>
      <c r="L258" s="640"/>
      <c r="M258" s="640"/>
      <c r="N258" s="640"/>
      <c r="O258" s="640"/>
      <c r="P258" s="640"/>
      <c r="Q258" s="640"/>
      <c r="R258" s="640"/>
      <c r="S258" s="640"/>
      <c r="T258" s="640"/>
      <c r="U258" s="640"/>
      <c r="V258" s="640"/>
      <c r="W258" s="640"/>
      <c r="X258" s="640"/>
      <c r="Y258" s="640"/>
      <c r="Z258" s="640"/>
    </row>
    <row r="259" spans="3:26">
      <c r="C259" s="640"/>
      <c r="D259" s="640"/>
      <c r="E259" s="640"/>
      <c r="F259" s="640"/>
      <c r="G259" s="640"/>
      <c r="H259" s="640"/>
      <c r="I259" s="640"/>
      <c r="J259" s="640"/>
      <c r="K259" s="640"/>
      <c r="L259" s="640"/>
      <c r="M259" s="640"/>
      <c r="N259" s="640"/>
      <c r="O259" s="640"/>
      <c r="P259" s="640"/>
      <c r="Q259" s="640"/>
      <c r="R259" s="640"/>
      <c r="S259" s="640"/>
      <c r="T259" s="640"/>
      <c r="U259" s="640"/>
      <c r="V259" s="640"/>
      <c r="W259" s="640"/>
      <c r="X259" s="640"/>
      <c r="Y259" s="640"/>
      <c r="Z259" s="640"/>
    </row>
    <row r="260" spans="3:26">
      <c r="C260" s="640"/>
      <c r="D260" s="640"/>
      <c r="E260" s="640"/>
      <c r="F260" s="640"/>
      <c r="G260" s="640"/>
      <c r="H260" s="640"/>
      <c r="I260" s="640"/>
      <c r="J260" s="640"/>
      <c r="K260" s="640"/>
      <c r="L260" s="640"/>
      <c r="M260" s="640"/>
      <c r="N260" s="640"/>
      <c r="O260" s="640"/>
      <c r="P260" s="640"/>
      <c r="Q260" s="640"/>
      <c r="R260" s="640"/>
      <c r="S260" s="640"/>
      <c r="T260" s="640"/>
      <c r="U260" s="640"/>
      <c r="V260" s="640"/>
      <c r="W260" s="640"/>
      <c r="X260" s="640"/>
      <c r="Y260" s="640"/>
      <c r="Z260" s="640"/>
    </row>
    <row r="261" spans="3:26">
      <c r="C261" s="640"/>
      <c r="D261" s="640"/>
      <c r="E261" s="640"/>
      <c r="F261" s="640"/>
      <c r="G261" s="640"/>
      <c r="H261" s="640"/>
      <c r="I261" s="640"/>
      <c r="J261" s="640"/>
      <c r="K261" s="640"/>
      <c r="L261" s="640"/>
      <c r="M261" s="640"/>
      <c r="N261" s="640"/>
      <c r="O261" s="640"/>
      <c r="P261" s="640"/>
      <c r="Q261" s="640"/>
      <c r="R261" s="640"/>
      <c r="S261" s="640"/>
      <c r="T261" s="640"/>
      <c r="U261" s="640"/>
      <c r="V261" s="640"/>
      <c r="W261" s="640"/>
      <c r="X261" s="640"/>
      <c r="Y261" s="640"/>
      <c r="Z261" s="640"/>
    </row>
    <row r="262" spans="3:26">
      <c r="C262" s="640"/>
      <c r="D262" s="640"/>
      <c r="E262" s="640"/>
      <c r="F262" s="640"/>
      <c r="G262" s="640"/>
      <c r="H262" s="640"/>
      <c r="I262" s="640"/>
      <c r="J262" s="640"/>
      <c r="K262" s="640"/>
      <c r="L262" s="640"/>
      <c r="M262" s="640"/>
      <c r="N262" s="640"/>
      <c r="O262" s="640"/>
      <c r="P262" s="640"/>
      <c r="Q262" s="640"/>
      <c r="R262" s="640"/>
      <c r="S262" s="640"/>
      <c r="T262" s="640"/>
      <c r="U262" s="640"/>
      <c r="V262" s="640"/>
      <c r="W262" s="640"/>
      <c r="X262" s="640"/>
      <c r="Y262" s="640"/>
      <c r="Z262" s="640"/>
    </row>
    <row r="263" spans="3:26">
      <c r="C263" s="640"/>
      <c r="D263" s="640"/>
      <c r="E263" s="640"/>
      <c r="F263" s="640"/>
      <c r="G263" s="640"/>
      <c r="H263" s="640"/>
      <c r="I263" s="640"/>
      <c r="J263" s="640"/>
      <c r="K263" s="640"/>
      <c r="L263" s="640"/>
      <c r="M263" s="640"/>
      <c r="N263" s="640"/>
      <c r="O263" s="640"/>
      <c r="P263" s="640"/>
      <c r="Q263" s="640"/>
      <c r="R263" s="640"/>
      <c r="S263" s="640"/>
      <c r="T263" s="640"/>
      <c r="U263" s="640"/>
      <c r="V263" s="640"/>
      <c r="W263" s="640"/>
      <c r="X263" s="640"/>
      <c r="Y263" s="640"/>
      <c r="Z263" s="640"/>
    </row>
    <row r="264" spans="3:26">
      <c r="C264" s="640"/>
      <c r="D264" s="640"/>
      <c r="E264" s="640"/>
      <c r="F264" s="640"/>
      <c r="G264" s="640"/>
      <c r="H264" s="640"/>
      <c r="I264" s="640"/>
      <c r="J264" s="640"/>
      <c r="K264" s="640"/>
      <c r="L264" s="640"/>
      <c r="M264" s="640"/>
      <c r="N264" s="640"/>
      <c r="O264" s="640"/>
      <c r="P264" s="640"/>
      <c r="Q264" s="640"/>
      <c r="R264" s="640"/>
      <c r="S264" s="640"/>
      <c r="T264" s="640"/>
      <c r="U264" s="640"/>
      <c r="V264" s="640"/>
      <c r="W264" s="640"/>
      <c r="X264" s="640"/>
      <c r="Y264" s="640"/>
      <c r="Z264" s="640"/>
    </row>
    <row r="265" spans="3:26">
      <c r="C265" s="640"/>
      <c r="D265" s="640"/>
      <c r="E265" s="640"/>
      <c r="F265" s="640"/>
      <c r="G265" s="640"/>
      <c r="H265" s="640"/>
      <c r="I265" s="640"/>
      <c r="J265" s="640"/>
      <c r="K265" s="640"/>
      <c r="L265" s="640"/>
      <c r="M265" s="640"/>
      <c r="N265" s="640"/>
      <c r="O265" s="640"/>
      <c r="P265" s="640"/>
      <c r="Q265" s="640"/>
      <c r="R265" s="640"/>
      <c r="S265" s="640"/>
      <c r="T265" s="640"/>
      <c r="U265" s="640"/>
      <c r="V265" s="640"/>
      <c r="W265" s="640"/>
      <c r="X265" s="640"/>
      <c r="Y265" s="640"/>
      <c r="Z265" s="640"/>
    </row>
    <row r="266" spans="3:26">
      <c r="C266" s="640"/>
      <c r="D266" s="640"/>
      <c r="E266" s="640"/>
      <c r="F266" s="640"/>
      <c r="G266" s="640"/>
      <c r="H266" s="640"/>
      <c r="I266" s="640"/>
      <c r="J266" s="640"/>
      <c r="K266" s="640"/>
      <c r="L266" s="640"/>
      <c r="M266" s="640"/>
      <c r="N266" s="640"/>
      <c r="O266" s="640"/>
      <c r="P266" s="640"/>
      <c r="Q266" s="640"/>
      <c r="R266" s="640"/>
      <c r="S266" s="640"/>
      <c r="T266" s="640"/>
      <c r="U266" s="640"/>
      <c r="V266" s="640"/>
      <c r="W266" s="640"/>
      <c r="X266" s="640"/>
      <c r="Y266" s="640"/>
      <c r="Z266" s="640"/>
    </row>
    <row r="267" spans="3:26">
      <c r="C267" s="640"/>
      <c r="D267" s="640"/>
      <c r="E267" s="640"/>
      <c r="F267" s="640"/>
      <c r="G267" s="640"/>
      <c r="H267" s="640"/>
      <c r="I267" s="640"/>
      <c r="J267" s="640"/>
      <c r="K267" s="640"/>
      <c r="L267" s="640"/>
      <c r="M267" s="640"/>
      <c r="N267" s="640"/>
      <c r="O267" s="640"/>
      <c r="P267" s="640"/>
      <c r="Q267" s="640"/>
      <c r="R267" s="640"/>
      <c r="S267" s="640"/>
      <c r="T267" s="640"/>
      <c r="U267" s="640"/>
      <c r="V267" s="640"/>
      <c r="W267" s="640"/>
      <c r="X267" s="640"/>
      <c r="Y267" s="640"/>
      <c r="Z267" s="640"/>
    </row>
    <row r="268" spans="3:26">
      <c r="C268" s="640"/>
      <c r="D268" s="640"/>
      <c r="E268" s="640"/>
      <c r="F268" s="640"/>
      <c r="G268" s="640"/>
      <c r="H268" s="640"/>
      <c r="I268" s="640"/>
      <c r="J268" s="640"/>
      <c r="K268" s="640"/>
      <c r="L268" s="640"/>
      <c r="M268" s="640"/>
      <c r="N268" s="640"/>
      <c r="O268" s="640"/>
      <c r="P268" s="640"/>
      <c r="Q268" s="640"/>
      <c r="R268" s="640"/>
      <c r="S268" s="640"/>
      <c r="T268" s="640"/>
      <c r="U268" s="640"/>
      <c r="V268" s="640"/>
      <c r="W268" s="640"/>
      <c r="X268" s="640"/>
      <c r="Y268" s="640"/>
      <c r="Z268" s="640"/>
    </row>
    <row r="269" spans="3:26">
      <c r="C269" s="640"/>
      <c r="D269" s="640"/>
      <c r="E269" s="640"/>
      <c r="F269" s="640"/>
      <c r="G269" s="640"/>
      <c r="H269" s="640"/>
      <c r="I269" s="640"/>
      <c r="J269" s="640"/>
      <c r="K269" s="640"/>
      <c r="L269" s="640"/>
      <c r="M269" s="640"/>
      <c r="N269" s="640"/>
      <c r="O269" s="640"/>
      <c r="P269" s="640"/>
      <c r="Q269" s="640"/>
      <c r="R269" s="640"/>
      <c r="S269" s="640"/>
      <c r="T269" s="640"/>
      <c r="U269" s="640"/>
      <c r="V269" s="640"/>
      <c r="W269" s="640"/>
      <c r="X269" s="640"/>
      <c r="Y269" s="640"/>
      <c r="Z269" s="640"/>
    </row>
    <row r="270" spans="3:26">
      <c r="C270" s="640"/>
      <c r="D270" s="640"/>
      <c r="E270" s="640"/>
      <c r="F270" s="640"/>
      <c r="G270" s="640"/>
      <c r="H270" s="640"/>
      <c r="I270" s="640"/>
      <c r="J270" s="640"/>
      <c r="K270" s="640"/>
      <c r="L270" s="640"/>
      <c r="M270" s="640"/>
      <c r="N270" s="640"/>
      <c r="O270" s="640"/>
      <c r="P270" s="640"/>
      <c r="Q270" s="640"/>
      <c r="R270" s="640"/>
      <c r="S270" s="640"/>
      <c r="T270" s="640"/>
      <c r="U270" s="640"/>
      <c r="V270" s="640"/>
      <c r="W270" s="640"/>
      <c r="X270" s="640"/>
      <c r="Y270" s="640"/>
      <c r="Z270" s="640"/>
    </row>
    <row r="271" spans="3:26">
      <c r="C271" s="640"/>
      <c r="D271" s="640"/>
      <c r="E271" s="640"/>
      <c r="F271" s="640"/>
      <c r="G271" s="640"/>
      <c r="H271" s="640"/>
      <c r="I271" s="640"/>
      <c r="J271" s="640"/>
      <c r="K271" s="640"/>
      <c r="L271" s="640"/>
      <c r="M271" s="640"/>
      <c r="N271" s="640"/>
      <c r="O271" s="640"/>
      <c r="P271" s="640"/>
      <c r="Q271" s="640"/>
      <c r="R271" s="640"/>
      <c r="S271" s="640"/>
      <c r="T271" s="640"/>
      <c r="U271" s="640"/>
      <c r="V271" s="640"/>
      <c r="W271" s="640"/>
      <c r="X271" s="640"/>
      <c r="Y271" s="640"/>
      <c r="Z271" s="640"/>
    </row>
    <row r="272" spans="3:26">
      <c r="C272" s="640"/>
      <c r="D272" s="640"/>
      <c r="E272" s="640"/>
      <c r="F272" s="640"/>
      <c r="G272" s="640"/>
      <c r="H272" s="640"/>
      <c r="I272" s="640"/>
      <c r="J272" s="640"/>
      <c r="K272" s="640"/>
      <c r="L272" s="640"/>
      <c r="M272" s="640"/>
      <c r="N272" s="640"/>
      <c r="O272" s="640"/>
      <c r="P272" s="640"/>
      <c r="Q272" s="640"/>
      <c r="R272" s="640"/>
      <c r="S272" s="640"/>
      <c r="T272" s="640"/>
      <c r="U272" s="640"/>
      <c r="V272" s="640"/>
      <c r="W272" s="640"/>
      <c r="X272" s="640"/>
      <c r="Y272" s="640"/>
      <c r="Z272" s="640"/>
    </row>
    <row r="273" spans="3:26">
      <c r="C273" s="640"/>
      <c r="D273" s="640"/>
      <c r="E273" s="640"/>
      <c r="F273" s="640"/>
      <c r="G273" s="640"/>
      <c r="H273" s="640"/>
      <c r="I273" s="640"/>
      <c r="J273" s="640"/>
      <c r="K273" s="640"/>
      <c r="L273" s="640"/>
      <c r="M273" s="640"/>
      <c r="N273" s="640"/>
      <c r="O273" s="640"/>
      <c r="P273" s="640"/>
      <c r="Q273" s="640"/>
      <c r="R273" s="640"/>
      <c r="S273" s="640"/>
      <c r="T273" s="640"/>
      <c r="U273" s="640"/>
      <c r="V273" s="640"/>
      <c r="W273" s="640"/>
      <c r="X273" s="640"/>
      <c r="Y273" s="640"/>
      <c r="Z273" s="640"/>
    </row>
    <row r="274" spans="3:26">
      <c r="C274" s="640"/>
      <c r="D274" s="640"/>
      <c r="E274" s="640"/>
      <c r="F274" s="640"/>
      <c r="G274" s="640"/>
      <c r="H274" s="640"/>
      <c r="I274" s="640"/>
      <c r="J274" s="640"/>
      <c r="K274" s="640"/>
      <c r="L274" s="640"/>
      <c r="M274" s="640"/>
      <c r="N274" s="640"/>
      <c r="O274" s="640"/>
      <c r="P274" s="640"/>
      <c r="Q274" s="640"/>
      <c r="R274" s="640"/>
      <c r="S274" s="640"/>
      <c r="T274" s="640"/>
      <c r="U274" s="640"/>
      <c r="V274" s="640"/>
      <c r="W274" s="640"/>
      <c r="X274" s="640"/>
      <c r="Y274" s="640"/>
      <c r="Z274" s="640"/>
    </row>
    <row r="275" spans="3:26">
      <c r="C275" s="640"/>
      <c r="D275" s="640"/>
      <c r="E275" s="640"/>
      <c r="F275" s="640"/>
      <c r="G275" s="640"/>
      <c r="H275" s="640"/>
      <c r="I275" s="640"/>
      <c r="J275" s="640"/>
      <c r="K275" s="640"/>
      <c r="L275" s="640"/>
      <c r="M275" s="640"/>
      <c r="N275" s="640"/>
      <c r="O275" s="640"/>
      <c r="P275" s="640"/>
      <c r="Q275" s="640"/>
      <c r="R275" s="640"/>
      <c r="S275" s="640"/>
      <c r="T275" s="640"/>
      <c r="U275" s="640"/>
      <c r="V275" s="640"/>
      <c r="W275" s="640"/>
      <c r="X275" s="640"/>
      <c r="Y275" s="640"/>
      <c r="Z275" s="640"/>
    </row>
    <row r="276" spans="3:26">
      <c r="C276" s="640"/>
      <c r="D276" s="640"/>
      <c r="E276" s="640"/>
      <c r="F276" s="640"/>
      <c r="G276" s="640"/>
      <c r="H276" s="640"/>
      <c r="I276" s="640"/>
      <c r="J276" s="640"/>
      <c r="K276" s="640"/>
      <c r="L276" s="640"/>
      <c r="M276" s="640"/>
      <c r="N276" s="640"/>
      <c r="O276" s="640"/>
      <c r="P276" s="640"/>
      <c r="Q276" s="640"/>
      <c r="R276" s="640"/>
      <c r="S276" s="640"/>
      <c r="T276" s="640"/>
      <c r="U276" s="640"/>
      <c r="V276" s="640"/>
      <c r="W276" s="640"/>
      <c r="X276" s="640"/>
      <c r="Y276" s="640"/>
      <c r="Z276" s="640"/>
    </row>
    <row r="277" spans="3:26">
      <c r="C277" s="640"/>
      <c r="D277" s="640"/>
      <c r="E277" s="640"/>
      <c r="F277" s="640"/>
      <c r="G277" s="640"/>
      <c r="H277" s="640"/>
      <c r="I277" s="640"/>
      <c r="J277" s="640"/>
      <c r="K277" s="640"/>
      <c r="L277" s="640"/>
      <c r="M277" s="640"/>
      <c r="N277" s="640"/>
      <c r="O277" s="640"/>
      <c r="P277" s="640"/>
      <c r="Q277" s="640"/>
      <c r="R277" s="640"/>
      <c r="S277" s="640"/>
      <c r="T277" s="640"/>
      <c r="U277" s="640"/>
      <c r="V277" s="640"/>
      <c r="W277" s="640"/>
      <c r="X277" s="640"/>
      <c r="Y277" s="640"/>
      <c r="Z277" s="640"/>
    </row>
    <row r="278" spans="3:26">
      <c r="C278" s="640"/>
      <c r="D278" s="640"/>
      <c r="E278" s="640"/>
      <c r="F278" s="640"/>
      <c r="G278" s="640"/>
      <c r="H278" s="640"/>
      <c r="I278" s="640"/>
      <c r="J278" s="640"/>
      <c r="K278" s="640"/>
      <c r="L278" s="640"/>
      <c r="M278" s="640"/>
      <c r="N278" s="640"/>
      <c r="O278" s="640"/>
      <c r="P278" s="640"/>
      <c r="Q278" s="640"/>
      <c r="R278" s="640"/>
      <c r="S278" s="640"/>
      <c r="T278" s="640"/>
      <c r="U278" s="640"/>
      <c r="V278" s="640"/>
      <c r="W278" s="640"/>
      <c r="X278" s="640"/>
      <c r="Y278" s="640"/>
      <c r="Z278" s="640"/>
    </row>
    <row r="279" spans="3:26">
      <c r="C279" s="640"/>
      <c r="D279" s="640"/>
      <c r="E279" s="640"/>
      <c r="F279" s="640"/>
      <c r="G279" s="640"/>
      <c r="H279" s="640"/>
      <c r="I279" s="640"/>
      <c r="J279" s="640"/>
      <c r="K279" s="640"/>
      <c r="L279" s="640"/>
      <c r="M279" s="640"/>
      <c r="N279" s="640"/>
      <c r="O279" s="640"/>
      <c r="P279" s="640"/>
      <c r="Q279" s="640"/>
      <c r="R279" s="640"/>
      <c r="S279" s="640"/>
      <c r="T279" s="640"/>
      <c r="U279" s="640"/>
      <c r="V279" s="640"/>
      <c r="W279" s="640"/>
      <c r="X279" s="640"/>
      <c r="Y279" s="640"/>
      <c r="Z279" s="640"/>
    </row>
    <row r="280" spans="3:26">
      <c r="C280" s="640"/>
      <c r="D280" s="640"/>
      <c r="E280" s="640"/>
      <c r="F280" s="640"/>
      <c r="G280" s="640"/>
      <c r="H280" s="640"/>
      <c r="I280" s="640"/>
      <c r="J280" s="640"/>
      <c r="K280" s="640"/>
      <c r="L280" s="640"/>
      <c r="M280" s="640"/>
      <c r="N280" s="640"/>
      <c r="O280" s="640"/>
      <c r="P280" s="640"/>
      <c r="Q280" s="640"/>
      <c r="R280" s="640"/>
      <c r="S280" s="640"/>
      <c r="T280" s="640"/>
      <c r="U280" s="640"/>
      <c r="V280" s="640"/>
      <c r="W280" s="640"/>
      <c r="X280" s="640"/>
      <c r="Y280" s="640"/>
      <c r="Z280" s="640"/>
    </row>
    <row r="281" spans="3:26">
      <c r="C281" s="640"/>
      <c r="D281" s="640"/>
      <c r="E281" s="640"/>
      <c r="F281" s="640"/>
      <c r="G281" s="640"/>
      <c r="H281" s="640"/>
      <c r="I281" s="640"/>
      <c r="J281" s="640"/>
      <c r="K281" s="640"/>
      <c r="L281" s="640"/>
      <c r="M281" s="640"/>
      <c r="N281" s="640"/>
      <c r="O281" s="640"/>
      <c r="P281" s="640"/>
      <c r="Q281" s="640"/>
      <c r="R281" s="640"/>
      <c r="S281" s="640"/>
      <c r="T281" s="640"/>
      <c r="U281" s="640"/>
      <c r="V281" s="640"/>
      <c r="W281" s="640"/>
      <c r="X281" s="640"/>
      <c r="Y281" s="640"/>
      <c r="Z281" s="640"/>
    </row>
    <row r="282" spans="3:26">
      <c r="C282" s="640"/>
      <c r="D282" s="640"/>
      <c r="E282" s="640"/>
      <c r="F282" s="640"/>
      <c r="G282" s="640"/>
      <c r="H282" s="640"/>
      <c r="I282" s="640"/>
      <c r="J282" s="640"/>
      <c r="K282" s="640"/>
      <c r="L282" s="640"/>
      <c r="M282" s="640"/>
      <c r="N282" s="640"/>
      <c r="O282" s="640"/>
      <c r="P282" s="640"/>
      <c r="Q282" s="640"/>
      <c r="R282" s="640"/>
      <c r="S282" s="640"/>
      <c r="T282" s="640"/>
      <c r="U282" s="640"/>
      <c r="V282" s="640"/>
      <c r="W282" s="640"/>
      <c r="X282" s="640"/>
      <c r="Y282" s="640"/>
      <c r="Z282" s="640"/>
    </row>
    <row r="283" spans="3:26">
      <c r="C283" s="640"/>
      <c r="D283" s="640"/>
      <c r="E283" s="640"/>
      <c r="F283" s="640"/>
      <c r="G283" s="640"/>
      <c r="H283" s="640"/>
      <c r="I283" s="640"/>
      <c r="J283" s="640"/>
      <c r="K283" s="640"/>
      <c r="L283" s="640"/>
      <c r="M283" s="640"/>
      <c r="N283" s="640"/>
      <c r="O283" s="640"/>
      <c r="P283" s="640"/>
      <c r="Q283" s="640"/>
      <c r="R283" s="640"/>
      <c r="S283" s="640"/>
      <c r="T283" s="640"/>
      <c r="U283" s="640"/>
      <c r="V283" s="640"/>
      <c r="W283" s="640"/>
      <c r="X283" s="640"/>
      <c r="Y283" s="640"/>
      <c r="Z283" s="640"/>
    </row>
    <row r="284" spans="3:26">
      <c r="C284" s="640"/>
      <c r="D284" s="640"/>
      <c r="E284" s="640"/>
      <c r="F284" s="640"/>
      <c r="G284" s="640"/>
      <c r="H284" s="640"/>
      <c r="I284" s="640"/>
      <c r="J284" s="640"/>
      <c r="K284" s="640"/>
      <c r="L284" s="640"/>
      <c r="M284" s="640"/>
      <c r="N284" s="640"/>
      <c r="O284" s="640"/>
      <c r="P284" s="640"/>
      <c r="Q284" s="640"/>
      <c r="R284" s="640"/>
      <c r="S284" s="640"/>
      <c r="T284" s="640"/>
      <c r="U284" s="640"/>
      <c r="V284" s="640"/>
      <c r="W284" s="640"/>
      <c r="X284" s="640"/>
      <c r="Y284" s="640"/>
      <c r="Z284" s="640"/>
    </row>
    <row r="285" spans="3:26">
      <c r="C285" s="640"/>
      <c r="D285" s="640"/>
      <c r="E285" s="640"/>
      <c r="F285" s="640"/>
      <c r="G285" s="640"/>
      <c r="H285" s="640"/>
      <c r="I285" s="640"/>
      <c r="J285" s="640"/>
      <c r="K285" s="640"/>
      <c r="L285" s="640"/>
      <c r="M285" s="640"/>
      <c r="N285" s="640"/>
      <c r="O285" s="640"/>
      <c r="P285" s="640"/>
      <c r="Q285" s="640"/>
      <c r="R285" s="640"/>
      <c r="S285" s="640"/>
      <c r="T285" s="640"/>
      <c r="U285" s="640"/>
      <c r="V285" s="640"/>
      <c r="W285" s="640"/>
      <c r="X285" s="640"/>
      <c r="Y285" s="640"/>
      <c r="Z285" s="640"/>
    </row>
    <row r="286" spans="3:26">
      <c r="C286" s="640"/>
      <c r="D286" s="640"/>
      <c r="E286" s="640"/>
      <c r="F286" s="640"/>
      <c r="G286" s="640"/>
      <c r="H286" s="640"/>
      <c r="I286" s="640"/>
      <c r="J286" s="640"/>
      <c r="K286" s="640"/>
      <c r="L286" s="640"/>
      <c r="M286" s="640"/>
      <c r="N286" s="640"/>
      <c r="O286" s="640"/>
      <c r="P286" s="640"/>
      <c r="Q286" s="640"/>
      <c r="R286" s="640"/>
      <c r="S286" s="640"/>
      <c r="T286" s="640"/>
      <c r="U286" s="640"/>
      <c r="V286" s="640"/>
      <c r="W286" s="640"/>
      <c r="X286" s="640"/>
      <c r="Y286" s="640"/>
      <c r="Z286" s="640"/>
    </row>
    <row r="287" spans="3:26">
      <c r="C287" s="640"/>
      <c r="D287" s="640"/>
      <c r="E287" s="640"/>
      <c r="F287" s="640"/>
      <c r="G287" s="640"/>
      <c r="H287" s="640"/>
      <c r="I287" s="640"/>
      <c r="J287" s="640"/>
      <c r="K287" s="640"/>
      <c r="L287" s="640"/>
      <c r="M287" s="640"/>
      <c r="N287" s="640"/>
      <c r="O287" s="640"/>
      <c r="P287" s="640"/>
      <c r="Q287" s="640"/>
      <c r="R287" s="640"/>
      <c r="S287" s="640"/>
      <c r="T287" s="640"/>
      <c r="U287" s="640"/>
      <c r="V287" s="640"/>
      <c r="W287" s="640"/>
      <c r="X287" s="640"/>
      <c r="Y287" s="640"/>
      <c r="Z287" s="640"/>
    </row>
    <row r="288" spans="3:26">
      <c r="C288" s="640"/>
      <c r="D288" s="640"/>
      <c r="E288" s="640"/>
      <c r="F288" s="640"/>
      <c r="G288" s="640"/>
      <c r="H288" s="640"/>
      <c r="I288" s="640"/>
      <c r="J288" s="640"/>
      <c r="K288" s="640"/>
      <c r="L288" s="640"/>
      <c r="M288" s="640"/>
      <c r="N288" s="640"/>
      <c r="O288" s="640"/>
      <c r="P288" s="640"/>
      <c r="Q288" s="640"/>
      <c r="R288" s="640"/>
      <c r="S288" s="640"/>
      <c r="T288" s="640"/>
      <c r="U288" s="640"/>
      <c r="V288" s="640"/>
      <c r="W288" s="640"/>
      <c r="X288" s="640"/>
      <c r="Y288" s="640"/>
      <c r="Z288" s="640"/>
    </row>
    <row r="289" spans="3:26">
      <c r="C289" s="640"/>
      <c r="D289" s="640"/>
      <c r="E289" s="640"/>
      <c r="F289" s="640"/>
      <c r="G289" s="640"/>
      <c r="H289" s="640"/>
      <c r="I289" s="640"/>
      <c r="J289" s="640"/>
      <c r="K289" s="640"/>
      <c r="L289" s="640"/>
      <c r="M289" s="640"/>
      <c r="N289" s="640"/>
      <c r="O289" s="640"/>
      <c r="P289" s="640"/>
      <c r="Q289" s="640"/>
      <c r="R289" s="640"/>
      <c r="S289" s="640"/>
      <c r="T289" s="640"/>
      <c r="U289" s="640"/>
      <c r="V289" s="640"/>
      <c r="W289" s="640"/>
      <c r="X289" s="640"/>
      <c r="Y289" s="640"/>
      <c r="Z289" s="640"/>
    </row>
    <row r="290" spans="3:26">
      <c r="C290" s="640"/>
      <c r="D290" s="640"/>
      <c r="E290" s="640"/>
      <c r="F290" s="640"/>
      <c r="G290" s="640"/>
      <c r="H290" s="640"/>
      <c r="I290" s="640"/>
      <c r="J290" s="640"/>
      <c r="K290" s="640"/>
      <c r="L290" s="640"/>
      <c r="M290" s="640"/>
      <c r="N290" s="640"/>
      <c r="O290" s="640"/>
      <c r="P290" s="640"/>
      <c r="Q290" s="640"/>
      <c r="R290" s="640"/>
      <c r="S290" s="640"/>
      <c r="T290" s="640"/>
      <c r="U290" s="640"/>
      <c r="V290" s="640"/>
      <c r="W290" s="640"/>
      <c r="X290" s="640"/>
      <c r="Y290" s="640"/>
      <c r="Z290" s="640"/>
    </row>
    <row r="291" spans="3:26">
      <c r="C291" s="640"/>
      <c r="D291" s="640"/>
      <c r="E291" s="640"/>
      <c r="F291" s="640"/>
      <c r="G291" s="640"/>
      <c r="H291" s="640"/>
      <c r="I291" s="640"/>
      <c r="J291" s="640"/>
      <c r="K291" s="640"/>
      <c r="L291" s="640"/>
      <c r="M291" s="640"/>
      <c r="N291" s="640"/>
      <c r="O291" s="640"/>
      <c r="P291" s="640"/>
      <c r="Q291" s="640"/>
      <c r="R291" s="640"/>
      <c r="S291" s="640"/>
      <c r="T291" s="640"/>
      <c r="U291" s="640"/>
      <c r="V291" s="640"/>
      <c r="W291" s="640"/>
      <c r="X291" s="640"/>
      <c r="Y291" s="640"/>
      <c r="Z291" s="640"/>
    </row>
    <row r="292" spans="3:26">
      <c r="C292" s="640"/>
      <c r="D292" s="640"/>
      <c r="E292" s="640"/>
      <c r="F292" s="640"/>
      <c r="G292" s="640"/>
      <c r="H292" s="640"/>
      <c r="I292" s="640"/>
      <c r="J292" s="640"/>
      <c r="K292" s="640"/>
      <c r="L292" s="640"/>
      <c r="M292" s="640"/>
      <c r="N292" s="640"/>
      <c r="O292" s="640"/>
      <c r="P292" s="640"/>
      <c r="Q292" s="640"/>
      <c r="R292" s="640"/>
      <c r="S292" s="640"/>
      <c r="T292" s="640"/>
      <c r="U292" s="640"/>
      <c r="V292" s="640"/>
      <c r="W292" s="640"/>
      <c r="X292" s="640"/>
      <c r="Y292" s="640"/>
      <c r="Z292" s="640"/>
    </row>
    <row r="293" spans="3:26">
      <c r="C293" s="640"/>
      <c r="D293" s="640"/>
      <c r="E293" s="640"/>
      <c r="F293" s="640"/>
      <c r="G293" s="640"/>
      <c r="H293" s="640"/>
      <c r="I293" s="640"/>
      <c r="J293" s="640"/>
      <c r="K293" s="640"/>
      <c r="L293" s="640"/>
      <c r="M293" s="640"/>
      <c r="N293" s="640"/>
      <c r="O293" s="640"/>
      <c r="P293" s="640"/>
      <c r="Q293" s="640"/>
      <c r="R293" s="640"/>
      <c r="S293" s="640"/>
      <c r="T293" s="640"/>
      <c r="U293" s="640"/>
      <c r="V293" s="640"/>
      <c r="W293" s="640"/>
      <c r="X293" s="640"/>
      <c r="Y293" s="640"/>
      <c r="Z293" s="640"/>
    </row>
    <row r="294" spans="3:26">
      <c r="C294" s="640"/>
      <c r="D294" s="640"/>
      <c r="E294" s="640"/>
      <c r="F294" s="640"/>
      <c r="G294" s="640"/>
      <c r="H294" s="640"/>
      <c r="I294" s="640"/>
      <c r="J294" s="640"/>
      <c r="K294" s="640"/>
      <c r="L294" s="640"/>
      <c r="M294" s="640"/>
      <c r="N294" s="640"/>
      <c r="O294" s="640"/>
      <c r="P294" s="640"/>
      <c r="Q294" s="640"/>
      <c r="R294" s="640"/>
      <c r="S294" s="640"/>
      <c r="T294" s="640"/>
      <c r="U294" s="640"/>
      <c r="V294" s="640"/>
      <c r="W294" s="640"/>
      <c r="X294" s="640"/>
      <c r="Y294" s="640"/>
      <c r="Z294" s="640"/>
    </row>
    <row r="295" spans="3:26">
      <c r="C295" s="640"/>
      <c r="D295" s="640"/>
      <c r="E295" s="640"/>
      <c r="F295" s="640"/>
      <c r="G295" s="640"/>
      <c r="H295" s="640"/>
      <c r="I295" s="640"/>
      <c r="J295" s="640"/>
      <c r="K295" s="640"/>
      <c r="L295" s="640"/>
      <c r="M295" s="640"/>
      <c r="N295" s="640"/>
      <c r="O295" s="640"/>
      <c r="P295" s="640"/>
      <c r="Q295" s="640"/>
      <c r="R295" s="640"/>
      <c r="S295" s="640"/>
      <c r="T295" s="640"/>
      <c r="U295" s="640"/>
      <c r="V295" s="640"/>
      <c r="W295" s="640"/>
      <c r="X295" s="640"/>
      <c r="Y295" s="640"/>
      <c r="Z295" s="640"/>
    </row>
    <row r="296" spans="3:26">
      <c r="C296" s="640"/>
      <c r="D296" s="640"/>
      <c r="E296" s="640"/>
      <c r="F296" s="640"/>
      <c r="G296" s="640"/>
      <c r="H296" s="640"/>
      <c r="I296" s="640"/>
      <c r="J296" s="640"/>
      <c r="K296" s="640"/>
      <c r="L296" s="640"/>
      <c r="M296" s="640"/>
      <c r="N296" s="640"/>
      <c r="O296" s="640"/>
      <c r="P296" s="640"/>
      <c r="Q296" s="640"/>
      <c r="R296" s="640"/>
      <c r="S296" s="640"/>
      <c r="T296" s="640"/>
      <c r="U296" s="640"/>
      <c r="V296" s="640"/>
      <c r="W296" s="640"/>
      <c r="X296" s="640"/>
      <c r="Y296" s="640"/>
      <c r="Z296" s="640"/>
    </row>
    <row r="297" spans="3:26">
      <c r="C297" s="640"/>
      <c r="D297" s="640"/>
      <c r="E297" s="640"/>
      <c r="F297" s="640"/>
      <c r="G297" s="640"/>
      <c r="H297" s="640"/>
      <c r="I297" s="640"/>
      <c r="J297" s="640"/>
      <c r="K297" s="640"/>
      <c r="L297" s="640"/>
      <c r="M297" s="640"/>
      <c r="N297" s="640"/>
      <c r="O297" s="640"/>
      <c r="P297" s="640"/>
      <c r="Q297" s="640"/>
      <c r="R297" s="640"/>
      <c r="S297" s="640"/>
      <c r="T297" s="640"/>
      <c r="U297" s="640"/>
      <c r="V297" s="640"/>
      <c r="W297" s="640"/>
      <c r="X297" s="640"/>
      <c r="Y297" s="640"/>
      <c r="Z297" s="640"/>
    </row>
    <row r="298" spans="3:26">
      <c r="C298" s="640"/>
      <c r="D298" s="640"/>
      <c r="E298" s="640"/>
      <c r="F298" s="640"/>
      <c r="G298" s="640"/>
      <c r="H298" s="640"/>
      <c r="I298" s="640"/>
      <c r="J298" s="640"/>
      <c r="K298" s="640"/>
      <c r="L298" s="640"/>
      <c r="M298" s="640"/>
      <c r="N298" s="640"/>
      <c r="O298" s="640"/>
      <c r="P298" s="640"/>
      <c r="Q298" s="640"/>
      <c r="R298" s="640"/>
      <c r="S298" s="640"/>
      <c r="T298" s="640"/>
      <c r="U298" s="640"/>
      <c r="V298" s="640"/>
      <c r="W298" s="640"/>
      <c r="X298" s="640"/>
      <c r="Y298" s="640"/>
      <c r="Z298" s="640"/>
    </row>
    <row r="299" spans="3:26">
      <c r="C299" s="640"/>
      <c r="D299" s="640"/>
      <c r="E299" s="640"/>
      <c r="F299" s="640"/>
      <c r="G299" s="640"/>
      <c r="H299" s="640"/>
      <c r="I299" s="640"/>
      <c r="J299" s="640"/>
      <c r="K299" s="640"/>
      <c r="L299" s="640"/>
      <c r="M299" s="640"/>
      <c r="N299" s="640"/>
      <c r="O299" s="640"/>
      <c r="P299" s="640"/>
      <c r="Q299" s="640"/>
      <c r="R299" s="640"/>
      <c r="S299" s="640"/>
      <c r="T299" s="640"/>
      <c r="U299" s="640"/>
      <c r="V299" s="640"/>
      <c r="W299" s="640"/>
      <c r="X299" s="640"/>
      <c r="Y299" s="640"/>
      <c r="Z299" s="640"/>
    </row>
    <row r="300" spans="3:26">
      <c r="C300" s="640"/>
      <c r="D300" s="640"/>
      <c r="E300" s="640"/>
      <c r="F300" s="640"/>
      <c r="G300" s="640"/>
      <c r="H300" s="640"/>
      <c r="I300" s="640"/>
      <c r="J300" s="640"/>
      <c r="K300" s="640"/>
      <c r="L300" s="640"/>
      <c r="M300" s="640"/>
      <c r="N300" s="640"/>
      <c r="O300" s="640"/>
      <c r="P300" s="640"/>
      <c r="Q300" s="640"/>
      <c r="R300" s="640"/>
      <c r="S300" s="640"/>
      <c r="T300" s="640"/>
      <c r="U300" s="640"/>
      <c r="V300" s="640"/>
      <c r="W300" s="640"/>
      <c r="X300" s="640"/>
      <c r="Y300" s="640"/>
      <c r="Z300" s="640"/>
    </row>
    <row r="301" spans="3:26">
      <c r="C301" s="640"/>
      <c r="D301" s="640"/>
      <c r="E301" s="640"/>
      <c r="F301" s="640"/>
      <c r="G301" s="640"/>
      <c r="H301" s="640"/>
      <c r="I301" s="640"/>
      <c r="J301" s="640"/>
      <c r="K301" s="640"/>
      <c r="L301" s="640"/>
      <c r="M301" s="640"/>
      <c r="N301" s="640"/>
      <c r="O301" s="640"/>
      <c r="P301" s="640"/>
      <c r="Q301" s="640"/>
      <c r="R301" s="640"/>
      <c r="S301" s="640"/>
      <c r="T301" s="640"/>
      <c r="U301" s="640"/>
      <c r="V301" s="640"/>
      <c r="W301" s="640"/>
      <c r="X301" s="640"/>
      <c r="Y301" s="640"/>
      <c r="Z301" s="640"/>
    </row>
    <row r="302" spans="3:26">
      <c r="C302" s="640"/>
      <c r="D302" s="640"/>
      <c r="E302" s="640"/>
      <c r="F302" s="640"/>
      <c r="G302" s="640"/>
      <c r="H302" s="640"/>
      <c r="I302" s="640"/>
      <c r="J302" s="640"/>
      <c r="K302" s="640"/>
      <c r="L302" s="640"/>
      <c r="M302" s="640"/>
      <c r="N302" s="640"/>
      <c r="O302" s="640"/>
      <c r="P302" s="640"/>
      <c r="Q302" s="640"/>
      <c r="R302" s="640"/>
      <c r="S302" s="640"/>
      <c r="T302" s="640"/>
      <c r="U302" s="640"/>
      <c r="V302" s="640"/>
      <c r="W302" s="640"/>
      <c r="X302" s="640"/>
      <c r="Y302" s="640"/>
      <c r="Z302" s="640"/>
    </row>
    <row r="303" spans="3:26">
      <c r="C303" s="640"/>
      <c r="D303" s="640"/>
      <c r="E303" s="640"/>
      <c r="F303" s="640"/>
      <c r="G303" s="640"/>
      <c r="H303" s="640"/>
      <c r="I303" s="640"/>
      <c r="J303" s="640"/>
      <c r="K303" s="640"/>
      <c r="L303" s="640"/>
      <c r="M303" s="640"/>
      <c r="N303" s="640"/>
      <c r="O303" s="640"/>
      <c r="P303" s="640"/>
      <c r="Q303" s="640"/>
      <c r="R303" s="640"/>
      <c r="S303" s="640"/>
      <c r="T303" s="640"/>
      <c r="U303" s="640"/>
      <c r="V303" s="640"/>
      <c r="W303" s="640"/>
      <c r="X303" s="640"/>
      <c r="Y303" s="640"/>
      <c r="Z303" s="640"/>
    </row>
    <row r="304" spans="3:26">
      <c r="C304" s="640"/>
      <c r="D304" s="640"/>
      <c r="E304" s="640"/>
      <c r="F304" s="640"/>
      <c r="G304" s="640"/>
      <c r="H304" s="640"/>
      <c r="I304" s="640"/>
      <c r="J304" s="640"/>
      <c r="K304" s="640"/>
      <c r="L304" s="640"/>
      <c r="M304" s="640"/>
      <c r="N304" s="640"/>
      <c r="O304" s="640"/>
      <c r="P304" s="640"/>
      <c r="Q304" s="640"/>
      <c r="R304" s="640"/>
      <c r="S304" s="640"/>
      <c r="T304" s="640"/>
      <c r="U304" s="640"/>
      <c r="V304" s="640"/>
      <c r="W304" s="640"/>
      <c r="X304" s="640"/>
      <c r="Y304" s="640"/>
      <c r="Z304" s="640"/>
    </row>
    <row r="305" spans="3:26">
      <c r="C305" s="640"/>
      <c r="D305" s="640"/>
      <c r="E305" s="640"/>
      <c r="F305" s="640"/>
      <c r="G305" s="640"/>
      <c r="H305" s="640"/>
      <c r="I305" s="640"/>
      <c r="J305" s="640"/>
      <c r="K305" s="640"/>
      <c r="L305" s="640"/>
      <c r="M305" s="640"/>
      <c r="N305" s="640"/>
      <c r="O305" s="640"/>
      <c r="P305" s="640"/>
      <c r="Q305" s="640"/>
      <c r="R305" s="640"/>
      <c r="S305" s="640"/>
      <c r="T305" s="640"/>
      <c r="U305" s="640"/>
      <c r="V305" s="640"/>
      <c r="W305" s="640"/>
      <c r="X305" s="640"/>
      <c r="Y305" s="640"/>
      <c r="Z305" s="640"/>
    </row>
    <row r="306" spans="3:26">
      <c r="C306" s="640"/>
      <c r="D306" s="640"/>
      <c r="E306" s="640"/>
      <c r="F306" s="640"/>
      <c r="G306" s="640"/>
      <c r="H306" s="640"/>
      <c r="I306" s="640"/>
      <c r="J306" s="640"/>
      <c r="K306" s="640"/>
      <c r="L306" s="640"/>
      <c r="M306" s="640"/>
      <c r="N306" s="640"/>
      <c r="O306" s="640"/>
      <c r="P306" s="640"/>
      <c r="Q306" s="640"/>
      <c r="R306" s="640"/>
      <c r="S306" s="640"/>
      <c r="T306" s="640"/>
      <c r="U306" s="640"/>
      <c r="V306" s="640"/>
      <c r="W306" s="640"/>
      <c r="X306" s="640"/>
      <c r="Y306" s="640"/>
      <c r="Z306" s="640"/>
    </row>
    <row r="307" spans="3:26">
      <c r="C307" s="640"/>
      <c r="D307" s="640"/>
      <c r="E307" s="640"/>
      <c r="F307" s="640"/>
      <c r="G307" s="640"/>
      <c r="H307" s="640"/>
      <c r="I307" s="640"/>
      <c r="J307" s="640"/>
      <c r="K307" s="640"/>
      <c r="L307" s="640"/>
      <c r="M307" s="640"/>
      <c r="N307" s="640"/>
      <c r="O307" s="640"/>
      <c r="P307" s="640"/>
      <c r="Q307" s="640"/>
      <c r="R307" s="640"/>
      <c r="S307" s="640"/>
      <c r="T307" s="640"/>
      <c r="U307" s="640"/>
      <c r="V307" s="640"/>
      <c r="W307" s="640"/>
      <c r="X307" s="640"/>
      <c r="Y307" s="640"/>
      <c r="Z307" s="640"/>
    </row>
    <row r="308" spans="3:26">
      <c r="C308" s="640"/>
      <c r="D308" s="640"/>
      <c r="E308" s="640"/>
      <c r="F308" s="640"/>
      <c r="G308" s="640"/>
      <c r="H308" s="640"/>
      <c r="I308" s="640"/>
      <c r="J308" s="640"/>
      <c r="K308" s="640"/>
      <c r="L308" s="640"/>
      <c r="M308" s="640"/>
      <c r="N308" s="640"/>
      <c r="O308" s="640"/>
      <c r="P308" s="640"/>
      <c r="Q308" s="640"/>
      <c r="R308" s="640"/>
      <c r="S308" s="640"/>
      <c r="T308" s="640"/>
      <c r="U308" s="640"/>
      <c r="V308" s="640"/>
      <c r="W308" s="640"/>
      <c r="X308" s="640"/>
      <c r="Y308" s="640"/>
      <c r="Z308" s="640"/>
    </row>
    <row r="309" spans="3:26">
      <c r="C309" s="640"/>
      <c r="D309" s="640"/>
      <c r="E309" s="640"/>
      <c r="F309" s="640"/>
      <c r="G309" s="640"/>
      <c r="H309" s="640"/>
      <c r="I309" s="640"/>
      <c r="J309" s="640"/>
      <c r="K309" s="640"/>
      <c r="L309" s="640"/>
      <c r="M309" s="640"/>
      <c r="N309" s="640"/>
      <c r="O309" s="640"/>
      <c r="P309" s="640"/>
      <c r="Q309" s="640"/>
      <c r="R309" s="640"/>
      <c r="S309" s="640"/>
      <c r="T309" s="640"/>
      <c r="U309" s="640"/>
      <c r="V309" s="640"/>
      <c r="W309" s="640"/>
      <c r="X309" s="640"/>
      <c r="Y309" s="640"/>
      <c r="Z309" s="640"/>
    </row>
    <row r="310" spans="3:26">
      <c r="C310" s="640"/>
      <c r="D310" s="640"/>
      <c r="E310" s="640"/>
      <c r="F310" s="640"/>
      <c r="G310" s="640"/>
      <c r="H310" s="640"/>
      <c r="I310" s="640"/>
      <c r="J310" s="640"/>
      <c r="K310" s="640"/>
      <c r="L310" s="640"/>
      <c r="M310" s="640"/>
      <c r="N310" s="640"/>
      <c r="O310" s="640"/>
      <c r="P310" s="640"/>
      <c r="Q310" s="640"/>
      <c r="R310" s="640"/>
      <c r="S310" s="640"/>
      <c r="T310" s="640"/>
      <c r="U310" s="640"/>
      <c r="V310" s="640"/>
      <c r="W310" s="640"/>
      <c r="X310" s="640"/>
      <c r="Y310" s="640"/>
      <c r="Z310" s="640"/>
    </row>
    <row r="311" spans="3:26">
      <c r="C311" s="640"/>
      <c r="D311" s="640"/>
      <c r="E311" s="640"/>
      <c r="F311" s="640"/>
      <c r="G311" s="640"/>
      <c r="H311" s="640"/>
      <c r="I311" s="640"/>
      <c r="J311" s="640"/>
      <c r="K311" s="640"/>
      <c r="L311" s="640"/>
      <c r="M311" s="640"/>
      <c r="N311" s="640"/>
      <c r="O311" s="640"/>
      <c r="P311" s="640"/>
      <c r="Q311" s="640"/>
      <c r="R311" s="640"/>
      <c r="S311" s="640"/>
      <c r="T311" s="640"/>
      <c r="U311" s="640"/>
      <c r="V311" s="640"/>
      <c r="W311" s="640"/>
      <c r="X311" s="640"/>
      <c r="Y311" s="640"/>
      <c r="Z311" s="640"/>
    </row>
    <row r="312" spans="3:26">
      <c r="C312" s="640"/>
      <c r="D312" s="640"/>
      <c r="E312" s="640"/>
      <c r="F312" s="640"/>
      <c r="G312" s="640"/>
      <c r="H312" s="640"/>
      <c r="I312" s="640"/>
      <c r="J312" s="640"/>
      <c r="K312" s="640"/>
      <c r="L312" s="640"/>
      <c r="M312" s="640"/>
      <c r="N312" s="640"/>
      <c r="O312" s="640"/>
      <c r="P312" s="640"/>
      <c r="Q312" s="640"/>
      <c r="R312" s="640"/>
      <c r="S312" s="640"/>
      <c r="T312" s="640"/>
      <c r="U312" s="640"/>
      <c r="V312" s="640"/>
      <c r="W312" s="640"/>
      <c r="X312" s="640"/>
      <c r="Y312" s="640"/>
      <c r="Z312" s="640"/>
    </row>
    <row r="313" spans="3:26">
      <c r="C313" s="640"/>
      <c r="D313" s="640"/>
      <c r="E313" s="640"/>
      <c r="F313" s="640"/>
      <c r="G313" s="640"/>
      <c r="H313" s="640"/>
      <c r="I313" s="640"/>
      <c r="J313" s="640"/>
      <c r="K313" s="640"/>
      <c r="L313" s="640"/>
      <c r="M313" s="640"/>
      <c r="N313" s="640"/>
      <c r="O313" s="640"/>
      <c r="P313" s="640"/>
      <c r="Q313" s="640"/>
      <c r="R313" s="640"/>
      <c r="S313" s="640"/>
      <c r="T313" s="640"/>
      <c r="U313" s="640"/>
      <c r="V313" s="640"/>
      <c r="W313" s="640"/>
      <c r="X313" s="640"/>
      <c r="Y313" s="640"/>
      <c r="Z313" s="640"/>
    </row>
    <row r="314" spans="3:26">
      <c r="C314" s="640"/>
      <c r="D314" s="640"/>
      <c r="E314" s="640"/>
      <c r="F314" s="640"/>
      <c r="G314" s="640"/>
      <c r="H314" s="640"/>
      <c r="I314" s="640"/>
      <c r="J314" s="640"/>
      <c r="K314" s="640"/>
      <c r="L314" s="640"/>
      <c r="M314" s="640"/>
      <c r="N314" s="640"/>
      <c r="O314" s="640"/>
      <c r="P314" s="640"/>
      <c r="Q314" s="640"/>
      <c r="R314" s="640"/>
      <c r="S314" s="640"/>
      <c r="T314" s="640"/>
      <c r="U314" s="640"/>
      <c r="V314" s="640"/>
      <c r="W314" s="640"/>
      <c r="X314" s="640"/>
      <c r="Y314" s="640"/>
      <c r="Z314" s="640"/>
    </row>
    <row r="315" spans="3:26">
      <c r="C315" s="640"/>
      <c r="D315" s="640"/>
      <c r="E315" s="640"/>
      <c r="F315" s="640"/>
      <c r="G315" s="640"/>
      <c r="H315" s="640"/>
      <c r="I315" s="640"/>
      <c r="J315" s="640"/>
      <c r="K315" s="640"/>
      <c r="L315" s="640"/>
      <c r="M315" s="640"/>
      <c r="N315" s="640"/>
      <c r="O315" s="640"/>
      <c r="P315" s="640"/>
      <c r="Q315" s="640"/>
      <c r="R315" s="640"/>
      <c r="S315" s="640"/>
      <c r="T315" s="640"/>
      <c r="U315" s="640"/>
      <c r="V315" s="640"/>
      <c r="W315" s="640"/>
      <c r="X315" s="640"/>
      <c r="Y315" s="640"/>
      <c r="Z315" s="640"/>
    </row>
    <row r="316" spans="3:26">
      <c r="C316" s="640"/>
      <c r="D316" s="640"/>
      <c r="E316" s="640"/>
      <c r="F316" s="640"/>
      <c r="G316" s="640"/>
      <c r="H316" s="640"/>
      <c r="I316" s="640"/>
      <c r="J316" s="640"/>
      <c r="K316" s="640"/>
      <c r="L316" s="640"/>
      <c r="M316" s="640"/>
      <c r="N316" s="640"/>
      <c r="O316" s="640"/>
      <c r="P316" s="640"/>
      <c r="Q316" s="640"/>
      <c r="R316" s="640"/>
      <c r="S316" s="640"/>
      <c r="T316" s="640"/>
      <c r="U316" s="640"/>
      <c r="V316" s="640"/>
      <c r="W316" s="640"/>
      <c r="X316" s="640"/>
      <c r="Y316" s="640"/>
      <c r="Z316" s="640"/>
    </row>
    <row r="317" spans="3:26">
      <c r="C317" s="640"/>
      <c r="D317" s="640"/>
      <c r="E317" s="640"/>
      <c r="F317" s="640"/>
      <c r="G317" s="640"/>
      <c r="H317" s="640"/>
      <c r="I317" s="640"/>
      <c r="J317" s="640"/>
      <c r="K317" s="640"/>
      <c r="L317" s="640"/>
      <c r="M317" s="640"/>
      <c r="N317" s="640"/>
      <c r="O317" s="640"/>
      <c r="P317" s="640"/>
      <c r="Q317" s="640"/>
      <c r="R317" s="640"/>
      <c r="S317" s="640"/>
      <c r="T317" s="640"/>
      <c r="U317" s="640"/>
      <c r="V317" s="640"/>
      <c r="W317" s="640"/>
      <c r="X317" s="640"/>
      <c r="Y317" s="640"/>
      <c r="Z317" s="640"/>
    </row>
    <row r="318" spans="3:26">
      <c r="C318" s="640"/>
      <c r="D318" s="640"/>
      <c r="E318" s="640"/>
      <c r="F318" s="640"/>
      <c r="G318" s="640"/>
      <c r="H318" s="640"/>
      <c r="I318" s="640"/>
      <c r="J318" s="640"/>
      <c r="K318" s="640"/>
      <c r="L318" s="640"/>
      <c r="M318" s="640"/>
      <c r="N318" s="640"/>
      <c r="O318" s="640"/>
      <c r="P318" s="640"/>
      <c r="Q318" s="640"/>
      <c r="R318" s="640"/>
      <c r="S318" s="640"/>
      <c r="T318" s="640"/>
      <c r="U318" s="640"/>
      <c r="V318" s="640"/>
      <c r="W318" s="640"/>
      <c r="X318" s="640"/>
      <c r="Y318" s="640"/>
      <c r="Z318" s="640"/>
    </row>
    <row r="319" spans="3:26">
      <c r="C319" s="640"/>
      <c r="D319" s="640"/>
      <c r="E319" s="640"/>
      <c r="F319" s="640"/>
      <c r="G319" s="640"/>
      <c r="H319" s="640"/>
      <c r="I319" s="640"/>
      <c r="J319" s="640"/>
      <c r="K319" s="640"/>
      <c r="L319" s="640"/>
      <c r="M319" s="640"/>
      <c r="N319" s="640"/>
      <c r="O319" s="640"/>
      <c r="P319" s="640"/>
      <c r="Q319" s="640"/>
      <c r="R319" s="640"/>
      <c r="S319" s="640"/>
      <c r="T319" s="640"/>
      <c r="U319" s="640"/>
      <c r="V319" s="640"/>
      <c r="W319" s="640"/>
      <c r="X319" s="640"/>
      <c r="Y319" s="640"/>
      <c r="Z319" s="640"/>
    </row>
    <row r="320" spans="3:26">
      <c r="C320" s="640"/>
      <c r="D320" s="640"/>
      <c r="E320" s="640"/>
      <c r="F320" s="640"/>
      <c r="G320" s="640"/>
      <c r="H320" s="640"/>
      <c r="I320" s="640"/>
      <c r="J320" s="640"/>
      <c r="K320" s="640"/>
      <c r="L320" s="640"/>
      <c r="M320" s="640"/>
      <c r="N320" s="640"/>
      <c r="O320" s="640"/>
      <c r="P320" s="640"/>
      <c r="Q320" s="640"/>
      <c r="R320" s="640"/>
      <c r="S320" s="640"/>
      <c r="T320" s="640"/>
      <c r="U320" s="640"/>
      <c r="V320" s="640"/>
      <c r="W320" s="640"/>
      <c r="X320" s="640"/>
      <c r="Y320" s="640"/>
      <c r="Z320" s="640"/>
    </row>
    <row r="321" spans="3:26">
      <c r="C321" s="640"/>
      <c r="D321" s="640"/>
      <c r="E321" s="640"/>
      <c r="F321" s="640"/>
      <c r="G321" s="640"/>
      <c r="H321" s="640"/>
      <c r="I321" s="640"/>
      <c r="J321" s="640"/>
      <c r="K321" s="640"/>
      <c r="L321" s="640"/>
      <c r="M321" s="640"/>
      <c r="N321" s="640"/>
      <c r="O321" s="640"/>
      <c r="P321" s="640"/>
      <c r="Q321" s="640"/>
      <c r="R321" s="640"/>
      <c r="S321" s="640"/>
      <c r="T321" s="640"/>
      <c r="U321" s="640"/>
      <c r="V321" s="640"/>
      <c r="W321" s="640"/>
      <c r="X321" s="640"/>
      <c r="Y321" s="640"/>
      <c r="Z321" s="640"/>
    </row>
    <row r="322" spans="3:26">
      <c r="C322" s="640"/>
      <c r="D322" s="640"/>
      <c r="E322" s="640"/>
      <c r="F322" s="640"/>
      <c r="G322" s="640"/>
      <c r="H322" s="640"/>
      <c r="I322" s="640"/>
      <c r="J322" s="640"/>
      <c r="K322" s="640"/>
      <c r="L322" s="640"/>
      <c r="M322" s="640"/>
      <c r="N322" s="640"/>
      <c r="O322" s="640"/>
      <c r="P322" s="640"/>
      <c r="Q322" s="640"/>
      <c r="R322" s="640"/>
      <c r="S322" s="640"/>
      <c r="T322" s="640"/>
      <c r="U322" s="640"/>
      <c r="V322" s="640"/>
      <c r="W322" s="640"/>
      <c r="X322" s="640"/>
      <c r="Y322" s="640"/>
      <c r="Z322" s="640"/>
    </row>
    <row r="323" spans="3:26">
      <c r="C323" s="640"/>
      <c r="D323" s="640"/>
      <c r="E323" s="640"/>
      <c r="F323" s="640"/>
      <c r="G323" s="640"/>
      <c r="H323" s="640"/>
      <c r="I323" s="640"/>
      <c r="J323" s="640"/>
      <c r="K323" s="640"/>
      <c r="L323" s="640"/>
      <c r="M323" s="640"/>
      <c r="N323" s="640"/>
      <c r="O323" s="640"/>
      <c r="P323" s="640"/>
      <c r="Q323" s="640"/>
      <c r="R323" s="640"/>
      <c r="S323" s="640"/>
      <c r="T323" s="640"/>
      <c r="U323" s="640"/>
      <c r="V323" s="640"/>
      <c r="W323" s="640"/>
      <c r="X323" s="640"/>
      <c r="Y323" s="640"/>
      <c r="Z323" s="640"/>
    </row>
    <row r="324" spans="3:26">
      <c r="C324" s="640"/>
      <c r="D324" s="640"/>
      <c r="E324" s="640"/>
      <c r="F324" s="640"/>
      <c r="G324" s="640"/>
      <c r="H324" s="640"/>
      <c r="I324" s="640"/>
      <c r="J324" s="640"/>
      <c r="K324" s="640"/>
      <c r="L324" s="640"/>
      <c r="M324" s="640"/>
      <c r="N324" s="640"/>
      <c r="O324" s="640"/>
      <c r="P324" s="640"/>
      <c r="Q324" s="640"/>
      <c r="R324" s="640"/>
      <c r="S324" s="640"/>
      <c r="T324" s="640"/>
      <c r="U324" s="640"/>
      <c r="V324" s="640"/>
      <c r="W324" s="640"/>
      <c r="X324" s="640"/>
      <c r="Y324" s="640"/>
      <c r="Z324" s="640"/>
    </row>
    <row r="325" spans="3:26">
      <c r="C325" s="640"/>
      <c r="D325" s="640"/>
      <c r="E325" s="640"/>
      <c r="F325" s="640"/>
      <c r="G325" s="640"/>
      <c r="H325" s="640"/>
      <c r="I325" s="640"/>
      <c r="J325" s="640"/>
      <c r="K325" s="640"/>
      <c r="L325" s="640"/>
      <c r="M325" s="640"/>
      <c r="N325" s="640"/>
      <c r="O325" s="640"/>
      <c r="P325" s="640"/>
      <c r="Q325" s="640"/>
      <c r="R325" s="640"/>
      <c r="S325" s="640"/>
      <c r="T325" s="640"/>
      <c r="U325" s="640"/>
      <c r="V325" s="640"/>
      <c r="W325" s="640"/>
      <c r="X325" s="640"/>
      <c r="Y325" s="640"/>
      <c r="Z325" s="640"/>
    </row>
    <row r="326" spans="3:26">
      <c r="C326" s="640"/>
      <c r="D326" s="640"/>
      <c r="E326" s="640"/>
      <c r="F326" s="640"/>
      <c r="G326" s="640"/>
      <c r="H326" s="640"/>
      <c r="I326" s="640"/>
      <c r="J326" s="640"/>
      <c r="K326" s="640"/>
      <c r="L326" s="640"/>
      <c r="M326" s="640"/>
      <c r="N326" s="640"/>
      <c r="O326" s="640"/>
      <c r="P326" s="640"/>
      <c r="Q326" s="640"/>
      <c r="R326" s="640"/>
      <c r="S326" s="640"/>
      <c r="T326" s="640"/>
      <c r="U326" s="640"/>
      <c r="V326" s="640"/>
      <c r="W326" s="640"/>
      <c r="X326" s="640"/>
      <c r="Y326" s="640"/>
      <c r="Z326" s="640"/>
    </row>
    <row r="327" spans="3:26">
      <c r="C327" s="640"/>
      <c r="D327" s="640"/>
      <c r="E327" s="640"/>
      <c r="F327" s="640"/>
      <c r="G327" s="640"/>
      <c r="H327" s="640"/>
      <c r="I327" s="640"/>
      <c r="J327" s="640"/>
      <c r="K327" s="640"/>
      <c r="L327" s="640"/>
      <c r="M327" s="640"/>
      <c r="N327" s="640"/>
      <c r="O327" s="640"/>
      <c r="P327" s="640"/>
      <c r="Q327" s="640"/>
      <c r="R327" s="640"/>
      <c r="S327" s="640"/>
      <c r="T327" s="640"/>
      <c r="U327" s="640"/>
      <c r="V327" s="640"/>
      <c r="W327" s="640"/>
      <c r="X327" s="640"/>
      <c r="Y327" s="640"/>
      <c r="Z327" s="640"/>
    </row>
    <row r="328" spans="3:26">
      <c r="C328" s="640"/>
      <c r="D328" s="640"/>
      <c r="E328" s="640"/>
      <c r="F328" s="640"/>
      <c r="G328" s="640"/>
      <c r="H328" s="640"/>
      <c r="I328" s="640"/>
      <c r="J328" s="640"/>
      <c r="K328" s="640"/>
      <c r="L328" s="640"/>
      <c r="M328" s="640"/>
      <c r="N328" s="640"/>
      <c r="O328" s="640"/>
      <c r="P328" s="640"/>
      <c r="Q328" s="640"/>
      <c r="R328" s="640"/>
      <c r="S328" s="640"/>
      <c r="T328" s="640"/>
      <c r="U328" s="640"/>
      <c r="V328" s="640"/>
      <c r="W328" s="640"/>
      <c r="X328" s="640"/>
      <c r="Y328" s="640"/>
      <c r="Z328" s="640"/>
    </row>
    <row r="329" spans="3:26">
      <c r="C329" s="640"/>
      <c r="D329" s="640"/>
      <c r="E329" s="640"/>
      <c r="F329" s="640"/>
      <c r="G329" s="640"/>
      <c r="H329" s="640"/>
      <c r="I329" s="640"/>
      <c r="J329" s="640"/>
      <c r="K329" s="640"/>
      <c r="L329" s="640"/>
      <c r="M329" s="640"/>
      <c r="N329" s="640"/>
      <c r="O329" s="640"/>
      <c r="P329" s="640"/>
      <c r="Q329" s="640"/>
      <c r="R329" s="640"/>
      <c r="S329" s="640"/>
      <c r="T329" s="640"/>
      <c r="U329" s="640"/>
      <c r="V329" s="640"/>
      <c r="W329" s="640"/>
      <c r="X329" s="640"/>
      <c r="Y329" s="640"/>
      <c r="Z329" s="640"/>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L79"/>
  <sheetViews>
    <sheetView workbookViewId="0">
      <pane xSplit="1" ySplit="3" topLeftCell="B59" activePane="bottomRight" state="frozen"/>
      <selection pane="topRight" activeCell="B1" sqref="B1"/>
      <selection pane="bottomLeft" activeCell="A4" sqref="A4"/>
      <selection pane="bottomRight" activeCell="O70" sqref="O70"/>
    </sheetView>
  </sheetViews>
  <sheetFormatPr defaultRowHeight="13"/>
  <cols>
    <col min="1" max="1" width="11.90625" customWidth="1"/>
    <col min="2" max="6" width="10.6328125" customWidth="1"/>
    <col min="7" max="7" width="7.6328125" customWidth="1"/>
    <col min="8" max="8" width="6.26953125" customWidth="1"/>
    <col min="9" max="9" width="6.26953125" hidden="1" customWidth="1"/>
    <col min="10" max="10" width="9.6328125" hidden="1" customWidth="1"/>
    <col min="11" max="12" width="0" hidden="1" customWidth="1"/>
  </cols>
  <sheetData>
    <row r="1" spans="1:12">
      <c r="A1" s="2" t="s">
        <v>692</v>
      </c>
      <c r="C1" s="2"/>
      <c r="D1" s="2"/>
      <c r="F1" s="362" t="s">
        <v>1</v>
      </c>
    </row>
    <row r="2" spans="1:12">
      <c r="A2" s="5"/>
      <c r="B2" s="352" t="s">
        <v>992</v>
      </c>
      <c r="C2" s="381" t="s">
        <v>993</v>
      </c>
      <c r="D2" s="381" t="s">
        <v>994</v>
      </c>
      <c r="E2" s="352" t="s">
        <v>995</v>
      </c>
      <c r="F2" s="381" t="s">
        <v>1085</v>
      </c>
      <c r="G2" s="266"/>
      <c r="I2" s="161"/>
      <c r="J2" s="279" t="s">
        <v>683</v>
      </c>
    </row>
    <row r="3" spans="1:12" ht="26">
      <c r="A3" s="364" t="s">
        <v>145</v>
      </c>
      <c r="B3" s="353"/>
      <c r="C3" s="382"/>
      <c r="D3" s="382" t="s">
        <v>682</v>
      </c>
      <c r="E3" s="353"/>
      <c r="F3" s="382"/>
      <c r="G3" s="1018" t="s">
        <v>1006</v>
      </c>
      <c r="I3" s="9"/>
      <c r="J3" s="9" t="s">
        <v>681</v>
      </c>
      <c r="K3" s="157"/>
    </row>
    <row r="4" spans="1:12">
      <c r="A4" s="489" t="s">
        <v>15</v>
      </c>
      <c r="B4" s="593">
        <f>関係人口推計!K4</f>
        <v>102064</v>
      </c>
      <c r="C4" s="594">
        <f>関係人口推計!Q4</f>
        <v>100179</v>
      </c>
      <c r="D4" s="594">
        <f>関係人口推計!W4</f>
        <v>100706</v>
      </c>
      <c r="E4" s="593">
        <f>関係人口推計!AC4</f>
        <v>100914</v>
      </c>
      <c r="F4" s="354">
        <f>関係人口推計!AI4</f>
        <v>100903</v>
      </c>
      <c r="G4" s="425">
        <f>F4/B4*100</f>
        <v>98.86247844489732</v>
      </c>
      <c r="I4" s="588" t="s">
        <v>691</v>
      </c>
      <c r="J4" s="589">
        <f>SUM(J5:J15)</f>
        <v>3098</v>
      </c>
      <c r="K4" s="157"/>
      <c r="L4" s="595">
        <f>SUM(L5:L14)</f>
        <v>3098</v>
      </c>
    </row>
    <row r="5" spans="1:12">
      <c r="A5" s="481" t="s">
        <v>16</v>
      </c>
      <c r="B5" s="591">
        <f>関係人口推計!K5</f>
        <v>19291</v>
      </c>
      <c r="C5" s="592">
        <f>関係人口推計!Q5</f>
        <v>18863</v>
      </c>
      <c r="D5" s="592">
        <f>関係人口推計!W5</f>
        <v>19378</v>
      </c>
      <c r="E5" s="591">
        <f>関係人口推計!AC5</f>
        <v>19505</v>
      </c>
      <c r="F5" s="355">
        <f>関係人口推計!AI5</f>
        <v>19617</v>
      </c>
      <c r="G5" s="422">
        <f t="shared" ref="G5:G68" si="0">F5/B5*100</f>
        <v>101.68990721061635</v>
      </c>
      <c r="I5" s="161" t="s">
        <v>684</v>
      </c>
      <c r="J5" s="585">
        <v>1090</v>
      </c>
      <c r="K5" s="720" t="s">
        <v>16</v>
      </c>
      <c r="L5" s="273">
        <f>J5+J15</f>
        <v>1094</v>
      </c>
    </row>
    <row r="6" spans="1:12">
      <c r="A6" s="481" t="s">
        <v>17</v>
      </c>
      <c r="B6" s="591">
        <f>関係人口推計!K6</f>
        <v>14202</v>
      </c>
      <c r="C6" s="592">
        <f>関係人口推計!Q6</f>
        <v>13021</v>
      </c>
      <c r="D6" s="592">
        <f>関係人口推計!W6</f>
        <v>13021</v>
      </c>
      <c r="E6" s="591">
        <f>関係人口推計!AC6</f>
        <v>13062</v>
      </c>
      <c r="F6" s="354">
        <f>関係人口推計!AI6</f>
        <v>13020</v>
      </c>
      <c r="G6" s="422">
        <f t="shared" si="0"/>
        <v>91.677228559357843</v>
      </c>
      <c r="I6" s="161" t="s">
        <v>685</v>
      </c>
      <c r="J6" s="585">
        <v>1057</v>
      </c>
      <c r="K6" s="720" t="s">
        <v>17</v>
      </c>
      <c r="L6">
        <f>ROUND(J6*E6/(E6+E7),0)</f>
        <v>415</v>
      </c>
    </row>
    <row r="7" spans="1:12">
      <c r="A7" s="481" t="s">
        <v>18</v>
      </c>
      <c r="B7" s="591">
        <f>関係人口推計!K7</f>
        <v>19640</v>
      </c>
      <c r="C7" s="592">
        <f>関係人口推計!Q7</f>
        <v>20199</v>
      </c>
      <c r="D7" s="592">
        <f>関係人口推計!W7</f>
        <v>20211</v>
      </c>
      <c r="E7" s="591">
        <f>関係人口推計!AC7</f>
        <v>20240</v>
      </c>
      <c r="F7" s="354">
        <f>関係人口推計!AI7</f>
        <v>20193</v>
      </c>
      <c r="G7" s="422">
        <f t="shared" si="0"/>
        <v>102.81568228105907</v>
      </c>
      <c r="I7" s="9"/>
      <c r="J7" s="587"/>
      <c r="K7" s="720" t="s">
        <v>18</v>
      </c>
      <c r="L7" s="273">
        <f>J6-L6</f>
        <v>642</v>
      </c>
    </row>
    <row r="8" spans="1:12">
      <c r="A8" s="481" t="s">
        <v>19</v>
      </c>
      <c r="B8" s="591">
        <f>関係人口推計!K8</f>
        <v>11272</v>
      </c>
      <c r="C8" s="592">
        <f>関係人口推計!Q8</f>
        <v>10828</v>
      </c>
      <c r="D8" s="592">
        <f>関係人口推計!W8</f>
        <v>10823</v>
      </c>
      <c r="E8" s="591">
        <f>関係人口推計!AC8</f>
        <v>10827</v>
      </c>
      <c r="F8" s="354">
        <f>関係人口推計!AI8</f>
        <v>10811</v>
      </c>
      <c r="G8" s="422">
        <f t="shared" si="0"/>
        <v>95.910220014194465</v>
      </c>
      <c r="I8" s="161"/>
      <c r="J8" s="585"/>
      <c r="K8" s="720" t="s">
        <v>19</v>
      </c>
      <c r="L8">
        <f>ROUND(J10*E8/SUM(E8:E11),0)</f>
        <v>213</v>
      </c>
    </row>
    <row r="9" spans="1:12">
      <c r="A9" s="481" t="s">
        <v>20</v>
      </c>
      <c r="B9" s="591">
        <f>関係人口推計!K9</f>
        <v>5930</v>
      </c>
      <c r="C9" s="592">
        <f>関係人口推計!Q9</f>
        <v>6181</v>
      </c>
      <c r="D9" s="592">
        <f>関係人口推計!W9</f>
        <v>6169</v>
      </c>
      <c r="E9" s="591">
        <f>関係人口推計!AC9</f>
        <v>6168</v>
      </c>
      <c r="F9" s="354">
        <f>関係人口推計!AI9</f>
        <v>6155</v>
      </c>
      <c r="G9" s="422">
        <f t="shared" si="0"/>
        <v>103.79426644182124</v>
      </c>
      <c r="I9" s="157"/>
      <c r="J9" s="586"/>
      <c r="K9" s="720" t="s">
        <v>20</v>
      </c>
      <c r="L9">
        <f>ROUND(J10*E9/SUM(E8:E11),0)</f>
        <v>121</v>
      </c>
    </row>
    <row r="10" spans="1:12">
      <c r="A10" s="481" t="s">
        <v>21</v>
      </c>
      <c r="B10" s="591">
        <f>関係人口推計!K10</f>
        <v>7402</v>
      </c>
      <c r="C10" s="592">
        <f>関係人口推計!Q10</f>
        <v>7028</v>
      </c>
      <c r="D10" s="592">
        <f>関係人口推計!W10</f>
        <v>7028</v>
      </c>
      <c r="E10" s="591">
        <f>関係人口推計!AC10</f>
        <v>7027</v>
      </c>
      <c r="F10" s="354">
        <f>関係人口推計!AI10</f>
        <v>7026</v>
      </c>
      <c r="G10" s="422">
        <f t="shared" si="0"/>
        <v>94.92029181302351</v>
      </c>
      <c r="I10" s="157" t="s">
        <v>686</v>
      </c>
      <c r="J10" s="586">
        <v>620</v>
      </c>
      <c r="K10" s="720" t="s">
        <v>21</v>
      </c>
      <c r="L10" s="273">
        <f>J10-(L8+L9+L11)</f>
        <v>138</v>
      </c>
    </row>
    <row r="11" spans="1:12">
      <c r="A11" s="481" t="s">
        <v>22</v>
      </c>
      <c r="B11" s="591">
        <f>関係人口推計!K11</f>
        <v>7477</v>
      </c>
      <c r="C11" s="592">
        <f>関係人口推計!Q11</f>
        <v>7511</v>
      </c>
      <c r="D11" s="592">
        <f>関係人口推計!W11</f>
        <v>7527</v>
      </c>
      <c r="E11" s="591">
        <f>関係人口推計!AC11</f>
        <v>7530</v>
      </c>
      <c r="F11" s="354">
        <f>関係人口推計!AI11</f>
        <v>7532</v>
      </c>
      <c r="G11" s="422">
        <f t="shared" si="0"/>
        <v>100.73558914002942</v>
      </c>
      <c r="I11" s="9"/>
      <c r="J11" s="587"/>
      <c r="K11" s="720" t="s">
        <v>22</v>
      </c>
      <c r="L11">
        <f>ROUND(J10*E11/SUM(E8:E11),0)</f>
        <v>148</v>
      </c>
    </row>
    <row r="12" spans="1:12">
      <c r="A12" s="481" t="s">
        <v>23</v>
      </c>
      <c r="B12" s="591">
        <f>関係人口推計!K12</f>
        <v>6747</v>
      </c>
      <c r="C12" s="592">
        <f>関係人口推計!Q12</f>
        <v>6550</v>
      </c>
      <c r="D12" s="592">
        <f>関係人口推計!W12</f>
        <v>6544</v>
      </c>
      <c r="E12" s="591">
        <f>関係人口推計!AC12</f>
        <v>6550</v>
      </c>
      <c r="F12" s="354">
        <f>関係人口推計!AI12</f>
        <v>6550</v>
      </c>
      <c r="G12" s="422">
        <f t="shared" si="0"/>
        <v>97.080183785386097</v>
      </c>
      <c r="I12" s="157" t="s">
        <v>687</v>
      </c>
      <c r="J12" s="586">
        <v>119</v>
      </c>
      <c r="K12" s="720" t="s">
        <v>23</v>
      </c>
      <c r="L12" s="273">
        <f>J12</f>
        <v>119</v>
      </c>
    </row>
    <row r="13" spans="1:12">
      <c r="A13" s="481" t="s">
        <v>24</v>
      </c>
      <c r="B13" s="591">
        <f>関係人口推計!K13</f>
        <v>3914</v>
      </c>
      <c r="C13" s="592">
        <f>関係人口推計!Q13</f>
        <v>3828</v>
      </c>
      <c r="D13" s="592">
        <f>関係人口推計!W13</f>
        <v>3830</v>
      </c>
      <c r="E13" s="591">
        <f>関係人口推計!AC13</f>
        <v>3816</v>
      </c>
      <c r="F13" s="354">
        <f>関係人口推計!AI13</f>
        <v>3816</v>
      </c>
      <c r="G13" s="422">
        <f t="shared" si="0"/>
        <v>97.496167603474703</v>
      </c>
      <c r="I13" s="172" t="s">
        <v>688</v>
      </c>
      <c r="J13" s="590">
        <v>68</v>
      </c>
      <c r="K13" s="720" t="s">
        <v>24</v>
      </c>
      <c r="L13" s="273">
        <f>J13</f>
        <v>68</v>
      </c>
    </row>
    <row r="14" spans="1:12">
      <c r="A14" s="482" t="s">
        <v>25</v>
      </c>
      <c r="B14" s="591">
        <f>関係人口推計!K14</f>
        <v>6189</v>
      </c>
      <c r="C14" s="592">
        <f>関係人口推計!Q14</f>
        <v>6170</v>
      </c>
      <c r="D14" s="592">
        <f>関係人口推計!W14</f>
        <v>6175</v>
      </c>
      <c r="E14" s="591">
        <f>関係人口推計!AC14</f>
        <v>6189</v>
      </c>
      <c r="F14" s="356">
        <f>関係人口推計!AI14</f>
        <v>6183</v>
      </c>
      <c r="G14" s="422">
        <f t="shared" si="0"/>
        <v>99.903053805138157</v>
      </c>
      <c r="I14" s="157" t="s">
        <v>689</v>
      </c>
      <c r="J14" s="586">
        <v>140</v>
      </c>
      <c r="K14" s="720" t="s">
        <v>25</v>
      </c>
      <c r="L14" s="273">
        <f>J14</f>
        <v>140</v>
      </c>
    </row>
    <row r="15" spans="1:12">
      <c r="A15" s="11" t="s">
        <v>26</v>
      </c>
      <c r="B15" s="355">
        <f>関係人口推計!K15</f>
        <v>19291</v>
      </c>
      <c r="C15" s="384">
        <f>関係人口推計!Q15</f>
        <v>18863</v>
      </c>
      <c r="D15" s="384">
        <f>関係人口推計!W15</f>
        <v>19378</v>
      </c>
      <c r="E15" s="355">
        <f>関係人口推計!AC15</f>
        <v>19505</v>
      </c>
      <c r="F15" s="354">
        <f>関係人口推計!AI15</f>
        <v>19617</v>
      </c>
      <c r="G15" s="425">
        <f t="shared" si="0"/>
        <v>101.68990721061635</v>
      </c>
      <c r="I15" s="172" t="s">
        <v>690</v>
      </c>
      <c r="J15" s="590">
        <v>4</v>
      </c>
      <c r="K15" s="157"/>
    </row>
    <row r="16" spans="1:12">
      <c r="A16" s="43" t="s">
        <v>27</v>
      </c>
      <c r="B16" s="354">
        <f>関係人口推計!K16</f>
        <v>141</v>
      </c>
      <c r="C16" s="385">
        <f>関係人口推計!Q16</f>
        <v>50</v>
      </c>
      <c r="D16" s="385">
        <f>関係人口推計!W16</f>
        <v>144</v>
      </c>
      <c r="E16" s="354">
        <f>関係人口推計!AC16</f>
        <v>169</v>
      </c>
      <c r="F16" s="354">
        <f>関係人口推計!AI16</f>
        <v>270</v>
      </c>
      <c r="G16" s="422">
        <f t="shared" si="0"/>
        <v>191.48936170212767</v>
      </c>
    </row>
    <row r="17" spans="1:7">
      <c r="A17" s="43" t="s">
        <v>28</v>
      </c>
      <c r="B17" s="591">
        <f>関係人口推計!K17</f>
        <v>0</v>
      </c>
      <c r="C17" s="592">
        <f>関係人口推計!Q17</f>
        <v>0</v>
      </c>
      <c r="D17" s="592">
        <f>関係人口推計!W17</f>
        <v>0</v>
      </c>
      <c r="E17" s="591">
        <f>関係人口推計!AC17</f>
        <v>0</v>
      </c>
      <c r="F17" s="354">
        <f>関係人口推計!AI17</f>
        <v>0</v>
      </c>
      <c r="G17" s="422">
        <v>0</v>
      </c>
    </row>
    <row r="18" spans="1:7">
      <c r="A18" s="43" t="s">
        <v>29</v>
      </c>
      <c r="B18" s="591">
        <f>関係人口推計!K18</f>
        <v>0</v>
      </c>
      <c r="C18" s="592">
        <f>関係人口推計!Q18</f>
        <v>0</v>
      </c>
      <c r="D18" s="592">
        <f>関係人口推計!W18</f>
        <v>0</v>
      </c>
      <c r="E18" s="591">
        <f>関係人口推計!AC18</f>
        <v>0</v>
      </c>
      <c r="F18" s="354">
        <f>関係人口推計!AI18</f>
        <v>0</v>
      </c>
      <c r="G18" s="422">
        <v>0</v>
      </c>
    </row>
    <row r="19" spans="1:7">
      <c r="A19" s="43" t="s">
        <v>30</v>
      </c>
      <c r="B19" s="354">
        <f>関係人口推計!K19</f>
        <v>2216</v>
      </c>
      <c r="C19" s="385">
        <f>関係人口推計!Q19</f>
        <v>2088</v>
      </c>
      <c r="D19" s="385">
        <f>関係人口推計!W19</f>
        <v>2131</v>
      </c>
      <c r="E19" s="354">
        <f>関係人口推計!AC19</f>
        <v>2152</v>
      </c>
      <c r="F19" s="354">
        <f>関係人口推計!AI19</f>
        <v>2168</v>
      </c>
      <c r="G19" s="422">
        <f t="shared" si="0"/>
        <v>97.833935018050539</v>
      </c>
    </row>
    <row r="20" spans="1:7">
      <c r="A20" s="43" t="s">
        <v>31</v>
      </c>
      <c r="B20" s="354">
        <f>関係人口推計!K20</f>
        <v>4052</v>
      </c>
      <c r="C20" s="385">
        <f>関係人口推計!Q20</f>
        <v>4116</v>
      </c>
      <c r="D20" s="385">
        <f>関係人口推計!W20</f>
        <v>4159</v>
      </c>
      <c r="E20" s="354">
        <f>関係人口推計!AC20</f>
        <v>4159</v>
      </c>
      <c r="F20" s="354">
        <f>関係人口推計!AI20</f>
        <v>4209</v>
      </c>
      <c r="G20" s="422">
        <f t="shared" si="0"/>
        <v>103.87462981243831</v>
      </c>
    </row>
    <row r="21" spans="1:7">
      <c r="A21" s="43" t="s">
        <v>32</v>
      </c>
      <c r="B21" s="354">
        <f>関係人口推計!K21</f>
        <v>3055</v>
      </c>
      <c r="C21" s="385">
        <f>関係人口推計!Q21</f>
        <v>2917</v>
      </c>
      <c r="D21" s="385">
        <f>関係人口推計!W21</f>
        <v>3021</v>
      </c>
      <c r="E21" s="354">
        <f>関係人口推計!AC21</f>
        <v>3015</v>
      </c>
      <c r="F21" s="354">
        <f>関係人口推計!AI21</f>
        <v>3012</v>
      </c>
      <c r="G21" s="422">
        <f t="shared" si="0"/>
        <v>98.592471358428796</v>
      </c>
    </row>
    <row r="22" spans="1:7">
      <c r="A22" s="43" t="s">
        <v>33</v>
      </c>
      <c r="B22" s="354">
        <f>関係人口推計!K22</f>
        <v>2797</v>
      </c>
      <c r="C22" s="385">
        <f>関係人口推計!Q22</f>
        <v>2778</v>
      </c>
      <c r="D22" s="385">
        <f>関係人口推計!W22</f>
        <v>2858</v>
      </c>
      <c r="E22" s="354">
        <f>関係人口推計!AC22</f>
        <v>2876</v>
      </c>
      <c r="F22" s="354">
        <f>関係人口推計!AI22</f>
        <v>2872</v>
      </c>
      <c r="G22" s="422">
        <f t="shared" si="0"/>
        <v>102.68144440471933</v>
      </c>
    </row>
    <row r="23" spans="1:7">
      <c r="A23" s="43" t="s">
        <v>34</v>
      </c>
      <c r="B23" s="354">
        <f>関係人口推計!K23</f>
        <v>5176</v>
      </c>
      <c r="C23" s="385">
        <f>関係人口推計!Q23</f>
        <v>5068</v>
      </c>
      <c r="D23" s="385">
        <f>関係人口推計!W23</f>
        <v>5164</v>
      </c>
      <c r="E23" s="346">
        <f>関係人口推計!AC23</f>
        <v>5194</v>
      </c>
      <c r="F23" s="354">
        <f>関係人口推計!AI23</f>
        <v>5166</v>
      </c>
      <c r="G23" s="422">
        <f t="shared" si="0"/>
        <v>99.806800618238029</v>
      </c>
    </row>
    <row r="24" spans="1:7">
      <c r="A24" s="43" t="s">
        <v>35</v>
      </c>
      <c r="B24" s="356">
        <f>関係人口推計!K24</f>
        <v>1854</v>
      </c>
      <c r="C24" s="386">
        <f>関係人口推計!Q24</f>
        <v>1846</v>
      </c>
      <c r="D24" s="386">
        <f>関係人口推計!W24</f>
        <v>1901</v>
      </c>
      <c r="E24" s="348">
        <f>関係人口推計!AC24</f>
        <v>1940</v>
      </c>
      <c r="F24" s="354">
        <f>関係人口推計!AI24</f>
        <v>1920</v>
      </c>
      <c r="G24" s="428">
        <f t="shared" si="0"/>
        <v>103.5598705501618</v>
      </c>
    </row>
    <row r="25" spans="1:7">
      <c r="A25" s="44" t="s">
        <v>17</v>
      </c>
      <c r="B25" s="354">
        <f>関係人口推計!K25</f>
        <v>14202</v>
      </c>
      <c r="C25" s="385">
        <f>関係人口推計!Q25</f>
        <v>13021</v>
      </c>
      <c r="D25" s="385">
        <f>関係人口推計!W25</f>
        <v>13021</v>
      </c>
      <c r="E25" s="346">
        <f>関係人口推計!AC25</f>
        <v>13062</v>
      </c>
      <c r="F25" s="355">
        <f>関係人口推計!AI25</f>
        <v>13020</v>
      </c>
      <c r="G25" s="422">
        <f t="shared" si="0"/>
        <v>91.677228559357843</v>
      </c>
    </row>
    <row r="26" spans="1:7">
      <c r="A26" s="43" t="s">
        <v>36</v>
      </c>
      <c r="B26" s="354">
        <f>関係人口推計!K26</f>
        <v>12756</v>
      </c>
      <c r="C26" s="385">
        <f>関係人口推計!Q26</f>
        <v>11755</v>
      </c>
      <c r="D26" s="385">
        <f>関係人口推計!W26</f>
        <v>11755</v>
      </c>
      <c r="E26" s="346">
        <f>関係人口推計!AC26</f>
        <v>11755</v>
      </c>
      <c r="F26" s="354">
        <f>関係人口推計!AI26</f>
        <v>11755</v>
      </c>
      <c r="G26" s="422">
        <f t="shared" si="0"/>
        <v>92.152712449043577</v>
      </c>
    </row>
    <row r="27" spans="1:7">
      <c r="A27" s="43" t="s">
        <v>37</v>
      </c>
      <c r="B27" s="591">
        <f>関係人口推計!K27</f>
        <v>0</v>
      </c>
      <c r="C27" s="592">
        <f>関係人口推計!Q27</f>
        <v>0</v>
      </c>
      <c r="D27" s="592">
        <f>関係人口推計!W27</f>
        <v>0</v>
      </c>
      <c r="E27" s="1017">
        <f>関係人口推計!AC27</f>
        <v>0</v>
      </c>
      <c r="F27" s="354">
        <f>関係人口推計!AI27</f>
        <v>0</v>
      </c>
      <c r="G27" s="422">
        <v>0</v>
      </c>
    </row>
    <row r="28" spans="1:7">
      <c r="A28" s="45" t="s">
        <v>38</v>
      </c>
      <c r="B28" s="354">
        <f>関係人口推計!K28</f>
        <v>1446</v>
      </c>
      <c r="C28" s="385">
        <f>関係人口推計!Q28</f>
        <v>1266</v>
      </c>
      <c r="D28" s="385">
        <f>関係人口推計!W28</f>
        <v>1266</v>
      </c>
      <c r="E28" s="346">
        <f>関係人口推計!AC28</f>
        <v>1307</v>
      </c>
      <c r="F28" s="356">
        <f>関係人口推計!AI28</f>
        <v>1265</v>
      </c>
      <c r="G28" s="422">
        <f t="shared" si="0"/>
        <v>87.482710926694324</v>
      </c>
    </row>
    <row r="29" spans="1:7">
      <c r="A29" s="46" t="s">
        <v>18</v>
      </c>
      <c r="B29" s="355">
        <f>関係人口推計!K29</f>
        <v>19640</v>
      </c>
      <c r="C29" s="384">
        <f>関係人口推計!Q29</f>
        <v>20199</v>
      </c>
      <c r="D29" s="384">
        <f>関係人口推計!W29</f>
        <v>20211</v>
      </c>
      <c r="E29" s="347">
        <f>関係人口推計!AC29</f>
        <v>20240</v>
      </c>
      <c r="F29" s="354">
        <f>関係人口推計!AI29</f>
        <v>20193</v>
      </c>
      <c r="G29" s="425">
        <f t="shared" si="0"/>
        <v>102.81568228105907</v>
      </c>
    </row>
    <row r="30" spans="1:7">
      <c r="A30" s="43" t="s">
        <v>39</v>
      </c>
      <c r="B30" s="354">
        <f>関係人口推計!K30</f>
        <v>4879</v>
      </c>
      <c r="C30" s="385">
        <f>関係人口推計!Q30</f>
        <v>5021</v>
      </c>
      <c r="D30" s="385">
        <f>関係人口推計!W30</f>
        <v>5021</v>
      </c>
      <c r="E30" s="346">
        <f>関係人口推計!AC30</f>
        <v>5021</v>
      </c>
      <c r="F30" s="354">
        <f>関係人口推計!AI30</f>
        <v>5021</v>
      </c>
      <c r="G30" s="422">
        <f t="shared" si="0"/>
        <v>102.9104324656692</v>
      </c>
    </row>
    <row r="31" spans="1:7">
      <c r="A31" s="43" t="s">
        <v>40</v>
      </c>
      <c r="B31" s="354">
        <f>関係人口推計!K31</f>
        <v>8592</v>
      </c>
      <c r="C31" s="385">
        <f>関係人口推計!Q31</f>
        <v>9006</v>
      </c>
      <c r="D31" s="385">
        <f>関係人口推計!W31</f>
        <v>9011</v>
      </c>
      <c r="E31" s="346">
        <f>関係人口推計!AC31</f>
        <v>9037</v>
      </c>
      <c r="F31" s="354">
        <f>関係人口推計!AI31</f>
        <v>9010</v>
      </c>
      <c r="G31" s="422">
        <f t="shared" si="0"/>
        <v>104.86499068901303</v>
      </c>
    </row>
    <row r="32" spans="1:7">
      <c r="A32" s="43" t="s">
        <v>41</v>
      </c>
      <c r="B32" s="354">
        <f>関係人口推計!K32</f>
        <v>4047</v>
      </c>
      <c r="C32" s="385">
        <f>関係人口推計!Q32</f>
        <v>3912</v>
      </c>
      <c r="D32" s="385">
        <f>関係人口推計!W32</f>
        <v>3912</v>
      </c>
      <c r="E32" s="346">
        <f>関係人口推計!AC32</f>
        <v>3912</v>
      </c>
      <c r="F32" s="354">
        <f>関係人口推計!AI32</f>
        <v>3912</v>
      </c>
      <c r="G32" s="422">
        <f t="shared" si="0"/>
        <v>96.664195700518903</v>
      </c>
    </row>
    <row r="33" spans="1:7">
      <c r="A33" s="43" t="s">
        <v>42</v>
      </c>
      <c r="B33" s="354">
        <f>関係人口推計!K33</f>
        <v>1254</v>
      </c>
      <c r="C33" s="385">
        <f>関係人口推計!Q33</f>
        <v>1389</v>
      </c>
      <c r="D33" s="385">
        <f>関係人口推計!W33</f>
        <v>1389</v>
      </c>
      <c r="E33" s="346">
        <f>関係人口推計!AC33</f>
        <v>1389</v>
      </c>
      <c r="F33" s="354">
        <f>関係人口推計!AI33</f>
        <v>1379</v>
      </c>
      <c r="G33" s="422">
        <f t="shared" si="0"/>
        <v>109.96810207336523</v>
      </c>
    </row>
    <row r="34" spans="1:7">
      <c r="A34" s="43" t="s">
        <v>43</v>
      </c>
      <c r="B34" s="356">
        <f>関係人口推計!K34</f>
        <v>868</v>
      </c>
      <c r="C34" s="386">
        <f>関係人口推計!Q34</f>
        <v>871</v>
      </c>
      <c r="D34" s="386">
        <f>関係人口推計!W34</f>
        <v>878</v>
      </c>
      <c r="E34" s="348">
        <f>関係人口推計!AC34</f>
        <v>881</v>
      </c>
      <c r="F34" s="354">
        <f>関係人口推計!AI34</f>
        <v>871</v>
      </c>
      <c r="G34" s="428">
        <f t="shared" si="0"/>
        <v>100.34562211981566</v>
      </c>
    </row>
    <row r="35" spans="1:7">
      <c r="A35" s="44" t="s">
        <v>19</v>
      </c>
      <c r="B35" s="355">
        <f>関係人口推計!K35</f>
        <v>11272</v>
      </c>
      <c r="C35" s="384">
        <f>関係人口推計!Q35</f>
        <v>10828</v>
      </c>
      <c r="D35" s="384">
        <f>関係人口推計!W35</f>
        <v>10823</v>
      </c>
      <c r="E35" s="347">
        <f>関係人口推計!AC35</f>
        <v>10827</v>
      </c>
      <c r="F35" s="355">
        <f>関係人口推計!AI35</f>
        <v>10811</v>
      </c>
      <c r="G35" s="422">
        <f t="shared" si="0"/>
        <v>95.910220014194465</v>
      </c>
    </row>
    <row r="36" spans="1:7">
      <c r="A36" s="43" t="s">
        <v>44</v>
      </c>
      <c r="B36" s="354">
        <f>関係人口推計!K36</f>
        <v>4795</v>
      </c>
      <c r="C36" s="385">
        <f>関係人口推計!Q36</f>
        <v>4621</v>
      </c>
      <c r="D36" s="385">
        <f>関係人口推計!W36</f>
        <v>4614</v>
      </c>
      <c r="E36" s="346">
        <f>関係人口推計!AC36</f>
        <v>4617</v>
      </c>
      <c r="F36" s="354">
        <f>関係人口推計!AI36</f>
        <v>4618</v>
      </c>
      <c r="G36" s="422">
        <f t="shared" si="0"/>
        <v>96.308654848800828</v>
      </c>
    </row>
    <row r="37" spans="1:7">
      <c r="A37" s="43" t="s">
        <v>45</v>
      </c>
      <c r="B37" s="354">
        <f>関係人口推計!K37</f>
        <v>2416</v>
      </c>
      <c r="C37" s="385">
        <f>関係人口推計!Q37</f>
        <v>2200</v>
      </c>
      <c r="D37" s="385">
        <f>関係人口推計!W37</f>
        <v>2200</v>
      </c>
      <c r="E37" s="346">
        <f>関係人口推計!AC37</f>
        <v>2200</v>
      </c>
      <c r="F37" s="354">
        <f>関係人口推計!AI37</f>
        <v>2200</v>
      </c>
      <c r="G37" s="422">
        <f t="shared" si="0"/>
        <v>91.059602649006621</v>
      </c>
    </row>
    <row r="38" spans="1:7">
      <c r="A38" s="43" t="s">
        <v>46</v>
      </c>
      <c r="B38" s="354">
        <f>関係人口推計!K38</f>
        <v>2444</v>
      </c>
      <c r="C38" s="385">
        <f>関係人口推計!Q38</f>
        <v>2437</v>
      </c>
      <c r="D38" s="385">
        <f>関係人口推計!W38</f>
        <v>2438</v>
      </c>
      <c r="E38" s="346">
        <f>関係人口推計!AC38</f>
        <v>2438</v>
      </c>
      <c r="F38" s="354">
        <f>関係人口推計!AI38</f>
        <v>2438</v>
      </c>
      <c r="G38" s="422">
        <f t="shared" si="0"/>
        <v>99.754500818330598</v>
      </c>
    </row>
    <row r="39" spans="1:7">
      <c r="A39" s="43" t="s">
        <v>47</v>
      </c>
      <c r="B39" s="354">
        <f>関係人口推計!K39</f>
        <v>700</v>
      </c>
      <c r="C39" s="385">
        <f>関係人口推計!Q39</f>
        <v>664</v>
      </c>
      <c r="D39" s="385">
        <f>関係人口推計!W39</f>
        <v>664</v>
      </c>
      <c r="E39" s="346">
        <f>関係人口推計!AC39</f>
        <v>664</v>
      </c>
      <c r="F39" s="354">
        <f>関係人口推計!AI39</f>
        <v>664</v>
      </c>
      <c r="G39" s="422">
        <f t="shared" si="0"/>
        <v>94.857142857142861</v>
      </c>
    </row>
    <row r="40" spans="1:7">
      <c r="A40" s="45" t="s">
        <v>48</v>
      </c>
      <c r="B40" s="356">
        <f>関係人口推計!K40</f>
        <v>917</v>
      </c>
      <c r="C40" s="386">
        <f>関係人口推計!Q40</f>
        <v>906</v>
      </c>
      <c r="D40" s="386">
        <f>関係人口推計!W40</f>
        <v>907</v>
      </c>
      <c r="E40" s="348">
        <f>関係人口推計!AC40</f>
        <v>908</v>
      </c>
      <c r="F40" s="356">
        <f>関係人口推計!AI40</f>
        <v>891</v>
      </c>
      <c r="G40" s="422">
        <f t="shared" si="0"/>
        <v>97.164667393675032</v>
      </c>
    </row>
    <row r="41" spans="1:7">
      <c r="A41" s="47" t="s">
        <v>20</v>
      </c>
      <c r="B41" s="354">
        <f>関係人口推計!K41</f>
        <v>5930</v>
      </c>
      <c r="C41" s="385">
        <f>関係人口推計!Q41</f>
        <v>6181</v>
      </c>
      <c r="D41" s="385">
        <f>関係人口推計!W41</f>
        <v>6169</v>
      </c>
      <c r="E41" s="346">
        <f>関係人口推計!AC41</f>
        <v>6168</v>
      </c>
      <c r="F41" s="354">
        <f>関係人口推計!AI41</f>
        <v>6155</v>
      </c>
      <c r="G41" s="422">
        <f t="shared" si="0"/>
        <v>103.79426644182124</v>
      </c>
    </row>
    <row r="42" spans="1:7">
      <c r="A42" s="48" t="s">
        <v>49</v>
      </c>
      <c r="B42" s="354">
        <f>関係人口推計!K42</f>
        <v>1327</v>
      </c>
      <c r="C42" s="385">
        <f>関係人口推計!Q42</f>
        <v>1307</v>
      </c>
      <c r="D42" s="385">
        <f>関係人口推計!W42</f>
        <v>1307</v>
      </c>
      <c r="E42" s="346">
        <f>関係人口推計!AC42</f>
        <v>1307</v>
      </c>
      <c r="F42" s="354">
        <f>関係人口推計!AI42</f>
        <v>1307</v>
      </c>
      <c r="G42" s="422">
        <f t="shared" si="0"/>
        <v>98.492840994724943</v>
      </c>
    </row>
    <row r="43" spans="1:7">
      <c r="A43" s="43" t="s">
        <v>50</v>
      </c>
      <c r="B43" s="354">
        <f>関係人口推計!K43</f>
        <v>2042</v>
      </c>
      <c r="C43" s="385">
        <f>関係人口推計!Q43</f>
        <v>2146</v>
      </c>
      <c r="D43" s="385">
        <f>関係人口推計!W43</f>
        <v>2146</v>
      </c>
      <c r="E43" s="346">
        <f>関係人口推計!AC43</f>
        <v>2146</v>
      </c>
      <c r="F43" s="354">
        <f>関係人口推計!AI43</f>
        <v>2146</v>
      </c>
      <c r="G43" s="422">
        <f t="shared" si="0"/>
        <v>105.09304603330069</v>
      </c>
    </row>
    <row r="44" spans="1:7">
      <c r="A44" s="43" t="s">
        <v>51</v>
      </c>
      <c r="B44" s="354">
        <f>関係人口推計!K44</f>
        <v>766</v>
      </c>
      <c r="C44" s="385">
        <f>関係人口推計!Q44</f>
        <v>762</v>
      </c>
      <c r="D44" s="385">
        <f>関係人口推計!W44</f>
        <v>754</v>
      </c>
      <c r="E44" s="346">
        <f>関係人口推計!AC44</f>
        <v>759</v>
      </c>
      <c r="F44" s="354">
        <f>関係人口推計!AI44</f>
        <v>749</v>
      </c>
      <c r="G44" s="422">
        <f t="shared" si="0"/>
        <v>97.780678851174926</v>
      </c>
    </row>
    <row r="45" spans="1:7">
      <c r="A45" s="43" t="s">
        <v>52</v>
      </c>
      <c r="B45" s="354">
        <f>関係人口推計!K45</f>
        <v>950</v>
      </c>
      <c r="C45" s="385">
        <f>関係人口推計!Q45</f>
        <v>1102</v>
      </c>
      <c r="D45" s="385">
        <f>関係人口推計!W45</f>
        <v>1098</v>
      </c>
      <c r="E45" s="346">
        <f>関係人口推計!AC45</f>
        <v>1092</v>
      </c>
      <c r="F45" s="354">
        <f>関係人口推計!AI45</f>
        <v>1089</v>
      </c>
      <c r="G45" s="422">
        <f t="shared" si="0"/>
        <v>114.63157894736841</v>
      </c>
    </row>
    <row r="46" spans="1:7">
      <c r="A46" s="43" t="s">
        <v>53</v>
      </c>
      <c r="B46" s="354">
        <f>関係人口推計!K46</f>
        <v>0</v>
      </c>
      <c r="C46" s="385">
        <f>関係人口推計!Q46</f>
        <v>0</v>
      </c>
      <c r="D46" s="385">
        <f>関係人口推計!W46</f>
        <v>0</v>
      </c>
      <c r="E46" s="346">
        <f>関係人口推計!AC46</f>
        <v>0</v>
      </c>
      <c r="F46" s="354">
        <f>関係人口推計!AI46</f>
        <v>0</v>
      </c>
      <c r="G46" s="422">
        <v>0</v>
      </c>
    </row>
    <row r="47" spans="1:7">
      <c r="A47" s="43" t="s">
        <v>54</v>
      </c>
      <c r="B47" s="354">
        <f>関係人口推計!K47</f>
        <v>845</v>
      </c>
      <c r="C47" s="385">
        <f>関係人口推計!Q47</f>
        <v>864</v>
      </c>
      <c r="D47" s="385">
        <f>関係人口推計!W47</f>
        <v>864</v>
      </c>
      <c r="E47" s="346">
        <f>関係人口推計!AC47</f>
        <v>864</v>
      </c>
      <c r="F47" s="354">
        <f>関係人口推計!AI47</f>
        <v>864</v>
      </c>
      <c r="G47" s="422">
        <f t="shared" si="0"/>
        <v>102.24852071005917</v>
      </c>
    </row>
    <row r="48" spans="1:7">
      <c r="A48" s="49" t="s">
        <v>21</v>
      </c>
      <c r="B48" s="355">
        <f>関係人口推計!K48</f>
        <v>7402</v>
      </c>
      <c r="C48" s="384">
        <f>関係人口推計!Q48</f>
        <v>7028</v>
      </c>
      <c r="D48" s="384">
        <f>関係人口推計!W48</f>
        <v>7028</v>
      </c>
      <c r="E48" s="347">
        <f>関係人口推計!AC48</f>
        <v>7027</v>
      </c>
      <c r="F48" s="355">
        <f>関係人口推計!AI48</f>
        <v>7026</v>
      </c>
      <c r="G48" s="422">
        <f t="shared" si="0"/>
        <v>94.92029181302351</v>
      </c>
    </row>
    <row r="49" spans="1:7">
      <c r="A49" s="48" t="s">
        <v>55</v>
      </c>
      <c r="B49" s="354">
        <f>関係人口推計!K49</f>
        <v>6267</v>
      </c>
      <c r="C49" s="385">
        <f>関係人口推計!Q49</f>
        <v>5883</v>
      </c>
      <c r="D49" s="385">
        <f>関係人口推計!W49</f>
        <v>5883</v>
      </c>
      <c r="E49" s="346">
        <f>関係人口推計!AC49</f>
        <v>5883</v>
      </c>
      <c r="F49" s="354">
        <f>関係人口推計!AI49</f>
        <v>5883</v>
      </c>
      <c r="G49" s="422">
        <f t="shared" si="0"/>
        <v>93.872666347534704</v>
      </c>
    </row>
    <row r="50" spans="1:7">
      <c r="A50" s="43" t="s">
        <v>56</v>
      </c>
      <c r="B50" s="354">
        <f>関係人口推計!K50</f>
        <v>592</v>
      </c>
      <c r="C50" s="385">
        <f>関係人口推計!Q50</f>
        <v>603</v>
      </c>
      <c r="D50" s="385">
        <f>関係人口推計!W50</f>
        <v>603</v>
      </c>
      <c r="E50" s="346">
        <f>関係人口推計!AC50</f>
        <v>603</v>
      </c>
      <c r="F50" s="354">
        <f>関係人口推計!AI50</f>
        <v>603</v>
      </c>
      <c r="G50" s="422">
        <f t="shared" si="0"/>
        <v>101.85810810810811</v>
      </c>
    </row>
    <row r="51" spans="1:7">
      <c r="A51" s="43" t="s">
        <v>57</v>
      </c>
      <c r="B51" s="591">
        <f>関係人口推計!K51</f>
        <v>0</v>
      </c>
      <c r="C51" s="592">
        <f>関係人口推計!Q51</f>
        <v>0</v>
      </c>
      <c r="D51" s="592">
        <f>関係人口推計!W51</f>
        <v>0</v>
      </c>
      <c r="E51" s="1017">
        <f>関係人口推計!AC51</f>
        <v>0</v>
      </c>
      <c r="F51" s="354">
        <f>関係人口推計!AI51</f>
        <v>0</v>
      </c>
      <c r="G51" s="422">
        <v>0</v>
      </c>
    </row>
    <row r="52" spans="1:7">
      <c r="A52" s="45" t="s">
        <v>58</v>
      </c>
      <c r="B52" s="356">
        <f>関係人口推計!K52</f>
        <v>543</v>
      </c>
      <c r="C52" s="386">
        <f>関係人口推計!Q52</f>
        <v>542</v>
      </c>
      <c r="D52" s="386">
        <f>関係人口推計!W52</f>
        <v>542</v>
      </c>
      <c r="E52" s="348">
        <f>関係人口推計!AC52</f>
        <v>541</v>
      </c>
      <c r="F52" s="356">
        <f>関係人口推計!AI52</f>
        <v>540</v>
      </c>
      <c r="G52" s="422">
        <f t="shared" si="0"/>
        <v>99.447513812154696</v>
      </c>
    </row>
    <row r="53" spans="1:7">
      <c r="A53" s="47" t="s">
        <v>22</v>
      </c>
      <c r="B53" s="354">
        <f>関係人口推計!K53</f>
        <v>7477</v>
      </c>
      <c r="C53" s="385">
        <f>関係人口推計!Q53</f>
        <v>7511</v>
      </c>
      <c r="D53" s="385">
        <f>関係人口推計!W53</f>
        <v>7527</v>
      </c>
      <c r="E53" s="346">
        <f>関係人口推計!AC53</f>
        <v>7530</v>
      </c>
      <c r="F53" s="355">
        <f>関係人口推計!AI53</f>
        <v>7532</v>
      </c>
      <c r="G53" s="425">
        <f t="shared" si="0"/>
        <v>100.73558914002942</v>
      </c>
    </row>
    <row r="54" spans="1:7">
      <c r="A54" s="43" t="s">
        <v>59</v>
      </c>
      <c r="B54" s="354">
        <f>関係人口推計!K54</f>
        <v>388</v>
      </c>
      <c r="C54" s="385">
        <f>関係人口推計!Q54</f>
        <v>362</v>
      </c>
      <c r="D54" s="385">
        <f>関係人口推計!W54</f>
        <v>362</v>
      </c>
      <c r="E54" s="346">
        <f>関係人口推計!AC54</f>
        <v>362</v>
      </c>
      <c r="F54" s="354">
        <f>関係人口推計!AI54</f>
        <v>362</v>
      </c>
      <c r="G54" s="422">
        <f t="shared" si="0"/>
        <v>93.298969072164951</v>
      </c>
    </row>
    <row r="55" spans="1:7">
      <c r="A55" s="43" t="s">
        <v>60</v>
      </c>
      <c r="B55" s="354">
        <f>関係人口推計!K55</f>
        <v>1098</v>
      </c>
      <c r="C55" s="385">
        <f>関係人口推計!Q55</f>
        <v>1132</v>
      </c>
      <c r="D55" s="385">
        <f>関係人口推計!W55</f>
        <v>1132</v>
      </c>
      <c r="E55" s="346">
        <f>関係人口推計!AC55</f>
        <v>1134</v>
      </c>
      <c r="F55" s="354">
        <f>関係人口推計!AI55</f>
        <v>1142</v>
      </c>
      <c r="G55" s="422">
        <f t="shared" si="0"/>
        <v>104.00728597449908</v>
      </c>
    </row>
    <row r="56" spans="1:7">
      <c r="A56" s="43" t="s">
        <v>61</v>
      </c>
      <c r="B56" s="354">
        <f>関係人口推計!K56</f>
        <v>2431</v>
      </c>
      <c r="C56" s="385">
        <f>関係人口推計!Q56</f>
        <v>2445</v>
      </c>
      <c r="D56" s="385">
        <f>関係人口推計!W56</f>
        <v>2445</v>
      </c>
      <c r="E56" s="346">
        <f>関係人口推計!AC56</f>
        <v>2443</v>
      </c>
      <c r="F56" s="354">
        <f>関係人口推計!AI56</f>
        <v>2441</v>
      </c>
      <c r="G56" s="422">
        <f t="shared" si="0"/>
        <v>100.41135335252982</v>
      </c>
    </row>
    <row r="57" spans="1:7">
      <c r="A57" s="43" t="s">
        <v>62</v>
      </c>
      <c r="B57" s="354">
        <f>関係人口推計!K57</f>
        <v>1376</v>
      </c>
      <c r="C57" s="385">
        <f>関係人口推計!Q57</f>
        <v>1420</v>
      </c>
      <c r="D57" s="385">
        <f>関係人口推計!W57</f>
        <v>1440</v>
      </c>
      <c r="E57" s="346">
        <f>関係人口推計!AC57</f>
        <v>1439</v>
      </c>
      <c r="F57" s="354">
        <f>関係人口推計!AI57</f>
        <v>1439</v>
      </c>
      <c r="G57" s="422">
        <f t="shared" si="0"/>
        <v>104.57848837209302</v>
      </c>
    </row>
    <row r="58" spans="1:7">
      <c r="A58" s="43" t="s">
        <v>63</v>
      </c>
      <c r="B58" s="354">
        <f>関係人口推計!K58</f>
        <v>756</v>
      </c>
      <c r="C58" s="385">
        <f>関係人口推計!Q58</f>
        <v>729</v>
      </c>
      <c r="D58" s="385">
        <f>関係人口推計!W58</f>
        <v>729</v>
      </c>
      <c r="E58" s="346">
        <f>関係人口推計!AC58</f>
        <v>729</v>
      </c>
      <c r="F58" s="354">
        <f>関係人口推計!AI58</f>
        <v>729</v>
      </c>
      <c r="G58" s="422">
        <f t="shared" si="0"/>
        <v>96.428571428571431</v>
      </c>
    </row>
    <row r="59" spans="1:7">
      <c r="A59" s="43" t="s">
        <v>64</v>
      </c>
      <c r="B59" s="354">
        <f>関係人口推計!K59</f>
        <v>688</v>
      </c>
      <c r="C59" s="385">
        <f>関係人口推計!Q59</f>
        <v>690</v>
      </c>
      <c r="D59" s="385">
        <f>関係人口推計!W59</f>
        <v>690</v>
      </c>
      <c r="E59" s="346">
        <f>関係人口推計!AC59</f>
        <v>689</v>
      </c>
      <c r="F59" s="354">
        <f>関係人口推計!AI59</f>
        <v>689</v>
      </c>
      <c r="G59" s="422">
        <f t="shared" si="0"/>
        <v>100.1453488372093</v>
      </c>
    </row>
    <row r="60" spans="1:7">
      <c r="A60" s="43" t="s">
        <v>65</v>
      </c>
      <c r="B60" s="354">
        <f>関係人口推計!K60</f>
        <v>740</v>
      </c>
      <c r="C60" s="385">
        <f>関係人口推計!Q60</f>
        <v>733</v>
      </c>
      <c r="D60" s="385">
        <f>関係人口推計!W60</f>
        <v>729</v>
      </c>
      <c r="E60" s="346">
        <f>関係人口推計!AC60</f>
        <v>734</v>
      </c>
      <c r="F60" s="356">
        <f>関係人口推計!AI60</f>
        <v>730</v>
      </c>
      <c r="G60" s="428">
        <f t="shared" si="0"/>
        <v>98.648648648648646</v>
      </c>
    </row>
    <row r="61" spans="1:7">
      <c r="A61" s="50" t="s">
        <v>23</v>
      </c>
      <c r="B61" s="355">
        <f>関係人口推計!K61</f>
        <v>6747</v>
      </c>
      <c r="C61" s="384">
        <f>関係人口推計!Q61</f>
        <v>6550</v>
      </c>
      <c r="D61" s="384">
        <f>関係人口推計!W61</f>
        <v>6544</v>
      </c>
      <c r="E61" s="347">
        <f>関係人口推計!AC61</f>
        <v>6550</v>
      </c>
      <c r="F61" s="354">
        <f>関係人口推計!AI61</f>
        <v>6550</v>
      </c>
      <c r="G61" s="425">
        <f t="shared" si="0"/>
        <v>97.080183785386097</v>
      </c>
    </row>
    <row r="62" spans="1:7">
      <c r="A62" s="51" t="s">
        <v>66</v>
      </c>
      <c r="B62" s="354">
        <f>関係人口推計!K62</f>
        <v>2857</v>
      </c>
      <c r="C62" s="385">
        <f>関係人口推計!Q62</f>
        <v>2755</v>
      </c>
      <c r="D62" s="385">
        <f>関係人口推計!W62</f>
        <v>2753</v>
      </c>
      <c r="E62" s="346">
        <f>関係人口推計!AC62</f>
        <v>2755</v>
      </c>
      <c r="F62" s="354">
        <f>関係人口推計!AI62</f>
        <v>2754</v>
      </c>
      <c r="G62" s="422">
        <f t="shared" si="0"/>
        <v>96.394819740987046</v>
      </c>
    </row>
    <row r="63" spans="1:7">
      <c r="A63" s="43" t="s">
        <v>67</v>
      </c>
      <c r="B63" s="354">
        <f>関係人口推計!K63</f>
        <v>954</v>
      </c>
      <c r="C63" s="385">
        <f>関係人口推計!Q63</f>
        <v>929</v>
      </c>
      <c r="D63" s="385">
        <f>関係人口推計!W63</f>
        <v>927</v>
      </c>
      <c r="E63" s="346">
        <f>関係人口推計!AC63</f>
        <v>930</v>
      </c>
      <c r="F63" s="354">
        <f>関係人口推計!AI63</f>
        <v>930</v>
      </c>
      <c r="G63" s="422">
        <f t="shared" si="0"/>
        <v>97.484276729559753</v>
      </c>
    </row>
    <row r="64" spans="1:7">
      <c r="A64" s="43" t="s">
        <v>68</v>
      </c>
      <c r="B64" s="354">
        <f>関係人口推計!K64</f>
        <v>1075</v>
      </c>
      <c r="C64" s="385">
        <f>関係人口推計!Q64</f>
        <v>1059</v>
      </c>
      <c r="D64" s="385">
        <f>関係人口推計!W64</f>
        <v>1059</v>
      </c>
      <c r="E64" s="346">
        <f>関係人口推計!AC64</f>
        <v>1059</v>
      </c>
      <c r="F64" s="354">
        <f>関係人口推計!AI64</f>
        <v>1059</v>
      </c>
      <c r="G64" s="422">
        <f t="shared" si="0"/>
        <v>98.511627906976742</v>
      </c>
    </row>
    <row r="65" spans="1:7">
      <c r="A65" s="43" t="s">
        <v>69</v>
      </c>
      <c r="B65" s="354">
        <f>関係人口推計!K65</f>
        <v>1137</v>
      </c>
      <c r="C65" s="385">
        <f>関係人口推計!Q65</f>
        <v>1107</v>
      </c>
      <c r="D65" s="385">
        <f>関係人口推計!W65</f>
        <v>1106</v>
      </c>
      <c r="E65" s="346">
        <f>関係人口推計!AC65</f>
        <v>1109</v>
      </c>
      <c r="F65" s="354">
        <f>関係人口推計!AI65</f>
        <v>1110</v>
      </c>
      <c r="G65" s="422">
        <f t="shared" si="0"/>
        <v>97.625329815303431</v>
      </c>
    </row>
    <row r="66" spans="1:7">
      <c r="A66" s="45" t="s">
        <v>70</v>
      </c>
      <c r="B66" s="356">
        <f>関係人口推計!K66</f>
        <v>724</v>
      </c>
      <c r="C66" s="386">
        <f>関係人口推計!Q66</f>
        <v>700</v>
      </c>
      <c r="D66" s="386">
        <f>関係人口推計!W66</f>
        <v>699</v>
      </c>
      <c r="E66" s="348">
        <f>関係人口推計!AC66</f>
        <v>697</v>
      </c>
      <c r="F66" s="354">
        <f>関係人口推計!AI66</f>
        <v>697</v>
      </c>
      <c r="G66" s="428">
        <f t="shared" si="0"/>
        <v>96.270718232044189</v>
      </c>
    </row>
    <row r="67" spans="1:7">
      <c r="A67" s="52" t="s">
        <v>24</v>
      </c>
      <c r="B67" s="354">
        <f>関係人口推計!K67</f>
        <v>3914</v>
      </c>
      <c r="C67" s="385">
        <f>関係人口推計!Q67</f>
        <v>3828</v>
      </c>
      <c r="D67" s="385">
        <f>関係人口推計!W67</f>
        <v>3830</v>
      </c>
      <c r="E67" s="346">
        <f>関係人口推計!AC67</f>
        <v>3816</v>
      </c>
      <c r="F67" s="355">
        <f>関係人口推計!AI67</f>
        <v>3816</v>
      </c>
      <c r="G67" s="422">
        <f t="shared" si="0"/>
        <v>97.496167603474703</v>
      </c>
    </row>
    <row r="68" spans="1:7">
      <c r="A68" s="43" t="s">
        <v>323</v>
      </c>
      <c r="B68" s="354">
        <f>関係人口推計!K68</f>
        <v>1566</v>
      </c>
      <c r="C68" s="385">
        <f>関係人口推計!Q68</f>
        <v>1535</v>
      </c>
      <c r="D68" s="385">
        <f>関係人口推計!W68</f>
        <v>1534</v>
      </c>
      <c r="E68" s="346">
        <f>関係人口推計!AC68</f>
        <v>1533</v>
      </c>
      <c r="F68" s="354">
        <f>関係人口推計!AI68</f>
        <v>1537</v>
      </c>
      <c r="G68" s="422">
        <f t="shared" si="0"/>
        <v>98.148148148148152</v>
      </c>
    </row>
    <row r="69" spans="1:7">
      <c r="A69" s="43" t="s">
        <v>71</v>
      </c>
      <c r="B69" s="354">
        <f>関係人口推計!K69</f>
        <v>2348</v>
      </c>
      <c r="C69" s="385">
        <f>関係人口推計!Q69</f>
        <v>2293</v>
      </c>
      <c r="D69" s="385">
        <f>関係人口推計!W69</f>
        <v>2296</v>
      </c>
      <c r="E69" s="346">
        <f>関係人口推計!AC69</f>
        <v>2283</v>
      </c>
      <c r="F69" s="356">
        <f>関係人口推計!AI69</f>
        <v>2279</v>
      </c>
      <c r="G69" s="422">
        <f t="shared" ref="G69:G73" si="1">F69/B69*100</f>
        <v>97.061328790459967</v>
      </c>
    </row>
    <row r="70" spans="1:7">
      <c r="A70" s="53" t="s">
        <v>25</v>
      </c>
      <c r="B70" s="355">
        <f>関係人口推計!K70</f>
        <v>6189</v>
      </c>
      <c r="C70" s="384">
        <f>関係人口推計!Q70</f>
        <v>6170</v>
      </c>
      <c r="D70" s="384">
        <f>関係人口推計!W70</f>
        <v>6175</v>
      </c>
      <c r="E70" s="347">
        <f>関係人口推計!AC70</f>
        <v>6189</v>
      </c>
      <c r="F70" s="354">
        <f>関係人口推計!AI70</f>
        <v>6183</v>
      </c>
      <c r="G70" s="425">
        <f t="shared" si="1"/>
        <v>99.903053805138157</v>
      </c>
    </row>
    <row r="71" spans="1:7">
      <c r="A71" s="51" t="s">
        <v>72</v>
      </c>
      <c r="B71" s="354">
        <f>関係人口推計!K71</f>
        <v>1765</v>
      </c>
      <c r="C71" s="385">
        <f>関係人口推計!Q71</f>
        <v>1761</v>
      </c>
      <c r="D71" s="385">
        <f>関係人口推計!W71</f>
        <v>1766</v>
      </c>
      <c r="E71" s="346">
        <f>関係人口推計!AC71</f>
        <v>1774</v>
      </c>
      <c r="F71" s="354">
        <f>関係人口推計!AI71</f>
        <v>1766</v>
      </c>
      <c r="G71" s="422">
        <f t="shared" si="1"/>
        <v>100.05665722379604</v>
      </c>
    </row>
    <row r="72" spans="1:7">
      <c r="A72" s="43" t="s">
        <v>73</v>
      </c>
      <c r="B72" s="354">
        <f>関係人口推計!K72</f>
        <v>2421</v>
      </c>
      <c r="C72" s="385">
        <f>関係人口推計!Q72</f>
        <v>2466</v>
      </c>
      <c r="D72" s="385">
        <f>関係人口推計!W72</f>
        <v>2466</v>
      </c>
      <c r="E72" s="346">
        <f>関係人口推計!AC72</f>
        <v>2466</v>
      </c>
      <c r="F72" s="354">
        <f>関係人口推計!AI72</f>
        <v>2466</v>
      </c>
      <c r="G72" s="422">
        <f t="shared" si="1"/>
        <v>101.85873605947955</v>
      </c>
    </row>
    <row r="73" spans="1:7">
      <c r="A73" s="45" t="s">
        <v>74</v>
      </c>
      <c r="B73" s="356">
        <f>関係人口推計!K73</f>
        <v>2003</v>
      </c>
      <c r="C73" s="386">
        <f>関係人口推計!Q73</f>
        <v>1943</v>
      </c>
      <c r="D73" s="386">
        <f>関係人口推計!W73</f>
        <v>1943</v>
      </c>
      <c r="E73" s="348">
        <f>関係人口推計!AC73</f>
        <v>1949</v>
      </c>
      <c r="F73" s="356">
        <f>関係人口推計!AI73</f>
        <v>1951</v>
      </c>
      <c r="G73" s="428">
        <f t="shared" si="1"/>
        <v>97.403894158761858</v>
      </c>
    </row>
    <row r="74" spans="1:7">
      <c r="A74" s="275" t="s">
        <v>680</v>
      </c>
      <c r="B74" s="417"/>
      <c r="C74" s="417"/>
      <c r="D74" s="417"/>
      <c r="E74" s="430" t="s">
        <v>14</v>
      </c>
      <c r="F74" s="430"/>
      <c r="G74" s="417"/>
    </row>
    <row r="75" spans="1:7">
      <c r="B75" s="157"/>
      <c r="C75" s="157"/>
      <c r="D75" s="157"/>
      <c r="E75" s="157"/>
      <c r="F75" s="157"/>
      <c r="G75" s="157"/>
    </row>
    <row r="76" spans="1:7">
      <c r="B76" s="157"/>
      <c r="C76" s="157"/>
      <c r="D76" s="157"/>
      <c r="E76" s="157"/>
      <c r="F76" s="157"/>
      <c r="G76" s="157"/>
    </row>
    <row r="77" spans="1:7">
      <c r="B77" s="157"/>
      <c r="C77" s="157"/>
      <c r="D77" s="157"/>
      <c r="E77" s="157"/>
      <c r="F77" s="157"/>
      <c r="G77" s="157"/>
    </row>
    <row r="78" spans="1:7">
      <c r="B78" s="157"/>
      <c r="C78" s="157"/>
      <c r="D78" s="157"/>
      <c r="E78" s="157"/>
      <c r="F78" s="157"/>
      <c r="G78" s="157"/>
    </row>
    <row r="79" spans="1:7">
      <c r="B79" s="157"/>
      <c r="C79" s="157"/>
      <c r="D79" s="157"/>
      <c r="E79" s="157"/>
      <c r="F79" s="157"/>
      <c r="G79" s="157"/>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BH81"/>
  <sheetViews>
    <sheetView workbookViewId="0">
      <pane xSplit="1" ySplit="3" topLeftCell="AR4" activePane="bottomRight" state="frozen"/>
      <selection pane="topRight" activeCell="B1" sqref="B1"/>
      <selection pane="bottomLeft" activeCell="A4" sqref="A4"/>
      <selection pane="bottomRight" activeCell="BI1" sqref="BI1"/>
    </sheetView>
  </sheetViews>
  <sheetFormatPr defaultRowHeight="13"/>
  <cols>
    <col min="1" max="1" width="11.7265625" customWidth="1"/>
    <col min="2" max="6" width="10.36328125" customWidth="1"/>
    <col min="7" max="7" width="5.08984375" customWidth="1"/>
    <col min="8" max="8" width="12.36328125" customWidth="1"/>
    <col min="9" max="13" width="10.36328125" customWidth="1"/>
    <col min="14" max="14" width="5.453125" customWidth="1"/>
    <col min="15" max="16" width="10.36328125" customWidth="1"/>
    <col min="17" max="19" width="10.36328125" style="19" customWidth="1"/>
    <col min="20" max="20" width="3.7265625" style="346" customWidth="1"/>
    <col min="21" max="25" width="10.36328125" customWidth="1"/>
    <col min="26" max="26" width="8.453125" customWidth="1"/>
    <col min="27" max="31" width="10.6328125" customWidth="1"/>
    <col min="32" max="32" width="5.26953125" style="417" customWidth="1"/>
    <col min="33" max="39" width="10.36328125" customWidth="1"/>
    <col min="40" max="40" width="4.08984375" customWidth="1"/>
    <col min="41" max="42" width="0" hidden="1" customWidth="1"/>
    <col min="48" max="48" width="5.26953125" customWidth="1"/>
    <col min="54" max="54" width="5.36328125" customWidth="1"/>
    <col min="55" max="55" width="12.08984375" hidden="1" customWidth="1"/>
  </cols>
  <sheetData>
    <row r="1" spans="1:60">
      <c r="A1" s="1" t="s">
        <v>977</v>
      </c>
      <c r="B1" s="1"/>
      <c r="C1" s="1"/>
      <c r="D1" s="1"/>
      <c r="E1" s="1"/>
      <c r="F1" s="1"/>
      <c r="G1" s="1"/>
      <c r="H1" s="1" t="s">
        <v>996</v>
      </c>
      <c r="I1" s="1"/>
      <c r="J1" s="1"/>
      <c r="K1" s="1"/>
      <c r="L1" s="1"/>
      <c r="M1" s="1"/>
      <c r="N1" s="1"/>
      <c r="O1" s="1" t="s">
        <v>963</v>
      </c>
      <c r="P1" s="1"/>
      <c r="Q1" s="582"/>
      <c r="R1" s="582"/>
      <c r="S1" s="582"/>
      <c r="U1" s="417" t="s">
        <v>693</v>
      </c>
      <c r="V1" s="417"/>
      <c r="W1" s="417"/>
      <c r="X1" s="417" t="s">
        <v>14</v>
      </c>
      <c r="Y1" s="417"/>
      <c r="Z1" s="417"/>
      <c r="AA1" s="867" t="s">
        <v>964</v>
      </c>
      <c r="AB1" s="417"/>
      <c r="AC1" s="417"/>
      <c r="AD1" s="417" t="s">
        <v>14</v>
      </c>
      <c r="AE1" s="417"/>
      <c r="AG1" s="417" t="s">
        <v>959</v>
      </c>
      <c r="AH1" s="417"/>
      <c r="AI1" s="417" t="s">
        <v>862</v>
      </c>
      <c r="AJ1" s="417" t="s">
        <v>862</v>
      </c>
      <c r="AK1" s="417" t="s">
        <v>862</v>
      </c>
      <c r="AL1" s="733">
        <f>推計方法資料!E13</f>
        <v>44377</v>
      </c>
      <c r="AM1" s="868"/>
      <c r="AP1" s="417"/>
      <c r="AQ1" s="867" t="s">
        <v>965</v>
      </c>
      <c r="AS1" s="417" t="s">
        <v>862</v>
      </c>
      <c r="AT1" s="868"/>
      <c r="AU1" s="417" t="s">
        <v>862</v>
      </c>
      <c r="AW1" s="867" t="s">
        <v>972</v>
      </c>
      <c r="AX1" s="417"/>
      <c r="AY1" s="417"/>
      <c r="AZ1" s="417" t="s">
        <v>14</v>
      </c>
      <c r="BA1" s="417"/>
      <c r="BC1" s="2" t="s">
        <v>973</v>
      </c>
    </row>
    <row r="2" spans="1:60" ht="36" customHeight="1">
      <c r="A2" s="3"/>
      <c r="B2" s="1117" t="s">
        <v>971</v>
      </c>
      <c r="C2" s="1118"/>
      <c r="D2" s="1118"/>
      <c r="E2" s="1119"/>
      <c r="F2" s="918"/>
      <c r="G2" s="6"/>
      <c r="H2" s="5"/>
      <c r="I2" s="1118" t="s">
        <v>970</v>
      </c>
      <c r="J2" s="1118"/>
      <c r="K2" s="1118"/>
      <c r="L2" s="1119"/>
      <c r="M2" s="918"/>
      <c r="N2" s="6"/>
      <c r="O2" s="1111" t="s">
        <v>842</v>
      </c>
      <c r="P2" s="1112"/>
      <c r="Q2" s="1112"/>
      <c r="R2" s="1113"/>
      <c r="S2" s="1020"/>
      <c r="T2" s="854"/>
      <c r="U2" s="1114" t="s">
        <v>831</v>
      </c>
      <c r="V2" s="1115"/>
      <c r="W2" s="1115"/>
      <c r="X2" s="1116"/>
      <c r="Y2" s="1031"/>
      <c r="Z2" s="863"/>
      <c r="AA2" s="1105" t="s">
        <v>967</v>
      </c>
      <c r="AB2" s="1106"/>
      <c r="AC2" s="1106"/>
      <c r="AD2" s="1107"/>
      <c r="AE2" s="1033"/>
      <c r="AF2" s="863"/>
      <c r="AG2" s="1108" t="s">
        <v>959</v>
      </c>
      <c r="AH2" s="1109"/>
      <c r="AI2" s="1109"/>
      <c r="AJ2" s="1109"/>
      <c r="AK2" s="1109"/>
      <c r="AL2" s="1110"/>
      <c r="AM2" s="1032"/>
      <c r="AN2" s="742"/>
      <c r="AO2" s="1105" t="s">
        <v>961</v>
      </c>
      <c r="AP2" s="1106"/>
      <c r="AQ2" s="1106"/>
      <c r="AR2" s="1106"/>
      <c r="AS2" s="1106"/>
      <c r="AT2" s="1107"/>
      <c r="AU2" s="917"/>
      <c r="AW2" s="1105" t="s">
        <v>975</v>
      </c>
      <c r="AX2" s="1106"/>
      <c r="AY2" s="1106"/>
      <c r="AZ2" s="1107"/>
      <c r="BA2" s="917"/>
      <c r="BC2" s="836" t="s">
        <v>843</v>
      </c>
    </row>
    <row r="3" spans="1:60">
      <c r="A3" s="7" t="s">
        <v>145</v>
      </c>
      <c r="B3" s="352" t="s">
        <v>992</v>
      </c>
      <c r="C3" s="279" t="s">
        <v>993</v>
      </c>
      <c r="D3" s="279" t="s">
        <v>994</v>
      </c>
      <c r="E3" s="349" t="s">
        <v>995</v>
      </c>
      <c r="F3" s="349" t="s">
        <v>1085</v>
      </c>
      <c r="G3" s="855"/>
      <c r="H3" s="875" t="s">
        <v>145</v>
      </c>
      <c r="I3" s="279" t="s">
        <v>992</v>
      </c>
      <c r="J3" s="279" t="s">
        <v>993</v>
      </c>
      <c r="K3" s="279" t="s">
        <v>994</v>
      </c>
      <c r="L3" s="349" t="s">
        <v>995</v>
      </c>
      <c r="M3" s="349" t="s">
        <v>1085</v>
      </c>
      <c r="N3" s="855"/>
      <c r="O3" s="856" t="s">
        <v>992</v>
      </c>
      <c r="P3" s="189" t="s">
        <v>993</v>
      </c>
      <c r="Q3" s="189" t="s">
        <v>994</v>
      </c>
      <c r="R3" s="857" t="s">
        <v>995</v>
      </c>
      <c r="S3" s="349" t="s">
        <v>1085</v>
      </c>
      <c r="T3" s="855"/>
      <c r="U3" s="842" t="s">
        <v>992</v>
      </c>
      <c r="V3" s="186" t="s">
        <v>993</v>
      </c>
      <c r="W3" s="186" t="s">
        <v>994</v>
      </c>
      <c r="X3" s="864" t="s">
        <v>995</v>
      </c>
      <c r="Y3" s="349" t="s">
        <v>1085</v>
      </c>
      <c r="Z3" s="855"/>
      <c r="AA3" s="842" t="s">
        <v>992</v>
      </c>
      <c r="AB3" s="186" t="s">
        <v>993</v>
      </c>
      <c r="AC3" s="186" t="s">
        <v>994</v>
      </c>
      <c r="AD3" s="864" t="s">
        <v>995</v>
      </c>
      <c r="AE3" s="349" t="s">
        <v>1085</v>
      </c>
      <c r="AF3" s="855"/>
      <c r="AG3" s="888" t="s">
        <v>997</v>
      </c>
      <c r="AH3" s="895" t="s">
        <v>998</v>
      </c>
      <c r="AI3" s="731" t="s">
        <v>992</v>
      </c>
      <c r="AJ3" s="731" t="s">
        <v>993</v>
      </c>
      <c r="AK3" s="731" t="s">
        <v>994</v>
      </c>
      <c r="AL3" s="395" t="s">
        <v>995</v>
      </c>
      <c r="AM3" s="349" t="s">
        <v>1085</v>
      </c>
      <c r="AN3" s="742"/>
      <c r="AO3" s="844" t="s">
        <v>826</v>
      </c>
      <c r="AP3" s="845" t="s">
        <v>841</v>
      </c>
      <c r="AQ3" s="731" t="s">
        <v>992</v>
      </c>
      <c r="AR3" s="731" t="s">
        <v>993</v>
      </c>
      <c r="AS3" s="731" t="s">
        <v>994</v>
      </c>
      <c r="AT3" s="744" t="s">
        <v>995</v>
      </c>
      <c r="AU3" s="349" t="s">
        <v>1085</v>
      </c>
      <c r="AW3" s="416" t="s">
        <v>992</v>
      </c>
      <c r="AX3" s="415" t="s">
        <v>993</v>
      </c>
      <c r="AY3" s="416" t="s">
        <v>994</v>
      </c>
      <c r="AZ3" s="414" t="s">
        <v>995</v>
      </c>
      <c r="BA3" s="349" t="s">
        <v>1085</v>
      </c>
      <c r="BC3" s="730" t="s">
        <v>838</v>
      </c>
    </row>
    <row r="4" spans="1:60">
      <c r="A4" s="489" t="s">
        <v>15</v>
      </c>
      <c r="B4" s="725">
        <f>SUM(B5:B14)+B74</f>
        <v>172830</v>
      </c>
      <c r="C4" s="590">
        <f t="shared" ref="C4:E4" si="0">SUM(C5:C14)+C74</f>
        <v>185434</v>
      </c>
      <c r="D4" s="590">
        <f t="shared" si="0"/>
        <v>195698</v>
      </c>
      <c r="E4" s="734">
        <f t="shared" si="0"/>
        <v>203416</v>
      </c>
      <c r="F4" s="734">
        <f t="shared" ref="F4" si="1">SUM(F5:F14)+F74</f>
        <v>231600</v>
      </c>
      <c r="G4" s="346"/>
      <c r="H4" s="431" t="s">
        <v>15</v>
      </c>
      <c r="I4" s="879">
        <f>ROUND(B4/$B4*100,1)</f>
        <v>100</v>
      </c>
      <c r="J4" s="879">
        <f>ROUND(C4/$B4*100,1)</f>
        <v>107.3</v>
      </c>
      <c r="K4" s="879">
        <f>ROUND(D4/$B4*100,1)</f>
        <v>113.2</v>
      </c>
      <c r="L4" s="420">
        <f>ROUND(E4/$B4*100,1)</f>
        <v>117.7</v>
      </c>
      <c r="M4" s="420">
        <f>ROUND(F4/$B4*100,1)</f>
        <v>134</v>
      </c>
      <c r="N4" s="346"/>
      <c r="O4" s="182">
        <f t="shared" ref="O4:P4" si="2">SUM(O5:O14)</f>
        <v>102064</v>
      </c>
      <c r="P4" s="173">
        <f t="shared" si="2"/>
        <v>100179</v>
      </c>
      <c r="Q4" s="173">
        <f t="shared" ref="Q4:R4" si="3">SUM(Q5:Q14)</f>
        <v>100706</v>
      </c>
      <c r="R4" s="253">
        <f t="shared" si="3"/>
        <v>100914</v>
      </c>
      <c r="S4" s="253">
        <f t="shared" ref="S4" si="4">SUM(S5:S14)</f>
        <v>100903</v>
      </c>
      <c r="U4" s="726">
        <f>SUM(U5:U14)+U74</f>
        <v>175440</v>
      </c>
      <c r="V4" s="585">
        <f t="shared" ref="V4:W4" si="5">SUM(V5:V14)+V74</f>
        <v>262164</v>
      </c>
      <c r="W4" s="585">
        <f t="shared" si="5"/>
        <v>244837</v>
      </c>
      <c r="X4" s="736">
        <f t="shared" ref="X4:Y4" si="6">SUM(X5:X14)+X74</f>
        <v>286137</v>
      </c>
      <c r="Y4" s="736">
        <f t="shared" si="6"/>
        <v>439544</v>
      </c>
      <c r="Z4" s="346"/>
      <c r="AA4" s="726">
        <f>SUM(AA5:AA14)+AA74</f>
        <v>31386</v>
      </c>
      <c r="AB4" s="585">
        <f t="shared" ref="AB4:AC4" si="7">SUM(AB5:AB14)+AB74</f>
        <v>46465</v>
      </c>
      <c r="AC4" s="585">
        <f t="shared" si="7"/>
        <v>54401</v>
      </c>
      <c r="AD4" s="736">
        <f t="shared" ref="AD4:AE4" si="8">SUM(AD5:AD14)+AD74</f>
        <v>63170</v>
      </c>
      <c r="AE4" s="736">
        <f t="shared" si="8"/>
        <v>91827</v>
      </c>
      <c r="AF4" s="346"/>
      <c r="AG4" s="182">
        <f t="shared" ref="AG4:AL4" si="9">SUM(AG5:AG14)</f>
        <v>6230</v>
      </c>
      <c r="AH4" s="173">
        <f t="shared" si="9"/>
        <v>6620</v>
      </c>
      <c r="AI4" s="745">
        <f t="shared" si="9"/>
        <v>7010</v>
      </c>
      <c r="AJ4" s="745">
        <f t="shared" si="9"/>
        <v>7400</v>
      </c>
      <c r="AK4" s="745">
        <f t="shared" si="9"/>
        <v>7790</v>
      </c>
      <c r="AL4" s="392">
        <f t="shared" si="9"/>
        <v>8180</v>
      </c>
      <c r="AM4" s="745">
        <f t="shared" ref="AM4:AT4" si="10">SUM(AM5:AM14)</f>
        <v>8180</v>
      </c>
      <c r="AN4" s="742"/>
      <c r="AO4" s="846">
        <f t="shared" si="10"/>
        <v>15146</v>
      </c>
      <c r="AP4" s="847">
        <f t="shared" si="10"/>
        <v>15969</v>
      </c>
      <c r="AQ4" s="745">
        <f t="shared" si="10"/>
        <v>16758</v>
      </c>
      <c r="AR4" s="745">
        <f t="shared" si="10"/>
        <v>17507</v>
      </c>
      <c r="AS4" s="745">
        <f t="shared" si="10"/>
        <v>18248</v>
      </c>
      <c r="AT4" s="392">
        <f t="shared" si="10"/>
        <v>18971</v>
      </c>
      <c r="AU4" s="437">
        <f>AT4</f>
        <v>18971</v>
      </c>
      <c r="AW4" s="358">
        <f t="shared" ref="AW4:AZ4" si="11">SUM(AW5:AW14)</f>
        <v>22622</v>
      </c>
      <c r="AX4" s="359">
        <f t="shared" si="11"/>
        <v>21283</v>
      </c>
      <c r="AY4" s="359">
        <f t="shared" si="11"/>
        <v>22343</v>
      </c>
      <c r="AZ4" s="871">
        <f t="shared" si="11"/>
        <v>20361</v>
      </c>
      <c r="BA4" s="871">
        <f t="shared" ref="BA4" si="12">SUM(BA5:BA14)</f>
        <v>19899</v>
      </c>
      <c r="BC4" s="837">
        <f>SUM(BC5:BC14)</f>
        <v>3098</v>
      </c>
    </row>
    <row r="5" spans="1:60">
      <c r="A5" s="481" t="s">
        <v>16</v>
      </c>
      <c r="B5" s="583">
        <f t="shared" ref="B5:W5" si="13">B15</f>
        <v>34690</v>
      </c>
      <c r="C5" s="586">
        <f t="shared" si="13"/>
        <v>33653</v>
      </c>
      <c r="D5" s="586">
        <f t="shared" si="13"/>
        <v>35557</v>
      </c>
      <c r="E5" s="735">
        <f t="shared" ref="E5:F5" si="14">E15</f>
        <v>34751</v>
      </c>
      <c r="F5" s="735">
        <f t="shared" si="14"/>
        <v>35695</v>
      </c>
      <c r="G5" s="346"/>
      <c r="H5" s="367" t="s">
        <v>16</v>
      </c>
      <c r="I5" s="479">
        <f t="shared" ref="I5:I68" si="15">ROUND(B5/$B5*100,1)</f>
        <v>100</v>
      </c>
      <c r="J5" s="479">
        <f t="shared" ref="J5:J15" si="16">ROUND(C5/$B5*100,1)</f>
        <v>97</v>
      </c>
      <c r="K5" s="479">
        <f t="shared" ref="K5:K15" si="17">ROUND(D5/$B5*100,1)</f>
        <v>102.5</v>
      </c>
      <c r="L5" s="423">
        <f t="shared" ref="L5:M15" si="18">ROUND(E5/$B5*100,1)</f>
        <v>100.2</v>
      </c>
      <c r="M5" s="423">
        <f t="shared" si="18"/>
        <v>102.9</v>
      </c>
      <c r="N5" s="346"/>
      <c r="O5" s="176">
        <f t="shared" si="13"/>
        <v>19291</v>
      </c>
      <c r="P5" s="175">
        <f t="shared" si="13"/>
        <v>18863</v>
      </c>
      <c r="Q5" s="175">
        <f t="shared" si="13"/>
        <v>19378</v>
      </c>
      <c r="R5" s="196">
        <f t="shared" ref="R5:S5" si="19">R15</f>
        <v>19505</v>
      </c>
      <c r="S5" s="196">
        <f t="shared" si="19"/>
        <v>19617</v>
      </c>
      <c r="U5" s="262">
        <f t="shared" si="13"/>
        <v>4278</v>
      </c>
      <c r="V5" s="178">
        <f t="shared" si="13"/>
        <v>3162</v>
      </c>
      <c r="W5" s="178">
        <f t="shared" si="13"/>
        <v>4789</v>
      </c>
      <c r="X5" s="486">
        <f t="shared" ref="X5:Y5" si="20">X15</f>
        <v>8676</v>
      </c>
      <c r="Y5" s="486">
        <f t="shared" si="20"/>
        <v>10836</v>
      </c>
      <c r="Z5" s="346"/>
      <c r="AA5" s="262">
        <f t="shared" ref="AA5:AD5" si="21">AA15</f>
        <v>765</v>
      </c>
      <c r="AB5" s="178">
        <f t="shared" si="21"/>
        <v>560</v>
      </c>
      <c r="AC5" s="178">
        <f t="shared" si="21"/>
        <v>1064</v>
      </c>
      <c r="AD5" s="486">
        <f t="shared" si="21"/>
        <v>1915</v>
      </c>
      <c r="AE5" s="486">
        <f t="shared" ref="AE5" si="22">AE15</f>
        <v>2264</v>
      </c>
      <c r="AF5" s="346"/>
      <c r="AG5" s="176">
        <f t="shared" ref="AG5:AL5" si="23">AG15</f>
        <v>2300</v>
      </c>
      <c r="AH5" s="175">
        <f t="shared" si="23"/>
        <v>2340</v>
      </c>
      <c r="AI5" s="277">
        <f t="shared" si="23"/>
        <v>2380</v>
      </c>
      <c r="AJ5" s="277">
        <f t="shared" si="23"/>
        <v>2420</v>
      </c>
      <c r="AK5" s="277">
        <f t="shared" si="23"/>
        <v>2460</v>
      </c>
      <c r="AL5" s="357">
        <f t="shared" si="23"/>
        <v>2500</v>
      </c>
      <c r="AM5" s="357">
        <f t="shared" ref="AM5" si="24">AM15</f>
        <v>2500</v>
      </c>
      <c r="AN5" s="742"/>
      <c r="AO5" s="848">
        <f t="shared" ref="AO5:AT5" si="25">AO15</f>
        <v>5592</v>
      </c>
      <c r="AP5" s="849">
        <f t="shared" si="25"/>
        <v>5644</v>
      </c>
      <c r="AQ5" s="277">
        <f t="shared" si="25"/>
        <v>5688</v>
      </c>
      <c r="AR5" s="277">
        <f t="shared" si="25"/>
        <v>5725</v>
      </c>
      <c r="AS5" s="277">
        <f t="shared" si="25"/>
        <v>5762</v>
      </c>
      <c r="AT5" s="735">
        <f t="shared" si="25"/>
        <v>5797</v>
      </c>
      <c r="AU5" s="735">
        <f t="shared" ref="AU5" si="26">AU15</f>
        <v>5797</v>
      </c>
      <c r="AW5" s="354">
        <f t="shared" ref="AW5:AZ5" si="27">AW15</f>
        <v>8946</v>
      </c>
      <c r="AX5" s="346">
        <f t="shared" si="27"/>
        <v>8505</v>
      </c>
      <c r="AY5" s="346">
        <f t="shared" si="27"/>
        <v>9353</v>
      </c>
      <c r="AZ5" s="487">
        <f t="shared" si="27"/>
        <v>7534</v>
      </c>
      <c r="BA5" s="487">
        <f t="shared" ref="BA5" si="28">BA15</f>
        <v>8017</v>
      </c>
      <c r="BC5" s="838">
        <f>県外関係人口!L5</f>
        <v>1094</v>
      </c>
      <c r="BH5" s="417" t="s">
        <v>969</v>
      </c>
    </row>
    <row r="6" spans="1:60">
      <c r="A6" s="33" t="s">
        <v>17</v>
      </c>
      <c r="B6" s="583">
        <f t="shared" ref="B6:W6" si="29">B25</f>
        <v>18641</v>
      </c>
      <c r="C6" s="586">
        <f t="shared" si="29"/>
        <v>18521</v>
      </c>
      <c r="D6" s="586">
        <f>D25</f>
        <v>19655</v>
      </c>
      <c r="E6" s="735">
        <f>E25</f>
        <v>20482</v>
      </c>
      <c r="F6" s="735">
        <f>F25</f>
        <v>20631</v>
      </c>
      <c r="G6" s="346"/>
      <c r="H6" s="432" t="s">
        <v>17</v>
      </c>
      <c r="I6" s="479">
        <f t="shared" si="15"/>
        <v>100</v>
      </c>
      <c r="J6" s="479">
        <f t="shared" si="16"/>
        <v>99.4</v>
      </c>
      <c r="K6" s="479">
        <f t="shared" si="17"/>
        <v>105.4</v>
      </c>
      <c r="L6" s="423">
        <f t="shared" si="18"/>
        <v>109.9</v>
      </c>
      <c r="M6" s="423">
        <f t="shared" si="18"/>
        <v>110.7</v>
      </c>
      <c r="N6" s="346"/>
      <c r="O6" s="176">
        <f t="shared" si="29"/>
        <v>14202</v>
      </c>
      <c r="P6" s="175">
        <f t="shared" si="29"/>
        <v>13021</v>
      </c>
      <c r="Q6" s="175">
        <f t="shared" si="29"/>
        <v>13021</v>
      </c>
      <c r="R6" s="196">
        <f t="shared" ref="R6:S6" si="30">R25</f>
        <v>13062</v>
      </c>
      <c r="S6" s="196">
        <f t="shared" si="30"/>
        <v>13020</v>
      </c>
      <c r="U6" s="176">
        <f t="shared" si="29"/>
        <v>1515</v>
      </c>
      <c r="V6" s="175">
        <f t="shared" si="29"/>
        <v>3341</v>
      </c>
      <c r="W6" s="175">
        <f t="shared" si="29"/>
        <v>3972</v>
      </c>
      <c r="X6" s="487">
        <f t="shared" ref="X6:Y6" si="31">X25</f>
        <v>3934</v>
      </c>
      <c r="Y6" s="487">
        <f t="shared" si="31"/>
        <v>5010</v>
      </c>
      <c r="Z6" s="346"/>
      <c r="AA6" s="176">
        <f t="shared" ref="AA6:AD6" si="32">AA25</f>
        <v>271</v>
      </c>
      <c r="AB6" s="175">
        <f t="shared" si="32"/>
        <v>592</v>
      </c>
      <c r="AC6" s="175">
        <f t="shared" si="32"/>
        <v>882</v>
      </c>
      <c r="AD6" s="487">
        <f t="shared" si="32"/>
        <v>869</v>
      </c>
      <c r="AE6" s="487">
        <f t="shared" ref="AE6" si="33">AE25</f>
        <v>1046</v>
      </c>
      <c r="AF6" s="346"/>
      <c r="AG6" s="176">
        <f t="shared" ref="AG6:AL6" si="34">AG25</f>
        <v>650</v>
      </c>
      <c r="AH6" s="175">
        <f t="shared" si="34"/>
        <v>986</v>
      </c>
      <c r="AI6" s="277">
        <f t="shared" si="34"/>
        <v>1322</v>
      </c>
      <c r="AJ6" s="277">
        <f t="shared" si="34"/>
        <v>1658</v>
      </c>
      <c r="AK6" s="277">
        <f t="shared" si="34"/>
        <v>1994</v>
      </c>
      <c r="AL6" s="357">
        <f t="shared" si="34"/>
        <v>2330</v>
      </c>
      <c r="AM6" s="357">
        <f t="shared" ref="AM6" si="35">AM25</f>
        <v>2330</v>
      </c>
      <c r="AN6" s="742"/>
      <c r="AO6" s="848">
        <f t="shared" ref="AO6:AT6" si="36">AO25</f>
        <v>1580</v>
      </c>
      <c r="AP6" s="849">
        <f t="shared" si="36"/>
        <v>2378</v>
      </c>
      <c r="AQ6" s="277">
        <f t="shared" si="36"/>
        <v>3160</v>
      </c>
      <c r="AR6" s="277">
        <f t="shared" si="36"/>
        <v>3924</v>
      </c>
      <c r="AS6" s="277">
        <f t="shared" si="36"/>
        <v>4671</v>
      </c>
      <c r="AT6" s="735">
        <f t="shared" si="36"/>
        <v>5404</v>
      </c>
      <c r="AU6" s="735">
        <f t="shared" ref="AU6" si="37">AU25</f>
        <v>5404</v>
      </c>
      <c r="AW6" s="354">
        <f t="shared" ref="AW6:AZ6" si="38">AW25</f>
        <v>1008</v>
      </c>
      <c r="AX6" s="346">
        <f t="shared" si="38"/>
        <v>984</v>
      </c>
      <c r="AY6" s="346">
        <f t="shared" si="38"/>
        <v>1081</v>
      </c>
      <c r="AZ6" s="487">
        <f t="shared" si="38"/>
        <v>1147</v>
      </c>
      <c r="BA6" s="487">
        <f t="shared" ref="BA6" si="39">BA25</f>
        <v>1161</v>
      </c>
      <c r="BC6" s="837">
        <f>県外関係人口!L6</f>
        <v>415</v>
      </c>
    </row>
    <row r="7" spans="1:60">
      <c r="A7" s="33" t="s">
        <v>18</v>
      </c>
      <c r="B7" s="583">
        <f t="shared" ref="B7:W7" si="40">B29</f>
        <v>25940</v>
      </c>
      <c r="C7" s="586">
        <f t="shared" si="40"/>
        <v>26343</v>
      </c>
      <c r="D7" s="586">
        <f t="shared" si="40"/>
        <v>26900</v>
      </c>
      <c r="E7" s="735">
        <f t="shared" ref="E7:F7" si="41">E29</f>
        <v>25734</v>
      </c>
      <c r="F7" s="735">
        <f t="shared" si="41"/>
        <v>25638</v>
      </c>
      <c r="G7" s="346"/>
      <c r="H7" s="432" t="s">
        <v>18</v>
      </c>
      <c r="I7" s="479">
        <f t="shared" si="15"/>
        <v>100</v>
      </c>
      <c r="J7" s="479">
        <f t="shared" si="16"/>
        <v>101.6</v>
      </c>
      <c r="K7" s="479">
        <f t="shared" si="17"/>
        <v>103.7</v>
      </c>
      <c r="L7" s="423">
        <f t="shared" si="18"/>
        <v>99.2</v>
      </c>
      <c r="M7" s="423">
        <f t="shared" si="18"/>
        <v>98.8</v>
      </c>
      <c r="N7" s="346"/>
      <c r="O7" s="176">
        <f t="shared" si="40"/>
        <v>19640</v>
      </c>
      <c r="P7" s="175">
        <f t="shared" si="40"/>
        <v>20199</v>
      </c>
      <c r="Q7" s="175">
        <f t="shared" si="40"/>
        <v>20211</v>
      </c>
      <c r="R7" s="196">
        <f t="shared" ref="R7:S7" si="42">R29</f>
        <v>20240</v>
      </c>
      <c r="S7" s="196">
        <f t="shared" si="42"/>
        <v>20193</v>
      </c>
      <c r="U7" s="176">
        <f t="shared" si="40"/>
        <v>20467</v>
      </c>
      <c r="V7" s="175">
        <f t="shared" si="40"/>
        <v>19467</v>
      </c>
      <c r="W7" s="175">
        <f t="shared" si="40"/>
        <v>17527</v>
      </c>
      <c r="X7" s="487">
        <f t="shared" ref="X7:Y7" si="43">X29</f>
        <v>12146</v>
      </c>
      <c r="Y7" s="487">
        <f t="shared" si="43"/>
        <v>12777</v>
      </c>
      <c r="Z7" s="346"/>
      <c r="AA7" s="176">
        <f t="shared" ref="AA7:AD7" si="44">AA29</f>
        <v>3661</v>
      </c>
      <c r="AB7" s="175">
        <f t="shared" si="44"/>
        <v>3450</v>
      </c>
      <c r="AC7" s="175">
        <f t="shared" si="44"/>
        <v>3895</v>
      </c>
      <c r="AD7" s="487">
        <f t="shared" si="44"/>
        <v>2682</v>
      </c>
      <c r="AE7" s="487">
        <f t="shared" ref="AE7" si="45">AE29</f>
        <v>2669</v>
      </c>
      <c r="AF7" s="346"/>
      <c r="AG7" s="176">
        <f t="shared" ref="AG7:AL7" si="46">AG29</f>
        <v>690</v>
      </c>
      <c r="AH7" s="175">
        <f t="shared" si="46"/>
        <v>738</v>
      </c>
      <c r="AI7" s="277">
        <f t="shared" si="46"/>
        <v>786</v>
      </c>
      <c r="AJ7" s="277">
        <f t="shared" si="46"/>
        <v>834</v>
      </c>
      <c r="AK7" s="277">
        <f t="shared" si="46"/>
        <v>882</v>
      </c>
      <c r="AL7" s="357">
        <f t="shared" si="46"/>
        <v>930</v>
      </c>
      <c r="AM7" s="357">
        <f t="shared" ref="AM7" si="47">AM29</f>
        <v>930</v>
      </c>
      <c r="AN7" s="742"/>
      <c r="AO7" s="848">
        <f t="shared" ref="AO7:AT7" si="48">AO29</f>
        <v>1677</v>
      </c>
      <c r="AP7" s="849">
        <f t="shared" si="48"/>
        <v>1780</v>
      </c>
      <c r="AQ7" s="277">
        <f t="shared" si="48"/>
        <v>1880</v>
      </c>
      <c r="AR7" s="277">
        <f t="shared" si="48"/>
        <v>1974</v>
      </c>
      <c r="AS7" s="277">
        <f t="shared" si="48"/>
        <v>2066</v>
      </c>
      <c r="AT7" s="735">
        <f t="shared" si="48"/>
        <v>2157</v>
      </c>
      <c r="AU7" s="735">
        <f t="shared" ref="AU7" si="49">AU29</f>
        <v>2157</v>
      </c>
      <c r="AW7" s="354">
        <f t="shared" ref="AW7:AZ7" si="50">AW29</f>
        <v>759</v>
      </c>
      <c r="AX7" s="346">
        <f t="shared" si="50"/>
        <v>720</v>
      </c>
      <c r="AY7" s="346">
        <f t="shared" si="50"/>
        <v>728</v>
      </c>
      <c r="AZ7" s="487">
        <f t="shared" si="50"/>
        <v>655</v>
      </c>
      <c r="BA7" s="487">
        <f t="shared" ref="BA7" si="51">BA29</f>
        <v>619</v>
      </c>
      <c r="BC7" s="837">
        <f>県外関係人口!L7</f>
        <v>642</v>
      </c>
    </row>
    <row r="8" spans="1:60">
      <c r="A8" s="33" t="s">
        <v>19</v>
      </c>
      <c r="B8" s="583">
        <f t="shared" ref="B8:W8" si="52">B35</f>
        <v>14851</v>
      </c>
      <c r="C8" s="586">
        <f t="shared" si="52"/>
        <v>15039</v>
      </c>
      <c r="D8" s="586">
        <f t="shared" si="52"/>
        <v>16414</v>
      </c>
      <c r="E8" s="735">
        <f t="shared" ref="E8:F8" si="53">E35</f>
        <v>15875</v>
      </c>
      <c r="F8" s="735">
        <f t="shared" si="53"/>
        <v>19558</v>
      </c>
      <c r="G8" s="346"/>
      <c r="H8" s="432" t="s">
        <v>19</v>
      </c>
      <c r="I8" s="479">
        <f t="shared" si="15"/>
        <v>100</v>
      </c>
      <c r="J8" s="479">
        <f t="shared" si="16"/>
        <v>101.3</v>
      </c>
      <c r="K8" s="479">
        <f t="shared" si="17"/>
        <v>110.5</v>
      </c>
      <c r="L8" s="423">
        <f t="shared" si="18"/>
        <v>106.9</v>
      </c>
      <c r="M8" s="423">
        <f t="shared" si="18"/>
        <v>131.69999999999999</v>
      </c>
      <c r="N8" s="346"/>
      <c r="O8" s="176">
        <f t="shared" si="52"/>
        <v>11272</v>
      </c>
      <c r="P8" s="175">
        <f t="shared" si="52"/>
        <v>10828</v>
      </c>
      <c r="Q8" s="175">
        <f t="shared" si="52"/>
        <v>10823</v>
      </c>
      <c r="R8" s="196">
        <f t="shared" ref="R8:S8" si="54">R35</f>
        <v>10827</v>
      </c>
      <c r="S8" s="196">
        <f t="shared" si="54"/>
        <v>10811</v>
      </c>
      <c r="U8" s="176">
        <f t="shared" si="52"/>
        <v>6974</v>
      </c>
      <c r="V8" s="175">
        <f t="shared" si="52"/>
        <v>10946</v>
      </c>
      <c r="W8" s="175">
        <f t="shared" si="52"/>
        <v>15086</v>
      </c>
      <c r="X8" s="487">
        <f t="shared" ref="X8:Y8" si="55">X35</f>
        <v>13100</v>
      </c>
      <c r="Y8" s="487">
        <f t="shared" si="55"/>
        <v>31717</v>
      </c>
      <c r="Z8" s="346"/>
      <c r="AA8" s="176">
        <f t="shared" ref="AA8:AD8" si="56">AA35</f>
        <v>1248</v>
      </c>
      <c r="AB8" s="175">
        <f t="shared" si="56"/>
        <v>1940</v>
      </c>
      <c r="AC8" s="175">
        <f t="shared" si="56"/>
        <v>3352</v>
      </c>
      <c r="AD8" s="487">
        <f t="shared" si="56"/>
        <v>2892</v>
      </c>
      <c r="AE8" s="487">
        <f t="shared" ref="AE8" si="57">AE35</f>
        <v>6627</v>
      </c>
      <c r="AF8" s="346"/>
      <c r="AG8" s="176">
        <f t="shared" ref="AG8:AL8" si="58">AG35</f>
        <v>680</v>
      </c>
      <c r="AH8" s="175">
        <f t="shared" si="58"/>
        <v>658</v>
      </c>
      <c r="AI8" s="277">
        <f t="shared" si="58"/>
        <v>636</v>
      </c>
      <c r="AJ8" s="277">
        <f t="shared" si="58"/>
        <v>614</v>
      </c>
      <c r="AK8" s="277">
        <f t="shared" si="58"/>
        <v>592</v>
      </c>
      <c r="AL8" s="357">
        <f t="shared" si="58"/>
        <v>570</v>
      </c>
      <c r="AM8" s="357">
        <f t="shared" ref="AM8" si="59">AM35</f>
        <v>570</v>
      </c>
      <c r="AN8" s="742"/>
      <c r="AO8" s="848">
        <f t="shared" ref="AO8:AT8" si="60">AO35</f>
        <v>1654</v>
      </c>
      <c r="AP8" s="849">
        <f t="shared" si="60"/>
        <v>1588</v>
      </c>
      <c r="AQ8" s="277">
        <f t="shared" si="60"/>
        <v>1521</v>
      </c>
      <c r="AR8" s="277">
        <f t="shared" si="60"/>
        <v>1452</v>
      </c>
      <c r="AS8" s="277">
        <f t="shared" si="60"/>
        <v>1387</v>
      </c>
      <c r="AT8" s="735">
        <f t="shared" si="60"/>
        <v>1321</v>
      </c>
      <c r="AU8" s="735">
        <f t="shared" ref="AU8" si="61">AU35</f>
        <v>1321</v>
      </c>
      <c r="AW8" s="354">
        <f t="shared" ref="AW8:AZ8" si="62">AW35</f>
        <v>810</v>
      </c>
      <c r="AX8" s="346">
        <f t="shared" si="62"/>
        <v>819</v>
      </c>
      <c r="AY8" s="346">
        <f t="shared" si="62"/>
        <v>852</v>
      </c>
      <c r="AZ8" s="487">
        <f t="shared" si="62"/>
        <v>835</v>
      </c>
      <c r="BA8" s="487">
        <f t="shared" ref="BA8" si="63">BA35</f>
        <v>799</v>
      </c>
      <c r="BC8" s="837">
        <f>県外関係人口!L8</f>
        <v>213</v>
      </c>
    </row>
    <row r="9" spans="1:60">
      <c r="A9" s="33" t="s">
        <v>20</v>
      </c>
      <c r="B9" s="583">
        <f t="shared" ref="B9:W9" si="64">B41</f>
        <v>11339</v>
      </c>
      <c r="C9" s="586">
        <f t="shared" si="64"/>
        <v>14591</v>
      </c>
      <c r="D9" s="586">
        <f t="shared" si="64"/>
        <v>17715</v>
      </c>
      <c r="E9" s="735">
        <f t="shared" ref="E9:F9" si="65">E41</f>
        <v>18580</v>
      </c>
      <c r="F9" s="735">
        <f t="shared" si="65"/>
        <v>28156</v>
      </c>
      <c r="G9" s="346"/>
      <c r="H9" s="432" t="s">
        <v>20</v>
      </c>
      <c r="I9" s="479">
        <f t="shared" si="15"/>
        <v>100</v>
      </c>
      <c r="J9" s="479">
        <f t="shared" si="16"/>
        <v>128.69999999999999</v>
      </c>
      <c r="K9" s="479">
        <f t="shared" si="17"/>
        <v>156.19999999999999</v>
      </c>
      <c r="L9" s="423">
        <f t="shared" si="18"/>
        <v>163.9</v>
      </c>
      <c r="M9" s="423">
        <f t="shared" si="18"/>
        <v>248.3</v>
      </c>
      <c r="N9" s="346"/>
      <c r="O9" s="176">
        <f t="shared" si="64"/>
        <v>5930</v>
      </c>
      <c r="P9" s="175">
        <f t="shared" si="64"/>
        <v>6181</v>
      </c>
      <c r="Q9" s="175">
        <f t="shared" si="64"/>
        <v>6169</v>
      </c>
      <c r="R9" s="196">
        <f t="shared" ref="R9:S9" si="66">R41</f>
        <v>6168</v>
      </c>
      <c r="S9" s="196">
        <f t="shared" si="66"/>
        <v>6155</v>
      </c>
      <c r="U9" s="176">
        <f t="shared" si="64"/>
        <v>21089</v>
      </c>
      <c r="V9" s="175">
        <f t="shared" si="64"/>
        <v>38039</v>
      </c>
      <c r="W9" s="175">
        <f t="shared" si="64"/>
        <v>43970</v>
      </c>
      <c r="X9" s="487">
        <f t="shared" ref="X9:Y9" si="67">X41</f>
        <v>48666</v>
      </c>
      <c r="Y9" s="487">
        <f t="shared" si="67"/>
        <v>97158</v>
      </c>
      <c r="Z9" s="346"/>
      <c r="AA9" s="176">
        <f t="shared" ref="AA9:AD9" si="68">AA41</f>
        <v>3771</v>
      </c>
      <c r="AB9" s="175">
        <f t="shared" si="68"/>
        <v>6742</v>
      </c>
      <c r="AC9" s="175">
        <f t="shared" si="68"/>
        <v>9770</v>
      </c>
      <c r="AD9" s="487">
        <f t="shared" si="68"/>
        <v>10743</v>
      </c>
      <c r="AE9" s="487">
        <f t="shared" ref="AE9" si="69">AE41</f>
        <v>20298</v>
      </c>
      <c r="AF9" s="346"/>
      <c r="AG9" s="176">
        <f t="shared" ref="AG9:AL9" si="70">AG41</f>
        <v>320</v>
      </c>
      <c r="AH9" s="175">
        <f t="shared" si="70"/>
        <v>322</v>
      </c>
      <c r="AI9" s="277">
        <f t="shared" si="70"/>
        <v>324</v>
      </c>
      <c r="AJ9" s="277">
        <f t="shared" si="70"/>
        <v>326</v>
      </c>
      <c r="AK9" s="277">
        <f t="shared" si="70"/>
        <v>328</v>
      </c>
      <c r="AL9" s="357">
        <f t="shared" si="70"/>
        <v>330</v>
      </c>
      <c r="AM9" s="357">
        <f t="shared" ref="AM9" si="71">AM41</f>
        <v>330</v>
      </c>
      <c r="AN9" s="742"/>
      <c r="AO9" s="848">
        <f t="shared" ref="AO9:AT9" si="72">AO41</f>
        <v>778</v>
      </c>
      <c r="AP9" s="849">
        <f t="shared" si="72"/>
        <v>778</v>
      </c>
      <c r="AQ9" s="277">
        <f t="shared" si="72"/>
        <v>775</v>
      </c>
      <c r="AR9" s="277">
        <f t="shared" si="72"/>
        <v>772</v>
      </c>
      <c r="AS9" s="277">
        <f t="shared" si="72"/>
        <v>768</v>
      </c>
      <c r="AT9" s="735">
        <f t="shared" si="72"/>
        <v>766</v>
      </c>
      <c r="AU9" s="735">
        <f t="shared" ref="AU9" si="73">AU41</f>
        <v>766</v>
      </c>
      <c r="AW9" s="354">
        <f t="shared" ref="AW9:AZ9" si="74">AW41</f>
        <v>863</v>
      </c>
      <c r="AX9" s="346">
        <f t="shared" si="74"/>
        <v>896</v>
      </c>
      <c r="AY9" s="346">
        <f t="shared" si="74"/>
        <v>1008</v>
      </c>
      <c r="AZ9" s="487">
        <f t="shared" si="74"/>
        <v>903</v>
      </c>
      <c r="BA9" s="487">
        <f t="shared" ref="BA9" si="75">BA41</f>
        <v>937</v>
      </c>
      <c r="BC9" s="837">
        <f>県外関係人口!L9</f>
        <v>121</v>
      </c>
    </row>
    <row r="10" spans="1:60">
      <c r="A10" s="33" t="s">
        <v>21</v>
      </c>
      <c r="B10" s="583">
        <f t="shared" ref="B10:W10" si="76">B48</f>
        <v>14317</v>
      </c>
      <c r="C10" s="586">
        <f t="shared" si="76"/>
        <v>12582</v>
      </c>
      <c r="D10" s="586">
        <f t="shared" si="76"/>
        <v>12310</v>
      </c>
      <c r="E10" s="735">
        <f t="shared" ref="E10:F10" si="77">E48</f>
        <v>13219</v>
      </c>
      <c r="F10" s="735">
        <f t="shared" si="77"/>
        <v>13071</v>
      </c>
      <c r="G10" s="346"/>
      <c r="H10" s="432" t="s">
        <v>21</v>
      </c>
      <c r="I10" s="479">
        <f t="shared" si="15"/>
        <v>100</v>
      </c>
      <c r="J10" s="479">
        <f t="shared" si="16"/>
        <v>87.9</v>
      </c>
      <c r="K10" s="479">
        <f t="shared" si="17"/>
        <v>86</v>
      </c>
      <c r="L10" s="423">
        <f t="shared" si="18"/>
        <v>92.3</v>
      </c>
      <c r="M10" s="423">
        <f t="shared" si="18"/>
        <v>91.3</v>
      </c>
      <c r="N10" s="346"/>
      <c r="O10" s="176">
        <f t="shared" si="76"/>
        <v>7402</v>
      </c>
      <c r="P10" s="175">
        <f t="shared" si="76"/>
        <v>7028</v>
      </c>
      <c r="Q10" s="175">
        <f t="shared" si="76"/>
        <v>7028</v>
      </c>
      <c r="R10" s="196">
        <f t="shared" ref="R10:S10" si="78">R48</f>
        <v>7027</v>
      </c>
      <c r="S10" s="196">
        <f t="shared" si="78"/>
        <v>7026</v>
      </c>
      <c r="U10" s="176">
        <f t="shared" si="76"/>
        <v>14933</v>
      </c>
      <c r="V10" s="175">
        <f t="shared" si="76"/>
        <v>11098</v>
      </c>
      <c r="W10" s="175">
        <f t="shared" si="76"/>
        <v>8902</v>
      </c>
      <c r="X10" s="487">
        <f t="shared" ref="X10:Y10" si="79">X48</f>
        <v>10402</v>
      </c>
      <c r="Y10" s="487">
        <f t="shared" si="79"/>
        <v>14051</v>
      </c>
      <c r="Z10" s="346"/>
      <c r="AA10" s="176">
        <f t="shared" ref="AA10:AD10" si="80">AA48</f>
        <v>2672</v>
      </c>
      <c r="AB10" s="175">
        <f t="shared" si="80"/>
        <v>1966</v>
      </c>
      <c r="AC10" s="175">
        <f t="shared" si="80"/>
        <v>1978</v>
      </c>
      <c r="AD10" s="487">
        <f t="shared" si="80"/>
        <v>2296</v>
      </c>
      <c r="AE10" s="487">
        <f t="shared" ref="AE10" si="81">AE48</f>
        <v>2935</v>
      </c>
      <c r="AF10" s="346"/>
      <c r="AG10" s="176">
        <f t="shared" ref="AG10:AL10" si="82">AG48</f>
        <v>450</v>
      </c>
      <c r="AH10" s="175">
        <f t="shared" si="82"/>
        <v>486</v>
      </c>
      <c r="AI10" s="277">
        <f t="shared" si="82"/>
        <v>522</v>
      </c>
      <c r="AJ10" s="277">
        <f t="shared" si="82"/>
        <v>558</v>
      </c>
      <c r="AK10" s="277">
        <f t="shared" si="82"/>
        <v>594</v>
      </c>
      <c r="AL10" s="357">
        <f t="shared" si="82"/>
        <v>630</v>
      </c>
      <c r="AM10" s="357">
        <f t="shared" ref="AM10" si="83">AM48</f>
        <v>630</v>
      </c>
      <c r="AN10" s="742"/>
      <c r="AO10" s="848">
        <f t="shared" ref="AO10:AT10" si="84">AO48</f>
        <v>1094</v>
      </c>
      <c r="AP10" s="849">
        <f t="shared" si="84"/>
        <v>1172</v>
      </c>
      <c r="AQ10" s="277">
        <f t="shared" si="84"/>
        <v>1248</v>
      </c>
      <c r="AR10" s="277">
        <f t="shared" si="84"/>
        <v>1320</v>
      </c>
      <c r="AS10" s="277">
        <f t="shared" si="84"/>
        <v>1391</v>
      </c>
      <c r="AT10" s="735">
        <f t="shared" si="84"/>
        <v>1461</v>
      </c>
      <c r="AU10" s="735">
        <f t="shared" ref="AU10" si="85">AU48</f>
        <v>1461</v>
      </c>
      <c r="AW10" s="354">
        <f t="shared" ref="AW10:AZ10" si="86">AW48</f>
        <v>2995</v>
      </c>
      <c r="AX10" s="346">
        <f t="shared" si="86"/>
        <v>2268</v>
      </c>
      <c r="AY10" s="346">
        <f t="shared" si="86"/>
        <v>1913</v>
      </c>
      <c r="AZ10" s="487">
        <f t="shared" si="86"/>
        <v>2435</v>
      </c>
      <c r="BA10" s="487">
        <f t="shared" ref="BA10" si="87">BA48</f>
        <v>1649</v>
      </c>
      <c r="BC10" s="837">
        <f>県外関係人口!L10</f>
        <v>138</v>
      </c>
    </row>
    <row r="11" spans="1:60">
      <c r="A11" s="33" t="s">
        <v>22</v>
      </c>
      <c r="B11" s="583">
        <f t="shared" ref="B11:W11" si="88">B53</f>
        <v>13669</v>
      </c>
      <c r="C11" s="586">
        <f t="shared" si="88"/>
        <v>18807</v>
      </c>
      <c r="D11" s="586">
        <f t="shared" si="88"/>
        <v>18888</v>
      </c>
      <c r="E11" s="735">
        <f t="shared" ref="E11:F11" si="89">E53</f>
        <v>18674</v>
      </c>
      <c r="F11" s="735">
        <f t="shared" si="89"/>
        <v>21146</v>
      </c>
      <c r="G11" s="346"/>
      <c r="H11" s="432" t="s">
        <v>22</v>
      </c>
      <c r="I11" s="479">
        <f t="shared" si="15"/>
        <v>100</v>
      </c>
      <c r="J11" s="479">
        <f t="shared" si="16"/>
        <v>137.6</v>
      </c>
      <c r="K11" s="479">
        <f t="shared" si="17"/>
        <v>138.19999999999999</v>
      </c>
      <c r="L11" s="423">
        <f t="shared" si="18"/>
        <v>136.6</v>
      </c>
      <c r="M11" s="423">
        <f t="shared" si="18"/>
        <v>154.69999999999999</v>
      </c>
      <c r="N11" s="346"/>
      <c r="O11" s="176">
        <f t="shared" si="88"/>
        <v>7477</v>
      </c>
      <c r="P11" s="175">
        <f t="shared" si="88"/>
        <v>7511</v>
      </c>
      <c r="Q11" s="175">
        <f t="shared" si="88"/>
        <v>7527</v>
      </c>
      <c r="R11" s="196">
        <f t="shared" ref="R11:S11" si="90">R53</f>
        <v>7530</v>
      </c>
      <c r="S11" s="196">
        <f t="shared" si="90"/>
        <v>7532</v>
      </c>
      <c r="U11" s="176">
        <f t="shared" si="88"/>
        <v>23175</v>
      </c>
      <c r="V11" s="175">
        <f t="shared" si="88"/>
        <v>53007</v>
      </c>
      <c r="W11" s="175">
        <f t="shared" si="88"/>
        <v>42804</v>
      </c>
      <c r="X11" s="487">
        <f t="shared" ref="X11:Y11" si="91">X53</f>
        <v>42841</v>
      </c>
      <c r="Y11" s="487">
        <f t="shared" si="91"/>
        <v>57059</v>
      </c>
      <c r="Z11" s="346"/>
      <c r="AA11" s="176">
        <f t="shared" ref="AA11:AD11" si="92">AA53</f>
        <v>4146</v>
      </c>
      <c r="AB11" s="175">
        <f t="shared" si="92"/>
        <v>9396</v>
      </c>
      <c r="AC11" s="175">
        <f t="shared" si="92"/>
        <v>9511</v>
      </c>
      <c r="AD11" s="487">
        <f t="shared" si="92"/>
        <v>9459</v>
      </c>
      <c r="AE11" s="487">
        <f t="shared" ref="AE11" si="93">AE53</f>
        <v>11920</v>
      </c>
      <c r="AF11" s="346"/>
      <c r="AG11" s="176">
        <f t="shared" ref="AG11:AL11" si="94">AG53</f>
        <v>470</v>
      </c>
      <c r="AH11" s="175">
        <f t="shared" si="94"/>
        <v>432</v>
      </c>
      <c r="AI11" s="277">
        <f t="shared" si="94"/>
        <v>394</v>
      </c>
      <c r="AJ11" s="277">
        <f t="shared" si="94"/>
        <v>356</v>
      </c>
      <c r="AK11" s="277">
        <f t="shared" si="94"/>
        <v>318</v>
      </c>
      <c r="AL11" s="357">
        <f t="shared" si="94"/>
        <v>280</v>
      </c>
      <c r="AM11" s="357">
        <f t="shared" ref="AM11" si="95">AM53</f>
        <v>280</v>
      </c>
      <c r="AN11" s="742"/>
      <c r="AO11" s="848">
        <f t="shared" ref="AO11:AT11" si="96">AO53</f>
        <v>1142</v>
      </c>
      <c r="AP11" s="849">
        <f t="shared" si="96"/>
        <v>1042</v>
      </c>
      <c r="AQ11" s="277">
        <f t="shared" si="96"/>
        <v>942</v>
      </c>
      <c r="AR11" s="277">
        <f t="shared" si="96"/>
        <v>841</v>
      </c>
      <c r="AS11" s="277">
        <f t="shared" si="96"/>
        <v>745</v>
      </c>
      <c r="AT11" s="735">
        <f t="shared" si="96"/>
        <v>650</v>
      </c>
      <c r="AU11" s="735">
        <f t="shared" ref="AU11" si="97">AU53</f>
        <v>650</v>
      </c>
      <c r="AW11" s="354">
        <f t="shared" ref="AW11:AZ11" si="98">AW53</f>
        <v>1104</v>
      </c>
      <c r="AX11" s="346">
        <f t="shared" si="98"/>
        <v>1059</v>
      </c>
      <c r="AY11" s="346">
        <f t="shared" si="98"/>
        <v>1105</v>
      </c>
      <c r="AZ11" s="487">
        <f t="shared" si="98"/>
        <v>1035</v>
      </c>
      <c r="BA11" s="487">
        <f t="shared" ref="BA11" si="99">BA53</f>
        <v>1044</v>
      </c>
      <c r="BC11" s="837">
        <f>県外関係人口!L11</f>
        <v>148</v>
      </c>
    </row>
    <row r="12" spans="1:60">
      <c r="A12" s="33" t="s">
        <v>23</v>
      </c>
      <c r="B12" s="583">
        <f t="shared" ref="B12:W12" si="100">B61</f>
        <v>14695</v>
      </c>
      <c r="C12" s="586">
        <f t="shared" si="100"/>
        <v>16817</v>
      </c>
      <c r="D12" s="586">
        <f t="shared" si="100"/>
        <v>17771</v>
      </c>
      <c r="E12" s="735">
        <f t="shared" ref="E12:F12" si="101">E61</f>
        <v>19309</v>
      </c>
      <c r="F12" s="735">
        <f t="shared" si="101"/>
        <v>25683</v>
      </c>
      <c r="G12" s="346"/>
      <c r="H12" s="432" t="s">
        <v>23</v>
      </c>
      <c r="I12" s="479">
        <f t="shared" si="15"/>
        <v>100</v>
      </c>
      <c r="J12" s="479">
        <f t="shared" si="16"/>
        <v>114.4</v>
      </c>
      <c r="K12" s="479">
        <f t="shared" si="17"/>
        <v>120.9</v>
      </c>
      <c r="L12" s="423">
        <f t="shared" si="18"/>
        <v>131.4</v>
      </c>
      <c r="M12" s="423">
        <f t="shared" si="18"/>
        <v>174.8</v>
      </c>
      <c r="N12" s="346"/>
      <c r="O12" s="176">
        <f t="shared" si="100"/>
        <v>6747</v>
      </c>
      <c r="P12" s="175">
        <f t="shared" si="100"/>
        <v>6550</v>
      </c>
      <c r="Q12" s="175">
        <f t="shared" si="100"/>
        <v>6544</v>
      </c>
      <c r="R12" s="196">
        <f t="shared" ref="R12:S12" si="102">R61</f>
        <v>6550</v>
      </c>
      <c r="S12" s="196">
        <f t="shared" si="102"/>
        <v>6550</v>
      </c>
      <c r="U12" s="176">
        <f t="shared" si="100"/>
        <v>22474</v>
      </c>
      <c r="V12" s="175">
        <f t="shared" si="100"/>
        <v>36196</v>
      </c>
      <c r="W12" s="175">
        <f t="shared" si="100"/>
        <v>32956</v>
      </c>
      <c r="X12" s="487">
        <f t="shared" ref="X12:Y12" si="103">X61</f>
        <v>41595</v>
      </c>
      <c r="Y12" s="487">
        <f t="shared" si="103"/>
        <v>75027</v>
      </c>
      <c r="Z12" s="346"/>
      <c r="AA12" s="176">
        <f t="shared" ref="AA12:AD12" si="104">AA61</f>
        <v>4022</v>
      </c>
      <c r="AB12" s="175">
        <f t="shared" si="104"/>
        <v>6416</v>
      </c>
      <c r="AC12" s="175">
        <f t="shared" si="104"/>
        <v>7323</v>
      </c>
      <c r="AD12" s="487">
        <f t="shared" si="104"/>
        <v>9183</v>
      </c>
      <c r="AE12" s="487">
        <f t="shared" ref="AE12" si="105">AE61</f>
        <v>15674</v>
      </c>
      <c r="AF12" s="346"/>
      <c r="AG12" s="176">
        <f t="shared" ref="AG12:AL12" si="106">AG61</f>
        <v>240</v>
      </c>
      <c r="AH12" s="175">
        <f t="shared" si="106"/>
        <v>212</v>
      </c>
      <c r="AI12" s="277">
        <f t="shared" si="106"/>
        <v>184</v>
      </c>
      <c r="AJ12" s="277">
        <f t="shared" si="106"/>
        <v>156</v>
      </c>
      <c r="AK12" s="277">
        <f t="shared" si="106"/>
        <v>128</v>
      </c>
      <c r="AL12" s="357">
        <f t="shared" si="106"/>
        <v>100</v>
      </c>
      <c r="AM12" s="357">
        <f t="shared" ref="AM12" si="107">AM61</f>
        <v>100</v>
      </c>
      <c r="AN12" s="742"/>
      <c r="AO12" s="848">
        <f t="shared" ref="AO12:AT12" si="108">AO61</f>
        <v>583</v>
      </c>
      <c r="AP12" s="849">
        <f t="shared" si="108"/>
        <v>512</v>
      </c>
      <c r="AQ12" s="277">
        <f t="shared" si="108"/>
        <v>439</v>
      </c>
      <c r="AR12" s="277">
        <f t="shared" si="108"/>
        <v>368</v>
      </c>
      <c r="AS12" s="277">
        <f t="shared" si="108"/>
        <v>301</v>
      </c>
      <c r="AT12" s="735">
        <f t="shared" si="108"/>
        <v>232</v>
      </c>
      <c r="AU12" s="735">
        <f t="shared" ref="AU12" si="109">AU61</f>
        <v>232</v>
      </c>
      <c r="AW12" s="354">
        <f t="shared" ref="AW12:AZ12" si="110">AW61</f>
        <v>3487</v>
      </c>
      <c r="AX12" s="346">
        <f t="shared" si="110"/>
        <v>3483</v>
      </c>
      <c r="AY12" s="346">
        <f t="shared" si="110"/>
        <v>3603</v>
      </c>
      <c r="AZ12" s="487">
        <f t="shared" si="110"/>
        <v>3344</v>
      </c>
      <c r="BA12" s="487">
        <f t="shared" ref="BA12" si="111">BA61</f>
        <v>3227</v>
      </c>
      <c r="BC12" s="837">
        <f>県外関係人口!L12</f>
        <v>119</v>
      </c>
    </row>
    <row r="13" spans="1:60">
      <c r="A13" s="33" t="s">
        <v>24</v>
      </c>
      <c r="B13" s="583">
        <f t="shared" ref="B13:W13" si="112">B67</f>
        <v>4962</v>
      </c>
      <c r="C13" s="586">
        <f t="shared" si="112"/>
        <v>7863</v>
      </c>
      <c r="D13" s="586">
        <f t="shared" si="112"/>
        <v>6746</v>
      </c>
      <c r="E13" s="735">
        <f t="shared" ref="E13:F13" si="113">E67</f>
        <v>6533</v>
      </c>
      <c r="F13" s="735">
        <f t="shared" si="113"/>
        <v>7025</v>
      </c>
      <c r="G13" s="346"/>
      <c r="H13" s="432" t="s">
        <v>24</v>
      </c>
      <c r="I13" s="479">
        <f t="shared" si="15"/>
        <v>100</v>
      </c>
      <c r="J13" s="479">
        <f t="shared" si="16"/>
        <v>158.5</v>
      </c>
      <c r="K13" s="479">
        <f t="shared" si="17"/>
        <v>136</v>
      </c>
      <c r="L13" s="423">
        <f t="shared" si="18"/>
        <v>131.69999999999999</v>
      </c>
      <c r="M13" s="423">
        <f t="shared" si="18"/>
        <v>141.6</v>
      </c>
      <c r="N13" s="346"/>
      <c r="O13" s="176">
        <f t="shared" si="112"/>
        <v>3914</v>
      </c>
      <c r="P13" s="175">
        <f t="shared" si="112"/>
        <v>3828</v>
      </c>
      <c r="Q13" s="175">
        <f t="shared" si="112"/>
        <v>3830</v>
      </c>
      <c r="R13" s="196">
        <f t="shared" ref="R13:S13" si="114">R67</f>
        <v>3816</v>
      </c>
      <c r="S13" s="196">
        <f t="shared" si="114"/>
        <v>3816</v>
      </c>
      <c r="U13" s="176">
        <f t="shared" si="112"/>
        <v>2865</v>
      </c>
      <c r="V13" s="175">
        <f t="shared" si="112"/>
        <v>19328</v>
      </c>
      <c r="W13" s="175">
        <f t="shared" si="112"/>
        <v>9920</v>
      </c>
      <c r="X13" s="487">
        <f t="shared" ref="X13:Y13" si="115">X67</f>
        <v>8924</v>
      </c>
      <c r="Y13" s="487">
        <f t="shared" si="115"/>
        <v>11866</v>
      </c>
      <c r="Z13" s="346"/>
      <c r="AA13" s="176">
        <f t="shared" ref="AA13:AD13" si="116">AA67</f>
        <v>513</v>
      </c>
      <c r="AB13" s="175">
        <f t="shared" si="116"/>
        <v>3425</v>
      </c>
      <c r="AC13" s="175">
        <f t="shared" si="116"/>
        <v>2204</v>
      </c>
      <c r="AD13" s="487">
        <f t="shared" si="116"/>
        <v>1970</v>
      </c>
      <c r="AE13" s="487">
        <f t="shared" ref="AE13" si="117">AE67</f>
        <v>2479</v>
      </c>
      <c r="AF13" s="346"/>
      <c r="AG13" s="176">
        <f t="shared" ref="AG13:AL13" si="118">AG67</f>
        <v>20</v>
      </c>
      <c r="AH13" s="175">
        <f t="shared" si="118"/>
        <v>48</v>
      </c>
      <c r="AI13" s="277">
        <f t="shared" si="118"/>
        <v>76</v>
      </c>
      <c r="AJ13" s="277">
        <f t="shared" si="118"/>
        <v>104</v>
      </c>
      <c r="AK13" s="277">
        <f t="shared" si="118"/>
        <v>132</v>
      </c>
      <c r="AL13" s="357">
        <f t="shared" si="118"/>
        <v>160</v>
      </c>
      <c r="AM13" s="357">
        <f t="shared" ref="AM13" si="119">AM67</f>
        <v>160</v>
      </c>
      <c r="AN13" s="742"/>
      <c r="AO13" s="848">
        <f t="shared" ref="AO13:AT13" si="120">AO67</f>
        <v>49</v>
      </c>
      <c r="AP13" s="849">
        <f t="shared" si="120"/>
        <v>116</v>
      </c>
      <c r="AQ13" s="277">
        <f t="shared" si="120"/>
        <v>182</v>
      </c>
      <c r="AR13" s="277">
        <f t="shared" si="120"/>
        <v>246</v>
      </c>
      <c r="AS13" s="277">
        <f t="shared" si="120"/>
        <v>309</v>
      </c>
      <c r="AT13" s="735">
        <f t="shared" si="120"/>
        <v>371</v>
      </c>
      <c r="AU13" s="735">
        <f t="shared" ref="AU13" si="121">AU67</f>
        <v>371</v>
      </c>
      <c r="AW13" s="354">
        <f t="shared" ref="AW13:AZ13" si="122">AW67</f>
        <v>353</v>
      </c>
      <c r="AX13" s="346">
        <f t="shared" si="122"/>
        <v>364</v>
      </c>
      <c r="AY13" s="346">
        <f t="shared" si="122"/>
        <v>403</v>
      </c>
      <c r="AZ13" s="487">
        <f t="shared" si="122"/>
        <v>376</v>
      </c>
      <c r="BA13" s="487">
        <f t="shared" ref="BA13" si="123">BA67</f>
        <v>359</v>
      </c>
      <c r="BC13" s="837">
        <f>県外関係人口!L13</f>
        <v>68</v>
      </c>
    </row>
    <row r="14" spans="1:60">
      <c r="A14" s="33" t="s">
        <v>25</v>
      </c>
      <c r="B14" s="583">
        <f t="shared" ref="B14:W14" si="124">B70</f>
        <v>19483</v>
      </c>
      <c r="C14" s="586">
        <f t="shared" si="124"/>
        <v>20951</v>
      </c>
      <c r="D14" s="586">
        <f t="shared" si="124"/>
        <v>23364</v>
      </c>
      <c r="E14" s="735">
        <f t="shared" ref="E14:F14" si="125">E70</f>
        <v>29882</v>
      </c>
      <c r="F14" s="735">
        <f t="shared" si="125"/>
        <v>34671</v>
      </c>
      <c r="G14" s="346"/>
      <c r="H14" s="432" t="s">
        <v>25</v>
      </c>
      <c r="I14" s="479">
        <f t="shared" si="15"/>
        <v>100</v>
      </c>
      <c r="J14" s="479">
        <f t="shared" si="16"/>
        <v>107.5</v>
      </c>
      <c r="K14" s="479">
        <f t="shared" si="17"/>
        <v>119.9</v>
      </c>
      <c r="L14" s="423">
        <f t="shared" si="18"/>
        <v>153.4</v>
      </c>
      <c r="M14" s="423">
        <f t="shared" si="18"/>
        <v>178</v>
      </c>
      <c r="N14" s="346"/>
      <c r="O14" s="176">
        <f t="shared" si="124"/>
        <v>6189</v>
      </c>
      <c r="P14" s="175">
        <f t="shared" si="124"/>
        <v>6170</v>
      </c>
      <c r="Q14" s="175">
        <f t="shared" si="124"/>
        <v>6175</v>
      </c>
      <c r="R14" s="196">
        <f t="shared" ref="R14:S14" si="126">R70</f>
        <v>6189</v>
      </c>
      <c r="S14" s="196">
        <f t="shared" si="126"/>
        <v>6183</v>
      </c>
      <c r="U14" s="176">
        <f t="shared" si="124"/>
        <v>56311</v>
      </c>
      <c r="V14" s="175">
        <f t="shared" si="124"/>
        <v>66075</v>
      </c>
      <c r="W14" s="175">
        <f t="shared" si="124"/>
        <v>63210</v>
      </c>
      <c r="X14" s="487">
        <f t="shared" ref="X14:Y14" si="127">X70</f>
        <v>94146</v>
      </c>
      <c r="Y14" s="487">
        <f t="shared" si="127"/>
        <v>122484</v>
      </c>
      <c r="Z14" s="346"/>
      <c r="AA14" s="176">
        <f t="shared" ref="AA14:AD14" si="128">AA70</f>
        <v>10074</v>
      </c>
      <c r="AB14" s="175">
        <f t="shared" si="128"/>
        <v>11711</v>
      </c>
      <c r="AC14" s="175">
        <f t="shared" si="128"/>
        <v>14044</v>
      </c>
      <c r="AD14" s="487">
        <f t="shared" si="128"/>
        <v>20784</v>
      </c>
      <c r="AE14" s="487">
        <f t="shared" ref="AE14" si="129">AE70</f>
        <v>25589</v>
      </c>
      <c r="AF14" s="346"/>
      <c r="AG14" s="176">
        <f t="shared" ref="AG14:AL14" si="130">AG70</f>
        <v>410</v>
      </c>
      <c r="AH14" s="175">
        <f t="shared" si="130"/>
        <v>398</v>
      </c>
      <c r="AI14" s="277">
        <f t="shared" si="130"/>
        <v>386</v>
      </c>
      <c r="AJ14" s="277">
        <f t="shared" si="130"/>
        <v>374</v>
      </c>
      <c r="AK14" s="277">
        <f t="shared" si="130"/>
        <v>362</v>
      </c>
      <c r="AL14" s="357">
        <f t="shared" si="130"/>
        <v>350</v>
      </c>
      <c r="AM14" s="357">
        <f t="shared" ref="AM14" si="131">AM70</f>
        <v>350</v>
      </c>
      <c r="AN14" s="742"/>
      <c r="AO14" s="848">
        <f t="shared" ref="AO14:AT14" si="132">AO70</f>
        <v>997</v>
      </c>
      <c r="AP14" s="849">
        <f t="shared" si="132"/>
        <v>959</v>
      </c>
      <c r="AQ14" s="277">
        <f t="shared" si="132"/>
        <v>923</v>
      </c>
      <c r="AR14" s="277">
        <f t="shared" si="132"/>
        <v>885</v>
      </c>
      <c r="AS14" s="277">
        <f t="shared" si="132"/>
        <v>848</v>
      </c>
      <c r="AT14" s="735">
        <f t="shared" si="132"/>
        <v>812</v>
      </c>
      <c r="AU14" s="735">
        <f t="shared" ref="AU14" si="133">AU70</f>
        <v>812</v>
      </c>
      <c r="AW14" s="354">
        <f t="shared" ref="AW14:AZ14" si="134">AW70</f>
        <v>2297</v>
      </c>
      <c r="AX14" s="346">
        <f t="shared" si="134"/>
        <v>2185</v>
      </c>
      <c r="AY14" s="346">
        <f t="shared" si="134"/>
        <v>2297</v>
      </c>
      <c r="AZ14" s="487">
        <f t="shared" si="134"/>
        <v>2097</v>
      </c>
      <c r="BA14" s="487">
        <f t="shared" ref="BA14" si="135">BA70</f>
        <v>2087</v>
      </c>
      <c r="BC14" s="839">
        <f>県外関係人口!L14</f>
        <v>140</v>
      </c>
    </row>
    <row r="15" spans="1:60">
      <c r="A15" s="480" t="s">
        <v>26</v>
      </c>
      <c r="B15" s="726">
        <f>O15+AA15+AQ15+AW15</f>
        <v>34690</v>
      </c>
      <c r="C15" s="585">
        <f>P15+AB15+AR15+AX15</f>
        <v>33653</v>
      </c>
      <c r="D15" s="585">
        <f>Q15+AC15+AS15+AY15</f>
        <v>35557</v>
      </c>
      <c r="E15" s="736">
        <f>R15+AD15+AT15+AZ15</f>
        <v>34751</v>
      </c>
      <c r="F15" s="736">
        <f>S15+AE15+AU15+BA15</f>
        <v>35695</v>
      </c>
      <c r="G15" s="346"/>
      <c r="H15" s="365" t="s">
        <v>26</v>
      </c>
      <c r="I15" s="873">
        <f t="shared" si="15"/>
        <v>100</v>
      </c>
      <c r="J15" s="873">
        <f t="shared" si="16"/>
        <v>97</v>
      </c>
      <c r="K15" s="873">
        <f t="shared" si="17"/>
        <v>102.5</v>
      </c>
      <c r="L15" s="426">
        <f t="shared" si="18"/>
        <v>100.2</v>
      </c>
      <c r="M15" s="426">
        <f t="shared" si="18"/>
        <v>102.9</v>
      </c>
      <c r="N15" s="346"/>
      <c r="O15" s="262">
        <f t="shared" ref="O15:Q15" si="136">SUM(O16:O24)</f>
        <v>19291</v>
      </c>
      <c r="P15" s="178">
        <f t="shared" si="136"/>
        <v>18863</v>
      </c>
      <c r="Q15" s="178">
        <f t="shared" si="136"/>
        <v>19378</v>
      </c>
      <c r="R15" s="263">
        <f t="shared" ref="R15:S15" si="137">SUM(R16:R24)</f>
        <v>19505</v>
      </c>
      <c r="S15" s="263">
        <f t="shared" si="137"/>
        <v>19617</v>
      </c>
      <c r="U15" s="262">
        <f>ふるさと納税件数!R6</f>
        <v>4278</v>
      </c>
      <c r="V15" s="178">
        <f>ふるさと納税件数!T6</f>
        <v>3162</v>
      </c>
      <c r="W15" s="178">
        <f>ふるさと納税件数!V6</f>
        <v>4789</v>
      </c>
      <c r="X15" s="263">
        <f>ふるさと納税件数!X6</f>
        <v>8676</v>
      </c>
      <c r="Y15" s="263">
        <f>ふるさと納税件数!Z6</f>
        <v>10836</v>
      </c>
      <c r="Z15" s="175"/>
      <c r="AA15" s="262">
        <f>ROUND(U15/$AA$79,0)</f>
        <v>765</v>
      </c>
      <c r="AB15" s="178">
        <f>ROUND(V15/$AB$79,0)</f>
        <v>560</v>
      </c>
      <c r="AC15" s="178">
        <f>ROUND(W15/$AC$79,0)</f>
        <v>1064</v>
      </c>
      <c r="AD15" s="263">
        <f>ROUND(X15/$AD$79,0)</f>
        <v>1915</v>
      </c>
      <c r="AE15" s="263">
        <f>ROUND(Y15/$AE$79,0)</f>
        <v>2264</v>
      </c>
      <c r="AF15" s="346"/>
      <c r="AG15" s="262">
        <f t="shared" ref="AG15:AM15" si="138">SUM(AG16:AG24)</f>
        <v>2300</v>
      </c>
      <c r="AH15" s="178">
        <f t="shared" si="138"/>
        <v>2340</v>
      </c>
      <c r="AI15" s="732">
        <f t="shared" si="138"/>
        <v>2380</v>
      </c>
      <c r="AJ15" s="732">
        <f t="shared" si="138"/>
        <v>2420</v>
      </c>
      <c r="AK15" s="732">
        <f t="shared" si="138"/>
        <v>2460</v>
      </c>
      <c r="AL15" s="736">
        <f t="shared" si="138"/>
        <v>2500</v>
      </c>
      <c r="AM15" s="736">
        <f t="shared" si="138"/>
        <v>2500</v>
      </c>
      <c r="AN15" s="742"/>
      <c r="AO15" s="850">
        <f t="shared" ref="AO15:AT15" si="139">SUM(AO16:AO24)</f>
        <v>5592</v>
      </c>
      <c r="AP15" s="851">
        <f t="shared" si="139"/>
        <v>5644</v>
      </c>
      <c r="AQ15" s="732">
        <f t="shared" si="139"/>
        <v>5688</v>
      </c>
      <c r="AR15" s="732">
        <f t="shared" si="139"/>
        <v>5725</v>
      </c>
      <c r="AS15" s="732">
        <f t="shared" si="139"/>
        <v>5762</v>
      </c>
      <c r="AT15" s="736">
        <f t="shared" si="139"/>
        <v>5797</v>
      </c>
      <c r="AU15" s="736">
        <f t="shared" ref="AU15" si="140">SUM(AU16:AU24)</f>
        <v>5797</v>
      </c>
      <c r="AW15" s="355">
        <f>観光人口2!U4</f>
        <v>8946</v>
      </c>
      <c r="AX15" s="347">
        <f>観光人口2!V4</f>
        <v>8505</v>
      </c>
      <c r="AY15" s="347">
        <f>観光人口2!W4</f>
        <v>9353</v>
      </c>
      <c r="AZ15" s="486">
        <f>観光人口2!X4</f>
        <v>7534</v>
      </c>
      <c r="BA15" s="486">
        <f>観光人口2!Y4</f>
        <v>8017</v>
      </c>
      <c r="BC15" s="460"/>
    </row>
    <row r="16" spans="1:60">
      <c r="A16" s="43" t="s">
        <v>27</v>
      </c>
      <c r="B16" s="727"/>
      <c r="C16" s="724"/>
      <c r="D16" s="724"/>
      <c r="E16" s="728"/>
      <c r="F16" s="919"/>
      <c r="G16" s="866"/>
      <c r="H16" s="370" t="s">
        <v>27</v>
      </c>
      <c r="I16" s="877"/>
      <c r="J16" s="877"/>
      <c r="K16" s="877"/>
      <c r="L16" s="399"/>
      <c r="M16" s="388"/>
      <c r="N16" s="866"/>
      <c r="O16" s="858">
        <f>県外関係人口!B16</f>
        <v>141</v>
      </c>
      <c r="P16" s="722">
        <f>県外関係人口!C16</f>
        <v>50</v>
      </c>
      <c r="Q16" s="722">
        <f>県外関係人口!D16</f>
        <v>144</v>
      </c>
      <c r="R16" s="859">
        <f>県外関係人口!E16</f>
        <v>169</v>
      </c>
      <c r="S16" s="859">
        <f>県外関係人口!F16</f>
        <v>270</v>
      </c>
      <c r="T16" s="722"/>
      <c r="U16" s="351"/>
      <c r="V16" s="277"/>
      <c r="W16" s="277"/>
      <c r="X16" s="357"/>
      <c r="Y16" s="357"/>
      <c r="Z16" s="346"/>
      <c r="AA16" s="351"/>
      <c r="AB16" s="277"/>
      <c r="AC16" s="277"/>
      <c r="AD16" s="357"/>
      <c r="AE16" s="357"/>
      <c r="AF16" s="346"/>
      <c r="AG16" s="176">
        <f>H25住宅土地!O18</f>
        <v>410</v>
      </c>
      <c r="AH16" s="277">
        <f>ROUND(AG16+(AL16-AG16)/5,0)</f>
        <v>356</v>
      </c>
      <c r="AI16" s="277">
        <f>ROUND(AG16+(AL16-AG16)/5*2,0)</f>
        <v>302</v>
      </c>
      <c r="AJ16" s="277">
        <f>ROUND(AG16+(AL16-AG16)/5*3,0)</f>
        <v>248</v>
      </c>
      <c r="AK16" s="277">
        <f>ROUND(AG16+(AL16-AG16)/5*4,0)</f>
        <v>194</v>
      </c>
      <c r="AL16" s="735">
        <f>H30住宅土地!L14</f>
        <v>140</v>
      </c>
      <c r="AM16" s="1034">
        <f>AL16</f>
        <v>140</v>
      </c>
      <c r="AN16" s="742"/>
      <c r="AO16" s="848">
        <f t="shared" ref="AO16:AO24" si="141">ROUND(AG16*$AG$79,0)</f>
        <v>997</v>
      </c>
      <c r="AP16" s="849">
        <f t="shared" ref="AP16:AP24" si="142">ROUND(AH16*$AH$79,0)</f>
        <v>859</v>
      </c>
      <c r="AQ16" s="277">
        <f t="shared" ref="AQ16:AQ24" si="143">ROUND(AI16*$AI$79,0)</f>
        <v>722</v>
      </c>
      <c r="AR16" s="277">
        <f t="shared" ref="AR16:AR24" si="144">ROUND(AJ16*$AJ$79,0)</f>
        <v>587</v>
      </c>
      <c r="AS16" s="277">
        <f t="shared" ref="AS16:AS24" si="145">ROUND(AK16*$AK$79,0)</f>
        <v>454</v>
      </c>
      <c r="AT16" s="735">
        <f t="shared" ref="AT16:AU24" si="146">ROUND(AL16*$AL$79,0)</f>
        <v>325</v>
      </c>
      <c r="AU16" s="735">
        <f t="shared" si="146"/>
        <v>325</v>
      </c>
      <c r="AW16" s="583"/>
      <c r="AX16" s="586"/>
      <c r="AY16" s="586"/>
      <c r="AZ16" s="735"/>
      <c r="BA16" s="443"/>
      <c r="BC16" s="460"/>
    </row>
    <row r="17" spans="1:55">
      <c r="A17" s="43" t="s">
        <v>28</v>
      </c>
      <c r="B17" s="727"/>
      <c r="C17" s="724"/>
      <c r="D17" s="724"/>
      <c r="E17" s="728"/>
      <c r="F17" s="919"/>
      <c r="G17" s="866"/>
      <c r="H17" s="370" t="s">
        <v>28</v>
      </c>
      <c r="I17" s="877"/>
      <c r="J17" s="877"/>
      <c r="K17" s="877"/>
      <c r="L17" s="399"/>
      <c r="M17" s="388"/>
      <c r="N17" s="866"/>
      <c r="O17" s="858">
        <f>県外関係人口!B17</f>
        <v>0</v>
      </c>
      <c r="P17" s="722">
        <f>県外関係人口!C17</f>
        <v>0</v>
      </c>
      <c r="Q17" s="722">
        <f>県外関係人口!D17</f>
        <v>0</v>
      </c>
      <c r="R17" s="859">
        <f>県外関係人口!E17</f>
        <v>0</v>
      </c>
      <c r="S17" s="859">
        <f>県外関係人口!F17</f>
        <v>0</v>
      </c>
      <c r="T17" s="722"/>
      <c r="U17" s="351"/>
      <c r="V17" s="277"/>
      <c r="W17" s="277"/>
      <c r="X17" s="357"/>
      <c r="Y17" s="357"/>
      <c r="Z17" s="346"/>
      <c r="AA17" s="351"/>
      <c r="AB17" s="277"/>
      <c r="AC17" s="277"/>
      <c r="AD17" s="357"/>
      <c r="AE17" s="357"/>
      <c r="AF17" s="346"/>
      <c r="AG17" s="176">
        <f>H25住宅土地!O19</f>
        <v>90</v>
      </c>
      <c r="AH17" s="277">
        <f t="shared" ref="AH17:AH34" si="147">ROUND(AG17+(AL17-AG17)/5,0)</f>
        <v>116</v>
      </c>
      <c r="AI17" s="277">
        <f t="shared" ref="AI17:AI24" si="148">ROUND(AG17+(AL17-AG17)/5*2,0)</f>
        <v>142</v>
      </c>
      <c r="AJ17" s="277">
        <f t="shared" ref="AJ17:AJ24" si="149">ROUND(AG17+(AL17-AG17)/5*3,0)</f>
        <v>168</v>
      </c>
      <c r="AK17" s="277">
        <f t="shared" ref="AK17:AK24" si="150">ROUND(AG17+(AL17-AG17)/5*4,0)</f>
        <v>194</v>
      </c>
      <c r="AL17" s="735">
        <f>H30住宅土地!L15</f>
        <v>220</v>
      </c>
      <c r="AM17" s="1034">
        <f t="shared" ref="AM17:AM74" si="151">AL17</f>
        <v>220</v>
      </c>
      <c r="AN17" s="742"/>
      <c r="AO17" s="848">
        <f t="shared" si="141"/>
        <v>219</v>
      </c>
      <c r="AP17" s="849">
        <f t="shared" si="142"/>
        <v>280</v>
      </c>
      <c r="AQ17" s="277">
        <f t="shared" si="143"/>
        <v>339</v>
      </c>
      <c r="AR17" s="277">
        <f t="shared" si="144"/>
        <v>397</v>
      </c>
      <c r="AS17" s="277">
        <f t="shared" si="145"/>
        <v>454</v>
      </c>
      <c r="AT17" s="735">
        <f t="shared" si="146"/>
        <v>510</v>
      </c>
      <c r="AU17" s="735">
        <f t="shared" si="146"/>
        <v>510</v>
      </c>
      <c r="AW17" s="583"/>
      <c r="AX17" s="586"/>
      <c r="AY17" s="586"/>
      <c r="AZ17" s="735"/>
      <c r="BA17" s="443"/>
      <c r="BC17" s="460"/>
    </row>
    <row r="18" spans="1:55">
      <c r="A18" s="43" t="s">
        <v>29</v>
      </c>
      <c r="B18" s="727"/>
      <c r="C18" s="724"/>
      <c r="D18" s="724"/>
      <c r="E18" s="728"/>
      <c r="F18" s="919"/>
      <c r="G18" s="866"/>
      <c r="H18" s="370" t="s">
        <v>29</v>
      </c>
      <c r="I18" s="877"/>
      <c r="J18" s="877"/>
      <c r="K18" s="877"/>
      <c r="L18" s="399"/>
      <c r="M18" s="388"/>
      <c r="N18" s="866"/>
      <c r="O18" s="858">
        <f>県外関係人口!B18</f>
        <v>0</v>
      </c>
      <c r="P18" s="722">
        <f>県外関係人口!C18</f>
        <v>0</v>
      </c>
      <c r="Q18" s="722">
        <f>県外関係人口!D18</f>
        <v>0</v>
      </c>
      <c r="R18" s="859">
        <f>県外関係人口!E18</f>
        <v>0</v>
      </c>
      <c r="S18" s="859">
        <f>県外関係人口!F18</f>
        <v>0</v>
      </c>
      <c r="T18" s="722"/>
      <c r="U18" s="351"/>
      <c r="V18" s="277"/>
      <c r="W18" s="277"/>
      <c r="X18" s="357"/>
      <c r="Y18" s="357"/>
      <c r="Z18" s="346"/>
      <c r="AA18" s="351"/>
      <c r="AB18" s="277"/>
      <c r="AC18" s="277"/>
      <c r="AD18" s="357"/>
      <c r="AE18" s="357"/>
      <c r="AF18" s="346"/>
      <c r="AG18" s="176">
        <f>H25住宅土地!O25</f>
        <v>430</v>
      </c>
      <c r="AH18" s="277">
        <f t="shared" si="147"/>
        <v>410</v>
      </c>
      <c r="AI18" s="277">
        <f t="shared" si="148"/>
        <v>390</v>
      </c>
      <c r="AJ18" s="277">
        <f t="shared" si="149"/>
        <v>370</v>
      </c>
      <c r="AK18" s="277">
        <f t="shared" si="150"/>
        <v>350</v>
      </c>
      <c r="AL18" s="735">
        <f>H30住宅土地!L16</f>
        <v>330</v>
      </c>
      <c r="AM18" s="1034">
        <f t="shared" si="151"/>
        <v>330</v>
      </c>
      <c r="AN18" s="742"/>
      <c r="AO18" s="848">
        <f t="shared" si="141"/>
        <v>1045</v>
      </c>
      <c r="AP18" s="849">
        <f t="shared" si="142"/>
        <v>989</v>
      </c>
      <c r="AQ18" s="277">
        <f t="shared" si="143"/>
        <v>932</v>
      </c>
      <c r="AR18" s="277">
        <f t="shared" si="144"/>
        <v>875</v>
      </c>
      <c r="AS18" s="277">
        <f t="shared" si="145"/>
        <v>820</v>
      </c>
      <c r="AT18" s="735">
        <f t="shared" si="146"/>
        <v>765</v>
      </c>
      <c r="AU18" s="735">
        <f t="shared" si="146"/>
        <v>765</v>
      </c>
      <c r="AW18" s="583"/>
      <c r="AX18" s="586"/>
      <c r="AY18" s="586"/>
      <c r="AZ18" s="735"/>
      <c r="BA18" s="443"/>
      <c r="BC18" s="460"/>
    </row>
    <row r="19" spans="1:55">
      <c r="A19" s="43" t="s">
        <v>30</v>
      </c>
      <c r="B19" s="727"/>
      <c r="C19" s="724"/>
      <c r="D19" s="724"/>
      <c r="E19" s="728"/>
      <c r="F19" s="919"/>
      <c r="G19" s="866"/>
      <c r="H19" s="370" t="s">
        <v>30</v>
      </c>
      <c r="I19" s="877"/>
      <c r="J19" s="877"/>
      <c r="K19" s="877"/>
      <c r="L19" s="399"/>
      <c r="M19" s="388"/>
      <c r="N19" s="866"/>
      <c r="O19" s="858">
        <f>県外関係人口!B19</f>
        <v>2216</v>
      </c>
      <c r="P19" s="722">
        <f>県外関係人口!C19</f>
        <v>2088</v>
      </c>
      <c r="Q19" s="722">
        <f>県外関係人口!D19</f>
        <v>2131</v>
      </c>
      <c r="R19" s="859">
        <f>県外関係人口!E19</f>
        <v>2152</v>
      </c>
      <c r="S19" s="859">
        <f>県外関係人口!F19</f>
        <v>2168</v>
      </c>
      <c r="T19" s="722"/>
      <c r="U19" s="351"/>
      <c r="V19" s="277"/>
      <c r="W19" s="277"/>
      <c r="X19" s="357"/>
      <c r="Y19" s="357"/>
      <c r="Z19" s="346"/>
      <c r="AA19" s="351"/>
      <c r="AB19" s="277"/>
      <c r="AC19" s="277"/>
      <c r="AD19" s="357"/>
      <c r="AE19" s="357"/>
      <c r="AF19" s="346"/>
      <c r="AG19" s="176">
        <f>H25住宅土地!O20</f>
        <v>40</v>
      </c>
      <c r="AH19" s="277">
        <f t="shared" si="147"/>
        <v>52</v>
      </c>
      <c r="AI19" s="277">
        <f t="shared" si="148"/>
        <v>64</v>
      </c>
      <c r="AJ19" s="277">
        <f t="shared" si="149"/>
        <v>76</v>
      </c>
      <c r="AK19" s="277">
        <f t="shared" si="150"/>
        <v>88</v>
      </c>
      <c r="AL19" s="735">
        <f>H30住宅土地!L17</f>
        <v>100</v>
      </c>
      <c r="AM19" s="1034">
        <f t="shared" si="151"/>
        <v>100</v>
      </c>
      <c r="AN19" s="742"/>
      <c r="AO19" s="848">
        <f t="shared" si="141"/>
        <v>97</v>
      </c>
      <c r="AP19" s="849">
        <f t="shared" si="142"/>
        <v>125</v>
      </c>
      <c r="AQ19" s="277">
        <f t="shared" si="143"/>
        <v>153</v>
      </c>
      <c r="AR19" s="277">
        <f t="shared" si="144"/>
        <v>180</v>
      </c>
      <c r="AS19" s="277">
        <f t="shared" si="145"/>
        <v>206</v>
      </c>
      <c r="AT19" s="735">
        <f t="shared" si="146"/>
        <v>232</v>
      </c>
      <c r="AU19" s="735">
        <f t="shared" si="146"/>
        <v>232</v>
      </c>
      <c r="AW19" s="583"/>
      <c r="AX19" s="586"/>
      <c r="AY19" s="586"/>
      <c r="AZ19" s="735"/>
      <c r="BA19" s="443"/>
      <c r="BC19" s="460"/>
    </row>
    <row r="20" spans="1:55">
      <c r="A20" s="43" t="s">
        <v>31</v>
      </c>
      <c r="B20" s="727"/>
      <c r="C20" s="724"/>
      <c r="D20" s="724"/>
      <c r="E20" s="728"/>
      <c r="F20" s="919"/>
      <c r="G20" s="866"/>
      <c r="H20" s="370" t="s">
        <v>31</v>
      </c>
      <c r="I20" s="877"/>
      <c r="J20" s="877"/>
      <c r="K20" s="877"/>
      <c r="L20" s="399"/>
      <c r="M20" s="388"/>
      <c r="N20" s="866"/>
      <c r="O20" s="858">
        <f>県外関係人口!B20</f>
        <v>4052</v>
      </c>
      <c r="P20" s="722">
        <f>県外関係人口!C20</f>
        <v>4116</v>
      </c>
      <c r="Q20" s="722">
        <f>県外関係人口!D20</f>
        <v>4159</v>
      </c>
      <c r="R20" s="859">
        <f>県外関係人口!E20</f>
        <v>4159</v>
      </c>
      <c r="S20" s="859">
        <f>県外関係人口!F20</f>
        <v>4209</v>
      </c>
      <c r="T20" s="722"/>
      <c r="U20" s="351"/>
      <c r="V20" s="277"/>
      <c r="W20" s="277"/>
      <c r="X20" s="357"/>
      <c r="Y20" s="357"/>
      <c r="Z20" s="346"/>
      <c r="AA20" s="351"/>
      <c r="AB20" s="277"/>
      <c r="AC20" s="277"/>
      <c r="AD20" s="357"/>
      <c r="AE20" s="357"/>
      <c r="AF20" s="346"/>
      <c r="AG20" s="176">
        <f>H25住宅土地!O24</f>
        <v>270</v>
      </c>
      <c r="AH20" s="277">
        <f t="shared" si="147"/>
        <v>252</v>
      </c>
      <c r="AI20" s="277">
        <f t="shared" si="148"/>
        <v>234</v>
      </c>
      <c r="AJ20" s="277">
        <f t="shared" si="149"/>
        <v>216</v>
      </c>
      <c r="AK20" s="277">
        <f t="shared" si="150"/>
        <v>198</v>
      </c>
      <c r="AL20" s="735">
        <f>H30住宅土地!L18</f>
        <v>180</v>
      </c>
      <c r="AM20" s="1034">
        <f t="shared" si="151"/>
        <v>180</v>
      </c>
      <c r="AN20" s="742"/>
      <c r="AO20" s="848">
        <f t="shared" si="141"/>
        <v>656</v>
      </c>
      <c r="AP20" s="849">
        <f t="shared" si="142"/>
        <v>608</v>
      </c>
      <c r="AQ20" s="277">
        <f t="shared" si="143"/>
        <v>559</v>
      </c>
      <c r="AR20" s="277">
        <f t="shared" si="144"/>
        <v>511</v>
      </c>
      <c r="AS20" s="277">
        <f t="shared" si="145"/>
        <v>464</v>
      </c>
      <c r="AT20" s="735">
        <f t="shared" si="146"/>
        <v>417</v>
      </c>
      <c r="AU20" s="735">
        <f t="shared" si="146"/>
        <v>417</v>
      </c>
      <c r="AW20" s="583"/>
      <c r="AX20" s="586"/>
      <c r="AY20" s="586"/>
      <c r="AZ20" s="735"/>
      <c r="BA20" s="443"/>
      <c r="BC20" s="460"/>
    </row>
    <row r="21" spans="1:55">
      <c r="A21" s="43" t="s">
        <v>32</v>
      </c>
      <c r="B21" s="727"/>
      <c r="C21" s="724"/>
      <c r="D21" s="724"/>
      <c r="E21" s="728"/>
      <c r="F21" s="919"/>
      <c r="G21" s="866"/>
      <c r="H21" s="370" t="s">
        <v>32</v>
      </c>
      <c r="I21" s="877"/>
      <c r="J21" s="877"/>
      <c r="K21" s="877"/>
      <c r="L21" s="399"/>
      <c r="M21" s="388"/>
      <c r="N21" s="866"/>
      <c r="O21" s="858">
        <f>県外関係人口!B21</f>
        <v>3055</v>
      </c>
      <c r="P21" s="722">
        <f>県外関係人口!C21</f>
        <v>2917</v>
      </c>
      <c r="Q21" s="722">
        <f>県外関係人口!D21</f>
        <v>3021</v>
      </c>
      <c r="R21" s="859">
        <f>県外関係人口!E21</f>
        <v>3015</v>
      </c>
      <c r="S21" s="859">
        <f>県外関係人口!F21</f>
        <v>3012</v>
      </c>
      <c r="T21" s="722"/>
      <c r="U21" s="351"/>
      <c r="V21" s="277"/>
      <c r="W21" s="277"/>
      <c r="X21" s="357"/>
      <c r="Y21" s="357"/>
      <c r="Z21" s="346"/>
      <c r="AA21" s="351"/>
      <c r="AB21" s="277"/>
      <c r="AC21" s="277"/>
      <c r="AD21" s="357"/>
      <c r="AE21" s="357"/>
      <c r="AF21" s="346"/>
      <c r="AG21" s="176">
        <f>H25住宅土地!O21</f>
        <v>500</v>
      </c>
      <c r="AH21" s="277">
        <f t="shared" si="147"/>
        <v>416</v>
      </c>
      <c r="AI21" s="277">
        <f t="shared" si="148"/>
        <v>332</v>
      </c>
      <c r="AJ21" s="277">
        <f t="shared" si="149"/>
        <v>248</v>
      </c>
      <c r="AK21" s="277">
        <f t="shared" si="150"/>
        <v>164</v>
      </c>
      <c r="AL21" s="735">
        <f>H30住宅土地!L19</f>
        <v>80</v>
      </c>
      <c r="AM21" s="1034">
        <f t="shared" si="151"/>
        <v>80</v>
      </c>
      <c r="AN21" s="742"/>
      <c r="AO21" s="848">
        <f t="shared" si="141"/>
        <v>1216</v>
      </c>
      <c r="AP21" s="849">
        <f t="shared" si="142"/>
        <v>1003</v>
      </c>
      <c r="AQ21" s="277">
        <f t="shared" si="143"/>
        <v>794</v>
      </c>
      <c r="AR21" s="277">
        <f t="shared" si="144"/>
        <v>587</v>
      </c>
      <c r="AS21" s="277">
        <f t="shared" si="145"/>
        <v>384</v>
      </c>
      <c r="AT21" s="735">
        <f t="shared" si="146"/>
        <v>186</v>
      </c>
      <c r="AU21" s="735">
        <f t="shared" si="146"/>
        <v>186</v>
      </c>
      <c r="AW21" s="583"/>
      <c r="AX21" s="586"/>
      <c r="AY21" s="586"/>
      <c r="AZ21" s="735"/>
      <c r="BA21" s="443"/>
      <c r="BC21" s="460"/>
    </row>
    <row r="22" spans="1:55">
      <c r="A22" s="43" t="s">
        <v>33</v>
      </c>
      <c r="B22" s="727"/>
      <c r="C22" s="724"/>
      <c r="D22" s="724"/>
      <c r="E22" s="728"/>
      <c r="F22" s="919"/>
      <c r="G22" s="866"/>
      <c r="H22" s="370" t="s">
        <v>33</v>
      </c>
      <c r="I22" s="877"/>
      <c r="J22" s="877"/>
      <c r="K22" s="877"/>
      <c r="L22" s="399"/>
      <c r="M22" s="388"/>
      <c r="N22" s="866"/>
      <c r="O22" s="858">
        <f>県外関係人口!B22</f>
        <v>2797</v>
      </c>
      <c r="P22" s="722">
        <f>県外関係人口!C22</f>
        <v>2778</v>
      </c>
      <c r="Q22" s="722">
        <f>県外関係人口!D22</f>
        <v>2858</v>
      </c>
      <c r="R22" s="859">
        <f>県外関係人口!E22</f>
        <v>2876</v>
      </c>
      <c r="S22" s="859">
        <f>県外関係人口!F22</f>
        <v>2872</v>
      </c>
      <c r="T22" s="722"/>
      <c r="U22" s="351"/>
      <c r="V22" s="277"/>
      <c r="W22" s="277"/>
      <c r="X22" s="357"/>
      <c r="Y22" s="357"/>
      <c r="Z22" s="346"/>
      <c r="AA22" s="351"/>
      <c r="AB22" s="277"/>
      <c r="AC22" s="277"/>
      <c r="AD22" s="357"/>
      <c r="AE22" s="357"/>
      <c r="AF22" s="346"/>
      <c r="AG22" s="176">
        <f>H25住宅土地!O22</f>
        <v>210</v>
      </c>
      <c r="AH22" s="277">
        <f t="shared" si="147"/>
        <v>218</v>
      </c>
      <c r="AI22" s="277">
        <f t="shared" si="148"/>
        <v>226</v>
      </c>
      <c r="AJ22" s="277">
        <f t="shared" si="149"/>
        <v>234</v>
      </c>
      <c r="AK22" s="277">
        <f t="shared" si="150"/>
        <v>242</v>
      </c>
      <c r="AL22" s="735">
        <f>H30住宅土地!L20</f>
        <v>250</v>
      </c>
      <c r="AM22" s="1034">
        <f t="shared" si="151"/>
        <v>250</v>
      </c>
      <c r="AN22" s="742"/>
      <c r="AO22" s="848">
        <f t="shared" si="141"/>
        <v>511</v>
      </c>
      <c r="AP22" s="849">
        <f t="shared" si="142"/>
        <v>526</v>
      </c>
      <c r="AQ22" s="277">
        <f t="shared" si="143"/>
        <v>540</v>
      </c>
      <c r="AR22" s="277">
        <f t="shared" si="144"/>
        <v>554</v>
      </c>
      <c r="AS22" s="277">
        <f t="shared" si="145"/>
        <v>567</v>
      </c>
      <c r="AT22" s="735">
        <f t="shared" si="146"/>
        <v>580</v>
      </c>
      <c r="AU22" s="735">
        <f t="shared" si="146"/>
        <v>580</v>
      </c>
      <c r="AW22" s="583"/>
      <c r="AX22" s="586"/>
      <c r="AY22" s="586"/>
      <c r="AZ22" s="735"/>
      <c r="BA22" s="443"/>
      <c r="BC22" s="460"/>
    </row>
    <row r="23" spans="1:55">
      <c r="A23" s="43" t="s">
        <v>34</v>
      </c>
      <c r="B23" s="727"/>
      <c r="C23" s="724"/>
      <c r="D23" s="724"/>
      <c r="E23" s="728"/>
      <c r="F23" s="919"/>
      <c r="G23" s="866"/>
      <c r="H23" s="370" t="s">
        <v>34</v>
      </c>
      <c r="I23" s="877"/>
      <c r="J23" s="877"/>
      <c r="K23" s="877"/>
      <c r="L23" s="399"/>
      <c r="M23" s="388"/>
      <c r="N23" s="866"/>
      <c r="O23" s="858">
        <f>県外関係人口!B23</f>
        <v>5176</v>
      </c>
      <c r="P23" s="722">
        <f>県外関係人口!C23</f>
        <v>5068</v>
      </c>
      <c r="Q23" s="722">
        <f>県外関係人口!D23</f>
        <v>5164</v>
      </c>
      <c r="R23" s="859">
        <f>県外関係人口!E23</f>
        <v>5194</v>
      </c>
      <c r="S23" s="859">
        <f>県外関係人口!F23</f>
        <v>5166</v>
      </c>
      <c r="T23" s="722"/>
      <c r="U23" s="351"/>
      <c r="V23" s="277"/>
      <c r="W23" s="277"/>
      <c r="X23" s="357"/>
      <c r="Y23" s="357"/>
      <c r="Z23" s="346"/>
      <c r="AA23" s="351"/>
      <c r="AB23" s="277"/>
      <c r="AC23" s="277"/>
      <c r="AD23" s="357"/>
      <c r="AE23" s="357"/>
      <c r="AF23" s="346"/>
      <c r="AG23" s="176">
        <f>H25住宅土地!O23</f>
        <v>220</v>
      </c>
      <c r="AH23" s="277">
        <f t="shared" si="147"/>
        <v>392</v>
      </c>
      <c r="AI23" s="277">
        <f t="shared" si="148"/>
        <v>564</v>
      </c>
      <c r="AJ23" s="277">
        <f t="shared" si="149"/>
        <v>736</v>
      </c>
      <c r="AK23" s="277">
        <f t="shared" si="150"/>
        <v>908</v>
      </c>
      <c r="AL23" s="735">
        <f>H30住宅土地!L21</f>
        <v>1080</v>
      </c>
      <c r="AM23" s="1034">
        <f t="shared" si="151"/>
        <v>1080</v>
      </c>
      <c r="AN23" s="742"/>
      <c r="AO23" s="848">
        <f t="shared" si="141"/>
        <v>535</v>
      </c>
      <c r="AP23" s="849">
        <f t="shared" si="142"/>
        <v>945</v>
      </c>
      <c r="AQ23" s="277">
        <f t="shared" si="143"/>
        <v>1348</v>
      </c>
      <c r="AR23" s="277">
        <f t="shared" si="144"/>
        <v>1741</v>
      </c>
      <c r="AS23" s="277">
        <f t="shared" si="145"/>
        <v>2127</v>
      </c>
      <c r="AT23" s="735">
        <f t="shared" si="146"/>
        <v>2504</v>
      </c>
      <c r="AU23" s="735">
        <f t="shared" si="146"/>
        <v>2504</v>
      </c>
      <c r="AW23" s="583"/>
      <c r="AX23" s="586"/>
      <c r="AY23" s="586"/>
      <c r="AZ23" s="735"/>
      <c r="BA23" s="443"/>
      <c r="BC23" s="460"/>
    </row>
    <row r="24" spans="1:55">
      <c r="A24" s="45" t="s">
        <v>35</v>
      </c>
      <c r="B24" s="727"/>
      <c r="C24" s="724"/>
      <c r="D24" s="724"/>
      <c r="E24" s="728"/>
      <c r="F24" s="919"/>
      <c r="G24" s="866"/>
      <c r="H24" s="372" t="s">
        <v>35</v>
      </c>
      <c r="I24" s="878"/>
      <c r="J24" s="878"/>
      <c r="K24" s="878"/>
      <c r="L24" s="400"/>
      <c r="M24" s="388"/>
      <c r="N24" s="866"/>
      <c r="O24" s="858">
        <f>県外関係人口!B24</f>
        <v>1854</v>
      </c>
      <c r="P24" s="722">
        <f>県外関係人口!C24</f>
        <v>1846</v>
      </c>
      <c r="Q24" s="722">
        <f>県外関係人口!D24</f>
        <v>1901</v>
      </c>
      <c r="R24" s="859">
        <f>県外関係人口!E24</f>
        <v>1940</v>
      </c>
      <c r="S24" s="859">
        <f>県外関係人口!F24</f>
        <v>1920</v>
      </c>
      <c r="T24" s="722"/>
      <c r="U24" s="475"/>
      <c r="V24" s="719"/>
      <c r="W24" s="719"/>
      <c r="X24" s="394"/>
      <c r="Y24" s="394"/>
      <c r="Z24" s="346"/>
      <c r="AA24" s="351"/>
      <c r="AB24" s="277"/>
      <c r="AC24" s="277"/>
      <c r="AD24" s="357"/>
      <c r="AE24" s="357"/>
      <c r="AF24" s="346"/>
      <c r="AG24" s="176">
        <f>H25住宅土地!O26</f>
        <v>130</v>
      </c>
      <c r="AH24" s="277">
        <f t="shared" si="147"/>
        <v>128</v>
      </c>
      <c r="AI24" s="277">
        <f t="shared" si="148"/>
        <v>126</v>
      </c>
      <c r="AJ24" s="277">
        <f t="shared" si="149"/>
        <v>124</v>
      </c>
      <c r="AK24" s="277">
        <f t="shared" si="150"/>
        <v>122</v>
      </c>
      <c r="AL24" s="735">
        <f>H30住宅土地!L22</f>
        <v>120</v>
      </c>
      <c r="AM24" s="1034">
        <f t="shared" si="151"/>
        <v>120</v>
      </c>
      <c r="AN24" s="742"/>
      <c r="AO24" s="852">
        <f t="shared" si="141"/>
        <v>316</v>
      </c>
      <c r="AP24" s="853">
        <f t="shared" si="142"/>
        <v>309</v>
      </c>
      <c r="AQ24" s="719">
        <f t="shared" si="143"/>
        <v>301</v>
      </c>
      <c r="AR24" s="719">
        <f t="shared" si="144"/>
        <v>293</v>
      </c>
      <c r="AS24" s="719">
        <f t="shared" si="145"/>
        <v>286</v>
      </c>
      <c r="AT24" s="737">
        <f t="shared" si="146"/>
        <v>278</v>
      </c>
      <c r="AU24" s="737">
        <f t="shared" si="146"/>
        <v>278</v>
      </c>
      <c r="AW24" s="583"/>
      <c r="AX24" s="586"/>
      <c r="AY24" s="586"/>
      <c r="AZ24" s="735"/>
      <c r="BA24" s="443"/>
      <c r="BC24" s="460"/>
    </row>
    <row r="25" spans="1:55">
      <c r="A25" s="44" t="s">
        <v>17</v>
      </c>
      <c r="B25" s="726">
        <f t="shared" ref="B25:W25" si="152">SUM(B26:B28)</f>
        <v>18641</v>
      </c>
      <c r="C25" s="585">
        <f t="shared" si="152"/>
        <v>18521</v>
      </c>
      <c r="D25" s="585">
        <f>SUM(D26:D28)</f>
        <v>19655</v>
      </c>
      <c r="E25" s="736">
        <f>SUM(E26:E28)</f>
        <v>20482</v>
      </c>
      <c r="F25" s="736">
        <f>SUM(F26:F28)</f>
        <v>20631</v>
      </c>
      <c r="G25" s="346"/>
      <c r="H25" s="371" t="s">
        <v>17</v>
      </c>
      <c r="I25" s="873">
        <f t="shared" si="15"/>
        <v>100</v>
      </c>
      <c r="J25" s="873">
        <f t="shared" ref="J25:J74" si="153">ROUND(C25/$B25*100,1)</f>
        <v>99.4</v>
      </c>
      <c r="K25" s="873">
        <f t="shared" ref="K25:K74" si="154">ROUND(D25/$B25*100,1)</f>
        <v>105.4</v>
      </c>
      <c r="L25" s="426">
        <f t="shared" ref="L25:M74" si="155">ROUND(E25/$B25*100,1)</f>
        <v>109.9</v>
      </c>
      <c r="M25" s="426">
        <f t="shared" si="155"/>
        <v>110.7</v>
      </c>
      <c r="N25" s="346"/>
      <c r="O25" s="262">
        <f t="shared" si="152"/>
        <v>14202</v>
      </c>
      <c r="P25" s="178">
        <f t="shared" si="152"/>
        <v>13021</v>
      </c>
      <c r="Q25" s="178">
        <f t="shared" si="152"/>
        <v>13021</v>
      </c>
      <c r="R25" s="263">
        <f t="shared" ref="R25:S25" si="156">SUM(R26:R28)</f>
        <v>13062</v>
      </c>
      <c r="S25" s="263">
        <f t="shared" si="156"/>
        <v>13020</v>
      </c>
      <c r="U25" s="176">
        <f t="shared" si="152"/>
        <v>1515</v>
      </c>
      <c r="V25" s="175">
        <f t="shared" si="152"/>
        <v>3341</v>
      </c>
      <c r="W25" s="175">
        <f t="shared" si="152"/>
        <v>3972</v>
      </c>
      <c r="X25" s="196">
        <f t="shared" ref="X25:Y25" si="157">SUM(X26:X28)</f>
        <v>3934</v>
      </c>
      <c r="Y25" s="196">
        <f t="shared" si="157"/>
        <v>5010</v>
      </c>
      <c r="Z25" s="175"/>
      <c r="AA25" s="262">
        <f t="shared" ref="AA25:AD25" si="158">SUM(AA26:AA28)</f>
        <v>271</v>
      </c>
      <c r="AB25" s="178">
        <f t="shared" si="158"/>
        <v>592</v>
      </c>
      <c r="AC25" s="178">
        <f t="shared" si="158"/>
        <v>882</v>
      </c>
      <c r="AD25" s="263">
        <f t="shared" si="158"/>
        <v>869</v>
      </c>
      <c r="AE25" s="263">
        <f t="shared" ref="AE25" si="159">SUM(AE26:AE28)</f>
        <v>1046</v>
      </c>
      <c r="AF25" s="346"/>
      <c r="AG25" s="262">
        <f t="shared" ref="AG25:AM25" si="160">SUM(AG26:AG28)</f>
        <v>650</v>
      </c>
      <c r="AH25" s="178">
        <f t="shared" si="160"/>
        <v>986</v>
      </c>
      <c r="AI25" s="732">
        <f t="shared" si="160"/>
        <v>1322</v>
      </c>
      <c r="AJ25" s="732">
        <f t="shared" si="160"/>
        <v>1658</v>
      </c>
      <c r="AK25" s="732">
        <f t="shared" si="160"/>
        <v>1994</v>
      </c>
      <c r="AL25" s="736">
        <f t="shared" si="160"/>
        <v>2330</v>
      </c>
      <c r="AM25" s="736">
        <f t="shared" si="160"/>
        <v>2330</v>
      </c>
      <c r="AN25" s="742"/>
      <c r="AO25" s="848">
        <f t="shared" ref="AO25:AZ25" si="161">SUM(AO26:AO28)</f>
        <v>1580</v>
      </c>
      <c r="AP25" s="849">
        <f t="shared" si="161"/>
        <v>2378</v>
      </c>
      <c r="AQ25" s="277">
        <f t="shared" si="161"/>
        <v>3160</v>
      </c>
      <c r="AR25" s="277">
        <f t="shared" si="161"/>
        <v>3924</v>
      </c>
      <c r="AS25" s="277">
        <f t="shared" si="161"/>
        <v>4671</v>
      </c>
      <c r="AT25" s="735">
        <f t="shared" si="161"/>
        <v>5404</v>
      </c>
      <c r="AU25" s="735">
        <f t="shared" ref="AU25" si="162">SUM(AU26:AU28)</f>
        <v>5404</v>
      </c>
      <c r="AW25" s="355">
        <f t="shared" si="161"/>
        <v>1008</v>
      </c>
      <c r="AX25" s="347">
        <f t="shared" si="161"/>
        <v>984</v>
      </c>
      <c r="AY25" s="347">
        <f t="shared" si="161"/>
        <v>1081</v>
      </c>
      <c r="AZ25" s="486">
        <f t="shared" si="161"/>
        <v>1147</v>
      </c>
      <c r="BA25" s="486">
        <f t="shared" ref="BA25" si="163">SUM(BA26:BA28)</f>
        <v>1161</v>
      </c>
      <c r="BC25" s="840"/>
    </row>
    <row r="26" spans="1:55">
      <c r="A26" s="43" t="s">
        <v>36</v>
      </c>
      <c r="B26" s="583">
        <f>O26+AA26+AQ26+AW26</f>
        <v>15480</v>
      </c>
      <c r="C26" s="586">
        <f t="shared" ref="C26" si="164">P26+AB26+AR26+AX26</f>
        <v>14854</v>
      </c>
      <c r="D26" s="586">
        <f t="shared" ref="D26" si="165">Q26+AC26+AS26+AY26</f>
        <v>15411</v>
      </c>
      <c r="E26" s="735">
        <f t="shared" ref="E26:F26" si="166">R26+AD26+AT26+AZ26</f>
        <v>15818</v>
      </c>
      <c r="F26" s="735">
        <f t="shared" si="166"/>
        <v>15824</v>
      </c>
      <c r="G26" s="346"/>
      <c r="H26" s="370" t="s">
        <v>36</v>
      </c>
      <c r="I26" s="479">
        <f t="shared" si="15"/>
        <v>100</v>
      </c>
      <c r="J26" s="479">
        <f t="shared" si="153"/>
        <v>96</v>
      </c>
      <c r="K26" s="479">
        <f t="shared" si="154"/>
        <v>99.6</v>
      </c>
      <c r="L26" s="423">
        <f t="shared" si="155"/>
        <v>102.2</v>
      </c>
      <c r="M26" s="423">
        <f t="shared" si="155"/>
        <v>102.2</v>
      </c>
      <c r="N26" s="346"/>
      <c r="O26" s="858">
        <f>県外関係人口!B26</f>
        <v>12756</v>
      </c>
      <c r="P26" s="722">
        <f>県外関係人口!C26</f>
        <v>11755</v>
      </c>
      <c r="Q26" s="722">
        <f>県外関係人口!D26</f>
        <v>11755</v>
      </c>
      <c r="R26" s="859">
        <f>県外関係人口!E26</f>
        <v>11755</v>
      </c>
      <c r="S26" s="859">
        <f>県外関係人口!F26</f>
        <v>11755</v>
      </c>
      <c r="T26" s="722"/>
      <c r="U26" s="176">
        <f>ふるさと納税件数!R8</f>
        <v>893</v>
      </c>
      <c r="V26" s="175">
        <f>ふるさと納税件数!T8</f>
        <v>786</v>
      </c>
      <c r="W26" s="175">
        <f>ふるさと納税件数!V8</f>
        <v>1046</v>
      </c>
      <c r="X26" s="196">
        <f>ふるさと納税件数!X8</f>
        <v>1254</v>
      </c>
      <c r="Y26" s="196">
        <f>ふるさと納税件数!Z8</f>
        <v>1419</v>
      </c>
      <c r="Z26" s="175"/>
      <c r="AA26" s="176">
        <f>ROUND(U26/$AA$79,0)</f>
        <v>160</v>
      </c>
      <c r="AB26" s="175">
        <f>ROUND(V26/$AB$79,0)</f>
        <v>139</v>
      </c>
      <c r="AC26" s="175">
        <f>ROUND(W26/$AC$79,0)</f>
        <v>232</v>
      </c>
      <c r="AD26" s="196">
        <f>ROUND(X26/$AD$79,0)</f>
        <v>277</v>
      </c>
      <c r="AE26" s="196">
        <f>ROUND(Y26/$AE$79,0)</f>
        <v>296</v>
      </c>
      <c r="AF26" s="346"/>
      <c r="AG26" s="176">
        <f>H25住宅土地!O28</f>
        <v>430</v>
      </c>
      <c r="AH26" s="277">
        <f t="shared" si="147"/>
        <v>606</v>
      </c>
      <c r="AI26" s="277">
        <f>ROUND(AG26+(AL26-AG26)/5*2,0)</f>
        <v>782</v>
      </c>
      <c r="AJ26" s="277">
        <f>ROUND(AG26+(AL26-AG26)/5*3,0)</f>
        <v>958</v>
      </c>
      <c r="AK26" s="277">
        <f>ROUND(AG26+(AL26-AG26)/5*4,0)</f>
        <v>1134</v>
      </c>
      <c r="AL26" s="735">
        <f>H30住宅土地!L24</f>
        <v>1310</v>
      </c>
      <c r="AM26" s="1034">
        <f t="shared" si="151"/>
        <v>1310</v>
      </c>
      <c r="AN26" s="742"/>
      <c r="AO26" s="848">
        <f>ROUND(AG26*$AG$79,0)</f>
        <v>1045</v>
      </c>
      <c r="AP26" s="849">
        <f>ROUND(AH26*$AH$79,0)</f>
        <v>1462</v>
      </c>
      <c r="AQ26" s="277">
        <f>ROUND(AI26*$AI$79,0)</f>
        <v>1869</v>
      </c>
      <c r="AR26" s="277">
        <f>ROUND(AJ26*$AJ$79,0)</f>
        <v>2267</v>
      </c>
      <c r="AS26" s="277">
        <f>ROUND(AK26*$AK$79,0)</f>
        <v>2656</v>
      </c>
      <c r="AT26" s="735">
        <f t="shared" ref="AT26:AU28" si="167">ROUND(AL26*$AL$79,0)</f>
        <v>3038</v>
      </c>
      <c r="AU26" s="735">
        <f t="shared" si="167"/>
        <v>3038</v>
      </c>
      <c r="AW26" s="583">
        <f>観光人口2!U5</f>
        <v>695</v>
      </c>
      <c r="AX26" s="586">
        <f>観光人口2!V5</f>
        <v>693</v>
      </c>
      <c r="AY26" s="586">
        <f>観光人口2!W5</f>
        <v>768</v>
      </c>
      <c r="AZ26" s="735">
        <f>観光人口2!X5</f>
        <v>748</v>
      </c>
      <c r="BA26" s="735">
        <f>観光人口2!Y5</f>
        <v>735</v>
      </c>
      <c r="BC26" s="460"/>
    </row>
    <row r="27" spans="1:55">
      <c r="A27" s="43" t="s">
        <v>37</v>
      </c>
      <c r="B27" s="583">
        <f t="shared" ref="B27:B28" si="168">O27+AA27+AQ27+AW27</f>
        <v>974</v>
      </c>
      <c r="C27" s="586">
        <f t="shared" ref="C27:C28" si="169">P27+AB27+AR27+AX27</f>
        <v>1485</v>
      </c>
      <c r="D27" s="586">
        <f t="shared" ref="D27:D28" si="170">Q27+AC27+AS27+AY27</f>
        <v>1854</v>
      </c>
      <c r="E27" s="735">
        <f t="shared" ref="E27:F28" si="171">R27+AD27+AT27+AZ27</f>
        <v>2146</v>
      </c>
      <c r="F27" s="735">
        <f t="shared" si="171"/>
        <v>2538</v>
      </c>
      <c r="G27" s="346"/>
      <c r="H27" s="370" t="s">
        <v>37</v>
      </c>
      <c r="I27" s="479">
        <f t="shared" si="15"/>
        <v>100</v>
      </c>
      <c r="J27" s="479">
        <f t="shared" si="153"/>
        <v>152.5</v>
      </c>
      <c r="K27" s="479">
        <f t="shared" si="154"/>
        <v>190.3</v>
      </c>
      <c r="L27" s="423">
        <f t="shared" si="155"/>
        <v>220.3</v>
      </c>
      <c r="M27" s="423">
        <f t="shared" si="155"/>
        <v>260.60000000000002</v>
      </c>
      <c r="N27" s="346"/>
      <c r="O27" s="858">
        <f>県外関係人口!B27</f>
        <v>0</v>
      </c>
      <c r="P27" s="722">
        <f>県外関係人口!C27</f>
        <v>0</v>
      </c>
      <c r="Q27" s="722">
        <f>県外関係人口!D27</f>
        <v>0</v>
      </c>
      <c r="R27" s="859">
        <f>県外関係人口!E27</f>
        <v>0</v>
      </c>
      <c r="S27" s="859">
        <f>県外関係人口!F27</f>
        <v>0</v>
      </c>
      <c r="T27" s="722"/>
      <c r="U27" s="176">
        <f>ふるさと納税件数!R10</f>
        <v>74</v>
      </c>
      <c r="V27" s="175">
        <f>ふるさと納税件数!T10</f>
        <v>1392</v>
      </c>
      <c r="W27" s="175">
        <f>ふるさと納税件数!V10</f>
        <v>1355</v>
      </c>
      <c r="X27" s="196">
        <f>ふるさと納税件数!X10</f>
        <v>1000</v>
      </c>
      <c r="Y27" s="196">
        <f>ふるさと納税件数!Z10</f>
        <v>2815</v>
      </c>
      <c r="Z27" s="175"/>
      <c r="AA27" s="176">
        <f t="shared" ref="AA27:AA28" si="172">ROUND(U27/$AA$79,0)</f>
        <v>13</v>
      </c>
      <c r="AB27" s="175">
        <f t="shared" ref="AB27:AB28" si="173">ROUND(V27/$AB$79,0)</f>
        <v>247</v>
      </c>
      <c r="AC27" s="175">
        <f t="shared" ref="AC27:AC28" si="174">ROUND(W27/$AC$79,0)</f>
        <v>301</v>
      </c>
      <c r="AD27" s="196">
        <f t="shared" ref="AD27:AD28" si="175">ROUND(X27/$AD$79,0)</f>
        <v>221</v>
      </c>
      <c r="AE27" s="196">
        <f>ROUND(Y27/$AE$79,0)</f>
        <v>588</v>
      </c>
      <c r="AF27" s="346"/>
      <c r="AG27" s="176">
        <f>H25住宅土地!O30</f>
        <v>30</v>
      </c>
      <c r="AH27" s="277">
        <f t="shared" si="147"/>
        <v>158</v>
      </c>
      <c r="AI27" s="277">
        <f t="shared" ref="AI27:AI28" si="176">ROUND(AG27+(AL27-AG27)/5*2,0)</f>
        <v>286</v>
      </c>
      <c r="AJ27" s="277">
        <f t="shared" ref="AJ27:AJ28" si="177">ROUND(AG27+(AL27-AG27)/5*3,0)</f>
        <v>414</v>
      </c>
      <c r="AK27" s="277">
        <f t="shared" ref="AK27:AK28" si="178">ROUND(AG27+(AL27-AG27)/5*4,0)</f>
        <v>542</v>
      </c>
      <c r="AL27" s="735">
        <f>H30住宅土地!L26</f>
        <v>670</v>
      </c>
      <c r="AM27" s="1034">
        <f t="shared" si="151"/>
        <v>670</v>
      </c>
      <c r="AN27" s="742"/>
      <c r="AO27" s="848">
        <f>ROUND(AG27*$AG$79,0)</f>
        <v>73</v>
      </c>
      <c r="AP27" s="849">
        <f>ROUND(AH27*$AH$79,0)</f>
        <v>381</v>
      </c>
      <c r="AQ27" s="277">
        <f>ROUND(AI27*$AI$79,0)</f>
        <v>684</v>
      </c>
      <c r="AR27" s="277">
        <f>ROUND(AJ27*$AJ$79,0)</f>
        <v>980</v>
      </c>
      <c r="AS27" s="277">
        <f>ROUND(AK27*$AK$79,0)</f>
        <v>1270</v>
      </c>
      <c r="AT27" s="735">
        <f t="shared" si="167"/>
        <v>1554</v>
      </c>
      <c r="AU27" s="735">
        <f t="shared" si="167"/>
        <v>1554</v>
      </c>
      <c r="AW27" s="583">
        <f>観光人口2!U6</f>
        <v>277</v>
      </c>
      <c r="AX27" s="586">
        <f>観光人口2!V6</f>
        <v>258</v>
      </c>
      <c r="AY27" s="586">
        <f>観光人口2!W6</f>
        <v>283</v>
      </c>
      <c r="AZ27" s="735">
        <f>観光人口2!X6</f>
        <v>371</v>
      </c>
      <c r="BA27" s="735">
        <f>観光人口2!Y6</f>
        <v>396</v>
      </c>
      <c r="BC27" s="460"/>
    </row>
    <row r="28" spans="1:55">
      <c r="A28" s="45" t="s">
        <v>38</v>
      </c>
      <c r="B28" s="729">
        <f t="shared" si="168"/>
        <v>2187</v>
      </c>
      <c r="C28" s="587">
        <f t="shared" si="169"/>
        <v>2182</v>
      </c>
      <c r="D28" s="587">
        <f t="shared" si="170"/>
        <v>2390</v>
      </c>
      <c r="E28" s="737">
        <f t="shared" si="171"/>
        <v>2518</v>
      </c>
      <c r="F28" s="737">
        <f t="shared" si="171"/>
        <v>2269</v>
      </c>
      <c r="G28" s="346"/>
      <c r="H28" s="372" t="s">
        <v>38</v>
      </c>
      <c r="I28" s="874">
        <f t="shared" si="15"/>
        <v>100</v>
      </c>
      <c r="J28" s="874">
        <f t="shared" si="153"/>
        <v>99.8</v>
      </c>
      <c r="K28" s="874">
        <f t="shared" si="154"/>
        <v>109.3</v>
      </c>
      <c r="L28" s="429">
        <f t="shared" si="155"/>
        <v>115.1</v>
      </c>
      <c r="M28" s="429">
        <f t="shared" si="155"/>
        <v>103.7</v>
      </c>
      <c r="N28" s="346"/>
      <c r="O28" s="860">
        <f>県外関係人口!B28</f>
        <v>1446</v>
      </c>
      <c r="P28" s="723">
        <f>県外関係人口!C28</f>
        <v>1266</v>
      </c>
      <c r="Q28" s="723">
        <f>県外関係人口!D28</f>
        <v>1266</v>
      </c>
      <c r="R28" s="861">
        <f>県外関係人口!E28</f>
        <v>1307</v>
      </c>
      <c r="S28" s="861">
        <f>県外関係人口!F28</f>
        <v>1265</v>
      </c>
      <c r="T28" s="722"/>
      <c r="U28" s="176">
        <f>ふるさと納税件数!R12</f>
        <v>548</v>
      </c>
      <c r="V28" s="175">
        <f>ふるさと納税件数!T12</f>
        <v>1163</v>
      </c>
      <c r="W28" s="175">
        <f>ふるさと納税件数!V12</f>
        <v>1571</v>
      </c>
      <c r="X28" s="196">
        <f>ふるさと納税件数!X12</f>
        <v>1680</v>
      </c>
      <c r="Y28" s="196">
        <f>ふるさと納税件数!Z12</f>
        <v>776</v>
      </c>
      <c r="Z28" s="175"/>
      <c r="AA28" s="176">
        <f t="shared" si="172"/>
        <v>98</v>
      </c>
      <c r="AB28" s="175">
        <f t="shared" si="173"/>
        <v>206</v>
      </c>
      <c r="AC28" s="175">
        <f t="shared" si="174"/>
        <v>349</v>
      </c>
      <c r="AD28" s="196">
        <f t="shared" si="175"/>
        <v>371</v>
      </c>
      <c r="AE28" s="196">
        <f>ROUND(Y28/$AE$79,0)</f>
        <v>162</v>
      </c>
      <c r="AF28" s="346"/>
      <c r="AG28" s="252">
        <f>H25住宅土地!O32</f>
        <v>190</v>
      </c>
      <c r="AH28" s="719">
        <f t="shared" si="147"/>
        <v>222</v>
      </c>
      <c r="AI28" s="719">
        <f t="shared" si="176"/>
        <v>254</v>
      </c>
      <c r="AJ28" s="719">
        <f t="shared" si="177"/>
        <v>286</v>
      </c>
      <c r="AK28" s="719">
        <f t="shared" si="178"/>
        <v>318</v>
      </c>
      <c r="AL28" s="737">
        <f>H30住宅土地!L28</f>
        <v>350</v>
      </c>
      <c r="AM28" s="1034">
        <f t="shared" si="151"/>
        <v>350</v>
      </c>
      <c r="AN28" s="742"/>
      <c r="AO28" s="848">
        <f>ROUND(AG28*$AG$79,0)</f>
        <v>462</v>
      </c>
      <c r="AP28" s="849">
        <f>ROUND(AH28*$AH$79,0)</f>
        <v>535</v>
      </c>
      <c r="AQ28" s="277">
        <f>ROUND(AI28*$AI$79,0)</f>
        <v>607</v>
      </c>
      <c r="AR28" s="277">
        <f>ROUND(AJ28*$AJ$79,0)</f>
        <v>677</v>
      </c>
      <c r="AS28" s="277">
        <f>ROUND(AK28*$AK$79,0)</f>
        <v>745</v>
      </c>
      <c r="AT28" s="735">
        <f t="shared" si="167"/>
        <v>812</v>
      </c>
      <c r="AU28" s="735">
        <f t="shared" si="167"/>
        <v>812</v>
      </c>
      <c r="AW28" s="729">
        <f>観光人口2!U7</f>
        <v>36</v>
      </c>
      <c r="AX28" s="587">
        <f>観光人口2!V7</f>
        <v>33</v>
      </c>
      <c r="AY28" s="587">
        <f>観光人口2!W7</f>
        <v>30</v>
      </c>
      <c r="AZ28" s="737">
        <f>観光人口2!X7</f>
        <v>28</v>
      </c>
      <c r="BA28" s="737">
        <f>観光人口2!Y7</f>
        <v>30</v>
      </c>
      <c r="BC28" s="396"/>
    </row>
    <row r="29" spans="1:55">
      <c r="A29" s="46" t="s">
        <v>18</v>
      </c>
      <c r="B29" s="583">
        <f t="shared" ref="B29:W29" si="179">SUM(B30:B34)</f>
        <v>25940</v>
      </c>
      <c r="C29" s="586">
        <f t="shared" si="179"/>
        <v>26343</v>
      </c>
      <c r="D29" s="586">
        <f t="shared" si="179"/>
        <v>26900</v>
      </c>
      <c r="E29" s="735">
        <f>SUM(E30:E34)</f>
        <v>25734</v>
      </c>
      <c r="F29" s="735">
        <f>SUM(F30:F34)</f>
        <v>25638</v>
      </c>
      <c r="G29" s="346"/>
      <c r="H29" s="373" t="s">
        <v>18</v>
      </c>
      <c r="I29" s="479">
        <f t="shared" si="15"/>
        <v>100</v>
      </c>
      <c r="J29" s="479">
        <f t="shared" si="153"/>
        <v>101.6</v>
      </c>
      <c r="K29" s="479">
        <f t="shared" si="154"/>
        <v>103.7</v>
      </c>
      <c r="L29" s="423">
        <f t="shared" si="155"/>
        <v>99.2</v>
      </c>
      <c r="M29" s="423">
        <f t="shared" si="155"/>
        <v>98.8</v>
      </c>
      <c r="N29" s="346"/>
      <c r="O29" s="176">
        <f t="shared" si="179"/>
        <v>19640</v>
      </c>
      <c r="P29" s="175">
        <f t="shared" si="179"/>
        <v>20199</v>
      </c>
      <c r="Q29" s="175">
        <f t="shared" si="179"/>
        <v>20211</v>
      </c>
      <c r="R29" s="196">
        <f t="shared" ref="R29:S29" si="180">SUM(R30:R34)</f>
        <v>20240</v>
      </c>
      <c r="S29" s="196">
        <f t="shared" si="180"/>
        <v>20193</v>
      </c>
      <c r="U29" s="262">
        <f t="shared" si="179"/>
        <v>20467</v>
      </c>
      <c r="V29" s="178">
        <f t="shared" si="179"/>
        <v>19467</v>
      </c>
      <c r="W29" s="178">
        <f t="shared" si="179"/>
        <v>17527</v>
      </c>
      <c r="X29" s="263">
        <f t="shared" ref="X29:Y29" si="181">SUM(X30:X34)</f>
        <v>12146</v>
      </c>
      <c r="Y29" s="263">
        <f t="shared" si="181"/>
        <v>12777</v>
      </c>
      <c r="Z29" s="175"/>
      <c r="AA29" s="262">
        <f t="shared" ref="AA29:AD29" si="182">SUM(AA30:AA34)</f>
        <v>3661</v>
      </c>
      <c r="AB29" s="178">
        <f t="shared" si="182"/>
        <v>3450</v>
      </c>
      <c r="AC29" s="178">
        <f t="shared" si="182"/>
        <v>3895</v>
      </c>
      <c r="AD29" s="263">
        <f t="shared" si="182"/>
        <v>2682</v>
      </c>
      <c r="AE29" s="263">
        <f t="shared" ref="AE29" si="183">SUM(AE30:AE34)</f>
        <v>2669</v>
      </c>
      <c r="AF29" s="346"/>
      <c r="AG29" s="262">
        <f t="shared" ref="AG29:AM29" si="184">SUM(AG30:AG34)</f>
        <v>690</v>
      </c>
      <c r="AH29" s="178">
        <f t="shared" si="184"/>
        <v>738</v>
      </c>
      <c r="AI29" s="732">
        <f t="shared" si="184"/>
        <v>786</v>
      </c>
      <c r="AJ29" s="732">
        <f t="shared" si="184"/>
        <v>834</v>
      </c>
      <c r="AK29" s="732">
        <f t="shared" si="184"/>
        <v>882</v>
      </c>
      <c r="AL29" s="736">
        <f t="shared" si="184"/>
        <v>930</v>
      </c>
      <c r="AM29" s="736">
        <f t="shared" si="184"/>
        <v>930</v>
      </c>
      <c r="AN29" s="742"/>
      <c r="AO29" s="850">
        <f t="shared" ref="AO29:AZ29" si="185">SUM(AO30:AO34)</f>
        <v>1677</v>
      </c>
      <c r="AP29" s="851">
        <f t="shared" si="185"/>
        <v>1780</v>
      </c>
      <c r="AQ29" s="732">
        <f t="shared" si="185"/>
        <v>1880</v>
      </c>
      <c r="AR29" s="732">
        <f t="shared" si="185"/>
        <v>1974</v>
      </c>
      <c r="AS29" s="732">
        <f t="shared" si="185"/>
        <v>2066</v>
      </c>
      <c r="AT29" s="736">
        <f t="shared" si="185"/>
        <v>2157</v>
      </c>
      <c r="AU29" s="736">
        <f t="shared" ref="AU29" si="186">SUM(AU30:AU34)</f>
        <v>2157</v>
      </c>
      <c r="AW29" s="355">
        <f t="shared" si="185"/>
        <v>759</v>
      </c>
      <c r="AX29" s="347">
        <f t="shared" si="185"/>
        <v>720</v>
      </c>
      <c r="AY29" s="347">
        <f t="shared" si="185"/>
        <v>728</v>
      </c>
      <c r="AZ29" s="486">
        <f t="shared" si="185"/>
        <v>655</v>
      </c>
      <c r="BA29" s="486">
        <f t="shared" ref="BA29" si="187">SUM(BA30:BA34)</f>
        <v>619</v>
      </c>
      <c r="BC29" s="460"/>
    </row>
    <row r="30" spans="1:55">
      <c r="A30" s="43" t="s">
        <v>39</v>
      </c>
      <c r="B30" s="583">
        <f>O30+AA30+AQ30+AW30</f>
        <v>5519</v>
      </c>
      <c r="C30" s="586">
        <f t="shared" ref="C30" si="188">P30+AB30+AR30+AX30</f>
        <v>5845</v>
      </c>
      <c r="D30" s="586">
        <f t="shared" ref="D30" si="189">Q30+AC30+AS30+AY30</f>
        <v>5871</v>
      </c>
      <c r="E30" s="735">
        <f t="shared" ref="E30:F30" si="190">R30+AD30+AT30+AZ30</f>
        <v>5950</v>
      </c>
      <c r="F30" s="735">
        <f t="shared" si="190"/>
        <v>5922</v>
      </c>
      <c r="G30" s="346"/>
      <c r="H30" s="370" t="s">
        <v>39</v>
      </c>
      <c r="I30" s="479">
        <f t="shared" si="15"/>
        <v>100</v>
      </c>
      <c r="J30" s="479">
        <f t="shared" si="153"/>
        <v>105.9</v>
      </c>
      <c r="K30" s="479">
        <f t="shared" si="154"/>
        <v>106.4</v>
      </c>
      <c r="L30" s="423">
        <f t="shared" si="155"/>
        <v>107.8</v>
      </c>
      <c r="M30" s="423">
        <f t="shared" si="155"/>
        <v>107.3</v>
      </c>
      <c r="N30" s="346"/>
      <c r="O30" s="858">
        <f>県外関係人口!B30</f>
        <v>4879</v>
      </c>
      <c r="P30" s="722">
        <f>県外関係人口!C30</f>
        <v>5021</v>
      </c>
      <c r="Q30" s="722">
        <f>県外関係人口!D30</f>
        <v>5021</v>
      </c>
      <c r="R30" s="859">
        <f>県外関係人口!E30</f>
        <v>5021</v>
      </c>
      <c r="S30" s="859">
        <f>県外関係人口!F30</f>
        <v>5021</v>
      </c>
      <c r="T30" s="722"/>
      <c r="U30" s="176">
        <f>ふるさと納税件数!R13</f>
        <v>553</v>
      </c>
      <c r="V30" s="175">
        <f>ふるさと納税件数!T13</f>
        <v>1162</v>
      </c>
      <c r="W30" s="175">
        <f>ふるさと納税件数!V13</f>
        <v>660</v>
      </c>
      <c r="X30" s="196">
        <f>ふるさと納税件数!X13</f>
        <v>674</v>
      </c>
      <c r="Y30" s="196">
        <f>ふるさと納税件数!Z13</f>
        <v>604</v>
      </c>
      <c r="Z30" s="175"/>
      <c r="AA30" s="176">
        <f>ROUND(U30/$AA$79,0)</f>
        <v>99</v>
      </c>
      <c r="AB30" s="175">
        <f>ROUND(V30/$AB$79,0)</f>
        <v>206</v>
      </c>
      <c r="AC30" s="175">
        <f>ROUND(W30/$AC$79,0)</f>
        <v>147</v>
      </c>
      <c r="AD30" s="196">
        <f>ROUND(X30/$AD$79,0)</f>
        <v>149</v>
      </c>
      <c r="AE30" s="196">
        <f>ROUND(Y30/$AE$79,0)</f>
        <v>126</v>
      </c>
      <c r="AF30" s="346"/>
      <c r="AG30" s="176">
        <f>H25住宅土地!O33</f>
        <v>120</v>
      </c>
      <c r="AH30" s="277">
        <f t="shared" si="147"/>
        <v>158</v>
      </c>
      <c r="AI30" s="277">
        <f>ROUND(AG30+(AL30-AG30)/5*2,0)</f>
        <v>196</v>
      </c>
      <c r="AJ30" s="277">
        <f>ROUND(AG30+(AL30-AG30)/5*3,0)</f>
        <v>234</v>
      </c>
      <c r="AK30" s="277">
        <f>ROUND(AG30+(AL30-AG30)/5*4,0)</f>
        <v>272</v>
      </c>
      <c r="AL30" s="735">
        <f>H30住宅土地!L29</f>
        <v>310</v>
      </c>
      <c r="AM30" s="1034">
        <f t="shared" si="151"/>
        <v>310</v>
      </c>
      <c r="AN30" s="742"/>
      <c r="AO30" s="848">
        <f>ROUND(AG30*$AG$79,0)</f>
        <v>292</v>
      </c>
      <c r="AP30" s="849">
        <f>ROUND(AH30*$AH$79,0)</f>
        <v>381</v>
      </c>
      <c r="AQ30" s="277">
        <f>ROUND(AI30*$AI$79,0)</f>
        <v>469</v>
      </c>
      <c r="AR30" s="277">
        <f>ROUND(AJ30*$AJ$79,0)</f>
        <v>554</v>
      </c>
      <c r="AS30" s="277">
        <f>ROUND(AK30*$AK$79,0)</f>
        <v>637</v>
      </c>
      <c r="AT30" s="735">
        <f t="shared" ref="AT30:AU34" si="191">ROUND(AL30*$AL$79,0)</f>
        <v>719</v>
      </c>
      <c r="AU30" s="735">
        <f t="shared" si="191"/>
        <v>719</v>
      </c>
      <c r="AW30" s="583">
        <f>観光人口2!U8</f>
        <v>72</v>
      </c>
      <c r="AX30" s="586">
        <f>観光人口2!V8</f>
        <v>64</v>
      </c>
      <c r="AY30" s="586">
        <f>観光人口2!W8</f>
        <v>66</v>
      </c>
      <c r="AZ30" s="735">
        <f>観光人口2!X8</f>
        <v>61</v>
      </c>
      <c r="BA30" s="735">
        <f>観光人口2!Y8</f>
        <v>56</v>
      </c>
      <c r="BC30" s="460"/>
    </row>
    <row r="31" spans="1:55">
      <c r="A31" s="43" t="s">
        <v>40</v>
      </c>
      <c r="B31" s="583">
        <f t="shared" ref="B31:B34" si="192">O31+AA31+AQ31+AW31</f>
        <v>9671</v>
      </c>
      <c r="C31" s="586">
        <f t="shared" ref="C31:C34" si="193">P31+AB31+AR31+AX31</f>
        <v>10449</v>
      </c>
      <c r="D31" s="586">
        <f t="shared" ref="D31:D34" si="194">Q31+AC31+AS31+AY31</f>
        <v>10930</v>
      </c>
      <c r="E31" s="735">
        <f t="shared" ref="E31:F34" si="195">R31+AD31+AT31+AZ31</f>
        <v>11046</v>
      </c>
      <c r="F31" s="735">
        <f t="shared" si="195"/>
        <v>11086</v>
      </c>
      <c r="G31" s="346"/>
      <c r="H31" s="370" t="s">
        <v>40</v>
      </c>
      <c r="I31" s="479">
        <f t="shared" si="15"/>
        <v>100</v>
      </c>
      <c r="J31" s="479">
        <f t="shared" si="153"/>
        <v>108</v>
      </c>
      <c r="K31" s="479">
        <f t="shared" si="154"/>
        <v>113</v>
      </c>
      <c r="L31" s="423">
        <f t="shared" si="155"/>
        <v>114.2</v>
      </c>
      <c r="M31" s="423">
        <f t="shared" si="155"/>
        <v>114.6</v>
      </c>
      <c r="N31" s="346"/>
      <c r="O31" s="858">
        <f>県外関係人口!B31</f>
        <v>8592</v>
      </c>
      <c r="P31" s="722">
        <f>県外関係人口!C31</f>
        <v>9006</v>
      </c>
      <c r="Q31" s="722">
        <f>県外関係人口!D31</f>
        <v>9011</v>
      </c>
      <c r="R31" s="859">
        <f>県外関係人口!E31</f>
        <v>9037</v>
      </c>
      <c r="S31" s="859">
        <f>県外関係人口!F31</f>
        <v>9010</v>
      </c>
      <c r="T31" s="722"/>
      <c r="U31" s="176">
        <f>ふるさと納税件数!R19</f>
        <v>1024</v>
      </c>
      <c r="V31" s="175">
        <f>ふるさと納税件数!T19</f>
        <v>2767</v>
      </c>
      <c r="W31" s="175">
        <f>ふるさと納税件数!V19</f>
        <v>3970</v>
      </c>
      <c r="X31" s="196">
        <f>ふるさと納税件数!X19</f>
        <v>4215</v>
      </c>
      <c r="Y31" s="196">
        <f>ふるさと納税件数!Z19</f>
        <v>4707</v>
      </c>
      <c r="Z31" s="175"/>
      <c r="AA31" s="176">
        <f t="shared" ref="AA31:AA34" si="196">ROUND(U31/$AA$79,0)</f>
        <v>183</v>
      </c>
      <c r="AB31" s="175">
        <f t="shared" ref="AB31:AB34" si="197">ROUND(V31/$AB$79,0)</f>
        <v>490</v>
      </c>
      <c r="AC31" s="175">
        <f t="shared" ref="AC31:AC34" si="198">ROUND(W31/$AC$79,0)</f>
        <v>882</v>
      </c>
      <c r="AD31" s="196">
        <f t="shared" ref="AD31:AD34" si="199">ROUND(X31/$AD$79,0)</f>
        <v>931</v>
      </c>
      <c r="AE31" s="196">
        <f>ROUND(Y31/$AE$79,0)</f>
        <v>983</v>
      </c>
      <c r="AF31" s="346"/>
      <c r="AG31" s="176">
        <f>H25住宅土地!O39</f>
        <v>200</v>
      </c>
      <c r="AH31" s="277">
        <f t="shared" si="147"/>
        <v>234</v>
      </c>
      <c r="AI31" s="277">
        <f t="shared" ref="AI31:AI34" si="200">ROUND(AG31+(AL31-AG31)/5*2,0)</f>
        <v>268</v>
      </c>
      <c r="AJ31" s="277">
        <f t="shared" ref="AJ31:AJ34" si="201">ROUND(AG31+(AL31-AG31)/5*3,0)</f>
        <v>302</v>
      </c>
      <c r="AK31" s="277">
        <f t="shared" ref="AK31:AK34" si="202">ROUND(AG31+(AL31-AG31)/5*4,0)</f>
        <v>336</v>
      </c>
      <c r="AL31" s="735">
        <f>H30住宅土地!L35</f>
        <v>370</v>
      </c>
      <c r="AM31" s="1034">
        <f t="shared" si="151"/>
        <v>370</v>
      </c>
      <c r="AN31" s="742"/>
      <c r="AO31" s="848">
        <f>ROUND(AG31*$AG$79,0)</f>
        <v>486</v>
      </c>
      <c r="AP31" s="849">
        <f>ROUND(AH31*$AH$79,0)</f>
        <v>564</v>
      </c>
      <c r="AQ31" s="277">
        <f>ROUND(AI31*$AI$79,0)</f>
        <v>641</v>
      </c>
      <c r="AR31" s="277">
        <f>ROUND(AJ31*$AJ$79,0)</f>
        <v>715</v>
      </c>
      <c r="AS31" s="277">
        <f>ROUND(AK31*$AK$79,0)</f>
        <v>787</v>
      </c>
      <c r="AT31" s="735">
        <f t="shared" si="191"/>
        <v>858</v>
      </c>
      <c r="AU31" s="735">
        <f t="shared" si="191"/>
        <v>858</v>
      </c>
      <c r="AW31" s="583">
        <f>観光人口2!U9</f>
        <v>255</v>
      </c>
      <c r="AX31" s="586">
        <f>観光人口2!V9</f>
        <v>238</v>
      </c>
      <c r="AY31" s="586">
        <f>観光人口2!W9</f>
        <v>250</v>
      </c>
      <c r="AZ31" s="735">
        <f>観光人口2!X9</f>
        <v>220</v>
      </c>
      <c r="BA31" s="735">
        <f>観光人口2!Y9</f>
        <v>235</v>
      </c>
      <c r="BC31" s="460"/>
    </row>
    <row r="32" spans="1:55">
      <c r="A32" s="43" t="s">
        <v>41</v>
      </c>
      <c r="B32" s="583">
        <f t="shared" si="192"/>
        <v>5180</v>
      </c>
      <c r="C32" s="586">
        <f t="shared" si="193"/>
        <v>4905</v>
      </c>
      <c r="D32" s="586">
        <f t="shared" si="194"/>
        <v>4850</v>
      </c>
      <c r="E32" s="735">
        <f t="shared" si="195"/>
        <v>4661</v>
      </c>
      <c r="F32" s="735">
        <f t="shared" si="195"/>
        <v>4673</v>
      </c>
      <c r="G32" s="346"/>
      <c r="H32" s="370" t="s">
        <v>41</v>
      </c>
      <c r="I32" s="479">
        <f t="shared" si="15"/>
        <v>100</v>
      </c>
      <c r="J32" s="479">
        <f t="shared" si="153"/>
        <v>94.7</v>
      </c>
      <c r="K32" s="479">
        <f t="shared" si="154"/>
        <v>93.6</v>
      </c>
      <c r="L32" s="423">
        <f t="shared" si="155"/>
        <v>90</v>
      </c>
      <c r="M32" s="423">
        <f t="shared" si="155"/>
        <v>90.2</v>
      </c>
      <c r="N32" s="346"/>
      <c r="O32" s="858">
        <f>県外関係人口!B32</f>
        <v>4047</v>
      </c>
      <c r="P32" s="722">
        <f>県外関係人口!C32</f>
        <v>3912</v>
      </c>
      <c r="Q32" s="722">
        <f>県外関係人口!D32</f>
        <v>3912</v>
      </c>
      <c r="R32" s="859">
        <f>県外関係人口!E32</f>
        <v>3912</v>
      </c>
      <c r="S32" s="859">
        <f>県外関係人口!F32</f>
        <v>3912</v>
      </c>
      <c r="T32" s="722"/>
      <c r="U32" s="176">
        <f>ふるさと納税件数!R22</f>
        <v>3556</v>
      </c>
      <c r="V32" s="175">
        <f>ふるさと納税件数!T22</f>
        <v>3139</v>
      </c>
      <c r="W32" s="175">
        <f>ふるさと納税件数!V22</f>
        <v>2515</v>
      </c>
      <c r="X32" s="196">
        <f>ふるさと納税件数!X22</f>
        <v>2046</v>
      </c>
      <c r="Y32" s="196">
        <f>ふるさと納税件数!Z22</f>
        <v>2212</v>
      </c>
      <c r="Z32" s="175"/>
      <c r="AA32" s="176">
        <f t="shared" si="196"/>
        <v>636</v>
      </c>
      <c r="AB32" s="175">
        <f t="shared" si="197"/>
        <v>556</v>
      </c>
      <c r="AC32" s="175">
        <f t="shared" si="198"/>
        <v>559</v>
      </c>
      <c r="AD32" s="196">
        <f t="shared" si="199"/>
        <v>452</v>
      </c>
      <c r="AE32" s="196">
        <f>ROUND(Y32/$AE$79,0)</f>
        <v>462</v>
      </c>
      <c r="AF32" s="346"/>
      <c r="AG32" s="176">
        <f>H25住宅土地!O42</f>
        <v>240</v>
      </c>
      <c r="AH32" s="277">
        <f t="shared" si="147"/>
        <v>216</v>
      </c>
      <c r="AI32" s="277">
        <f t="shared" si="200"/>
        <v>192</v>
      </c>
      <c r="AJ32" s="277">
        <f t="shared" si="201"/>
        <v>168</v>
      </c>
      <c r="AK32" s="277">
        <f t="shared" si="202"/>
        <v>144</v>
      </c>
      <c r="AL32" s="735">
        <f>H30住宅土地!L38</f>
        <v>120</v>
      </c>
      <c r="AM32" s="1034">
        <f t="shared" si="151"/>
        <v>120</v>
      </c>
      <c r="AN32" s="742"/>
      <c r="AO32" s="848">
        <f>ROUND(AG32*$AG$79,0)</f>
        <v>583</v>
      </c>
      <c r="AP32" s="849">
        <f>ROUND(AH32*$AH$79,0)</f>
        <v>521</v>
      </c>
      <c r="AQ32" s="277">
        <f>ROUND(AI32*$AI$79,0)</f>
        <v>459</v>
      </c>
      <c r="AR32" s="277">
        <f>ROUND(AJ32*$AJ$79,0)</f>
        <v>397</v>
      </c>
      <c r="AS32" s="277">
        <f>ROUND(AK32*$AK$79,0)</f>
        <v>337</v>
      </c>
      <c r="AT32" s="735">
        <f t="shared" si="191"/>
        <v>278</v>
      </c>
      <c r="AU32" s="735">
        <f t="shared" si="191"/>
        <v>278</v>
      </c>
      <c r="AW32" s="583">
        <f>観光人口2!U10</f>
        <v>38</v>
      </c>
      <c r="AX32" s="586">
        <f>観光人口2!V10</f>
        <v>40</v>
      </c>
      <c r="AY32" s="586">
        <f>観光人口2!W10</f>
        <v>42</v>
      </c>
      <c r="AZ32" s="735">
        <f>観光人口2!X10</f>
        <v>19</v>
      </c>
      <c r="BA32" s="735">
        <f>観光人口2!Y10</f>
        <v>21</v>
      </c>
      <c r="BC32" s="460"/>
    </row>
    <row r="33" spans="1:55">
      <c r="A33" s="43" t="s">
        <v>42</v>
      </c>
      <c r="B33" s="583">
        <f t="shared" si="192"/>
        <v>4400</v>
      </c>
      <c r="C33" s="586">
        <f t="shared" si="193"/>
        <v>4023</v>
      </c>
      <c r="D33" s="586">
        <f t="shared" si="194"/>
        <v>3947</v>
      </c>
      <c r="E33" s="735">
        <f t="shared" si="195"/>
        <v>2713</v>
      </c>
      <c r="F33" s="735">
        <f t="shared" si="195"/>
        <v>2546</v>
      </c>
      <c r="G33" s="346"/>
      <c r="H33" s="370" t="s">
        <v>42</v>
      </c>
      <c r="I33" s="479">
        <f t="shared" si="15"/>
        <v>100</v>
      </c>
      <c r="J33" s="479">
        <f t="shared" si="153"/>
        <v>91.4</v>
      </c>
      <c r="K33" s="479">
        <f t="shared" si="154"/>
        <v>89.7</v>
      </c>
      <c r="L33" s="423">
        <f t="shared" si="155"/>
        <v>61.7</v>
      </c>
      <c r="M33" s="423">
        <f t="shared" si="155"/>
        <v>57.9</v>
      </c>
      <c r="N33" s="346"/>
      <c r="O33" s="858">
        <f>県外関係人口!B33</f>
        <v>1254</v>
      </c>
      <c r="P33" s="722">
        <f>県外関係人口!C33</f>
        <v>1389</v>
      </c>
      <c r="Q33" s="722">
        <f>県外関係人口!D33</f>
        <v>1389</v>
      </c>
      <c r="R33" s="859">
        <f>県外関係人口!E33</f>
        <v>1389</v>
      </c>
      <c r="S33" s="859">
        <f>県外関係人口!F33</f>
        <v>1379</v>
      </c>
      <c r="T33" s="722"/>
      <c r="U33" s="176">
        <f>ふるさと納税件数!R24</f>
        <v>14653</v>
      </c>
      <c r="V33" s="175">
        <f>ふるさと納税件数!T24</f>
        <v>11888</v>
      </c>
      <c r="W33" s="175">
        <f>ふるさと納税件数!V24</f>
        <v>9119</v>
      </c>
      <c r="X33" s="196">
        <f>ふるさと納税件数!X24</f>
        <v>3560</v>
      </c>
      <c r="Y33" s="196">
        <f>ふるさと納税件数!Z24</f>
        <v>3225</v>
      </c>
      <c r="Z33" s="175"/>
      <c r="AA33" s="176">
        <f t="shared" si="196"/>
        <v>2621</v>
      </c>
      <c r="AB33" s="175">
        <f t="shared" si="197"/>
        <v>2107</v>
      </c>
      <c r="AC33" s="175">
        <f t="shared" si="198"/>
        <v>2026</v>
      </c>
      <c r="AD33" s="196">
        <f t="shared" si="199"/>
        <v>786</v>
      </c>
      <c r="AE33" s="196">
        <f>ROUND(Y33/$AE$79,0)</f>
        <v>674</v>
      </c>
      <c r="AF33" s="346"/>
      <c r="AG33" s="176">
        <f>H25住宅土地!O44</f>
        <v>60</v>
      </c>
      <c r="AH33" s="277">
        <f t="shared" si="147"/>
        <v>68</v>
      </c>
      <c r="AI33" s="277">
        <f t="shared" si="200"/>
        <v>76</v>
      </c>
      <c r="AJ33" s="277">
        <f t="shared" si="201"/>
        <v>84</v>
      </c>
      <c r="AK33" s="277">
        <f t="shared" si="202"/>
        <v>92</v>
      </c>
      <c r="AL33" s="735">
        <f>H30住宅土地!L40</f>
        <v>100</v>
      </c>
      <c r="AM33" s="1034">
        <f t="shared" si="151"/>
        <v>100</v>
      </c>
      <c r="AN33" s="742"/>
      <c r="AO33" s="848">
        <f>ROUND(AG33*$AG$79,0)</f>
        <v>146</v>
      </c>
      <c r="AP33" s="849">
        <f>ROUND(AH33*$AH$79,0)</f>
        <v>164</v>
      </c>
      <c r="AQ33" s="277">
        <f>ROUND(AI33*$AI$79,0)</f>
        <v>182</v>
      </c>
      <c r="AR33" s="277">
        <f>ROUND(AJ33*$AJ$79,0)</f>
        <v>199</v>
      </c>
      <c r="AS33" s="277">
        <f>ROUND(AK33*$AK$79,0)</f>
        <v>216</v>
      </c>
      <c r="AT33" s="735">
        <f t="shared" si="191"/>
        <v>232</v>
      </c>
      <c r="AU33" s="735">
        <f t="shared" si="191"/>
        <v>232</v>
      </c>
      <c r="AW33" s="583">
        <f>観光人口2!U11</f>
        <v>343</v>
      </c>
      <c r="AX33" s="586">
        <f>観光人口2!V11</f>
        <v>328</v>
      </c>
      <c r="AY33" s="586">
        <f>観光人口2!W11</f>
        <v>316</v>
      </c>
      <c r="AZ33" s="735">
        <f>観光人口2!X11</f>
        <v>306</v>
      </c>
      <c r="BA33" s="735">
        <f>観光人口2!Y11</f>
        <v>261</v>
      </c>
      <c r="BC33" s="460"/>
    </row>
    <row r="34" spans="1:55">
      <c r="A34" s="43" t="s">
        <v>43</v>
      </c>
      <c r="B34" s="583">
        <f t="shared" si="192"/>
        <v>1170</v>
      </c>
      <c r="C34" s="586">
        <f t="shared" si="193"/>
        <v>1121</v>
      </c>
      <c r="D34" s="586">
        <f t="shared" si="194"/>
        <v>1302</v>
      </c>
      <c r="E34" s="735">
        <f t="shared" si="195"/>
        <v>1364</v>
      </c>
      <c r="F34" s="735">
        <f t="shared" si="195"/>
        <v>1411</v>
      </c>
      <c r="G34" s="346"/>
      <c r="H34" s="370" t="s">
        <v>43</v>
      </c>
      <c r="I34" s="479">
        <f t="shared" si="15"/>
        <v>100</v>
      </c>
      <c r="J34" s="479">
        <f t="shared" si="153"/>
        <v>95.8</v>
      </c>
      <c r="K34" s="479">
        <f t="shared" si="154"/>
        <v>111.3</v>
      </c>
      <c r="L34" s="423">
        <f t="shared" si="155"/>
        <v>116.6</v>
      </c>
      <c r="M34" s="423">
        <f t="shared" si="155"/>
        <v>120.6</v>
      </c>
      <c r="N34" s="346"/>
      <c r="O34" s="858">
        <f>県外関係人口!B34</f>
        <v>868</v>
      </c>
      <c r="P34" s="722">
        <f>県外関係人口!C34</f>
        <v>871</v>
      </c>
      <c r="Q34" s="722">
        <f>県外関係人口!D34</f>
        <v>878</v>
      </c>
      <c r="R34" s="859">
        <f>県外関係人口!E34</f>
        <v>881</v>
      </c>
      <c r="S34" s="859">
        <f>県外関係人口!F34</f>
        <v>871</v>
      </c>
      <c r="T34" s="722"/>
      <c r="U34" s="252">
        <f>ふるさと納税件数!R35</f>
        <v>681</v>
      </c>
      <c r="V34" s="174">
        <f>ふるさと納税件数!T35</f>
        <v>511</v>
      </c>
      <c r="W34" s="174">
        <f>ふるさと納税件数!V35</f>
        <v>1263</v>
      </c>
      <c r="X34" s="862">
        <f>ふるさと納税件数!X35</f>
        <v>1651</v>
      </c>
      <c r="Y34" s="862">
        <f>ふるさと納税件数!Z35</f>
        <v>2029</v>
      </c>
      <c r="Z34" s="175"/>
      <c r="AA34" s="252">
        <f t="shared" si="196"/>
        <v>122</v>
      </c>
      <c r="AB34" s="174">
        <f t="shared" si="197"/>
        <v>91</v>
      </c>
      <c r="AC34" s="174">
        <f t="shared" si="198"/>
        <v>281</v>
      </c>
      <c r="AD34" s="862">
        <f t="shared" si="199"/>
        <v>364</v>
      </c>
      <c r="AE34" s="862">
        <f>ROUND(Y34/$AE$79,0)</f>
        <v>424</v>
      </c>
      <c r="AF34" s="346"/>
      <c r="AG34" s="176">
        <f>H25住宅土地!O55</f>
        <v>70</v>
      </c>
      <c r="AH34" s="277">
        <f t="shared" si="147"/>
        <v>62</v>
      </c>
      <c r="AI34" s="277">
        <f t="shared" si="200"/>
        <v>54</v>
      </c>
      <c r="AJ34" s="277">
        <f t="shared" si="201"/>
        <v>46</v>
      </c>
      <c r="AK34" s="277">
        <f t="shared" si="202"/>
        <v>38</v>
      </c>
      <c r="AL34" s="735">
        <f>H30住宅土地!L51</f>
        <v>30</v>
      </c>
      <c r="AM34" s="1034">
        <f t="shared" si="151"/>
        <v>30</v>
      </c>
      <c r="AN34" s="742"/>
      <c r="AO34" s="852">
        <f>ROUND(AG34*$AG$79,0)</f>
        <v>170</v>
      </c>
      <c r="AP34" s="853">
        <f>ROUND(AH34*$AH$79,0)</f>
        <v>150</v>
      </c>
      <c r="AQ34" s="719">
        <f>ROUND(AI34*$AI$79,0)</f>
        <v>129</v>
      </c>
      <c r="AR34" s="719">
        <f>ROUND(AJ34*$AJ$79,0)</f>
        <v>109</v>
      </c>
      <c r="AS34" s="719">
        <f>ROUND(AK34*$AK$79,0)</f>
        <v>89</v>
      </c>
      <c r="AT34" s="737">
        <f t="shared" si="191"/>
        <v>70</v>
      </c>
      <c r="AU34" s="737">
        <f t="shared" si="191"/>
        <v>70</v>
      </c>
      <c r="AW34" s="729">
        <f>観光人口2!U12</f>
        <v>51</v>
      </c>
      <c r="AX34" s="587">
        <f>観光人口2!V12</f>
        <v>50</v>
      </c>
      <c r="AY34" s="587">
        <f>観光人口2!W12</f>
        <v>54</v>
      </c>
      <c r="AZ34" s="737">
        <f>観光人口2!X12</f>
        <v>49</v>
      </c>
      <c r="BA34" s="737">
        <f>観光人口2!Y12</f>
        <v>46</v>
      </c>
      <c r="BC34" s="460"/>
    </row>
    <row r="35" spans="1:55">
      <c r="A35" s="44" t="s">
        <v>19</v>
      </c>
      <c r="B35" s="726">
        <f t="shared" ref="B35:W35" si="203">SUM(B36:B40)</f>
        <v>14851</v>
      </c>
      <c r="C35" s="585">
        <f t="shared" si="203"/>
        <v>15039</v>
      </c>
      <c r="D35" s="585">
        <f t="shared" si="203"/>
        <v>16414</v>
      </c>
      <c r="E35" s="736">
        <f t="shared" si="203"/>
        <v>15875</v>
      </c>
      <c r="F35" s="736">
        <f t="shared" ref="F35" si="204">SUM(F36:F40)</f>
        <v>19558</v>
      </c>
      <c r="G35" s="346"/>
      <c r="H35" s="371" t="s">
        <v>19</v>
      </c>
      <c r="I35" s="873">
        <f t="shared" si="15"/>
        <v>100</v>
      </c>
      <c r="J35" s="873">
        <f t="shared" si="153"/>
        <v>101.3</v>
      </c>
      <c r="K35" s="873">
        <f t="shared" si="154"/>
        <v>110.5</v>
      </c>
      <c r="L35" s="426">
        <f t="shared" si="155"/>
        <v>106.9</v>
      </c>
      <c r="M35" s="426">
        <f t="shared" si="155"/>
        <v>131.69999999999999</v>
      </c>
      <c r="N35" s="346"/>
      <c r="O35" s="262">
        <f t="shared" si="203"/>
        <v>11272</v>
      </c>
      <c r="P35" s="178">
        <f t="shared" si="203"/>
        <v>10828</v>
      </c>
      <c r="Q35" s="178">
        <f t="shared" si="203"/>
        <v>10823</v>
      </c>
      <c r="R35" s="263">
        <f t="shared" ref="R35:S35" si="205">SUM(R36:R40)</f>
        <v>10827</v>
      </c>
      <c r="S35" s="263">
        <f t="shared" si="205"/>
        <v>10811</v>
      </c>
      <c r="U35" s="176">
        <f t="shared" si="203"/>
        <v>6974</v>
      </c>
      <c r="V35" s="175">
        <f t="shared" si="203"/>
        <v>10946</v>
      </c>
      <c r="W35" s="175">
        <f t="shared" si="203"/>
        <v>15086</v>
      </c>
      <c r="X35" s="196">
        <f t="shared" ref="X35:Y35" si="206">SUM(X36:X40)</f>
        <v>13100</v>
      </c>
      <c r="Y35" s="196">
        <f t="shared" si="206"/>
        <v>31717</v>
      </c>
      <c r="Z35" s="175"/>
      <c r="AA35" s="176">
        <f t="shared" ref="AA35:AD35" si="207">SUM(AA36:AA40)</f>
        <v>1248</v>
      </c>
      <c r="AB35" s="175">
        <f t="shared" si="207"/>
        <v>1940</v>
      </c>
      <c r="AC35" s="175">
        <f t="shared" si="207"/>
        <v>3352</v>
      </c>
      <c r="AD35" s="196">
        <f t="shared" si="207"/>
        <v>2892</v>
      </c>
      <c r="AE35" s="196">
        <f t="shared" ref="AE35" si="208">SUM(AE36:AE40)</f>
        <v>6627</v>
      </c>
      <c r="AF35" s="346"/>
      <c r="AG35" s="262">
        <f t="shared" ref="AG35:AM35" si="209">SUM(AG36:AG40)</f>
        <v>680</v>
      </c>
      <c r="AH35" s="178">
        <f t="shared" si="209"/>
        <v>658</v>
      </c>
      <c r="AI35" s="732">
        <f t="shared" si="209"/>
        <v>636</v>
      </c>
      <c r="AJ35" s="732">
        <f t="shared" si="209"/>
        <v>614</v>
      </c>
      <c r="AK35" s="732">
        <f t="shared" si="209"/>
        <v>592</v>
      </c>
      <c r="AL35" s="736">
        <f t="shared" si="209"/>
        <v>570</v>
      </c>
      <c r="AM35" s="736">
        <f t="shared" si="209"/>
        <v>570</v>
      </c>
      <c r="AN35" s="742"/>
      <c r="AO35" s="848">
        <f t="shared" ref="AO35:AZ35" si="210">SUM(AO36:AO40)</f>
        <v>1654</v>
      </c>
      <c r="AP35" s="849">
        <f t="shared" si="210"/>
        <v>1588</v>
      </c>
      <c r="AQ35" s="277">
        <f t="shared" si="210"/>
        <v>1521</v>
      </c>
      <c r="AR35" s="277">
        <f t="shared" si="210"/>
        <v>1452</v>
      </c>
      <c r="AS35" s="277">
        <f t="shared" si="210"/>
        <v>1387</v>
      </c>
      <c r="AT35" s="735">
        <f t="shared" si="210"/>
        <v>1321</v>
      </c>
      <c r="AU35" s="735">
        <f t="shared" ref="AU35" si="211">SUM(AU36:AU40)</f>
        <v>1321</v>
      </c>
      <c r="AW35" s="354">
        <f t="shared" si="210"/>
        <v>810</v>
      </c>
      <c r="AX35" s="346">
        <f t="shared" si="210"/>
        <v>819</v>
      </c>
      <c r="AY35" s="346">
        <f t="shared" si="210"/>
        <v>852</v>
      </c>
      <c r="AZ35" s="487">
        <f t="shared" si="210"/>
        <v>835</v>
      </c>
      <c r="BA35" s="487">
        <f t="shared" ref="BA35" si="212">SUM(BA36:BA40)</f>
        <v>799</v>
      </c>
      <c r="BC35" s="840"/>
    </row>
    <row r="36" spans="1:55">
      <c r="A36" s="43" t="s">
        <v>44</v>
      </c>
      <c r="B36" s="583">
        <f>O36+AA36+AQ36+AW36</f>
        <v>5955</v>
      </c>
      <c r="C36" s="586">
        <f t="shared" ref="C36" si="213">P36+AB36+AR36+AX36</f>
        <v>5776</v>
      </c>
      <c r="D36" s="586">
        <f t="shared" ref="D36" si="214">Q36+AC36+AS36+AY36</f>
        <v>5679</v>
      </c>
      <c r="E36" s="735">
        <f t="shared" ref="E36:F36" si="215">R36+AD36+AT36+AZ36</f>
        <v>6671</v>
      </c>
      <c r="F36" s="735">
        <f t="shared" si="215"/>
        <v>7997</v>
      </c>
      <c r="G36" s="346"/>
      <c r="H36" s="370" t="s">
        <v>44</v>
      </c>
      <c r="I36" s="479">
        <f t="shared" si="15"/>
        <v>100</v>
      </c>
      <c r="J36" s="479">
        <f t="shared" si="153"/>
        <v>97</v>
      </c>
      <c r="K36" s="479">
        <f t="shared" si="154"/>
        <v>95.4</v>
      </c>
      <c r="L36" s="423">
        <f t="shared" si="155"/>
        <v>112</v>
      </c>
      <c r="M36" s="423">
        <f t="shared" si="155"/>
        <v>134.30000000000001</v>
      </c>
      <c r="N36" s="346"/>
      <c r="O36" s="858">
        <f>県外関係人口!B36</f>
        <v>4795</v>
      </c>
      <c r="P36" s="722">
        <f>県外関係人口!C36</f>
        <v>4621</v>
      </c>
      <c r="Q36" s="722">
        <f>県外関係人口!D36</f>
        <v>4614</v>
      </c>
      <c r="R36" s="859">
        <f>県外関係人口!E36</f>
        <v>4617</v>
      </c>
      <c r="S36" s="859">
        <f>県外関係人口!F36</f>
        <v>4618</v>
      </c>
      <c r="T36" s="722"/>
      <c r="U36" s="176">
        <f>ふるさと納税件数!R9</f>
        <v>112</v>
      </c>
      <c r="V36" s="175">
        <f>ふるさと納税件数!T9</f>
        <v>461</v>
      </c>
      <c r="W36" s="175">
        <f>ふるさと納税件数!V9</f>
        <v>175</v>
      </c>
      <c r="X36" s="196">
        <f>ふるさと納税件数!X9</f>
        <v>4826</v>
      </c>
      <c r="Y36" s="196">
        <f>ふるさと納税件数!Z9</f>
        <v>11804</v>
      </c>
      <c r="Z36" s="175"/>
      <c r="AA36" s="176">
        <f>ROUND(U36/$AA$79,0)</f>
        <v>20</v>
      </c>
      <c r="AB36" s="175">
        <f>ROUND(V36/$AB$79,0)</f>
        <v>82</v>
      </c>
      <c r="AC36" s="175">
        <f>ROUND(W36/$AC$79,0)</f>
        <v>39</v>
      </c>
      <c r="AD36" s="196">
        <f>ROUND(X36/$AD$79,0)</f>
        <v>1065</v>
      </c>
      <c r="AE36" s="196">
        <f>ROUND(Y36/$AE$79,0)</f>
        <v>2466</v>
      </c>
      <c r="AF36" s="346"/>
      <c r="AG36" s="176">
        <f>H25住宅土地!O29</f>
        <v>310</v>
      </c>
      <c r="AH36" s="277">
        <f t="shared" ref="AH36:AH40" si="216">ROUND(AG36+(AL36-AG36)/5,0)</f>
        <v>284</v>
      </c>
      <c r="AI36" s="277">
        <f t="shared" ref="AI36" si="217">ROUND(AG36+(AL36-AG36)/5*2,0)</f>
        <v>258</v>
      </c>
      <c r="AJ36" s="277">
        <f t="shared" ref="AJ36" si="218">ROUND(AG36+(AL36-AG36)/5*3,0)</f>
        <v>232</v>
      </c>
      <c r="AK36" s="277">
        <f t="shared" ref="AK36" si="219">ROUND(AG36+(AL36-AG36)/5*4,0)</f>
        <v>206</v>
      </c>
      <c r="AL36" s="735">
        <f>H30住宅土地!L25</f>
        <v>180</v>
      </c>
      <c r="AM36" s="1034">
        <f t="shared" si="151"/>
        <v>180</v>
      </c>
      <c r="AN36" s="742"/>
      <c r="AO36" s="848">
        <f>ROUND(AG36*$AG$79,0)</f>
        <v>754</v>
      </c>
      <c r="AP36" s="849">
        <f>ROUND(AH36*$AH$79,0)</f>
        <v>685</v>
      </c>
      <c r="AQ36" s="277">
        <f>ROUND(AI36*$AI$79,0)</f>
        <v>617</v>
      </c>
      <c r="AR36" s="277">
        <f>ROUND(AJ36*$AJ$79,0)</f>
        <v>549</v>
      </c>
      <c r="AS36" s="277">
        <f>ROUND(AK36*$AK$79,0)</f>
        <v>483</v>
      </c>
      <c r="AT36" s="735">
        <f t="shared" ref="AT36:AU40" si="220">ROUND(AL36*$AL$79,0)</f>
        <v>417</v>
      </c>
      <c r="AU36" s="735">
        <f t="shared" si="220"/>
        <v>417</v>
      </c>
      <c r="AW36" s="583">
        <f>観光人口2!U13</f>
        <v>523</v>
      </c>
      <c r="AX36" s="586">
        <f>観光人口2!V13</f>
        <v>524</v>
      </c>
      <c r="AY36" s="586">
        <f>観光人口2!W13</f>
        <v>543</v>
      </c>
      <c r="AZ36" s="735">
        <f>観光人口2!X13</f>
        <v>572</v>
      </c>
      <c r="BA36" s="735">
        <f>観光人口2!Y13</f>
        <v>496</v>
      </c>
      <c r="BC36" s="460"/>
    </row>
    <row r="37" spans="1:55">
      <c r="A37" s="43" t="s">
        <v>45</v>
      </c>
      <c r="B37" s="583">
        <f t="shared" ref="B37:B40" si="221">O37+AA37+AQ37+AW37</f>
        <v>3787</v>
      </c>
      <c r="C37" s="586">
        <f t="shared" ref="C37:C40" si="222">P37+AB37+AR37+AX37</f>
        <v>3460</v>
      </c>
      <c r="D37" s="586">
        <f t="shared" ref="D37:D40" si="223">Q37+AC37+AS37+AY37</f>
        <v>4556</v>
      </c>
      <c r="E37" s="735">
        <f t="shared" ref="E37:F40" si="224">R37+AD37+AT37+AZ37</f>
        <v>3267</v>
      </c>
      <c r="F37" s="735">
        <f t="shared" si="224"/>
        <v>4116</v>
      </c>
      <c r="G37" s="346"/>
      <c r="H37" s="370" t="s">
        <v>45</v>
      </c>
      <c r="I37" s="479">
        <f t="shared" si="15"/>
        <v>100</v>
      </c>
      <c r="J37" s="479">
        <f t="shared" si="153"/>
        <v>91.4</v>
      </c>
      <c r="K37" s="479">
        <f t="shared" si="154"/>
        <v>120.3</v>
      </c>
      <c r="L37" s="423">
        <f t="shared" si="155"/>
        <v>86.3</v>
      </c>
      <c r="M37" s="423">
        <f t="shared" si="155"/>
        <v>108.7</v>
      </c>
      <c r="N37" s="346"/>
      <c r="O37" s="858">
        <f>県外関係人口!B37</f>
        <v>2416</v>
      </c>
      <c r="P37" s="722">
        <f>県外関係人口!C37</f>
        <v>2200</v>
      </c>
      <c r="Q37" s="722">
        <f>県外関係人口!D37</f>
        <v>2200</v>
      </c>
      <c r="R37" s="859">
        <f>県外関係人口!E37</f>
        <v>2200</v>
      </c>
      <c r="S37" s="859">
        <f>県外関係人口!F37</f>
        <v>2200</v>
      </c>
      <c r="T37" s="722"/>
      <c r="U37" s="176">
        <f>ふるさと納税件数!R16</f>
        <v>3924</v>
      </c>
      <c r="V37" s="175">
        <f>ふるさと納税件数!T16</f>
        <v>4174</v>
      </c>
      <c r="W37" s="175">
        <f>ふるさと納税件数!V16</f>
        <v>8944</v>
      </c>
      <c r="X37" s="196">
        <f>ふるさと納税件数!X16</f>
        <v>4055</v>
      </c>
      <c r="Y37" s="196">
        <f>ふるさと納税件数!Z16</f>
        <v>8305</v>
      </c>
      <c r="Z37" s="175"/>
      <c r="AA37" s="176">
        <f t="shared" ref="AA37:AA40" si="225">ROUND(U37/$AA$79,0)</f>
        <v>702</v>
      </c>
      <c r="AB37" s="175">
        <f t="shared" ref="AB37:AB40" si="226">ROUND(V37/$AB$79,0)</f>
        <v>740</v>
      </c>
      <c r="AC37" s="175">
        <f t="shared" ref="AC37:AC40" si="227">ROUND(W37/$AC$79,0)</f>
        <v>1987</v>
      </c>
      <c r="AD37" s="196">
        <f t="shared" ref="AD37:AD40" si="228">ROUND(X37/$AD$79,0)</f>
        <v>895</v>
      </c>
      <c r="AE37" s="196">
        <f>ROUND(Y37/$AE$79,0)</f>
        <v>1735</v>
      </c>
      <c r="AF37" s="346"/>
      <c r="AG37" s="176">
        <f>H25住宅土地!O36</f>
        <v>330</v>
      </c>
      <c r="AH37" s="277">
        <f t="shared" si="216"/>
        <v>264</v>
      </c>
      <c r="AI37" s="277">
        <f t="shared" ref="AI37:AI40" si="229">ROUND(AG37+(AL37-AG37)/5*2,0)</f>
        <v>198</v>
      </c>
      <c r="AJ37" s="277">
        <f t="shared" ref="AJ37:AJ40" si="230">ROUND(AG37+(AL37-AG37)/5*3,0)</f>
        <v>132</v>
      </c>
      <c r="AK37" s="277">
        <f t="shared" ref="AK37:AK40" si="231">ROUND(AG37+(AL37-AG37)/5*4,0)</f>
        <v>66</v>
      </c>
      <c r="AL37" s="833" t="str">
        <f>H30住宅土地!L32</f>
        <v>0</v>
      </c>
      <c r="AM37" s="1034" t="str">
        <f t="shared" si="151"/>
        <v>0</v>
      </c>
      <c r="AN37" s="742"/>
      <c r="AO37" s="848">
        <f>ROUND(AG37*$AG$79,0)</f>
        <v>802</v>
      </c>
      <c r="AP37" s="849">
        <f>ROUND(AH37*$AH$79,0)</f>
        <v>637</v>
      </c>
      <c r="AQ37" s="277">
        <f>ROUND(AI37*$AI$79,0)</f>
        <v>473</v>
      </c>
      <c r="AR37" s="277">
        <f>ROUND(AJ37*$AJ$79,0)</f>
        <v>312</v>
      </c>
      <c r="AS37" s="277">
        <f>ROUND(AK37*$AK$79,0)</f>
        <v>155</v>
      </c>
      <c r="AT37" s="735">
        <f t="shared" si="220"/>
        <v>0</v>
      </c>
      <c r="AU37" s="735">
        <f t="shared" si="220"/>
        <v>0</v>
      </c>
      <c r="AW37" s="583">
        <f>観光人口2!U14</f>
        <v>196</v>
      </c>
      <c r="AX37" s="586">
        <f>観光人口2!V14</f>
        <v>208</v>
      </c>
      <c r="AY37" s="586">
        <f>観光人口2!W14</f>
        <v>214</v>
      </c>
      <c r="AZ37" s="735">
        <f>観光人口2!X14</f>
        <v>172</v>
      </c>
      <c r="BA37" s="735">
        <f>観光人口2!Y14</f>
        <v>181</v>
      </c>
      <c r="BC37" s="460"/>
    </row>
    <row r="38" spans="1:55">
      <c r="A38" s="43" t="s">
        <v>46</v>
      </c>
      <c r="B38" s="583">
        <f t="shared" si="221"/>
        <v>3114</v>
      </c>
      <c r="C38" s="586">
        <f t="shared" si="222"/>
        <v>3213</v>
      </c>
      <c r="D38" s="586">
        <f t="shared" si="223"/>
        <v>3566</v>
      </c>
      <c r="E38" s="735">
        <f t="shared" si="224"/>
        <v>3914</v>
      </c>
      <c r="F38" s="735">
        <f t="shared" si="224"/>
        <v>4723</v>
      </c>
      <c r="G38" s="346"/>
      <c r="H38" s="370" t="s">
        <v>46</v>
      </c>
      <c r="I38" s="479">
        <f t="shared" si="15"/>
        <v>100</v>
      </c>
      <c r="J38" s="479">
        <f t="shared" si="153"/>
        <v>103.2</v>
      </c>
      <c r="K38" s="479">
        <f t="shared" si="154"/>
        <v>114.5</v>
      </c>
      <c r="L38" s="423">
        <f t="shared" si="155"/>
        <v>125.7</v>
      </c>
      <c r="M38" s="423">
        <f t="shared" si="155"/>
        <v>151.69999999999999</v>
      </c>
      <c r="N38" s="346"/>
      <c r="O38" s="858">
        <f>県外関係人口!B38</f>
        <v>2444</v>
      </c>
      <c r="P38" s="722">
        <f>県外関係人口!C38</f>
        <v>2437</v>
      </c>
      <c r="Q38" s="722">
        <f>県外関係人口!D38</f>
        <v>2438</v>
      </c>
      <c r="R38" s="859">
        <f>県外関係人口!E38</f>
        <v>2438</v>
      </c>
      <c r="S38" s="859">
        <f>県外関係人口!F38</f>
        <v>2438</v>
      </c>
      <c r="T38" s="722"/>
      <c r="U38" s="176">
        <f>ふるさと納税件数!R21</f>
        <v>1094</v>
      </c>
      <c r="V38" s="175">
        <f>ふるさと納税件数!T21</f>
        <v>820</v>
      </c>
      <c r="W38" s="175">
        <f>ふるさと納税件数!V21</f>
        <v>1486</v>
      </c>
      <c r="X38" s="196">
        <f>ふるさと納税件数!X21</f>
        <v>2388</v>
      </c>
      <c r="Y38" s="196">
        <f>ふるさと納税件数!Z21</f>
        <v>6245</v>
      </c>
      <c r="Z38" s="175"/>
      <c r="AA38" s="176">
        <f t="shared" si="225"/>
        <v>196</v>
      </c>
      <c r="AB38" s="175">
        <f t="shared" si="226"/>
        <v>145</v>
      </c>
      <c r="AC38" s="175">
        <f t="shared" si="227"/>
        <v>330</v>
      </c>
      <c r="AD38" s="196">
        <f t="shared" si="228"/>
        <v>527</v>
      </c>
      <c r="AE38" s="196">
        <f>ROUND(Y38/$AE$79,0)</f>
        <v>1305</v>
      </c>
      <c r="AF38" s="346"/>
      <c r="AG38" s="176">
        <f>H25住宅土地!O41</f>
        <v>20</v>
      </c>
      <c r="AH38" s="277">
        <f t="shared" si="216"/>
        <v>90</v>
      </c>
      <c r="AI38" s="277">
        <f t="shared" si="229"/>
        <v>160</v>
      </c>
      <c r="AJ38" s="277">
        <f t="shared" si="230"/>
        <v>230</v>
      </c>
      <c r="AK38" s="277">
        <f t="shared" si="231"/>
        <v>300</v>
      </c>
      <c r="AL38" s="735">
        <f>H30住宅土地!L37</f>
        <v>370</v>
      </c>
      <c r="AM38" s="1034">
        <f t="shared" si="151"/>
        <v>370</v>
      </c>
      <c r="AN38" s="742"/>
      <c r="AO38" s="848">
        <f>ROUND(AG38*$AG$79,0)</f>
        <v>49</v>
      </c>
      <c r="AP38" s="849">
        <f>ROUND(AH38*$AH$79,0)</f>
        <v>217</v>
      </c>
      <c r="AQ38" s="277">
        <f>ROUND(AI38*$AI$79,0)</f>
        <v>383</v>
      </c>
      <c r="AR38" s="277">
        <f>ROUND(AJ38*$AJ$79,0)</f>
        <v>544</v>
      </c>
      <c r="AS38" s="277">
        <f>ROUND(AK38*$AK$79,0)</f>
        <v>703</v>
      </c>
      <c r="AT38" s="735">
        <f t="shared" si="220"/>
        <v>858</v>
      </c>
      <c r="AU38" s="735">
        <f t="shared" si="220"/>
        <v>858</v>
      </c>
      <c r="AW38" s="583">
        <f>観光人口2!U15</f>
        <v>91</v>
      </c>
      <c r="AX38" s="586">
        <f>観光人口2!V15</f>
        <v>87</v>
      </c>
      <c r="AY38" s="586">
        <f>観光人口2!W15</f>
        <v>95</v>
      </c>
      <c r="AZ38" s="735">
        <f>観光人口2!X15</f>
        <v>91</v>
      </c>
      <c r="BA38" s="735">
        <f>観光人口2!Y15</f>
        <v>122</v>
      </c>
      <c r="BC38" s="460"/>
    </row>
    <row r="39" spans="1:55">
      <c r="A39" s="43" t="s">
        <v>47</v>
      </c>
      <c r="B39" s="583">
        <f t="shared" si="221"/>
        <v>1058</v>
      </c>
      <c r="C39" s="586">
        <f t="shared" si="222"/>
        <v>1655</v>
      </c>
      <c r="D39" s="586">
        <f t="shared" si="223"/>
        <v>1668</v>
      </c>
      <c r="E39" s="735">
        <f t="shared" si="224"/>
        <v>1068</v>
      </c>
      <c r="F39" s="735">
        <f t="shared" si="224"/>
        <v>1784</v>
      </c>
      <c r="G39" s="346"/>
      <c r="H39" s="370" t="s">
        <v>47</v>
      </c>
      <c r="I39" s="479">
        <f t="shared" si="15"/>
        <v>100</v>
      </c>
      <c r="J39" s="479">
        <f t="shared" si="153"/>
        <v>156.4</v>
      </c>
      <c r="K39" s="479">
        <f t="shared" si="154"/>
        <v>157.69999999999999</v>
      </c>
      <c r="L39" s="423">
        <f t="shared" si="155"/>
        <v>100.9</v>
      </c>
      <c r="M39" s="423">
        <f t="shared" si="155"/>
        <v>168.6</v>
      </c>
      <c r="N39" s="346"/>
      <c r="O39" s="858">
        <f>県外関係人口!B39</f>
        <v>700</v>
      </c>
      <c r="P39" s="722">
        <f>県外関係人口!C39</f>
        <v>664</v>
      </c>
      <c r="Q39" s="722">
        <f>県外関係人口!D39</f>
        <v>664</v>
      </c>
      <c r="R39" s="859">
        <f>県外関係人口!E39</f>
        <v>664</v>
      </c>
      <c r="S39" s="859">
        <f>県外関係人口!F39</f>
        <v>664</v>
      </c>
      <c r="T39" s="722"/>
      <c r="U39" s="176">
        <f>ふるさと納税件数!R37</f>
        <v>1839</v>
      </c>
      <c r="V39" s="175">
        <f>ふるさと納税件数!T37</f>
        <v>5487</v>
      </c>
      <c r="W39" s="175">
        <f>ふるさと納税件数!V37</f>
        <v>4476</v>
      </c>
      <c r="X39" s="196">
        <f>ふるさと納税件数!X37</f>
        <v>1828</v>
      </c>
      <c r="Y39" s="196">
        <f>ふるさと納税件数!Z37</f>
        <v>5360</v>
      </c>
      <c r="Z39" s="175"/>
      <c r="AA39" s="176">
        <f t="shared" si="225"/>
        <v>329</v>
      </c>
      <c r="AB39" s="175">
        <f t="shared" si="226"/>
        <v>972</v>
      </c>
      <c r="AC39" s="175">
        <f t="shared" si="227"/>
        <v>995</v>
      </c>
      <c r="AD39" s="196">
        <f t="shared" si="228"/>
        <v>404</v>
      </c>
      <c r="AE39" s="196">
        <f>ROUND(Y39/$AE$79,0)</f>
        <v>1120</v>
      </c>
      <c r="AF39" s="346"/>
      <c r="AG39" s="176">
        <f>H25住宅土地!O57</f>
        <v>20</v>
      </c>
      <c r="AH39" s="277">
        <f t="shared" si="216"/>
        <v>16</v>
      </c>
      <c r="AI39" s="277">
        <f t="shared" si="229"/>
        <v>12</v>
      </c>
      <c r="AJ39" s="277">
        <f t="shared" si="230"/>
        <v>8</v>
      </c>
      <c r="AK39" s="277">
        <f t="shared" si="231"/>
        <v>4</v>
      </c>
      <c r="AL39" s="833" t="str">
        <f>H30住宅土地!L53</f>
        <v>0</v>
      </c>
      <c r="AM39" s="1034" t="str">
        <f t="shared" si="151"/>
        <v>0</v>
      </c>
      <c r="AN39" s="742"/>
      <c r="AO39" s="848">
        <f>ROUND(AG39*$AG$79,0)</f>
        <v>49</v>
      </c>
      <c r="AP39" s="849">
        <f>ROUND(AH39*$AH$79,0)</f>
        <v>39</v>
      </c>
      <c r="AQ39" s="277">
        <f>ROUND(AI39*$AI$79,0)</f>
        <v>29</v>
      </c>
      <c r="AR39" s="277">
        <f>ROUND(AJ39*$AJ$79,0)</f>
        <v>19</v>
      </c>
      <c r="AS39" s="277">
        <f>ROUND(AK39*$AK$79,0)</f>
        <v>9</v>
      </c>
      <c r="AT39" s="735">
        <f t="shared" si="220"/>
        <v>0</v>
      </c>
      <c r="AU39" s="735">
        <f t="shared" si="220"/>
        <v>0</v>
      </c>
      <c r="AW39" s="583">
        <f>観光人口2!U16</f>
        <v>0</v>
      </c>
      <c r="AX39" s="586">
        <f>観光人口2!V16</f>
        <v>0</v>
      </c>
      <c r="AY39" s="586">
        <f>観光人口2!W16</f>
        <v>0</v>
      </c>
      <c r="AZ39" s="735">
        <f>観光人口2!X16</f>
        <v>0</v>
      </c>
      <c r="BA39" s="735">
        <f>観光人口2!Y16</f>
        <v>0</v>
      </c>
      <c r="BC39" s="460"/>
    </row>
    <row r="40" spans="1:55">
      <c r="A40" s="43" t="s">
        <v>48</v>
      </c>
      <c r="B40" s="729">
        <f t="shared" si="221"/>
        <v>937</v>
      </c>
      <c r="C40" s="587">
        <f t="shared" si="222"/>
        <v>935</v>
      </c>
      <c r="D40" s="587">
        <f t="shared" si="223"/>
        <v>945</v>
      </c>
      <c r="E40" s="737">
        <f t="shared" si="224"/>
        <v>955</v>
      </c>
      <c r="F40" s="737">
        <f t="shared" si="224"/>
        <v>938</v>
      </c>
      <c r="G40" s="346"/>
      <c r="H40" s="372" t="s">
        <v>48</v>
      </c>
      <c r="I40" s="874">
        <f t="shared" si="15"/>
        <v>100</v>
      </c>
      <c r="J40" s="874">
        <f t="shared" si="153"/>
        <v>99.8</v>
      </c>
      <c r="K40" s="874">
        <f t="shared" si="154"/>
        <v>100.9</v>
      </c>
      <c r="L40" s="429">
        <f t="shared" si="155"/>
        <v>101.9</v>
      </c>
      <c r="M40" s="429">
        <f t="shared" si="155"/>
        <v>100.1</v>
      </c>
      <c r="N40" s="346"/>
      <c r="O40" s="860">
        <f>県外関係人口!B40</f>
        <v>917</v>
      </c>
      <c r="P40" s="723">
        <f>県外関係人口!C40</f>
        <v>906</v>
      </c>
      <c r="Q40" s="723">
        <f>県外関係人口!D40</f>
        <v>907</v>
      </c>
      <c r="R40" s="861">
        <f>県外関係人口!E40</f>
        <v>908</v>
      </c>
      <c r="S40" s="861">
        <f>県外関係人口!F40</f>
        <v>891</v>
      </c>
      <c r="T40" s="722"/>
      <c r="U40" s="176">
        <f>ふるさと納税件数!R38</f>
        <v>5</v>
      </c>
      <c r="V40" s="175">
        <f>ふるさと納税件数!T38</f>
        <v>4</v>
      </c>
      <c r="W40" s="175">
        <f>ふるさと納税件数!V38</f>
        <v>5</v>
      </c>
      <c r="X40" s="196">
        <f>ふるさと納税件数!X38</f>
        <v>3</v>
      </c>
      <c r="Y40" s="196">
        <f>ふるさと納税件数!Z38</f>
        <v>3</v>
      </c>
      <c r="Z40" s="175"/>
      <c r="AA40" s="176">
        <f t="shared" si="225"/>
        <v>1</v>
      </c>
      <c r="AB40" s="175">
        <f t="shared" si="226"/>
        <v>1</v>
      </c>
      <c r="AC40" s="175">
        <f t="shared" si="227"/>
        <v>1</v>
      </c>
      <c r="AD40" s="196">
        <f t="shared" si="228"/>
        <v>1</v>
      </c>
      <c r="AE40" s="196">
        <f>ROUND(Y40/$AE$79,0)</f>
        <v>1</v>
      </c>
      <c r="AF40" s="346"/>
      <c r="AG40" s="252">
        <f>H25住宅土地!O58</f>
        <v>0</v>
      </c>
      <c r="AH40" s="719">
        <f t="shared" si="216"/>
        <v>4</v>
      </c>
      <c r="AI40" s="719">
        <f t="shared" si="229"/>
        <v>8</v>
      </c>
      <c r="AJ40" s="719">
        <f t="shared" si="230"/>
        <v>12</v>
      </c>
      <c r="AK40" s="719">
        <f t="shared" si="231"/>
        <v>16</v>
      </c>
      <c r="AL40" s="737">
        <f>H30住宅土地!L54</f>
        <v>20</v>
      </c>
      <c r="AM40" s="1034">
        <f t="shared" si="151"/>
        <v>20</v>
      </c>
      <c r="AN40" s="742"/>
      <c r="AO40" s="848">
        <f>ROUND(AG40*$AG$79,0)</f>
        <v>0</v>
      </c>
      <c r="AP40" s="849">
        <f>ROUND(AH40*$AH$79,0)</f>
        <v>10</v>
      </c>
      <c r="AQ40" s="277">
        <f>ROUND(AI40*$AI$79,0)</f>
        <v>19</v>
      </c>
      <c r="AR40" s="277">
        <f>ROUND(AJ40*$AJ$79,0)</f>
        <v>28</v>
      </c>
      <c r="AS40" s="277">
        <f>ROUND(AK40*$AK$79,0)</f>
        <v>37</v>
      </c>
      <c r="AT40" s="735">
        <f t="shared" si="220"/>
        <v>46</v>
      </c>
      <c r="AU40" s="735">
        <f t="shared" si="220"/>
        <v>46</v>
      </c>
      <c r="AW40" s="583">
        <f>観光人口2!U17</f>
        <v>0</v>
      </c>
      <c r="AX40" s="586">
        <f>観光人口2!V17</f>
        <v>0</v>
      </c>
      <c r="AY40" s="586">
        <f>観光人口2!W17</f>
        <v>0</v>
      </c>
      <c r="AZ40" s="735">
        <f>観光人口2!X17</f>
        <v>0</v>
      </c>
      <c r="BA40" s="735">
        <f>観光人口2!Y17</f>
        <v>0</v>
      </c>
      <c r="BC40" s="396"/>
    </row>
    <row r="41" spans="1:55">
      <c r="A41" s="49" t="s">
        <v>20</v>
      </c>
      <c r="B41" s="583">
        <f t="shared" ref="B41:W41" si="232">SUM(B42:B47)</f>
        <v>11339</v>
      </c>
      <c r="C41" s="586">
        <f t="shared" si="232"/>
        <v>14591</v>
      </c>
      <c r="D41" s="586">
        <f t="shared" si="232"/>
        <v>17715</v>
      </c>
      <c r="E41" s="735">
        <f t="shared" si="232"/>
        <v>18580</v>
      </c>
      <c r="F41" s="735">
        <f t="shared" ref="F41" si="233">SUM(F42:F47)</f>
        <v>28156</v>
      </c>
      <c r="G41" s="346"/>
      <c r="H41" s="374" t="s">
        <v>20</v>
      </c>
      <c r="I41" s="479">
        <f t="shared" si="15"/>
        <v>100</v>
      </c>
      <c r="J41" s="479">
        <f t="shared" si="153"/>
        <v>128.69999999999999</v>
      </c>
      <c r="K41" s="479">
        <f t="shared" si="154"/>
        <v>156.19999999999999</v>
      </c>
      <c r="L41" s="423">
        <f t="shared" si="155"/>
        <v>163.9</v>
      </c>
      <c r="M41" s="423">
        <f t="shared" si="155"/>
        <v>248.3</v>
      </c>
      <c r="N41" s="346"/>
      <c r="O41" s="262">
        <f t="shared" si="232"/>
        <v>5930</v>
      </c>
      <c r="P41" s="178">
        <f t="shared" si="232"/>
        <v>6181</v>
      </c>
      <c r="Q41" s="178">
        <f t="shared" si="232"/>
        <v>6169</v>
      </c>
      <c r="R41" s="263">
        <f t="shared" ref="R41:S41" si="234">SUM(R42:R47)</f>
        <v>6168</v>
      </c>
      <c r="S41" s="263">
        <f t="shared" si="234"/>
        <v>6155</v>
      </c>
      <c r="U41" s="262">
        <f t="shared" si="232"/>
        <v>21089</v>
      </c>
      <c r="V41" s="178">
        <f t="shared" si="232"/>
        <v>38039</v>
      </c>
      <c r="W41" s="178">
        <f t="shared" si="232"/>
        <v>43970</v>
      </c>
      <c r="X41" s="263">
        <f t="shared" ref="X41:Y41" si="235">SUM(X42:X47)</f>
        <v>48666</v>
      </c>
      <c r="Y41" s="263">
        <f t="shared" si="235"/>
        <v>97158</v>
      </c>
      <c r="Z41" s="175"/>
      <c r="AA41" s="262">
        <f t="shared" ref="AA41:AD41" si="236">SUM(AA42:AA47)</f>
        <v>3771</v>
      </c>
      <c r="AB41" s="178">
        <f t="shared" si="236"/>
        <v>6742</v>
      </c>
      <c r="AC41" s="178">
        <f t="shared" si="236"/>
        <v>9770</v>
      </c>
      <c r="AD41" s="263">
        <f t="shared" si="236"/>
        <v>10743</v>
      </c>
      <c r="AE41" s="263">
        <f t="shared" ref="AE41" si="237">SUM(AE42:AE47)</f>
        <v>20298</v>
      </c>
      <c r="AF41" s="346"/>
      <c r="AG41" s="262">
        <f t="shared" ref="AG41:AM41" si="238">SUM(AG42:AG47)</f>
        <v>320</v>
      </c>
      <c r="AH41" s="178">
        <f t="shared" si="238"/>
        <v>322</v>
      </c>
      <c r="AI41" s="732">
        <f t="shared" si="238"/>
        <v>324</v>
      </c>
      <c r="AJ41" s="732">
        <f t="shared" si="238"/>
        <v>326</v>
      </c>
      <c r="AK41" s="732">
        <f t="shared" si="238"/>
        <v>328</v>
      </c>
      <c r="AL41" s="736">
        <f t="shared" si="238"/>
        <v>330</v>
      </c>
      <c r="AM41" s="736">
        <f t="shared" si="238"/>
        <v>330</v>
      </c>
      <c r="AN41" s="742"/>
      <c r="AO41" s="850">
        <f t="shared" ref="AO41:AZ41" si="239">SUM(AO42:AO47)</f>
        <v>778</v>
      </c>
      <c r="AP41" s="851">
        <f t="shared" si="239"/>
        <v>778</v>
      </c>
      <c r="AQ41" s="732">
        <f t="shared" si="239"/>
        <v>775</v>
      </c>
      <c r="AR41" s="732">
        <f t="shared" si="239"/>
        <v>772</v>
      </c>
      <c r="AS41" s="732">
        <f t="shared" si="239"/>
        <v>768</v>
      </c>
      <c r="AT41" s="736">
        <f t="shared" si="239"/>
        <v>766</v>
      </c>
      <c r="AU41" s="736">
        <f t="shared" ref="AU41" si="240">SUM(AU42:AU47)</f>
        <v>766</v>
      </c>
      <c r="AW41" s="355">
        <f t="shared" si="239"/>
        <v>863</v>
      </c>
      <c r="AX41" s="347">
        <f t="shared" si="239"/>
        <v>896</v>
      </c>
      <c r="AY41" s="347">
        <f t="shared" si="239"/>
        <v>1008</v>
      </c>
      <c r="AZ41" s="486">
        <f t="shared" si="239"/>
        <v>903</v>
      </c>
      <c r="BA41" s="486">
        <f t="shared" ref="BA41" si="241">SUM(BA42:BA47)</f>
        <v>937</v>
      </c>
      <c r="BC41" s="460"/>
    </row>
    <row r="42" spans="1:55">
      <c r="A42" s="48" t="s">
        <v>49</v>
      </c>
      <c r="B42" s="583">
        <f>O42+AA42+AQ42+AW42</f>
        <v>2310</v>
      </c>
      <c r="C42" s="586">
        <f t="shared" ref="C42" si="242">P42+AB42+AR42+AX42</f>
        <v>2543</v>
      </c>
      <c r="D42" s="586">
        <f t="shared" ref="D42" si="243">Q42+AC42+AS42+AY42</f>
        <v>2934</v>
      </c>
      <c r="E42" s="735">
        <f t="shared" ref="E42:F42" si="244">R42+AD42+AT42+AZ42</f>
        <v>2847</v>
      </c>
      <c r="F42" s="735">
        <f t="shared" si="244"/>
        <v>4139</v>
      </c>
      <c r="G42" s="346"/>
      <c r="H42" s="375" t="s">
        <v>49</v>
      </c>
      <c r="I42" s="479">
        <f t="shared" si="15"/>
        <v>100</v>
      </c>
      <c r="J42" s="479">
        <f t="shared" si="153"/>
        <v>110.1</v>
      </c>
      <c r="K42" s="479">
        <f t="shared" si="154"/>
        <v>127</v>
      </c>
      <c r="L42" s="423">
        <f t="shared" si="155"/>
        <v>123.2</v>
      </c>
      <c r="M42" s="423">
        <f t="shared" si="155"/>
        <v>179.2</v>
      </c>
      <c r="N42" s="346"/>
      <c r="O42" s="858">
        <f>県外関係人口!B42</f>
        <v>1327</v>
      </c>
      <c r="P42" s="722">
        <f>県外関係人口!C42</f>
        <v>1307</v>
      </c>
      <c r="Q42" s="722">
        <f>県外関係人口!D42</f>
        <v>1307</v>
      </c>
      <c r="R42" s="859">
        <f>県外関係人口!E42</f>
        <v>1307</v>
      </c>
      <c r="S42" s="859">
        <f>県外関係人口!F42</f>
        <v>1307</v>
      </c>
      <c r="T42" s="722"/>
      <c r="U42" s="176">
        <f>ふるさと納税件数!R18</f>
        <v>3614</v>
      </c>
      <c r="V42" s="175">
        <f>ふるさと納税件数!T18</f>
        <v>5006</v>
      </c>
      <c r="W42" s="175">
        <f>ふるさと納税件数!V18</f>
        <v>5800</v>
      </c>
      <c r="X42" s="196">
        <f>ふるさと納税件数!X18</f>
        <v>5464</v>
      </c>
      <c r="Y42" s="196">
        <f>ふるさと納税件数!Z18</f>
        <v>12010</v>
      </c>
      <c r="Z42" s="175"/>
      <c r="AA42" s="176">
        <f>ROUND(U42/$AA$79,0)</f>
        <v>646</v>
      </c>
      <c r="AB42" s="175">
        <f>ROUND(V42/$AB$79,0)</f>
        <v>887</v>
      </c>
      <c r="AC42" s="175">
        <f>ROUND(W42/$AC$79,0)</f>
        <v>1289</v>
      </c>
      <c r="AD42" s="196">
        <f>ROUND(X42/$AD$79,0)</f>
        <v>1206</v>
      </c>
      <c r="AE42" s="196">
        <f t="shared" ref="AE42:AE47" si="245">ROUND(Y42/$AE$79,0)</f>
        <v>2509</v>
      </c>
      <c r="AF42" s="346"/>
      <c r="AG42" s="176">
        <f>H25住宅土地!O38</f>
        <v>70</v>
      </c>
      <c r="AH42" s="277">
        <f t="shared" ref="AH42:AH47" si="246">ROUND(AG42+(AL42-AG42)/5,0)</f>
        <v>72</v>
      </c>
      <c r="AI42" s="277">
        <f t="shared" ref="AI42" si="247">ROUND(AG42+(AL42-AG42)/5*2,0)</f>
        <v>74</v>
      </c>
      <c r="AJ42" s="277">
        <f t="shared" ref="AJ42" si="248">ROUND(AG42+(AL42-AG42)/5*3,0)</f>
        <v>76</v>
      </c>
      <c r="AK42" s="277">
        <f t="shared" ref="AK42" si="249">ROUND(AG42+(AL42-AG42)/5*4,0)</f>
        <v>78</v>
      </c>
      <c r="AL42" s="735">
        <f>H30住宅土地!L34</f>
        <v>80</v>
      </c>
      <c r="AM42" s="1034">
        <f t="shared" si="151"/>
        <v>80</v>
      </c>
      <c r="AN42" s="742"/>
      <c r="AO42" s="848">
        <f t="shared" ref="AO42:AO47" si="250">ROUND(AG42*$AG$79,0)</f>
        <v>170</v>
      </c>
      <c r="AP42" s="849">
        <f t="shared" ref="AP42:AP47" si="251">ROUND(AH42*$AH$79,0)</f>
        <v>174</v>
      </c>
      <c r="AQ42" s="277">
        <f t="shared" ref="AQ42:AQ47" si="252">ROUND(AI42*$AI$79,0)</f>
        <v>177</v>
      </c>
      <c r="AR42" s="277">
        <f t="shared" ref="AR42:AR47" si="253">ROUND(AJ42*$AJ$79,0)</f>
        <v>180</v>
      </c>
      <c r="AS42" s="277">
        <f t="shared" ref="AS42:AS47" si="254">ROUND(AK42*$AK$79,0)</f>
        <v>183</v>
      </c>
      <c r="AT42" s="735">
        <f t="shared" ref="AT42:AU47" si="255">ROUND(AL42*$AL$79,0)</f>
        <v>186</v>
      </c>
      <c r="AU42" s="735">
        <f t="shared" si="255"/>
        <v>186</v>
      </c>
      <c r="AW42" s="583">
        <f>観光人口2!U18</f>
        <v>160</v>
      </c>
      <c r="AX42" s="586">
        <f>観光人口2!V18</f>
        <v>169</v>
      </c>
      <c r="AY42" s="586">
        <f>観光人口2!W18</f>
        <v>155</v>
      </c>
      <c r="AZ42" s="735">
        <f>観光人口2!X18</f>
        <v>148</v>
      </c>
      <c r="BA42" s="735">
        <f>観光人口2!Y18</f>
        <v>137</v>
      </c>
      <c r="BC42" s="460"/>
    </row>
    <row r="43" spans="1:55">
      <c r="A43" s="43" t="s">
        <v>50</v>
      </c>
      <c r="B43" s="583">
        <f t="shared" ref="B43:B47" si="256">O43+AA43+AQ43+AW43</f>
        <v>3137</v>
      </c>
      <c r="C43" s="586">
        <f t="shared" ref="C43:C47" si="257">P43+AB43+AR43+AX43</f>
        <v>3972</v>
      </c>
      <c r="D43" s="586">
        <f t="shared" ref="D43:D47" si="258">Q43+AC43+AS43+AY43</f>
        <v>4263</v>
      </c>
      <c r="E43" s="735">
        <f t="shared" ref="E43:F47" si="259">R43+AD43+AT43+AZ43</f>
        <v>4531</v>
      </c>
      <c r="F43" s="735">
        <f t="shared" si="259"/>
        <v>5831</v>
      </c>
      <c r="G43" s="346"/>
      <c r="H43" s="370" t="s">
        <v>50</v>
      </c>
      <c r="I43" s="479">
        <f t="shared" si="15"/>
        <v>100</v>
      </c>
      <c r="J43" s="479">
        <f t="shared" si="153"/>
        <v>126.6</v>
      </c>
      <c r="K43" s="479">
        <f t="shared" si="154"/>
        <v>135.9</v>
      </c>
      <c r="L43" s="423">
        <f t="shared" si="155"/>
        <v>144.4</v>
      </c>
      <c r="M43" s="423">
        <f t="shared" si="155"/>
        <v>185.9</v>
      </c>
      <c r="N43" s="346"/>
      <c r="O43" s="858">
        <f>県外関係人口!B43</f>
        <v>2042</v>
      </c>
      <c r="P43" s="722">
        <f>県外関係人口!C43</f>
        <v>2146</v>
      </c>
      <c r="Q43" s="722">
        <f>県外関係人口!D43</f>
        <v>2146</v>
      </c>
      <c r="R43" s="859">
        <f>県外関係人口!E43</f>
        <v>2146</v>
      </c>
      <c r="S43" s="859">
        <f>県外関係人口!F43</f>
        <v>2146</v>
      </c>
      <c r="T43" s="722"/>
      <c r="U43" s="176">
        <f>ふるさと納税件数!R20</f>
        <v>3482</v>
      </c>
      <c r="V43" s="175">
        <f>ふるさと納税件数!T20</f>
        <v>7659</v>
      </c>
      <c r="W43" s="175">
        <f>ふるさと納税件数!V20</f>
        <v>6666</v>
      </c>
      <c r="X43" s="196">
        <f>ふるさと納税件数!X20</f>
        <v>8067</v>
      </c>
      <c r="Y43" s="196">
        <f>ふるさと納税件数!Z20</f>
        <v>14606</v>
      </c>
      <c r="Z43" s="175"/>
      <c r="AA43" s="176">
        <f t="shared" ref="AA43:AA47" si="260">ROUND(U43/$AA$79,0)</f>
        <v>623</v>
      </c>
      <c r="AB43" s="175">
        <f t="shared" ref="AB43:AB47" si="261">ROUND(V43/$AB$79,0)</f>
        <v>1357</v>
      </c>
      <c r="AC43" s="175">
        <f t="shared" ref="AC43:AC47" si="262">ROUND(W43/$AC$79,0)</f>
        <v>1481</v>
      </c>
      <c r="AD43" s="196">
        <f t="shared" ref="AD43:AD47" si="263">ROUND(X43/$AD$79,0)</f>
        <v>1781</v>
      </c>
      <c r="AE43" s="196">
        <f t="shared" si="245"/>
        <v>3051</v>
      </c>
      <c r="AF43" s="346"/>
      <c r="AG43" s="176">
        <f>H25住宅土地!O40</f>
        <v>120</v>
      </c>
      <c r="AH43" s="277">
        <f t="shared" si="246"/>
        <v>128</v>
      </c>
      <c r="AI43" s="277">
        <f t="shared" ref="AI43:AI47" si="264">ROUND(AG43+(AL43-AG43)/5*2,0)</f>
        <v>136</v>
      </c>
      <c r="AJ43" s="277">
        <f t="shared" ref="AJ43:AJ47" si="265">ROUND(AG43+(AL43-AG43)/5*3,0)</f>
        <v>144</v>
      </c>
      <c r="AK43" s="277">
        <f t="shared" ref="AK43:AK47" si="266">ROUND(AG43+(AL43-AG43)/5*4,0)</f>
        <v>152</v>
      </c>
      <c r="AL43" s="735">
        <f>H30住宅土地!L36</f>
        <v>160</v>
      </c>
      <c r="AM43" s="1034">
        <f t="shared" si="151"/>
        <v>160</v>
      </c>
      <c r="AN43" s="742"/>
      <c r="AO43" s="848">
        <f t="shared" si="250"/>
        <v>292</v>
      </c>
      <c r="AP43" s="849">
        <f t="shared" si="251"/>
        <v>309</v>
      </c>
      <c r="AQ43" s="277">
        <f t="shared" si="252"/>
        <v>325</v>
      </c>
      <c r="AR43" s="277">
        <f t="shared" si="253"/>
        <v>341</v>
      </c>
      <c r="AS43" s="277">
        <f t="shared" si="254"/>
        <v>356</v>
      </c>
      <c r="AT43" s="735">
        <f t="shared" si="255"/>
        <v>371</v>
      </c>
      <c r="AU43" s="735">
        <f t="shared" si="255"/>
        <v>371</v>
      </c>
      <c r="AW43" s="583">
        <f>観光人口2!U19</f>
        <v>147</v>
      </c>
      <c r="AX43" s="586">
        <f>観光人口2!V19</f>
        <v>128</v>
      </c>
      <c r="AY43" s="586">
        <f>観光人口2!W19</f>
        <v>280</v>
      </c>
      <c r="AZ43" s="735">
        <f>観光人口2!X19</f>
        <v>233</v>
      </c>
      <c r="BA43" s="735">
        <f>観光人口2!Y19</f>
        <v>263</v>
      </c>
      <c r="BC43" s="460"/>
    </row>
    <row r="44" spans="1:55">
      <c r="A44" s="43" t="s">
        <v>51</v>
      </c>
      <c r="B44" s="583">
        <f t="shared" si="256"/>
        <v>1182</v>
      </c>
      <c r="C44" s="586">
        <f t="shared" si="257"/>
        <v>2169</v>
      </c>
      <c r="D44" s="586">
        <f t="shared" si="258"/>
        <v>2775</v>
      </c>
      <c r="E44" s="735">
        <f t="shared" si="259"/>
        <v>2966</v>
      </c>
      <c r="F44" s="735">
        <f t="shared" si="259"/>
        <v>3596</v>
      </c>
      <c r="G44" s="346"/>
      <c r="H44" s="370" t="s">
        <v>51</v>
      </c>
      <c r="I44" s="479">
        <f t="shared" si="15"/>
        <v>100</v>
      </c>
      <c r="J44" s="479">
        <f t="shared" si="153"/>
        <v>183.5</v>
      </c>
      <c r="K44" s="479">
        <f t="shared" si="154"/>
        <v>234.8</v>
      </c>
      <c r="L44" s="423">
        <f t="shared" si="155"/>
        <v>250.9</v>
      </c>
      <c r="M44" s="423">
        <f t="shared" si="155"/>
        <v>304.2</v>
      </c>
      <c r="N44" s="346"/>
      <c r="O44" s="858">
        <f>県外関係人口!B44</f>
        <v>766</v>
      </c>
      <c r="P44" s="722">
        <f>県外関係人口!C44</f>
        <v>762</v>
      </c>
      <c r="Q44" s="722">
        <f>県外関係人口!D44</f>
        <v>754</v>
      </c>
      <c r="R44" s="859">
        <f>県外関係人口!E44</f>
        <v>759</v>
      </c>
      <c r="S44" s="859">
        <f>県外関係人口!F44</f>
        <v>749</v>
      </c>
      <c r="T44" s="722"/>
      <c r="U44" s="176">
        <f>ふるさと納税件数!R23</f>
        <v>1271</v>
      </c>
      <c r="V44" s="175">
        <f>ふるさと納税件数!T23</f>
        <v>7132</v>
      </c>
      <c r="W44" s="175">
        <f>ふるさと納税件数!V23</f>
        <v>8484</v>
      </c>
      <c r="X44" s="196">
        <f>ふるさと納税件数!X23</f>
        <v>9439</v>
      </c>
      <c r="Y44" s="196">
        <f>ふるさと納税件数!Z23</f>
        <v>13070</v>
      </c>
      <c r="Z44" s="175"/>
      <c r="AA44" s="176">
        <f t="shared" si="260"/>
        <v>227</v>
      </c>
      <c r="AB44" s="175">
        <f t="shared" si="261"/>
        <v>1264</v>
      </c>
      <c r="AC44" s="175">
        <f t="shared" si="262"/>
        <v>1885</v>
      </c>
      <c r="AD44" s="196">
        <f t="shared" si="263"/>
        <v>2084</v>
      </c>
      <c r="AE44" s="196">
        <f t="shared" si="245"/>
        <v>2731</v>
      </c>
      <c r="AF44" s="346"/>
      <c r="AG44" s="176">
        <f>H25住宅土地!O43</f>
        <v>20</v>
      </c>
      <c r="AH44" s="277">
        <f t="shared" si="246"/>
        <v>16</v>
      </c>
      <c r="AI44" s="277">
        <f t="shared" si="264"/>
        <v>12</v>
      </c>
      <c r="AJ44" s="277">
        <f t="shared" si="265"/>
        <v>8</v>
      </c>
      <c r="AK44" s="277">
        <f t="shared" si="266"/>
        <v>4</v>
      </c>
      <c r="AL44" s="833" t="str">
        <f>H30住宅土地!L39</f>
        <v>0</v>
      </c>
      <c r="AM44" s="1034" t="str">
        <f t="shared" si="151"/>
        <v>0</v>
      </c>
      <c r="AN44" s="742"/>
      <c r="AO44" s="848">
        <f t="shared" si="250"/>
        <v>49</v>
      </c>
      <c r="AP44" s="849">
        <f t="shared" si="251"/>
        <v>39</v>
      </c>
      <c r="AQ44" s="277">
        <f t="shared" si="252"/>
        <v>29</v>
      </c>
      <c r="AR44" s="277">
        <f t="shared" si="253"/>
        <v>19</v>
      </c>
      <c r="AS44" s="277">
        <f t="shared" si="254"/>
        <v>9</v>
      </c>
      <c r="AT44" s="735">
        <f t="shared" si="255"/>
        <v>0</v>
      </c>
      <c r="AU44" s="735">
        <f t="shared" si="255"/>
        <v>0</v>
      </c>
      <c r="AW44" s="583">
        <f>観光人口2!U20</f>
        <v>160</v>
      </c>
      <c r="AX44" s="586">
        <f>観光人口2!V20</f>
        <v>124</v>
      </c>
      <c r="AY44" s="586">
        <f>観光人口2!W20</f>
        <v>127</v>
      </c>
      <c r="AZ44" s="735">
        <f>観光人口2!X20</f>
        <v>123</v>
      </c>
      <c r="BA44" s="735">
        <f>観光人口2!Y20</f>
        <v>116</v>
      </c>
      <c r="BC44" s="460"/>
    </row>
    <row r="45" spans="1:55">
      <c r="A45" s="43" t="s">
        <v>52</v>
      </c>
      <c r="B45" s="583">
        <f t="shared" si="256"/>
        <v>1837</v>
      </c>
      <c r="C45" s="586">
        <f t="shared" si="257"/>
        <v>3444</v>
      </c>
      <c r="D45" s="586">
        <f t="shared" si="258"/>
        <v>4609</v>
      </c>
      <c r="E45" s="735">
        <f t="shared" si="259"/>
        <v>5146</v>
      </c>
      <c r="F45" s="735">
        <f t="shared" si="259"/>
        <v>10803</v>
      </c>
      <c r="G45" s="346"/>
      <c r="H45" s="370" t="s">
        <v>52</v>
      </c>
      <c r="I45" s="479">
        <f t="shared" si="15"/>
        <v>100</v>
      </c>
      <c r="J45" s="479">
        <f t="shared" si="153"/>
        <v>187.5</v>
      </c>
      <c r="K45" s="479">
        <f t="shared" si="154"/>
        <v>250.9</v>
      </c>
      <c r="L45" s="423">
        <f t="shared" si="155"/>
        <v>280.10000000000002</v>
      </c>
      <c r="M45" s="423">
        <f t="shared" si="155"/>
        <v>588.1</v>
      </c>
      <c r="N45" s="346"/>
      <c r="O45" s="858">
        <f>県外関係人口!B45</f>
        <v>950</v>
      </c>
      <c r="P45" s="722">
        <f>県外関係人口!C45</f>
        <v>1102</v>
      </c>
      <c r="Q45" s="722">
        <f>県外関係人口!D45</f>
        <v>1098</v>
      </c>
      <c r="R45" s="859">
        <f>県外関係人口!E45</f>
        <v>1092</v>
      </c>
      <c r="S45" s="859">
        <f>県外関係人口!F45</f>
        <v>1089</v>
      </c>
      <c r="T45" s="722"/>
      <c r="U45" s="176">
        <f>ふるさと納税件数!R25</f>
        <v>4575</v>
      </c>
      <c r="V45" s="175">
        <f>ふるさと納税件数!T25</f>
        <v>12800</v>
      </c>
      <c r="W45" s="175">
        <f>ふるさと納税件数!V25</f>
        <v>15522</v>
      </c>
      <c r="X45" s="196">
        <f>ふるさと納税件数!X25</f>
        <v>17997</v>
      </c>
      <c r="Y45" s="196">
        <f>ふるさと納税件数!Z25</f>
        <v>45780</v>
      </c>
      <c r="Z45" s="175"/>
      <c r="AA45" s="176">
        <f t="shared" si="260"/>
        <v>818</v>
      </c>
      <c r="AB45" s="175">
        <f t="shared" si="261"/>
        <v>2269</v>
      </c>
      <c r="AC45" s="175">
        <f t="shared" si="262"/>
        <v>3449</v>
      </c>
      <c r="AD45" s="196">
        <f t="shared" si="263"/>
        <v>3973</v>
      </c>
      <c r="AE45" s="196">
        <f t="shared" si="245"/>
        <v>9564</v>
      </c>
      <c r="AF45" s="346"/>
      <c r="AG45" s="176">
        <f>H25住宅土地!O45</f>
        <v>0</v>
      </c>
      <c r="AH45" s="277">
        <f t="shared" si="246"/>
        <v>2</v>
      </c>
      <c r="AI45" s="277">
        <f t="shared" si="264"/>
        <v>4</v>
      </c>
      <c r="AJ45" s="277">
        <f t="shared" si="265"/>
        <v>6</v>
      </c>
      <c r="AK45" s="277">
        <f t="shared" si="266"/>
        <v>8</v>
      </c>
      <c r="AL45" s="735">
        <f>H30住宅土地!L41</f>
        <v>10</v>
      </c>
      <c r="AM45" s="1034">
        <f t="shared" si="151"/>
        <v>10</v>
      </c>
      <c r="AN45" s="742"/>
      <c r="AO45" s="848">
        <f t="shared" si="250"/>
        <v>0</v>
      </c>
      <c r="AP45" s="849">
        <f t="shared" si="251"/>
        <v>5</v>
      </c>
      <c r="AQ45" s="277">
        <f t="shared" si="252"/>
        <v>10</v>
      </c>
      <c r="AR45" s="277">
        <f t="shared" si="253"/>
        <v>14</v>
      </c>
      <c r="AS45" s="277">
        <f t="shared" si="254"/>
        <v>19</v>
      </c>
      <c r="AT45" s="735">
        <f t="shared" si="255"/>
        <v>23</v>
      </c>
      <c r="AU45" s="735">
        <f t="shared" si="255"/>
        <v>23</v>
      </c>
      <c r="AW45" s="583">
        <f>観光人口2!U21</f>
        <v>59</v>
      </c>
      <c r="AX45" s="586">
        <f>観光人口2!V21</f>
        <v>59</v>
      </c>
      <c r="AY45" s="586">
        <f>観光人口2!W21</f>
        <v>43</v>
      </c>
      <c r="AZ45" s="735">
        <f>観光人口2!X21</f>
        <v>58</v>
      </c>
      <c r="BA45" s="735">
        <f>観光人口2!Y21</f>
        <v>127</v>
      </c>
      <c r="BC45" s="460"/>
    </row>
    <row r="46" spans="1:55">
      <c r="A46" s="43" t="s">
        <v>53</v>
      </c>
      <c r="B46" s="583">
        <f t="shared" si="256"/>
        <v>599</v>
      </c>
      <c r="C46" s="586">
        <f t="shared" si="257"/>
        <v>708</v>
      </c>
      <c r="D46" s="586">
        <f t="shared" si="258"/>
        <v>886</v>
      </c>
      <c r="E46" s="735">
        <f t="shared" si="259"/>
        <v>781</v>
      </c>
      <c r="F46" s="735">
        <f t="shared" si="259"/>
        <v>1697</v>
      </c>
      <c r="G46" s="346"/>
      <c r="H46" s="370" t="s">
        <v>53</v>
      </c>
      <c r="I46" s="479">
        <f t="shared" si="15"/>
        <v>100</v>
      </c>
      <c r="J46" s="479">
        <f t="shared" si="153"/>
        <v>118.2</v>
      </c>
      <c r="K46" s="479">
        <f t="shared" si="154"/>
        <v>147.9</v>
      </c>
      <c r="L46" s="423">
        <f t="shared" si="155"/>
        <v>130.4</v>
      </c>
      <c r="M46" s="423">
        <f t="shared" si="155"/>
        <v>283.3</v>
      </c>
      <c r="N46" s="346"/>
      <c r="O46" s="858">
        <f>県外関係人口!B46</f>
        <v>0</v>
      </c>
      <c r="P46" s="722">
        <f>県外関係人口!C46</f>
        <v>0</v>
      </c>
      <c r="Q46" s="722">
        <f>県外関係人口!D46</f>
        <v>0</v>
      </c>
      <c r="R46" s="859">
        <f>県外関係人口!E46</f>
        <v>0</v>
      </c>
      <c r="S46" s="859">
        <f>県外関係人口!F46</f>
        <v>0</v>
      </c>
      <c r="T46" s="722"/>
      <c r="U46" s="176">
        <f>ふるさと納税件数!R33</f>
        <v>548</v>
      </c>
      <c r="V46" s="175">
        <f>ふるさと納税件数!T33</f>
        <v>800</v>
      </c>
      <c r="W46" s="175">
        <f>ふるさと納税件数!V33</f>
        <v>1561</v>
      </c>
      <c r="X46" s="196">
        <f>ふるさと納税件数!X33</f>
        <v>1247</v>
      </c>
      <c r="Y46" s="196">
        <f>ふるさと納税件数!Z33</f>
        <v>5964</v>
      </c>
      <c r="Z46" s="175"/>
      <c r="AA46" s="176">
        <f t="shared" si="260"/>
        <v>98</v>
      </c>
      <c r="AB46" s="175">
        <f t="shared" si="261"/>
        <v>142</v>
      </c>
      <c r="AC46" s="175">
        <f t="shared" si="262"/>
        <v>347</v>
      </c>
      <c r="AD46" s="196">
        <f t="shared" si="263"/>
        <v>275</v>
      </c>
      <c r="AE46" s="196">
        <f t="shared" si="245"/>
        <v>1246</v>
      </c>
      <c r="AF46" s="346"/>
      <c r="AG46" s="176">
        <f>H25住宅土地!O53</f>
        <v>110</v>
      </c>
      <c r="AH46" s="277">
        <f t="shared" si="246"/>
        <v>104</v>
      </c>
      <c r="AI46" s="277">
        <f t="shared" si="264"/>
        <v>98</v>
      </c>
      <c r="AJ46" s="277">
        <f t="shared" si="265"/>
        <v>92</v>
      </c>
      <c r="AK46" s="277">
        <f t="shared" si="266"/>
        <v>86</v>
      </c>
      <c r="AL46" s="735">
        <f>H30住宅土地!L49</f>
        <v>80</v>
      </c>
      <c r="AM46" s="1034">
        <f t="shared" si="151"/>
        <v>80</v>
      </c>
      <c r="AN46" s="742"/>
      <c r="AO46" s="848">
        <f t="shared" si="250"/>
        <v>267</v>
      </c>
      <c r="AP46" s="849">
        <f t="shared" si="251"/>
        <v>251</v>
      </c>
      <c r="AQ46" s="277">
        <f t="shared" si="252"/>
        <v>234</v>
      </c>
      <c r="AR46" s="277">
        <f t="shared" si="253"/>
        <v>218</v>
      </c>
      <c r="AS46" s="277">
        <f t="shared" si="254"/>
        <v>201</v>
      </c>
      <c r="AT46" s="735">
        <f t="shared" si="255"/>
        <v>186</v>
      </c>
      <c r="AU46" s="735">
        <f t="shared" si="255"/>
        <v>186</v>
      </c>
      <c r="AW46" s="583">
        <f>観光人口2!U22</f>
        <v>267</v>
      </c>
      <c r="AX46" s="586">
        <f>観光人口2!V22</f>
        <v>348</v>
      </c>
      <c r="AY46" s="586">
        <f>観光人口2!W22</f>
        <v>338</v>
      </c>
      <c r="AZ46" s="735">
        <f>観光人口2!X22</f>
        <v>320</v>
      </c>
      <c r="BA46" s="735">
        <f>観光人口2!Y22</f>
        <v>265</v>
      </c>
      <c r="BC46" s="460"/>
    </row>
    <row r="47" spans="1:55">
      <c r="A47" s="45" t="s">
        <v>54</v>
      </c>
      <c r="B47" s="583">
        <f t="shared" si="256"/>
        <v>2274</v>
      </c>
      <c r="C47" s="586">
        <f t="shared" si="257"/>
        <v>1755</v>
      </c>
      <c r="D47" s="586">
        <f t="shared" si="258"/>
        <v>2248</v>
      </c>
      <c r="E47" s="735">
        <f t="shared" si="259"/>
        <v>2309</v>
      </c>
      <c r="F47" s="735">
        <f t="shared" si="259"/>
        <v>2090</v>
      </c>
      <c r="G47" s="346"/>
      <c r="H47" s="370" t="s">
        <v>54</v>
      </c>
      <c r="I47" s="479">
        <f t="shared" si="15"/>
        <v>100</v>
      </c>
      <c r="J47" s="479">
        <f t="shared" si="153"/>
        <v>77.2</v>
      </c>
      <c r="K47" s="479">
        <f t="shared" si="154"/>
        <v>98.9</v>
      </c>
      <c r="L47" s="423">
        <f t="shared" si="155"/>
        <v>101.5</v>
      </c>
      <c r="M47" s="423">
        <f t="shared" si="155"/>
        <v>91.9</v>
      </c>
      <c r="N47" s="346"/>
      <c r="O47" s="860">
        <f>県外関係人口!B47</f>
        <v>845</v>
      </c>
      <c r="P47" s="723">
        <f>県外関係人口!C47</f>
        <v>864</v>
      </c>
      <c r="Q47" s="723">
        <f>県外関係人口!D47</f>
        <v>864</v>
      </c>
      <c r="R47" s="861">
        <f>県外関係人口!E47</f>
        <v>864</v>
      </c>
      <c r="S47" s="861">
        <f>県外関係人口!F47</f>
        <v>864</v>
      </c>
      <c r="T47" s="722"/>
      <c r="U47" s="252">
        <f>ふるさと納税件数!R36</f>
        <v>7599</v>
      </c>
      <c r="V47" s="174">
        <f>ふるさと納税件数!T36</f>
        <v>4642</v>
      </c>
      <c r="W47" s="174">
        <f>ふるさと納税件数!V36</f>
        <v>5937</v>
      </c>
      <c r="X47" s="862">
        <f>ふるさと納税件数!X36</f>
        <v>6452</v>
      </c>
      <c r="Y47" s="862">
        <f>ふるさと納税件数!Z36</f>
        <v>5728</v>
      </c>
      <c r="Z47" s="175"/>
      <c r="AA47" s="252">
        <f t="shared" si="260"/>
        <v>1359</v>
      </c>
      <c r="AB47" s="174">
        <f t="shared" si="261"/>
        <v>823</v>
      </c>
      <c r="AC47" s="174">
        <f t="shared" si="262"/>
        <v>1319</v>
      </c>
      <c r="AD47" s="862">
        <f t="shared" si="263"/>
        <v>1424</v>
      </c>
      <c r="AE47" s="862">
        <f t="shared" si="245"/>
        <v>1197</v>
      </c>
      <c r="AF47" s="346"/>
      <c r="AG47" s="252">
        <f>H25住宅土地!O56</f>
        <v>0</v>
      </c>
      <c r="AH47" s="719">
        <f t="shared" si="246"/>
        <v>0</v>
      </c>
      <c r="AI47" s="719">
        <f t="shared" si="264"/>
        <v>0</v>
      </c>
      <c r="AJ47" s="719">
        <f t="shared" si="265"/>
        <v>0</v>
      </c>
      <c r="AK47" s="719">
        <f t="shared" si="266"/>
        <v>0</v>
      </c>
      <c r="AL47" s="834" t="str">
        <f>H30住宅土地!L52</f>
        <v>0</v>
      </c>
      <c r="AM47" s="1036" t="str">
        <f t="shared" si="151"/>
        <v>0</v>
      </c>
      <c r="AN47" s="742"/>
      <c r="AO47" s="852">
        <f t="shared" si="250"/>
        <v>0</v>
      </c>
      <c r="AP47" s="853">
        <f t="shared" si="251"/>
        <v>0</v>
      </c>
      <c r="AQ47" s="719">
        <f t="shared" si="252"/>
        <v>0</v>
      </c>
      <c r="AR47" s="719">
        <f t="shared" si="253"/>
        <v>0</v>
      </c>
      <c r="AS47" s="719">
        <f t="shared" si="254"/>
        <v>0</v>
      </c>
      <c r="AT47" s="737">
        <f t="shared" si="255"/>
        <v>0</v>
      </c>
      <c r="AU47" s="737">
        <f t="shared" si="255"/>
        <v>0</v>
      </c>
      <c r="AW47" s="729">
        <f>観光人口2!U23</f>
        <v>70</v>
      </c>
      <c r="AX47" s="587">
        <f>観光人口2!V23</f>
        <v>68</v>
      </c>
      <c r="AY47" s="587">
        <f>観光人口2!W23</f>
        <v>65</v>
      </c>
      <c r="AZ47" s="737">
        <f>観光人口2!X23</f>
        <v>21</v>
      </c>
      <c r="BA47" s="737">
        <f>観光人口2!Y23</f>
        <v>29</v>
      </c>
      <c r="BC47" s="460"/>
    </row>
    <row r="48" spans="1:55">
      <c r="A48" s="47" t="s">
        <v>21</v>
      </c>
      <c r="B48" s="726">
        <f t="shared" ref="B48:W48" si="267">SUM(B49:B52)</f>
        <v>14317</v>
      </c>
      <c r="C48" s="585">
        <f t="shared" si="267"/>
        <v>12582</v>
      </c>
      <c r="D48" s="585">
        <f t="shared" si="267"/>
        <v>12310</v>
      </c>
      <c r="E48" s="736">
        <f t="shared" si="267"/>
        <v>13219</v>
      </c>
      <c r="F48" s="736">
        <f t="shared" ref="F48" si="268">SUM(F49:F52)</f>
        <v>13071</v>
      </c>
      <c r="G48" s="346"/>
      <c r="H48" s="376" t="s">
        <v>21</v>
      </c>
      <c r="I48" s="873">
        <f t="shared" si="15"/>
        <v>100</v>
      </c>
      <c r="J48" s="873">
        <f t="shared" si="153"/>
        <v>87.9</v>
      </c>
      <c r="K48" s="873">
        <f t="shared" si="154"/>
        <v>86</v>
      </c>
      <c r="L48" s="426">
        <f t="shared" si="155"/>
        <v>92.3</v>
      </c>
      <c r="M48" s="426">
        <f t="shared" si="155"/>
        <v>91.3</v>
      </c>
      <c r="N48" s="346"/>
      <c r="O48" s="176">
        <f t="shared" si="267"/>
        <v>7402</v>
      </c>
      <c r="P48" s="175">
        <f t="shared" si="267"/>
        <v>7028</v>
      </c>
      <c r="Q48" s="175">
        <f t="shared" si="267"/>
        <v>7028</v>
      </c>
      <c r="R48" s="196">
        <f t="shared" ref="R48:S48" si="269">SUM(R49:R52)</f>
        <v>7027</v>
      </c>
      <c r="S48" s="196">
        <f t="shared" si="269"/>
        <v>7026</v>
      </c>
      <c r="U48" s="176">
        <f t="shared" si="267"/>
        <v>14933</v>
      </c>
      <c r="V48" s="175">
        <f t="shared" si="267"/>
        <v>11098</v>
      </c>
      <c r="W48" s="175">
        <f t="shared" si="267"/>
        <v>8902</v>
      </c>
      <c r="X48" s="196">
        <f t="shared" ref="X48:Y48" si="270">SUM(X49:X52)</f>
        <v>10402</v>
      </c>
      <c r="Y48" s="196">
        <f t="shared" si="270"/>
        <v>14051</v>
      </c>
      <c r="Z48" s="175"/>
      <c r="AA48" s="176">
        <f t="shared" ref="AA48:AD48" si="271">SUM(AA49:AA52)</f>
        <v>2672</v>
      </c>
      <c r="AB48" s="175">
        <f t="shared" si="271"/>
        <v>1966</v>
      </c>
      <c r="AC48" s="175">
        <f t="shared" si="271"/>
        <v>1978</v>
      </c>
      <c r="AD48" s="196">
        <f t="shared" si="271"/>
        <v>2296</v>
      </c>
      <c r="AE48" s="196">
        <f t="shared" ref="AE48" si="272">SUM(AE49:AE52)</f>
        <v>2935</v>
      </c>
      <c r="AF48" s="346"/>
      <c r="AG48" s="176">
        <f t="shared" ref="AG48:AM48" si="273">SUM(AG49:AG52)</f>
        <v>450</v>
      </c>
      <c r="AH48" s="175">
        <f t="shared" si="273"/>
        <v>486</v>
      </c>
      <c r="AI48" s="277">
        <f t="shared" si="273"/>
        <v>522</v>
      </c>
      <c r="AJ48" s="277">
        <f t="shared" si="273"/>
        <v>558</v>
      </c>
      <c r="AK48" s="277">
        <f t="shared" si="273"/>
        <v>594</v>
      </c>
      <c r="AL48" s="735">
        <f t="shared" si="273"/>
        <v>630</v>
      </c>
      <c r="AM48" s="735">
        <f t="shared" si="273"/>
        <v>630</v>
      </c>
      <c r="AN48" s="742"/>
      <c r="AO48" s="848">
        <f t="shared" ref="AO48:AZ48" si="274">SUM(AO49:AO52)</f>
        <v>1094</v>
      </c>
      <c r="AP48" s="849">
        <f t="shared" si="274"/>
        <v>1172</v>
      </c>
      <c r="AQ48" s="277">
        <f t="shared" si="274"/>
        <v>1248</v>
      </c>
      <c r="AR48" s="277">
        <f t="shared" si="274"/>
        <v>1320</v>
      </c>
      <c r="AS48" s="277">
        <f t="shared" si="274"/>
        <v>1391</v>
      </c>
      <c r="AT48" s="735">
        <f t="shared" si="274"/>
        <v>1461</v>
      </c>
      <c r="AU48" s="735">
        <f t="shared" ref="AU48" si="275">SUM(AU49:AU52)</f>
        <v>1461</v>
      </c>
      <c r="AW48" s="354">
        <f t="shared" si="274"/>
        <v>2995</v>
      </c>
      <c r="AX48" s="346">
        <f t="shared" si="274"/>
        <v>2268</v>
      </c>
      <c r="AY48" s="346">
        <f t="shared" si="274"/>
        <v>1913</v>
      </c>
      <c r="AZ48" s="487">
        <f t="shared" si="274"/>
        <v>2435</v>
      </c>
      <c r="BA48" s="487">
        <f t="shared" ref="BA48" si="276">SUM(BA49:BA52)</f>
        <v>1649</v>
      </c>
      <c r="BC48" s="840"/>
    </row>
    <row r="49" spans="1:55">
      <c r="A49" s="48" t="s">
        <v>55</v>
      </c>
      <c r="B49" s="583">
        <f>O49+AA49+AQ49+AW49</f>
        <v>10447</v>
      </c>
      <c r="C49" s="586">
        <f t="shared" ref="C49" si="277">P49+AB49+AR49+AX49</f>
        <v>9430</v>
      </c>
      <c r="D49" s="586">
        <f t="shared" ref="D49" si="278">Q49+AC49+AS49+AY49</f>
        <v>9126</v>
      </c>
      <c r="E49" s="735">
        <f t="shared" ref="E49:F49" si="279">R49+AD49+AT49+AZ49</f>
        <v>9816</v>
      </c>
      <c r="F49" s="735">
        <f t="shared" si="279"/>
        <v>9191</v>
      </c>
      <c r="G49" s="346"/>
      <c r="H49" s="375" t="s">
        <v>55</v>
      </c>
      <c r="I49" s="479">
        <f t="shared" si="15"/>
        <v>100</v>
      </c>
      <c r="J49" s="479">
        <f t="shared" si="153"/>
        <v>90.3</v>
      </c>
      <c r="K49" s="479">
        <f t="shared" si="154"/>
        <v>87.4</v>
      </c>
      <c r="L49" s="423">
        <f t="shared" si="155"/>
        <v>94</v>
      </c>
      <c r="M49" s="423">
        <f t="shared" si="155"/>
        <v>88</v>
      </c>
      <c r="N49" s="346"/>
      <c r="O49" s="858">
        <f>県外関係人口!B49</f>
        <v>6267</v>
      </c>
      <c r="P49" s="722">
        <f>県外関係人口!C49</f>
        <v>5883</v>
      </c>
      <c r="Q49" s="722">
        <f>県外関係人口!D49</f>
        <v>5883</v>
      </c>
      <c r="R49" s="859">
        <f>県外関係人口!E49</f>
        <v>5883</v>
      </c>
      <c r="S49" s="859">
        <f>県外関係人口!F49</f>
        <v>5883</v>
      </c>
      <c r="T49" s="722"/>
      <c r="U49" s="176">
        <f>ふるさと納税件数!R7</f>
        <v>193</v>
      </c>
      <c r="V49" s="175">
        <f>ふるさと納税件数!T7</f>
        <v>330</v>
      </c>
      <c r="W49" s="175">
        <f>ふるさと納税件数!V7</f>
        <v>193</v>
      </c>
      <c r="X49" s="196">
        <f>ふるさと納税件数!X7</f>
        <v>599</v>
      </c>
      <c r="Y49" s="196">
        <f>ふるさと納税件数!Z7</f>
        <v>1266</v>
      </c>
      <c r="Z49" s="175"/>
      <c r="AA49" s="176">
        <f>ROUND(U49/$AA$79,0)</f>
        <v>35</v>
      </c>
      <c r="AB49" s="175">
        <f>ROUND(V49/$AB$79,0)</f>
        <v>58</v>
      </c>
      <c r="AC49" s="175">
        <f>ROUND(W49/$AC$79,0)</f>
        <v>43</v>
      </c>
      <c r="AD49" s="196">
        <f>ROUND(X49/$AD$79,0)</f>
        <v>132</v>
      </c>
      <c r="AE49" s="196">
        <f>ROUND(Y49/$AE$79,0)</f>
        <v>264</v>
      </c>
      <c r="AF49" s="346"/>
      <c r="AG49" s="176">
        <f>H25住宅土地!O27</f>
        <v>450</v>
      </c>
      <c r="AH49" s="277">
        <f t="shared" ref="AH49:AH52" si="280">ROUND(AG49+(AL49-AG49)/5,0)</f>
        <v>486</v>
      </c>
      <c r="AI49" s="277">
        <f t="shared" ref="AI49" si="281">ROUND(AG49+(AL49-AG49)/5*2,0)</f>
        <v>522</v>
      </c>
      <c r="AJ49" s="277">
        <f t="shared" ref="AJ49" si="282">ROUND(AG49+(AL49-AG49)/5*3,0)</f>
        <v>558</v>
      </c>
      <c r="AK49" s="277">
        <f t="shared" ref="AK49" si="283">ROUND(AG49+(AL49-AG49)/5*4,0)</f>
        <v>594</v>
      </c>
      <c r="AL49" s="735">
        <f>H30住宅土地!L23</f>
        <v>630</v>
      </c>
      <c r="AM49" s="1034">
        <f t="shared" si="151"/>
        <v>630</v>
      </c>
      <c r="AN49" s="742"/>
      <c r="AO49" s="848">
        <f>ROUND(AG49*$AG$79,0)</f>
        <v>1094</v>
      </c>
      <c r="AP49" s="849">
        <f>ROUND(AH49*$AH$79,0)</f>
        <v>1172</v>
      </c>
      <c r="AQ49" s="277">
        <f>ROUND(AI49*$AI$79,0)</f>
        <v>1248</v>
      </c>
      <c r="AR49" s="277">
        <f>ROUND(AJ49*$AJ$79,0)</f>
        <v>1320</v>
      </c>
      <c r="AS49" s="277">
        <f>ROUND(AK49*$AK$79,0)</f>
        <v>1391</v>
      </c>
      <c r="AT49" s="735">
        <f t="shared" ref="AT49:AU52" si="284">ROUND(AL49*$AL$79,0)</f>
        <v>1461</v>
      </c>
      <c r="AU49" s="735">
        <f t="shared" si="284"/>
        <v>1461</v>
      </c>
      <c r="AW49" s="583">
        <f>観光人口2!U24</f>
        <v>2897</v>
      </c>
      <c r="AX49" s="586">
        <f>観光人口2!V24</f>
        <v>2169</v>
      </c>
      <c r="AY49" s="586">
        <f>観光人口2!W24</f>
        <v>1809</v>
      </c>
      <c r="AZ49" s="735">
        <f>観光人口2!X24</f>
        <v>2340</v>
      </c>
      <c r="BA49" s="735">
        <f>観光人口2!Y24</f>
        <v>1583</v>
      </c>
      <c r="BC49" s="460"/>
    </row>
    <row r="50" spans="1:55">
      <c r="A50" s="43" t="s">
        <v>56</v>
      </c>
      <c r="B50" s="583">
        <f t="shared" ref="B50:B52" si="285">O50+AA50+AQ50+AW50</f>
        <v>2920</v>
      </c>
      <c r="C50" s="586">
        <f t="shared" ref="C50:C52" si="286">P50+AB50+AR50+AX50</f>
        <v>1797</v>
      </c>
      <c r="D50" s="586">
        <f t="shared" ref="D50:D52" si="287">Q50+AC50+AS50+AY50</f>
        <v>1837</v>
      </c>
      <c r="E50" s="735">
        <f t="shared" ref="E50:F52" si="288">R50+AD50+AT50+AZ50</f>
        <v>2360</v>
      </c>
      <c r="F50" s="735">
        <f t="shared" si="288"/>
        <v>2640</v>
      </c>
      <c r="G50" s="346"/>
      <c r="H50" s="370" t="s">
        <v>56</v>
      </c>
      <c r="I50" s="479">
        <f t="shared" si="15"/>
        <v>100</v>
      </c>
      <c r="J50" s="479">
        <f t="shared" si="153"/>
        <v>61.5</v>
      </c>
      <c r="K50" s="479">
        <f t="shared" si="154"/>
        <v>62.9</v>
      </c>
      <c r="L50" s="423">
        <f t="shared" si="155"/>
        <v>80.8</v>
      </c>
      <c r="M50" s="423">
        <f t="shared" si="155"/>
        <v>90.4</v>
      </c>
      <c r="N50" s="346"/>
      <c r="O50" s="858">
        <f>県外関係人口!B50</f>
        <v>592</v>
      </c>
      <c r="P50" s="722">
        <f>県外関係人口!C50</f>
        <v>603</v>
      </c>
      <c r="Q50" s="722">
        <f>県外関係人口!D50</f>
        <v>603</v>
      </c>
      <c r="R50" s="859">
        <f>県外関係人口!E50</f>
        <v>603</v>
      </c>
      <c r="S50" s="859">
        <f>県外関係人口!F50</f>
        <v>603</v>
      </c>
      <c r="T50" s="722"/>
      <c r="U50" s="176">
        <f>ふるさと納税件数!R39</f>
        <v>12985</v>
      </c>
      <c r="V50" s="175">
        <f>ふるさと納税件数!T39</f>
        <v>6711</v>
      </c>
      <c r="W50" s="175">
        <f>ふるさと納税件数!V39</f>
        <v>5531</v>
      </c>
      <c r="X50" s="196">
        <f>ふるさと納税件数!X39</f>
        <v>7942</v>
      </c>
      <c r="Y50" s="196">
        <f>ふるさと納税件数!Z39</f>
        <v>9732</v>
      </c>
      <c r="Z50" s="175"/>
      <c r="AA50" s="176">
        <f t="shared" ref="AA50:AA52" si="289">ROUND(U50/$AA$79,0)</f>
        <v>2323</v>
      </c>
      <c r="AB50" s="175">
        <f t="shared" ref="AB50:AB52" si="290">ROUND(V50/$AB$79,0)</f>
        <v>1189</v>
      </c>
      <c r="AC50" s="175">
        <f t="shared" ref="AC50:AC52" si="291">ROUND(W50/$AC$79,0)</f>
        <v>1229</v>
      </c>
      <c r="AD50" s="196">
        <f t="shared" ref="AD50:AD52" si="292">ROUND(X50/$AD$79,0)</f>
        <v>1753</v>
      </c>
      <c r="AE50" s="196">
        <f>ROUND(Y50/$AE$79,0)</f>
        <v>2033</v>
      </c>
      <c r="AF50" s="346"/>
      <c r="AG50" s="176">
        <v>0</v>
      </c>
      <c r="AH50" s="277">
        <f t="shared" si="280"/>
        <v>0</v>
      </c>
      <c r="AI50" s="277">
        <f t="shared" ref="AI50:AI52" si="293">ROUND(AG50+(AL50-AG50)/5*2,0)</f>
        <v>0</v>
      </c>
      <c r="AJ50" s="277">
        <f t="shared" ref="AJ50:AJ52" si="294">ROUND(AG50+(AL50-AG50)/5*3,0)</f>
        <v>0</v>
      </c>
      <c r="AK50" s="277">
        <f t="shared" ref="AK50:AK52" si="295">ROUND(AG50+(AL50-AG50)/5*4,0)</f>
        <v>0</v>
      </c>
      <c r="AL50" s="735">
        <v>0</v>
      </c>
      <c r="AM50" s="1034">
        <f t="shared" si="151"/>
        <v>0</v>
      </c>
      <c r="AN50" s="742"/>
      <c r="AO50" s="848">
        <f>ROUND(AG50*$AG$79,0)</f>
        <v>0</v>
      </c>
      <c r="AP50" s="849">
        <f>ROUND(AH50*$AH$79,0)</f>
        <v>0</v>
      </c>
      <c r="AQ50" s="277">
        <f>ROUND(AI50*$AI$79,0)</f>
        <v>0</v>
      </c>
      <c r="AR50" s="277">
        <f>ROUND(AJ50*$AJ$79,0)</f>
        <v>0</v>
      </c>
      <c r="AS50" s="277">
        <f>ROUND(AK50*$AK$79,0)</f>
        <v>0</v>
      </c>
      <c r="AT50" s="735">
        <f t="shared" si="284"/>
        <v>0</v>
      </c>
      <c r="AU50" s="735">
        <f t="shared" si="284"/>
        <v>0</v>
      </c>
      <c r="AW50" s="583">
        <f>観光人口2!U26</f>
        <v>5</v>
      </c>
      <c r="AX50" s="586">
        <f>観光人口2!V26</f>
        <v>5</v>
      </c>
      <c r="AY50" s="586">
        <f>観光人口2!W26</f>
        <v>5</v>
      </c>
      <c r="AZ50" s="735">
        <f>観光人口2!X26</f>
        <v>4</v>
      </c>
      <c r="BA50" s="735">
        <f>観光人口2!Y26</f>
        <v>4</v>
      </c>
      <c r="BC50" s="460"/>
    </row>
    <row r="51" spans="1:55">
      <c r="A51" s="43" t="s">
        <v>57</v>
      </c>
      <c r="B51" s="583">
        <f t="shared" si="285"/>
        <v>138</v>
      </c>
      <c r="C51" s="586">
        <f t="shared" si="286"/>
        <v>195</v>
      </c>
      <c r="D51" s="586">
        <f t="shared" si="287"/>
        <v>267</v>
      </c>
      <c r="E51" s="735">
        <f t="shared" si="288"/>
        <v>175</v>
      </c>
      <c r="F51" s="735">
        <f t="shared" si="288"/>
        <v>396</v>
      </c>
      <c r="G51" s="346"/>
      <c r="H51" s="370" t="s">
        <v>57</v>
      </c>
      <c r="I51" s="479">
        <f t="shared" si="15"/>
        <v>100</v>
      </c>
      <c r="J51" s="479">
        <f t="shared" si="153"/>
        <v>141.30000000000001</v>
      </c>
      <c r="K51" s="479">
        <f t="shared" si="154"/>
        <v>193.5</v>
      </c>
      <c r="L51" s="423">
        <f t="shared" si="155"/>
        <v>126.8</v>
      </c>
      <c r="M51" s="423">
        <f t="shared" si="155"/>
        <v>287</v>
      </c>
      <c r="N51" s="346"/>
      <c r="O51" s="858">
        <f>県外関係人口!B51</f>
        <v>0</v>
      </c>
      <c r="P51" s="722">
        <f>県外関係人口!C51</f>
        <v>0</v>
      </c>
      <c r="Q51" s="722">
        <f>県外関係人口!D51</f>
        <v>0</v>
      </c>
      <c r="R51" s="859">
        <f>県外関係人口!E51</f>
        <v>0</v>
      </c>
      <c r="S51" s="859">
        <f>県外関係人口!F51</f>
        <v>0</v>
      </c>
      <c r="T51" s="722"/>
      <c r="U51" s="176">
        <f>ふるさと納税件数!R40</f>
        <v>702</v>
      </c>
      <c r="V51" s="175">
        <f>ふるさと納税件数!T40</f>
        <v>1030</v>
      </c>
      <c r="W51" s="175">
        <f>ふるさと納税件数!V40</f>
        <v>1143</v>
      </c>
      <c r="X51" s="196">
        <f>ふるさと納税件数!X40</f>
        <v>739</v>
      </c>
      <c r="Y51" s="196">
        <f>ふるさと納税件数!Z40</f>
        <v>1839</v>
      </c>
      <c r="Z51" s="175"/>
      <c r="AA51" s="176">
        <f t="shared" si="289"/>
        <v>126</v>
      </c>
      <c r="AB51" s="175">
        <f t="shared" si="290"/>
        <v>183</v>
      </c>
      <c r="AC51" s="175">
        <f t="shared" si="291"/>
        <v>254</v>
      </c>
      <c r="AD51" s="196">
        <f t="shared" si="292"/>
        <v>163</v>
      </c>
      <c r="AE51" s="196">
        <f>ROUND(Y51/$AE$79,0)</f>
        <v>384</v>
      </c>
      <c r="AF51" s="346"/>
      <c r="AG51" s="176">
        <f>H25住宅土地!O59</f>
        <v>0</v>
      </c>
      <c r="AH51" s="277">
        <f t="shared" si="280"/>
        <v>0</v>
      </c>
      <c r="AI51" s="277">
        <f t="shared" si="293"/>
        <v>0</v>
      </c>
      <c r="AJ51" s="277">
        <f t="shared" si="294"/>
        <v>0</v>
      </c>
      <c r="AK51" s="277">
        <f t="shared" si="295"/>
        <v>0</v>
      </c>
      <c r="AL51" s="833" t="str">
        <f>H30住宅土地!L55</f>
        <v>0</v>
      </c>
      <c r="AM51" s="1034" t="str">
        <f t="shared" si="151"/>
        <v>0</v>
      </c>
      <c r="AN51" s="742"/>
      <c r="AO51" s="848">
        <f>ROUND(AG51*$AG$79,0)</f>
        <v>0</v>
      </c>
      <c r="AP51" s="849">
        <f>ROUND(AH51*$AH$79,0)</f>
        <v>0</v>
      </c>
      <c r="AQ51" s="277">
        <f>ROUND(AI51*$AI$79,0)</f>
        <v>0</v>
      </c>
      <c r="AR51" s="277">
        <f>ROUND(AJ51*$AJ$79,0)</f>
        <v>0</v>
      </c>
      <c r="AS51" s="277">
        <f>ROUND(AK51*$AK$79,0)</f>
        <v>0</v>
      </c>
      <c r="AT51" s="735">
        <f t="shared" si="284"/>
        <v>0</v>
      </c>
      <c r="AU51" s="735">
        <f t="shared" si="284"/>
        <v>0</v>
      </c>
      <c r="AW51" s="583">
        <f>観光人口2!U27</f>
        <v>12</v>
      </c>
      <c r="AX51" s="586">
        <f>観光人口2!V27</f>
        <v>12</v>
      </c>
      <c r="AY51" s="586">
        <f>観光人口2!W27</f>
        <v>13</v>
      </c>
      <c r="AZ51" s="735">
        <f>観光人口2!X27</f>
        <v>12</v>
      </c>
      <c r="BA51" s="735">
        <f>観光人口2!Y27</f>
        <v>12</v>
      </c>
      <c r="BC51" s="460"/>
    </row>
    <row r="52" spans="1:55">
      <c r="A52" s="45" t="s">
        <v>58</v>
      </c>
      <c r="B52" s="729">
        <f t="shared" si="285"/>
        <v>812</v>
      </c>
      <c r="C52" s="587">
        <f t="shared" si="286"/>
        <v>1160</v>
      </c>
      <c r="D52" s="587">
        <f t="shared" si="287"/>
        <v>1080</v>
      </c>
      <c r="E52" s="737">
        <f t="shared" si="288"/>
        <v>868</v>
      </c>
      <c r="F52" s="737">
        <f t="shared" si="288"/>
        <v>844</v>
      </c>
      <c r="G52" s="346"/>
      <c r="H52" s="372" t="s">
        <v>58</v>
      </c>
      <c r="I52" s="874">
        <f t="shared" si="15"/>
        <v>100</v>
      </c>
      <c r="J52" s="874">
        <f t="shared" si="153"/>
        <v>142.9</v>
      </c>
      <c r="K52" s="874">
        <f t="shared" si="154"/>
        <v>133</v>
      </c>
      <c r="L52" s="429">
        <f t="shared" si="155"/>
        <v>106.9</v>
      </c>
      <c r="M52" s="429">
        <f t="shared" si="155"/>
        <v>103.9</v>
      </c>
      <c r="N52" s="346"/>
      <c r="O52" s="860">
        <f>県外関係人口!B52</f>
        <v>543</v>
      </c>
      <c r="P52" s="723">
        <f>県外関係人口!C52</f>
        <v>542</v>
      </c>
      <c r="Q52" s="723">
        <f>県外関係人口!D52</f>
        <v>542</v>
      </c>
      <c r="R52" s="861">
        <f>県外関係人口!E52</f>
        <v>541</v>
      </c>
      <c r="S52" s="861">
        <f>県外関係人口!F52</f>
        <v>540</v>
      </c>
      <c r="T52" s="722"/>
      <c r="U52" s="176">
        <f>ふるさと納税件数!R41</f>
        <v>1053</v>
      </c>
      <c r="V52" s="175">
        <f>ふるさと納税件数!T41</f>
        <v>3027</v>
      </c>
      <c r="W52" s="175">
        <f>ふるさと納税件数!V41</f>
        <v>2035</v>
      </c>
      <c r="X52" s="196">
        <f>ふるさと納税件数!X41</f>
        <v>1122</v>
      </c>
      <c r="Y52" s="196">
        <f>ふるさと納税件数!Z41</f>
        <v>1214</v>
      </c>
      <c r="Z52" s="175"/>
      <c r="AA52" s="176">
        <f t="shared" si="289"/>
        <v>188</v>
      </c>
      <c r="AB52" s="175">
        <f t="shared" si="290"/>
        <v>536</v>
      </c>
      <c r="AC52" s="175">
        <f t="shared" si="291"/>
        <v>452</v>
      </c>
      <c r="AD52" s="196">
        <f t="shared" si="292"/>
        <v>248</v>
      </c>
      <c r="AE52" s="196">
        <f>ROUND(Y52/$AE$79,0)</f>
        <v>254</v>
      </c>
      <c r="AF52" s="346"/>
      <c r="AG52" s="176">
        <v>0</v>
      </c>
      <c r="AH52" s="277">
        <f t="shared" si="280"/>
        <v>0</v>
      </c>
      <c r="AI52" s="277">
        <f t="shared" si="293"/>
        <v>0</v>
      </c>
      <c r="AJ52" s="277">
        <f t="shared" si="294"/>
        <v>0</v>
      </c>
      <c r="AK52" s="277">
        <f t="shared" si="295"/>
        <v>0</v>
      </c>
      <c r="AL52" s="735">
        <v>0</v>
      </c>
      <c r="AM52" s="1034">
        <f t="shared" si="151"/>
        <v>0</v>
      </c>
      <c r="AN52" s="742"/>
      <c r="AO52" s="848">
        <f>ROUND(AG52*$AG$79,0)</f>
        <v>0</v>
      </c>
      <c r="AP52" s="849">
        <f>ROUND(AH52*$AH$79,0)</f>
        <v>0</v>
      </c>
      <c r="AQ52" s="277">
        <f>ROUND(AI52*$AI$79,0)</f>
        <v>0</v>
      </c>
      <c r="AR52" s="277">
        <f>ROUND(AJ52*$AJ$79,0)</f>
        <v>0</v>
      </c>
      <c r="AS52" s="277">
        <f>ROUND(AK52*$AK$79,0)</f>
        <v>0</v>
      </c>
      <c r="AT52" s="735">
        <f t="shared" si="284"/>
        <v>0</v>
      </c>
      <c r="AU52" s="735">
        <f t="shared" si="284"/>
        <v>0</v>
      </c>
      <c r="AW52" s="583">
        <f>観光人口2!U25</f>
        <v>81</v>
      </c>
      <c r="AX52" s="586">
        <f>観光人口2!V25</f>
        <v>82</v>
      </c>
      <c r="AY52" s="586">
        <f>観光人口2!W25</f>
        <v>86</v>
      </c>
      <c r="AZ52" s="735">
        <f>観光人口2!X25</f>
        <v>79</v>
      </c>
      <c r="BA52" s="735">
        <f>観光人口2!Y25</f>
        <v>50</v>
      </c>
      <c r="BC52" s="396"/>
    </row>
    <row r="53" spans="1:55">
      <c r="A53" s="47" t="s">
        <v>22</v>
      </c>
      <c r="B53" s="583">
        <f t="shared" ref="B53:W53" si="296">SUM(B54:B60)</f>
        <v>13669</v>
      </c>
      <c r="C53" s="586">
        <f t="shared" si="296"/>
        <v>18807</v>
      </c>
      <c r="D53" s="586">
        <f t="shared" si="296"/>
        <v>18888</v>
      </c>
      <c r="E53" s="735">
        <f t="shared" si="296"/>
        <v>18674</v>
      </c>
      <c r="F53" s="735">
        <f t="shared" ref="F53" si="297">SUM(F54:F60)</f>
        <v>21146</v>
      </c>
      <c r="G53" s="346"/>
      <c r="H53" s="374" t="s">
        <v>22</v>
      </c>
      <c r="I53" s="479">
        <f t="shared" si="15"/>
        <v>100</v>
      </c>
      <c r="J53" s="479">
        <f t="shared" si="153"/>
        <v>137.6</v>
      </c>
      <c r="K53" s="479">
        <f t="shared" si="154"/>
        <v>138.19999999999999</v>
      </c>
      <c r="L53" s="423">
        <f t="shared" si="155"/>
        <v>136.6</v>
      </c>
      <c r="M53" s="423">
        <f t="shared" si="155"/>
        <v>154.69999999999999</v>
      </c>
      <c r="N53" s="346"/>
      <c r="O53" s="176">
        <f t="shared" si="296"/>
        <v>7477</v>
      </c>
      <c r="P53" s="175">
        <f t="shared" si="296"/>
        <v>7511</v>
      </c>
      <c r="Q53" s="175">
        <f t="shared" si="296"/>
        <v>7527</v>
      </c>
      <c r="R53" s="196">
        <f t="shared" ref="R53:S53" si="298">SUM(R54:R60)</f>
        <v>7530</v>
      </c>
      <c r="S53" s="196">
        <f t="shared" si="298"/>
        <v>7532</v>
      </c>
      <c r="U53" s="262">
        <f t="shared" si="296"/>
        <v>23175</v>
      </c>
      <c r="V53" s="178">
        <f t="shared" si="296"/>
        <v>53007</v>
      </c>
      <c r="W53" s="178">
        <f t="shared" si="296"/>
        <v>42804</v>
      </c>
      <c r="X53" s="263">
        <f t="shared" ref="X53:Y53" si="299">SUM(X54:X60)</f>
        <v>42841</v>
      </c>
      <c r="Y53" s="263">
        <f t="shared" si="299"/>
        <v>57059</v>
      </c>
      <c r="Z53" s="175"/>
      <c r="AA53" s="262">
        <f t="shared" ref="AA53:AD53" si="300">SUM(AA54:AA60)</f>
        <v>4146</v>
      </c>
      <c r="AB53" s="178">
        <f t="shared" si="300"/>
        <v>9396</v>
      </c>
      <c r="AC53" s="178">
        <f t="shared" si="300"/>
        <v>9511</v>
      </c>
      <c r="AD53" s="263">
        <f t="shared" si="300"/>
        <v>9459</v>
      </c>
      <c r="AE53" s="263">
        <f t="shared" ref="AE53" si="301">SUM(AE54:AE60)</f>
        <v>11920</v>
      </c>
      <c r="AF53" s="346"/>
      <c r="AG53" s="262">
        <f t="shared" ref="AG53:AM53" si="302">SUM(AG54:AG60)</f>
        <v>470</v>
      </c>
      <c r="AH53" s="178">
        <f t="shared" si="302"/>
        <v>432</v>
      </c>
      <c r="AI53" s="732">
        <f t="shared" si="302"/>
        <v>394</v>
      </c>
      <c r="AJ53" s="732">
        <f t="shared" si="302"/>
        <v>356</v>
      </c>
      <c r="AK53" s="732">
        <f t="shared" si="302"/>
        <v>318</v>
      </c>
      <c r="AL53" s="736">
        <f t="shared" si="302"/>
        <v>280</v>
      </c>
      <c r="AM53" s="736">
        <f t="shared" si="302"/>
        <v>280</v>
      </c>
      <c r="AN53" s="742"/>
      <c r="AO53" s="850">
        <f t="shared" ref="AO53:AZ53" si="303">SUM(AO54:AO60)</f>
        <v>1142</v>
      </c>
      <c r="AP53" s="851">
        <f t="shared" si="303"/>
        <v>1042</v>
      </c>
      <c r="AQ53" s="732">
        <f t="shared" si="303"/>
        <v>942</v>
      </c>
      <c r="AR53" s="732">
        <f t="shared" si="303"/>
        <v>841</v>
      </c>
      <c r="AS53" s="732">
        <f t="shared" si="303"/>
        <v>745</v>
      </c>
      <c r="AT53" s="736">
        <f t="shared" si="303"/>
        <v>650</v>
      </c>
      <c r="AU53" s="736">
        <f t="shared" ref="AU53" si="304">SUM(AU54:AU60)</f>
        <v>650</v>
      </c>
      <c r="AW53" s="355">
        <f t="shared" si="303"/>
        <v>1104</v>
      </c>
      <c r="AX53" s="347">
        <f t="shared" si="303"/>
        <v>1059</v>
      </c>
      <c r="AY53" s="347">
        <f t="shared" si="303"/>
        <v>1105</v>
      </c>
      <c r="AZ53" s="486">
        <f t="shared" si="303"/>
        <v>1035</v>
      </c>
      <c r="BA53" s="486">
        <f t="shared" ref="BA53" si="305">SUM(BA54:BA60)</f>
        <v>1044</v>
      </c>
      <c r="BC53" s="840"/>
    </row>
    <row r="54" spans="1:55">
      <c r="A54" s="43" t="s">
        <v>59</v>
      </c>
      <c r="B54" s="583">
        <f>O54+AA54+AQ54+AW54</f>
        <v>811</v>
      </c>
      <c r="C54" s="586">
        <f t="shared" ref="C54" si="306">P54+AB54+AR54+AX54</f>
        <v>1199</v>
      </c>
      <c r="D54" s="586">
        <f t="shared" ref="D54" si="307">Q54+AC54+AS54+AY54</f>
        <v>1217</v>
      </c>
      <c r="E54" s="735">
        <f t="shared" ref="E54:F54" si="308">R54+AD54+AT54+AZ54</f>
        <v>1081</v>
      </c>
      <c r="F54" s="735">
        <f t="shared" si="308"/>
        <v>881</v>
      </c>
      <c r="G54" s="346"/>
      <c r="H54" s="370" t="s">
        <v>59</v>
      </c>
      <c r="I54" s="479">
        <f t="shared" si="15"/>
        <v>100</v>
      </c>
      <c r="J54" s="479">
        <f t="shared" si="153"/>
        <v>147.80000000000001</v>
      </c>
      <c r="K54" s="479">
        <f t="shared" si="154"/>
        <v>150.1</v>
      </c>
      <c r="L54" s="423">
        <f t="shared" si="155"/>
        <v>133.30000000000001</v>
      </c>
      <c r="M54" s="423">
        <f t="shared" si="155"/>
        <v>108.6</v>
      </c>
      <c r="N54" s="346"/>
      <c r="O54" s="858">
        <f>県外関係人口!B54</f>
        <v>388</v>
      </c>
      <c r="P54" s="722">
        <f>県外関係人口!C54</f>
        <v>362</v>
      </c>
      <c r="Q54" s="722">
        <f>県外関係人口!D54</f>
        <v>362</v>
      </c>
      <c r="R54" s="859">
        <f>県外関係人口!E54</f>
        <v>362</v>
      </c>
      <c r="S54" s="859">
        <f>県外関係人口!F54</f>
        <v>362</v>
      </c>
      <c r="T54" s="722"/>
      <c r="U54" s="176">
        <f>ふるさと納税件数!R14</f>
        <v>55</v>
      </c>
      <c r="V54" s="175">
        <f>ふるさと納税件数!T14</f>
        <v>2792</v>
      </c>
      <c r="W54" s="175">
        <f>ふるさと納税件数!V14</f>
        <v>2433</v>
      </c>
      <c r="X54" s="196">
        <f>ふるさと納税件数!X14</f>
        <v>2154</v>
      </c>
      <c r="Y54" s="196">
        <f>ふるさと納税件数!Z14</f>
        <v>1267</v>
      </c>
      <c r="Z54" s="175"/>
      <c r="AA54" s="176">
        <f>ROUND(U54/$AA$79,0)</f>
        <v>10</v>
      </c>
      <c r="AB54" s="175">
        <f>ROUND(V54/$AB$79,0)</f>
        <v>495</v>
      </c>
      <c r="AC54" s="175">
        <f>ROUND(W54/$AC$79,0)</f>
        <v>541</v>
      </c>
      <c r="AD54" s="196">
        <f>ROUND(X54/$AD$79,0)</f>
        <v>476</v>
      </c>
      <c r="AE54" s="196">
        <f t="shared" ref="AE54:AE60" si="309">ROUND(Y54/$AE$79,0)</f>
        <v>265</v>
      </c>
      <c r="AF54" s="346"/>
      <c r="AG54" s="176">
        <f>H25住宅土地!O34</f>
        <v>150</v>
      </c>
      <c r="AH54" s="277">
        <f t="shared" ref="AH54:AH60" si="310">ROUND(AG54+(AL54-AG54)/5,0)</f>
        <v>124</v>
      </c>
      <c r="AI54" s="277">
        <f t="shared" ref="AI54" si="311">ROUND(AG54+(AL54-AG54)/5*2,0)</f>
        <v>98</v>
      </c>
      <c r="AJ54" s="277">
        <f t="shared" ref="AJ54" si="312">ROUND(AG54+(AL54-AG54)/5*3,0)</f>
        <v>72</v>
      </c>
      <c r="AK54" s="277">
        <f t="shared" ref="AK54" si="313">ROUND(AG54+(AL54-AG54)/5*4,0)</f>
        <v>46</v>
      </c>
      <c r="AL54" s="735">
        <f>H30住宅土地!L30</f>
        <v>20</v>
      </c>
      <c r="AM54" s="1034">
        <f t="shared" si="151"/>
        <v>20</v>
      </c>
      <c r="AN54" s="742"/>
      <c r="AO54" s="848">
        <f t="shared" ref="AO54:AO60" si="314">ROUND(AG54*$AG$79,0)</f>
        <v>365</v>
      </c>
      <c r="AP54" s="849">
        <f t="shared" ref="AP54:AP60" si="315">ROUND(AH54*$AH$79,0)</f>
        <v>299</v>
      </c>
      <c r="AQ54" s="277">
        <f t="shared" ref="AQ54:AQ60" si="316">ROUND(AI54*$AI$79,0)</f>
        <v>234</v>
      </c>
      <c r="AR54" s="277">
        <f t="shared" ref="AR54:AR60" si="317">ROUND(AJ54*$AJ$79,0)</f>
        <v>170</v>
      </c>
      <c r="AS54" s="277">
        <f t="shared" ref="AS54:AS60" si="318">ROUND(AK54*$AK$79,0)</f>
        <v>108</v>
      </c>
      <c r="AT54" s="735">
        <f t="shared" ref="AT54:AU60" si="319">ROUND(AL54*$AL$79,0)</f>
        <v>46</v>
      </c>
      <c r="AU54" s="735">
        <f t="shared" si="319"/>
        <v>46</v>
      </c>
      <c r="AW54" s="583">
        <f>観光人口2!U28</f>
        <v>179</v>
      </c>
      <c r="AX54" s="586">
        <f>観光人口2!V28</f>
        <v>172</v>
      </c>
      <c r="AY54" s="586">
        <f>観光人口2!W28</f>
        <v>206</v>
      </c>
      <c r="AZ54" s="735">
        <f>観光人口2!X28</f>
        <v>197</v>
      </c>
      <c r="BA54" s="735">
        <f>観光人口2!Y28</f>
        <v>208</v>
      </c>
      <c r="BC54" s="460"/>
    </row>
    <row r="55" spans="1:55">
      <c r="A55" s="43" t="s">
        <v>60</v>
      </c>
      <c r="B55" s="583">
        <f t="shared" ref="B55:B60" si="320">O55+AA55+AQ55+AW55</f>
        <v>1857</v>
      </c>
      <c r="C55" s="586">
        <f t="shared" ref="C55:C60" si="321">P55+AB55+AR55+AX55</f>
        <v>2003</v>
      </c>
      <c r="D55" s="586">
        <f t="shared" ref="D55:D60" si="322">Q55+AC55+AS55+AY55</f>
        <v>1881</v>
      </c>
      <c r="E55" s="735">
        <f t="shared" ref="E55:F60" si="323">R55+AD55+AT55+AZ55</f>
        <v>1931</v>
      </c>
      <c r="F55" s="735">
        <f t="shared" si="323"/>
        <v>2500</v>
      </c>
      <c r="G55" s="346"/>
      <c r="H55" s="370" t="s">
        <v>60</v>
      </c>
      <c r="I55" s="479">
        <f t="shared" si="15"/>
        <v>100</v>
      </c>
      <c r="J55" s="479">
        <f t="shared" si="153"/>
        <v>107.9</v>
      </c>
      <c r="K55" s="479">
        <f t="shared" si="154"/>
        <v>101.3</v>
      </c>
      <c r="L55" s="423">
        <f t="shared" si="155"/>
        <v>104</v>
      </c>
      <c r="M55" s="423">
        <f t="shared" si="155"/>
        <v>134.6</v>
      </c>
      <c r="N55" s="346"/>
      <c r="O55" s="858">
        <f>県外関係人口!B55</f>
        <v>1098</v>
      </c>
      <c r="P55" s="722">
        <f>県外関係人口!C55</f>
        <v>1132</v>
      </c>
      <c r="Q55" s="722">
        <f>県外関係人口!D55</f>
        <v>1132</v>
      </c>
      <c r="R55" s="859">
        <f>県外関係人口!E55</f>
        <v>1134</v>
      </c>
      <c r="S55" s="859">
        <f>県外関係人口!F55</f>
        <v>1142</v>
      </c>
      <c r="T55" s="722"/>
      <c r="U55" s="176">
        <f>ふるさと納税件数!R17</f>
        <v>375</v>
      </c>
      <c r="V55" s="175">
        <f>ふるさと納税件数!T17</f>
        <v>1414</v>
      </c>
      <c r="W55" s="175">
        <f>ふるさと納税件数!V17</f>
        <v>825</v>
      </c>
      <c r="X55" s="196">
        <f>ふるさと納税件数!X17</f>
        <v>1522</v>
      </c>
      <c r="Y55" s="196">
        <f>ふるさと納税件数!Z17</f>
        <v>4240</v>
      </c>
      <c r="Z55" s="175"/>
      <c r="AA55" s="176">
        <f t="shared" ref="AA55:AA60" si="324">ROUND(U55/$AA$79,0)</f>
        <v>67</v>
      </c>
      <c r="AB55" s="175">
        <f t="shared" ref="AB55:AB60" si="325">ROUND(V55/$AB$79,0)</f>
        <v>251</v>
      </c>
      <c r="AC55" s="175">
        <f t="shared" ref="AC55:AC60" si="326">ROUND(W55/$AC$79,0)</f>
        <v>183</v>
      </c>
      <c r="AD55" s="196">
        <f t="shared" ref="AD55:AD60" si="327">ROUND(X55/$AD$79,0)</f>
        <v>336</v>
      </c>
      <c r="AE55" s="196">
        <f t="shared" si="309"/>
        <v>886</v>
      </c>
      <c r="AF55" s="346"/>
      <c r="AG55" s="176">
        <f>H25住宅土地!O37</f>
        <v>110</v>
      </c>
      <c r="AH55" s="277">
        <f t="shared" si="310"/>
        <v>88</v>
      </c>
      <c r="AI55" s="277">
        <f t="shared" ref="AI55:AI60" si="328">ROUND(AG55+(AL55-AG55)/5*2,0)</f>
        <v>66</v>
      </c>
      <c r="AJ55" s="277">
        <f t="shared" ref="AJ55:AJ60" si="329">ROUND(AG55+(AL55-AG55)/5*3,0)</f>
        <v>44</v>
      </c>
      <c r="AK55" s="277">
        <f t="shared" ref="AK55:AK60" si="330">ROUND(AG55+(AL55-AG55)/5*4,0)</f>
        <v>22</v>
      </c>
      <c r="AL55" s="833" t="str">
        <f>H30住宅土地!L33</f>
        <v>0</v>
      </c>
      <c r="AM55" s="1034" t="str">
        <f t="shared" si="151"/>
        <v>0</v>
      </c>
      <c r="AN55" s="742"/>
      <c r="AO55" s="848">
        <f t="shared" si="314"/>
        <v>267</v>
      </c>
      <c r="AP55" s="849">
        <f t="shared" si="315"/>
        <v>212</v>
      </c>
      <c r="AQ55" s="277">
        <f t="shared" si="316"/>
        <v>158</v>
      </c>
      <c r="AR55" s="277">
        <f t="shared" si="317"/>
        <v>104</v>
      </c>
      <c r="AS55" s="277">
        <f t="shared" si="318"/>
        <v>52</v>
      </c>
      <c r="AT55" s="735">
        <f t="shared" si="319"/>
        <v>0</v>
      </c>
      <c r="AU55" s="735">
        <f t="shared" si="319"/>
        <v>0</v>
      </c>
      <c r="AW55" s="583">
        <f>観光人口2!U30</f>
        <v>534</v>
      </c>
      <c r="AX55" s="586">
        <f>観光人口2!V30</f>
        <v>516</v>
      </c>
      <c r="AY55" s="586">
        <f>観光人口2!W30</f>
        <v>514</v>
      </c>
      <c r="AZ55" s="735">
        <f>観光人口2!X30</f>
        <v>461</v>
      </c>
      <c r="BA55" s="735">
        <f>観光人口2!Y30</f>
        <v>472</v>
      </c>
      <c r="BC55" s="460"/>
    </row>
    <row r="56" spans="1:55">
      <c r="A56" s="43" t="s">
        <v>61</v>
      </c>
      <c r="B56" s="583">
        <f t="shared" si="320"/>
        <v>5695</v>
      </c>
      <c r="C56" s="586">
        <f t="shared" si="321"/>
        <v>4340</v>
      </c>
      <c r="D56" s="586">
        <f t="shared" si="322"/>
        <v>4154</v>
      </c>
      <c r="E56" s="735">
        <f t="shared" si="323"/>
        <v>3682</v>
      </c>
      <c r="F56" s="735">
        <f t="shared" si="323"/>
        <v>4528</v>
      </c>
      <c r="G56" s="346"/>
      <c r="H56" s="370" t="s">
        <v>61</v>
      </c>
      <c r="I56" s="479">
        <f t="shared" si="15"/>
        <v>100</v>
      </c>
      <c r="J56" s="479">
        <f t="shared" si="153"/>
        <v>76.2</v>
      </c>
      <c r="K56" s="479">
        <f t="shared" si="154"/>
        <v>72.900000000000006</v>
      </c>
      <c r="L56" s="423">
        <f t="shared" si="155"/>
        <v>64.7</v>
      </c>
      <c r="M56" s="423">
        <f t="shared" si="155"/>
        <v>79.5</v>
      </c>
      <c r="N56" s="346"/>
      <c r="O56" s="858">
        <f>県外関係人口!B56</f>
        <v>2431</v>
      </c>
      <c r="P56" s="722">
        <f>県外関係人口!C56</f>
        <v>2445</v>
      </c>
      <c r="Q56" s="722">
        <f>県外関係人口!D56</f>
        <v>2445</v>
      </c>
      <c r="R56" s="859">
        <f>県外関係人口!E56</f>
        <v>2443</v>
      </c>
      <c r="S56" s="859">
        <f>県外関係人口!F56</f>
        <v>2441</v>
      </c>
      <c r="T56" s="722"/>
      <c r="U56" s="176">
        <f>ふるさと納税件数!R32</f>
        <v>16518</v>
      </c>
      <c r="V56" s="175">
        <f>ふるさと納税件数!T32</f>
        <v>9150</v>
      </c>
      <c r="W56" s="175">
        <f>ふるさと納税件数!V32</f>
        <v>6587</v>
      </c>
      <c r="X56" s="196">
        <f>ふるさと納税件数!X32</f>
        <v>4614</v>
      </c>
      <c r="Y56" s="196">
        <f>ふるさと納税件数!Z32</f>
        <v>8942</v>
      </c>
      <c r="Z56" s="175"/>
      <c r="AA56" s="176">
        <f t="shared" si="324"/>
        <v>2955</v>
      </c>
      <c r="AB56" s="175">
        <f t="shared" si="325"/>
        <v>1622</v>
      </c>
      <c r="AC56" s="175">
        <f t="shared" si="326"/>
        <v>1464</v>
      </c>
      <c r="AD56" s="196">
        <f t="shared" si="327"/>
        <v>1019</v>
      </c>
      <c r="AE56" s="196">
        <f t="shared" si="309"/>
        <v>1868</v>
      </c>
      <c r="AF56" s="346"/>
      <c r="AG56" s="176">
        <f>H25住宅土地!O52</f>
        <v>80</v>
      </c>
      <c r="AH56" s="277">
        <f t="shared" si="310"/>
        <v>72</v>
      </c>
      <c r="AI56" s="277">
        <f t="shared" si="328"/>
        <v>64</v>
      </c>
      <c r="AJ56" s="277">
        <f t="shared" si="329"/>
        <v>56</v>
      </c>
      <c r="AK56" s="277">
        <f t="shared" si="330"/>
        <v>48</v>
      </c>
      <c r="AL56" s="735">
        <f>H30住宅土地!L48</f>
        <v>40</v>
      </c>
      <c r="AM56" s="1034">
        <f t="shared" si="151"/>
        <v>40</v>
      </c>
      <c r="AN56" s="742"/>
      <c r="AO56" s="848">
        <f t="shared" si="314"/>
        <v>194</v>
      </c>
      <c r="AP56" s="849">
        <f t="shared" si="315"/>
        <v>174</v>
      </c>
      <c r="AQ56" s="277">
        <f t="shared" si="316"/>
        <v>153</v>
      </c>
      <c r="AR56" s="277">
        <f t="shared" si="317"/>
        <v>132</v>
      </c>
      <c r="AS56" s="277">
        <f t="shared" si="318"/>
        <v>112</v>
      </c>
      <c r="AT56" s="735">
        <f t="shared" si="319"/>
        <v>93</v>
      </c>
      <c r="AU56" s="735">
        <f t="shared" si="319"/>
        <v>93</v>
      </c>
      <c r="AW56" s="583">
        <f>観光人口2!U31</f>
        <v>156</v>
      </c>
      <c r="AX56" s="586">
        <f>観光人口2!V31</f>
        <v>141</v>
      </c>
      <c r="AY56" s="586">
        <f>観光人口2!W31</f>
        <v>133</v>
      </c>
      <c r="AZ56" s="735">
        <f>観光人口2!X31</f>
        <v>127</v>
      </c>
      <c r="BA56" s="735">
        <f>観光人口2!Y31</f>
        <v>126</v>
      </c>
      <c r="BC56" s="460"/>
    </row>
    <row r="57" spans="1:55">
      <c r="A57" s="43" t="s">
        <v>62</v>
      </c>
      <c r="B57" s="583">
        <f t="shared" si="320"/>
        <v>1806</v>
      </c>
      <c r="C57" s="586">
        <f t="shared" si="321"/>
        <v>2612</v>
      </c>
      <c r="D57" s="586">
        <f t="shared" si="322"/>
        <v>2758</v>
      </c>
      <c r="E57" s="735">
        <f t="shared" si="323"/>
        <v>2566</v>
      </c>
      <c r="F57" s="735">
        <f t="shared" si="323"/>
        <v>2684</v>
      </c>
      <c r="G57" s="346"/>
      <c r="H57" s="370" t="s">
        <v>62</v>
      </c>
      <c r="I57" s="479">
        <f t="shared" si="15"/>
        <v>100</v>
      </c>
      <c r="J57" s="479">
        <f t="shared" si="153"/>
        <v>144.6</v>
      </c>
      <c r="K57" s="479">
        <f t="shared" si="154"/>
        <v>152.69999999999999</v>
      </c>
      <c r="L57" s="423">
        <f t="shared" si="155"/>
        <v>142.1</v>
      </c>
      <c r="M57" s="423">
        <f t="shared" si="155"/>
        <v>148.6</v>
      </c>
      <c r="N57" s="346"/>
      <c r="O57" s="858">
        <f>県外関係人口!B57</f>
        <v>1376</v>
      </c>
      <c r="P57" s="722">
        <f>県外関係人口!C57</f>
        <v>1420</v>
      </c>
      <c r="Q57" s="722">
        <f>県外関係人口!D57</f>
        <v>1440</v>
      </c>
      <c r="R57" s="859">
        <f>県外関係人口!E57</f>
        <v>1439</v>
      </c>
      <c r="S57" s="859">
        <f>県外関係人口!F57</f>
        <v>1439</v>
      </c>
      <c r="T57" s="722"/>
      <c r="U57" s="176">
        <f>ふるさと納税件数!R34</f>
        <v>1090</v>
      </c>
      <c r="V57" s="175">
        <f>ふるさと納税件数!T34</f>
        <v>5613</v>
      </c>
      <c r="W57" s="175">
        <f>ふるさと納税件数!V34</f>
        <v>5109</v>
      </c>
      <c r="X57" s="196">
        <f>ふるさと納税件数!X34</f>
        <v>4409</v>
      </c>
      <c r="Y57" s="196">
        <f>ふるさと納税件数!Z34</f>
        <v>5272</v>
      </c>
      <c r="Z57" s="175"/>
      <c r="AA57" s="176">
        <f t="shared" si="324"/>
        <v>195</v>
      </c>
      <c r="AB57" s="175">
        <f t="shared" si="325"/>
        <v>995</v>
      </c>
      <c r="AC57" s="175">
        <f t="shared" si="326"/>
        <v>1135</v>
      </c>
      <c r="AD57" s="196">
        <f t="shared" si="327"/>
        <v>973</v>
      </c>
      <c r="AE57" s="196">
        <f t="shared" si="309"/>
        <v>1101</v>
      </c>
      <c r="AF57" s="346"/>
      <c r="AG57" s="176">
        <f>H25住宅土地!O54</f>
        <v>100</v>
      </c>
      <c r="AH57" s="277">
        <f t="shared" si="310"/>
        <v>86</v>
      </c>
      <c r="AI57" s="277">
        <f t="shared" si="328"/>
        <v>72</v>
      </c>
      <c r="AJ57" s="277">
        <f t="shared" si="329"/>
        <v>58</v>
      </c>
      <c r="AK57" s="277">
        <f t="shared" si="330"/>
        <v>44</v>
      </c>
      <c r="AL57" s="735">
        <f>H30住宅土地!L50</f>
        <v>30</v>
      </c>
      <c r="AM57" s="1034">
        <f t="shared" si="151"/>
        <v>30</v>
      </c>
      <c r="AN57" s="742"/>
      <c r="AO57" s="848">
        <f t="shared" si="314"/>
        <v>243</v>
      </c>
      <c r="AP57" s="849">
        <f t="shared" si="315"/>
        <v>207</v>
      </c>
      <c r="AQ57" s="277">
        <f t="shared" si="316"/>
        <v>172</v>
      </c>
      <c r="AR57" s="277">
        <f t="shared" si="317"/>
        <v>137</v>
      </c>
      <c r="AS57" s="277">
        <f t="shared" si="318"/>
        <v>103</v>
      </c>
      <c r="AT57" s="735">
        <f t="shared" si="319"/>
        <v>70</v>
      </c>
      <c r="AU57" s="735">
        <f t="shared" si="319"/>
        <v>70</v>
      </c>
      <c r="AW57" s="583">
        <f>観光人口2!U29</f>
        <v>63</v>
      </c>
      <c r="AX57" s="586">
        <f>観光人口2!V29</f>
        <v>60</v>
      </c>
      <c r="AY57" s="586">
        <f>観光人口2!W29</f>
        <v>80</v>
      </c>
      <c r="AZ57" s="735">
        <f>観光人口2!X29</f>
        <v>84</v>
      </c>
      <c r="BA57" s="735">
        <f>観光人口2!Y29</f>
        <v>74</v>
      </c>
      <c r="BC57" s="460"/>
    </row>
    <row r="58" spans="1:55">
      <c r="A58" s="43" t="s">
        <v>63</v>
      </c>
      <c r="B58" s="583">
        <f t="shared" si="320"/>
        <v>979</v>
      </c>
      <c r="C58" s="586">
        <f t="shared" si="321"/>
        <v>5532</v>
      </c>
      <c r="D58" s="586">
        <f t="shared" si="322"/>
        <v>5537</v>
      </c>
      <c r="E58" s="735">
        <f t="shared" si="323"/>
        <v>4576</v>
      </c>
      <c r="F58" s="735">
        <f t="shared" si="323"/>
        <v>4240</v>
      </c>
      <c r="G58" s="346"/>
      <c r="H58" s="370" t="s">
        <v>63</v>
      </c>
      <c r="I58" s="479">
        <f t="shared" si="15"/>
        <v>100</v>
      </c>
      <c r="J58" s="479">
        <f t="shared" si="153"/>
        <v>565.1</v>
      </c>
      <c r="K58" s="479">
        <f t="shared" si="154"/>
        <v>565.6</v>
      </c>
      <c r="L58" s="423">
        <f t="shared" si="155"/>
        <v>467.4</v>
      </c>
      <c r="M58" s="423">
        <f t="shared" si="155"/>
        <v>433.1</v>
      </c>
      <c r="N58" s="346"/>
      <c r="O58" s="858">
        <f>県外関係人口!B58</f>
        <v>756</v>
      </c>
      <c r="P58" s="722">
        <f>県外関係人口!C58</f>
        <v>729</v>
      </c>
      <c r="Q58" s="722">
        <f>県外関係人口!D58</f>
        <v>729</v>
      </c>
      <c r="R58" s="859">
        <f>県外関係人口!E58</f>
        <v>729</v>
      </c>
      <c r="S58" s="859">
        <f>県外関係人口!F58</f>
        <v>729</v>
      </c>
      <c r="T58" s="722"/>
      <c r="U58" s="176">
        <f>ふるさと納税件数!R42</f>
        <v>14</v>
      </c>
      <c r="V58" s="175">
        <f>ふるさと納税件数!T42</f>
        <v>25378</v>
      </c>
      <c r="W58" s="175">
        <f>ふるさと納税件数!V42</f>
        <v>19885</v>
      </c>
      <c r="X58" s="196">
        <f>ふるさと納税件数!X42</f>
        <v>15286</v>
      </c>
      <c r="Y58" s="196">
        <f>ふるさと納税件数!Z42</f>
        <v>14544</v>
      </c>
      <c r="Z58" s="175"/>
      <c r="AA58" s="176">
        <f t="shared" si="324"/>
        <v>3</v>
      </c>
      <c r="AB58" s="175">
        <f t="shared" si="325"/>
        <v>4498</v>
      </c>
      <c r="AC58" s="175">
        <f t="shared" si="326"/>
        <v>4418</v>
      </c>
      <c r="AD58" s="196">
        <f t="shared" si="327"/>
        <v>3375</v>
      </c>
      <c r="AE58" s="196">
        <f t="shared" si="309"/>
        <v>3038</v>
      </c>
      <c r="AF58" s="346"/>
      <c r="AG58" s="176">
        <f>H25住宅土地!O60</f>
        <v>0</v>
      </c>
      <c r="AH58" s="277">
        <f t="shared" si="310"/>
        <v>38</v>
      </c>
      <c r="AI58" s="277">
        <f t="shared" si="328"/>
        <v>76</v>
      </c>
      <c r="AJ58" s="277">
        <f t="shared" si="329"/>
        <v>114</v>
      </c>
      <c r="AK58" s="277">
        <f t="shared" si="330"/>
        <v>152</v>
      </c>
      <c r="AL58" s="735">
        <f>H30住宅土地!L56</f>
        <v>190</v>
      </c>
      <c r="AM58" s="1034">
        <f t="shared" si="151"/>
        <v>190</v>
      </c>
      <c r="AN58" s="742"/>
      <c r="AO58" s="848">
        <f t="shared" si="314"/>
        <v>0</v>
      </c>
      <c r="AP58" s="849">
        <f t="shared" si="315"/>
        <v>92</v>
      </c>
      <c r="AQ58" s="277">
        <f t="shared" si="316"/>
        <v>182</v>
      </c>
      <c r="AR58" s="277">
        <f t="shared" si="317"/>
        <v>270</v>
      </c>
      <c r="AS58" s="277">
        <f t="shared" si="318"/>
        <v>356</v>
      </c>
      <c r="AT58" s="735">
        <f t="shared" si="319"/>
        <v>441</v>
      </c>
      <c r="AU58" s="735">
        <f t="shared" si="319"/>
        <v>441</v>
      </c>
      <c r="AW58" s="583">
        <f>観光人口2!U32</f>
        <v>38</v>
      </c>
      <c r="AX58" s="586">
        <f>観光人口2!V32</f>
        <v>35</v>
      </c>
      <c r="AY58" s="586">
        <f>観光人口2!W32</f>
        <v>34</v>
      </c>
      <c r="AZ58" s="735">
        <f>観光人口2!X32</f>
        <v>31</v>
      </c>
      <c r="BA58" s="735">
        <f>観光人口2!Y32</f>
        <v>32</v>
      </c>
      <c r="BC58" s="460"/>
    </row>
    <row r="59" spans="1:55">
      <c r="A59" s="43" t="s">
        <v>64</v>
      </c>
      <c r="B59" s="583">
        <f t="shared" si="320"/>
        <v>1563</v>
      </c>
      <c r="C59" s="586">
        <f t="shared" si="321"/>
        <v>2117</v>
      </c>
      <c r="D59" s="586">
        <f t="shared" si="322"/>
        <v>1965</v>
      </c>
      <c r="E59" s="735">
        <f t="shared" si="323"/>
        <v>3711</v>
      </c>
      <c r="F59" s="735">
        <f t="shared" si="323"/>
        <v>5174</v>
      </c>
      <c r="G59" s="346"/>
      <c r="H59" s="370" t="s">
        <v>64</v>
      </c>
      <c r="I59" s="479">
        <f t="shared" si="15"/>
        <v>100</v>
      </c>
      <c r="J59" s="479">
        <f t="shared" si="153"/>
        <v>135.4</v>
      </c>
      <c r="K59" s="479">
        <f t="shared" si="154"/>
        <v>125.7</v>
      </c>
      <c r="L59" s="423">
        <f t="shared" si="155"/>
        <v>237.4</v>
      </c>
      <c r="M59" s="423">
        <f t="shared" si="155"/>
        <v>331</v>
      </c>
      <c r="N59" s="346"/>
      <c r="O59" s="858">
        <f>県外関係人口!B59</f>
        <v>688</v>
      </c>
      <c r="P59" s="722">
        <f>県外関係人口!C59</f>
        <v>690</v>
      </c>
      <c r="Q59" s="722">
        <f>県外関係人口!D59</f>
        <v>690</v>
      </c>
      <c r="R59" s="859">
        <f>県外関係人口!E59</f>
        <v>689</v>
      </c>
      <c r="S59" s="859">
        <f>県外関係人口!F59</f>
        <v>689</v>
      </c>
      <c r="T59" s="722"/>
      <c r="U59" s="176">
        <f>ふるさと納税件数!R43</f>
        <v>4830</v>
      </c>
      <c r="V59" s="175">
        <f>ふるさと納税件数!T43</f>
        <v>7988</v>
      </c>
      <c r="W59" s="175">
        <f>ふるさと納税件数!V43</f>
        <v>5688</v>
      </c>
      <c r="X59" s="196">
        <f>ふるさと納税件数!X43</f>
        <v>13644</v>
      </c>
      <c r="Y59" s="196">
        <f>ふるさと納税件数!Z43</f>
        <v>21427</v>
      </c>
      <c r="Z59" s="175"/>
      <c r="AA59" s="176">
        <f t="shared" si="324"/>
        <v>864</v>
      </c>
      <c r="AB59" s="175">
        <f t="shared" si="325"/>
        <v>1416</v>
      </c>
      <c r="AC59" s="175">
        <f t="shared" si="326"/>
        <v>1264</v>
      </c>
      <c r="AD59" s="196">
        <f t="shared" si="327"/>
        <v>3012</v>
      </c>
      <c r="AE59" s="196">
        <f t="shared" si="309"/>
        <v>4476</v>
      </c>
      <c r="AF59" s="346"/>
      <c r="AG59" s="176">
        <f>H25住宅土地!O61</f>
        <v>0</v>
      </c>
      <c r="AH59" s="277">
        <f t="shared" si="310"/>
        <v>0</v>
      </c>
      <c r="AI59" s="277">
        <f t="shared" si="328"/>
        <v>0</v>
      </c>
      <c r="AJ59" s="277">
        <f t="shared" si="329"/>
        <v>0</v>
      </c>
      <c r="AK59" s="277">
        <f t="shared" si="330"/>
        <v>0</v>
      </c>
      <c r="AL59" s="833" t="str">
        <f>H30住宅土地!L57</f>
        <v>0</v>
      </c>
      <c r="AM59" s="1034" t="str">
        <f t="shared" si="151"/>
        <v>0</v>
      </c>
      <c r="AN59" s="742"/>
      <c r="AO59" s="848">
        <f t="shared" si="314"/>
        <v>0</v>
      </c>
      <c r="AP59" s="849">
        <f t="shared" si="315"/>
        <v>0</v>
      </c>
      <c r="AQ59" s="277">
        <f t="shared" si="316"/>
        <v>0</v>
      </c>
      <c r="AR59" s="277">
        <f t="shared" si="317"/>
        <v>0</v>
      </c>
      <c r="AS59" s="277">
        <f t="shared" si="318"/>
        <v>0</v>
      </c>
      <c r="AT59" s="735">
        <f t="shared" si="319"/>
        <v>0</v>
      </c>
      <c r="AU59" s="735">
        <f t="shared" si="319"/>
        <v>0</v>
      </c>
      <c r="AW59" s="583">
        <f>観光人口2!U33</f>
        <v>11</v>
      </c>
      <c r="AX59" s="586">
        <f>観光人口2!V33</f>
        <v>11</v>
      </c>
      <c r="AY59" s="586">
        <f>観光人口2!W33</f>
        <v>11</v>
      </c>
      <c r="AZ59" s="735">
        <f>観光人口2!X33</f>
        <v>10</v>
      </c>
      <c r="BA59" s="735">
        <f>観光人口2!Y33</f>
        <v>9</v>
      </c>
      <c r="BC59" s="460"/>
    </row>
    <row r="60" spans="1:55">
      <c r="A60" s="43" t="s">
        <v>65</v>
      </c>
      <c r="B60" s="583">
        <f t="shared" si="320"/>
        <v>958</v>
      </c>
      <c r="C60" s="586">
        <f t="shared" si="321"/>
        <v>1004</v>
      </c>
      <c r="D60" s="586">
        <f t="shared" si="322"/>
        <v>1376</v>
      </c>
      <c r="E60" s="735">
        <f t="shared" si="323"/>
        <v>1127</v>
      </c>
      <c r="F60" s="735">
        <f t="shared" si="323"/>
        <v>1139</v>
      </c>
      <c r="G60" s="346"/>
      <c r="H60" s="370" t="s">
        <v>65</v>
      </c>
      <c r="I60" s="479">
        <f t="shared" si="15"/>
        <v>100</v>
      </c>
      <c r="J60" s="479">
        <f t="shared" si="153"/>
        <v>104.8</v>
      </c>
      <c r="K60" s="479">
        <f t="shared" si="154"/>
        <v>143.6</v>
      </c>
      <c r="L60" s="423">
        <f t="shared" si="155"/>
        <v>117.6</v>
      </c>
      <c r="M60" s="423">
        <f t="shared" si="155"/>
        <v>118.9</v>
      </c>
      <c r="N60" s="346"/>
      <c r="O60" s="858">
        <f>県外関係人口!B60</f>
        <v>740</v>
      </c>
      <c r="P60" s="722">
        <f>県外関係人口!C60</f>
        <v>733</v>
      </c>
      <c r="Q60" s="722">
        <f>県外関係人口!D60</f>
        <v>729</v>
      </c>
      <c r="R60" s="859">
        <f>県外関係人口!E60</f>
        <v>734</v>
      </c>
      <c r="S60" s="859">
        <f>県外関係人口!F60</f>
        <v>730</v>
      </c>
      <c r="T60" s="722"/>
      <c r="U60" s="252">
        <f>ふるさと納税件数!R44</f>
        <v>293</v>
      </c>
      <c r="V60" s="174">
        <f>ふるさと納税件数!T44</f>
        <v>672</v>
      </c>
      <c r="W60" s="174">
        <f>ふるさと納税件数!V44</f>
        <v>2277</v>
      </c>
      <c r="X60" s="862">
        <f>ふるさと納税件数!X44</f>
        <v>1212</v>
      </c>
      <c r="Y60" s="862">
        <f>ふるさと納税件数!Z44</f>
        <v>1367</v>
      </c>
      <c r="Z60" s="175"/>
      <c r="AA60" s="252">
        <f t="shared" si="324"/>
        <v>52</v>
      </c>
      <c r="AB60" s="174">
        <f t="shared" si="325"/>
        <v>119</v>
      </c>
      <c r="AC60" s="174">
        <f t="shared" si="326"/>
        <v>506</v>
      </c>
      <c r="AD60" s="862">
        <f t="shared" si="327"/>
        <v>268</v>
      </c>
      <c r="AE60" s="862">
        <f t="shared" si="309"/>
        <v>286</v>
      </c>
      <c r="AF60" s="346"/>
      <c r="AG60" s="252">
        <f>H25住宅土地!O62</f>
        <v>30</v>
      </c>
      <c r="AH60" s="719">
        <f t="shared" si="310"/>
        <v>24</v>
      </c>
      <c r="AI60" s="719">
        <f t="shared" si="328"/>
        <v>18</v>
      </c>
      <c r="AJ60" s="719">
        <f t="shared" si="329"/>
        <v>12</v>
      </c>
      <c r="AK60" s="719">
        <f t="shared" si="330"/>
        <v>6</v>
      </c>
      <c r="AL60" s="834" t="str">
        <f>H30住宅土地!L58</f>
        <v>0</v>
      </c>
      <c r="AM60" s="1034" t="str">
        <f t="shared" si="151"/>
        <v>0</v>
      </c>
      <c r="AN60" s="742"/>
      <c r="AO60" s="852">
        <f t="shared" si="314"/>
        <v>73</v>
      </c>
      <c r="AP60" s="853">
        <f t="shared" si="315"/>
        <v>58</v>
      </c>
      <c r="AQ60" s="719">
        <f t="shared" si="316"/>
        <v>43</v>
      </c>
      <c r="AR60" s="719">
        <f t="shared" si="317"/>
        <v>28</v>
      </c>
      <c r="AS60" s="719">
        <f t="shared" si="318"/>
        <v>14</v>
      </c>
      <c r="AT60" s="737">
        <f t="shared" si="319"/>
        <v>0</v>
      </c>
      <c r="AU60" s="737">
        <f t="shared" si="319"/>
        <v>0</v>
      </c>
      <c r="AW60" s="729">
        <f>観光人口2!U34</f>
        <v>123</v>
      </c>
      <c r="AX60" s="587">
        <f>観光人口2!V34</f>
        <v>124</v>
      </c>
      <c r="AY60" s="587">
        <f>観光人口2!W34</f>
        <v>127</v>
      </c>
      <c r="AZ60" s="737">
        <f>観光人口2!X34</f>
        <v>125</v>
      </c>
      <c r="BA60" s="737">
        <f>観光人口2!Y34</f>
        <v>123</v>
      </c>
      <c r="BC60" s="396"/>
    </row>
    <row r="61" spans="1:55">
      <c r="A61" s="50" t="s">
        <v>23</v>
      </c>
      <c r="B61" s="726">
        <f t="shared" ref="B61:W61" si="331">SUM(B62:B66)</f>
        <v>14695</v>
      </c>
      <c r="C61" s="585">
        <f t="shared" si="331"/>
        <v>16817</v>
      </c>
      <c r="D61" s="585">
        <f t="shared" si="331"/>
        <v>17771</v>
      </c>
      <c r="E61" s="736">
        <f t="shared" si="331"/>
        <v>19309</v>
      </c>
      <c r="F61" s="736">
        <f t="shared" ref="F61" si="332">SUM(F62:F66)</f>
        <v>25683</v>
      </c>
      <c r="G61" s="346"/>
      <c r="H61" s="377" t="s">
        <v>23</v>
      </c>
      <c r="I61" s="873">
        <f t="shared" si="15"/>
        <v>100</v>
      </c>
      <c r="J61" s="873">
        <f t="shared" si="153"/>
        <v>114.4</v>
      </c>
      <c r="K61" s="873">
        <f t="shared" si="154"/>
        <v>120.9</v>
      </c>
      <c r="L61" s="426">
        <f t="shared" si="155"/>
        <v>131.4</v>
      </c>
      <c r="M61" s="426">
        <f t="shared" si="155"/>
        <v>174.8</v>
      </c>
      <c r="N61" s="346"/>
      <c r="O61" s="262">
        <f t="shared" si="331"/>
        <v>6747</v>
      </c>
      <c r="P61" s="178">
        <f t="shared" si="331"/>
        <v>6550</v>
      </c>
      <c r="Q61" s="178">
        <f t="shared" si="331"/>
        <v>6544</v>
      </c>
      <c r="R61" s="263">
        <f t="shared" ref="R61:S61" si="333">SUM(R62:R66)</f>
        <v>6550</v>
      </c>
      <c r="S61" s="263">
        <f t="shared" si="333"/>
        <v>6550</v>
      </c>
      <c r="U61" s="176">
        <f t="shared" si="331"/>
        <v>22474</v>
      </c>
      <c r="V61" s="175">
        <f t="shared" si="331"/>
        <v>36196</v>
      </c>
      <c r="W61" s="175">
        <f t="shared" si="331"/>
        <v>32956</v>
      </c>
      <c r="X61" s="196">
        <f t="shared" ref="X61:Y61" si="334">SUM(X62:X66)</f>
        <v>41595</v>
      </c>
      <c r="Y61" s="196">
        <f t="shared" si="334"/>
        <v>75027</v>
      </c>
      <c r="Z61" s="175"/>
      <c r="AA61" s="176">
        <f t="shared" ref="AA61:AD61" si="335">SUM(AA62:AA66)</f>
        <v>4022</v>
      </c>
      <c r="AB61" s="175">
        <f t="shared" si="335"/>
        <v>6416</v>
      </c>
      <c r="AC61" s="175">
        <f t="shared" si="335"/>
        <v>7323</v>
      </c>
      <c r="AD61" s="196">
        <f t="shared" si="335"/>
        <v>9183</v>
      </c>
      <c r="AE61" s="196">
        <f t="shared" ref="AE61" si="336">SUM(AE62:AE66)</f>
        <v>15674</v>
      </c>
      <c r="AF61" s="346"/>
      <c r="AG61" s="262">
        <f t="shared" ref="AG61:AM61" si="337">SUM(AG62:AG66)</f>
        <v>240</v>
      </c>
      <c r="AH61" s="178">
        <f t="shared" si="337"/>
        <v>212</v>
      </c>
      <c r="AI61" s="732">
        <f t="shared" si="337"/>
        <v>184</v>
      </c>
      <c r="AJ61" s="732">
        <f t="shared" si="337"/>
        <v>156</v>
      </c>
      <c r="AK61" s="732">
        <f t="shared" si="337"/>
        <v>128</v>
      </c>
      <c r="AL61" s="736">
        <f t="shared" si="337"/>
        <v>100</v>
      </c>
      <c r="AM61" s="736">
        <f t="shared" si="337"/>
        <v>100</v>
      </c>
      <c r="AN61" s="742"/>
      <c r="AO61" s="848">
        <f t="shared" ref="AO61:AZ61" si="338">SUM(AO62:AO66)</f>
        <v>583</v>
      </c>
      <c r="AP61" s="849">
        <f t="shared" si="338"/>
        <v>512</v>
      </c>
      <c r="AQ61" s="277">
        <f t="shared" si="338"/>
        <v>439</v>
      </c>
      <c r="AR61" s="277">
        <f t="shared" si="338"/>
        <v>368</v>
      </c>
      <c r="AS61" s="277">
        <f t="shared" si="338"/>
        <v>301</v>
      </c>
      <c r="AT61" s="735">
        <f t="shared" si="338"/>
        <v>232</v>
      </c>
      <c r="AU61" s="735">
        <f t="shared" ref="AU61" si="339">SUM(AU62:AU66)</f>
        <v>232</v>
      </c>
      <c r="AW61" s="354">
        <f t="shared" si="338"/>
        <v>3487</v>
      </c>
      <c r="AX61" s="346">
        <f t="shared" si="338"/>
        <v>3483</v>
      </c>
      <c r="AY61" s="346">
        <f t="shared" si="338"/>
        <v>3603</v>
      </c>
      <c r="AZ61" s="487">
        <f t="shared" si="338"/>
        <v>3344</v>
      </c>
      <c r="BA61" s="487">
        <f t="shared" ref="BA61" si="340">SUM(BA62:BA66)</f>
        <v>3227</v>
      </c>
      <c r="BC61" s="460"/>
    </row>
    <row r="62" spans="1:55">
      <c r="A62" s="51" t="s">
        <v>66</v>
      </c>
      <c r="B62" s="583">
        <f>O62+AA62+AQ62+AW62</f>
        <v>5903</v>
      </c>
      <c r="C62" s="586">
        <f t="shared" ref="C62" si="341">P62+AB62+AR62+AX62</f>
        <v>5346</v>
      </c>
      <c r="D62" s="586">
        <f t="shared" ref="D62" si="342">Q62+AC62+AS62+AY62</f>
        <v>5497</v>
      </c>
      <c r="E62" s="735">
        <f t="shared" ref="E62:F62" si="343">R62+AD62+AT62+AZ62</f>
        <v>5386</v>
      </c>
      <c r="F62" s="735">
        <f t="shared" si="343"/>
        <v>7010</v>
      </c>
      <c r="G62" s="346"/>
      <c r="H62" s="378" t="s">
        <v>66</v>
      </c>
      <c r="I62" s="479">
        <f t="shared" si="15"/>
        <v>100</v>
      </c>
      <c r="J62" s="479">
        <f t="shared" si="153"/>
        <v>90.6</v>
      </c>
      <c r="K62" s="479">
        <f t="shared" si="154"/>
        <v>93.1</v>
      </c>
      <c r="L62" s="423">
        <f t="shared" si="155"/>
        <v>91.2</v>
      </c>
      <c r="M62" s="423">
        <f t="shared" si="155"/>
        <v>118.8</v>
      </c>
      <c r="N62" s="346"/>
      <c r="O62" s="858">
        <f>県外関係人口!B62</f>
        <v>2857</v>
      </c>
      <c r="P62" s="722">
        <f>県外関係人口!C62</f>
        <v>2755</v>
      </c>
      <c r="Q62" s="722">
        <f>県外関係人口!D62</f>
        <v>2753</v>
      </c>
      <c r="R62" s="859">
        <f>県外関係人口!E62</f>
        <v>2755</v>
      </c>
      <c r="S62" s="859">
        <f>県外関係人口!F62</f>
        <v>2754</v>
      </c>
      <c r="T62" s="722"/>
      <c r="U62" s="176">
        <f>ふるさと納税件数!R15</f>
        <v>4520</v>
      </c>
      <c r="V62" s="175">
        <f>ふるさと納税件数!T15</f>
        <v>2622</v>
      </c>
      <c r="W62" s="175">
        <f>ふるさと納税件数!V15</f>
        <v>2703</v>
      </c>
      <c r="X62" s="196">
        <f>ふるさと納税件数!X15</f>
        <v>2975</v>
      </c>
      <c r="Y62" s="196">
        <f>ふるさと納税件数!Z15</f>
        <v>10933</v>
      </c>
      <c r="Z62" s="175"/>
      <c r="AA62" s="176">
        <f>ROUND(U62/$AA$79,0)</f>
        <v>809</v>
      </c>
      <c r="AB62" s="175">
        <f>ROUND(V62/$AB$79,0)</f>
        <v>465</v>
      </c>
      <c r="AC62" s="175">
        <f>ROUND(W62/$AC$79,0)</f>
        <v>601</v>
      </c>
      <c r="AD62" s="196">
        <f>ROUND(X62/$AD$79,0)</f>
        <v>657</v>
      </c>
      <c r="AE62" s="196">
        <f>ROUND(Y62/$AE$79,0)</f>
        <v>2284</v>
      </c>
      <c r="AF62" s="346"/>
      <c r="AG62" s="176">
        <f>H25住宅土地!O35</f>
        <v>150</v>
      </c>
      <c r="AH62" s="277">
        <f t="shared" ref="AH62:AH66" si="344">ROUND(AG62+(AL62-AG62)/5,0)</f>
        <v>130</v>
      </c>
      <c r="AI62" s="277">
        <f t="shared" ref="AI62" si="345">ROUND(AG62+(AL62-AG62)/5*2,0)</f>
        <v>110</v>
      </c>
      <c r="AJ62" s="277">
        <f t="shared" ref="AJ62" si="346">ROUND(AG62+(AL62-AG62)/5*3,0)</f>
        <v>90</v>
      </c>
      <c r="AK62" s="277">
        <f t="shared" ref="AK62" si="347">ROUND(AG62+(AL62-AG62)/5*4,0)</f>
        <v>70</v>
      </c>
      <c r="AL62" s="735">
        <f>H30住宅土地!L31</f>
        <v>50</v>
      </c>
      <c r="AM62" s="1034">
        <f t="shared" si="151"/>
        <v>50</v>
      </c>
      <c r="AN62" s="742"/>
      <c r="AO62" s="848">
        <f>ROUND(AG62*$AG$79,0)</f>
        <v>365</v>
      </c>
      <c r="AP62" s="849">
        <f>ROUND(AH62*$AH$79,0)</f>
        <v>314</v>
      </c>
      <c r="AQ62" s="277">
        <f>ROUND(AI62*$AI$79,0)</f>
        <v>263</v>
      </c>
      <c r="AR62" s="277">
        <f>ROUND(AJ62*$AJ$79,0)</f>
        <v>213</v>
      </c>
      <c r="AS62" s="277">
        <f>ROUND(AK62*$AK$79,0)</f>
        <v>164</v>
      </c>
      <c r="AT62" s="735">
        <f t="shared" ref="AT62:AU66" si="348">ROUND(AL62*$AL$79,0)</f>
        <v>116</v>
      </c>
      <c r="AU62" s="735">
        <f t="shared" si="348"/>
        <v>116</v>
      </c>
      <c r="AW62" s="583">
        <f>観光人口2!U35</f>
        <v>1974</v>
      </c>
      <c r="AX62" s="586">
        <f>観光人口2!V35</f>
        <v>1913</v>
      </c>
      <c r="AY62" s="586">
        <f>観光人口2!W35</f>
        <v>1979</v>
      </c>
      <c r="AZ62" s="735">
        <f>観光人口2!X35</f>
        <v>1858</v>
      </c>
      <c r="BA62" s="735">
        <f>観光人口2!Y35</f>
        <v>1856</v>
      </c>
      <c r="BC62" s="460"/>
    </row>
    <row r="63" spans="1:55">
      <c r="A63" s="43" t="s">
        <v>67</v>
      </c>
      <c r="B63" s="583">
        <f t="shared" ref="B63:B66" si="349">O63+AA63+AQ63+AW63</f>
        <v>1561</v>
      </c>
      <c r="C63" s="586">
        <f t="shared" ref="C63:C66" si="350">P63+AB63+AR63+AX63</f>
        <v>2743</v>
      </c>
      <c r="D63" s="586">
        <f t="shared" ref="D63:D66" si="351">Q63+AC63+AS63+AY63</f>
        <v>3026</v>
      </c>
      <c r="E63" s="735">
        <f t="shared" ref="E63:F66" si="352">R63+AD63+AT63+AZ63</f>
        <v>3804</v>
      </c>
      <c r="F63" s="735">
        <f t="shared" si="352"/>
        <v>4672</v>
      </c>
      <c r="G63" s="346"/>
      <c r="H63" s="370" t="s">
        <v>67</v>
      </c>
      <c r="I63" s="479">
        <f t="shared" si="15"/>
        <v>100</v>
      </c>
      <c r="J63" s="479">
        <f t="shared" si="153"/>
        <v>175.7</v>
      </c>
      <c r="K63" s="479">
        <f t="shared" si="154"/>
        <v>193.9</v>
      </c>
      <c r="L63" s="423">
        <f t="shared" si="155"/>
        <v>243.7</v>
      </c>
      <c r="M63" s="423">
        <f t="shared" si="155"/>
        <v>299.3</v>
      </c>
      <c r="N63" s="346"/>
      <c r="O63" s="858">
        <f>県外関係人口!B63</f>
        <v>954</v>
      </c>
      <c r="P63" s="722">
        <f>県外関係人口!C63</f>
        <v>929</v>
      </c>
      <c r="Q63" s="722">
        <f>県外関係人口!D63</f>
        <v>927</v>
      </c>
      <c r="R63" s="859">
        <f>県外関係人口!E63</f>
        <v>930</v>
      </c>
      <c r="S63" s="859">
        <f>県外関係人口!F63</f>
        <v>930</v>
      </c>
      <c r="T63" s="722"/>
      <c r="U63" s="176">
        <f>ふるさと納税件数!R27</f>
        <v>1373</v>
      </c>
      <c r="V63" s="175">
        <f>ふるさと納税件数!T27</f>
        <v>7707</v>
      </c>
      <c r="W63" s="175">
        <f>ふるさと納税件数!V27</f>
        <v>7322</v>
      </c>
      <c r="X63" s="196">
        <f>ふるさと納税件数!X27</f>
        <v>11170</v>
      </c>
      <c r="Y63" s="196">
        <f>ふるさと納税件数!Z27</f>
        <v>16133</v>
      </c>
      <c r="Z63" s="175"/>
      <c r="AA63" s="176">
        <f t="shared" ref="AA63:AA66" si="353">ROUND(U63/$AA$79,0)</f>
        <v>246</v>
      </c>
      <c r="AB63" s="175">
        <f t="shared" ref="AB63:AB66" si="354">ROUND(V63/$AB$79,0)</f>
        <v>1366</v>
      </c>
      <c r="AC63" s="175">
        <f t="shared" ref="AC63:AC66" si="355">ROUND(W63/$AC$79,0)</f>
        <v>1627</v>
      </c>
      <c r="AD63" s="196">
        <f t="shared" ref="AD63:AD66" si="356">ROUND(X63/$AD$79,0)</f>
        <v>2466</v>
      </c>
      <c r="AE63" s="196">
        <f>ROUND(Y63/$AE$79,0)</f>
        <v>3370</v>
      </c>
      <c r="AF63" s="346"/>
      <c r="AG63" s="176">
        <f>H25住宅土地!O47</f>
        <v>40</v>
      </c>
      <c r="AH63" s="277">
        <f t="shared" si="344"/>
        <v>38</v>
      </c>
      <c r="AI63" s="277">
        <f t="shared" ref="AI63:AI66" si="357">ROUND(AG63+(AL63-AG63)/5*2,0)</f>
        <v>36</v>
      </c>
      <c r="AJ63" s="277">
        <f t="shared" ref="AJ63:AJ66" si="358">ROUND(AG63+(AL63-AG63)/5*3,0)</f>
        <v>34</v>
      </c>
      <c r="AK63" s="277">
        <f t="shared" ref="AK63:AK66" si="359">ROUND(AG63+(AL63-AG63)/5*4,0)</f>
        <v>32</v>
      </c>
      <c r="AL63" s="735">
        <f>H30住宅土地!L43</f>
        <v>30</v>
      </c>
      <c r="AM63" s="1034">
        <f t="shared" si="151"/>
        <v>30</v>
      </c>
      <c r="AN63" s="742"/>
      <c r="AO63" s="848">
        <f>ROUND(AG63*$AG$79,0)</f>
        <v>97</v>
      </c>
      <c r="AP63" s="849">
        <f>ROUND(AH63*$AH$79,0)</f>
        <v>92</v>
      </c>
      <c r="AQ63" s="277">
        <f>ROUND(AI63*$AI$79,0)</f>
        <v>86</v>
      </c>
      <c r="AR63" s="277">
        <f>ROUND(AJ63*$AJ$79,0)</f>
        <v>80</v>
      </c>
      <c r="AS63" s="277">
        <f>ROUND(AK63*$AK$79,0)</f>
        <v>75</v>
      </c>
      <c r="AT63" s="735">
        <f t="shared" si="348"/>
        <v>70</v>
      </c>
      <c r="AU63" s="735">
        <f t="shared" si="348"/>
        <v>70</v>
      </c>
      <c r="AW63" s="583">
        <f>観光人口2!U36</f>
        <v>275</v>
      </c>
      <c r="AX63" s="586">
        <f>観光人口2!V36</f>
        <v>368</v>
      </c>
      <c r="AY63" s="586">
        <f>観光人口2!W36</f>
        <v>397</v>
      </c>
      <c r="AZ63" s="735">
        <f>観光人口2!X36</f>
        <v>338</v>
      </c>
      <c r="BA63" s="735">
        <f>観光人口2!Y36</f>
        <v>302</v>
      </c>
      <c r="BC63" s="460"/>
    </row>
    <row r="64" spans="1:55">
      <c r="A64" s="43" t="s">
        <v>68</v>
      </c>
      <c r="B64" s="583">
        <f t="shared" si="349"/>
        <v>3199</v>
      </c>
      <c r="C64" s="586">
        <f t="shared" si="350"/>
        <v>4866</v>
      </c>
      <c r="D64" s="586">
        <f t="shared" si="351"/>
        <v>5680</v>
      </c>
      <c r="E64" s="735">
        <f t="shared" si="352"/>
        <v>5598</v>
      </c>
      <c r="F64" s="735">
        <f t="shared" si="352"/>
        <v>7095</v>
      </c>
      <c r="G64" s="346"/>
      <c r="H64" s="370" t="s">
        <v>68</v>
      </c>
      <c r="I64" s="479">
        <f t="shared" si="15"/>
        <v>100</v>
      </c>
      <c r="J64" s="479">
        <f t="shared" si="153"/>
        <v>152.1</v>
      </c>
      <c r="K64" s="479">
        <f t="shared" si="154"/>
        <v>177.6</v>
      </c>
      <c r="L64" s="423">
        <f t="shared" si="155"/>
        <v>175</v>
      </c>
      <c r="M64" s="423">
        <f t="shared" si="155"/>
        <v>221.8</v>
      </c>
      <c r="N64" s="346"/>
      <c r="O64" s="858">
        <f>県外関係人口!B64</f>
        <v>1075</v>
      </c>
      <c r="P64" s="722">
        <f>県外関係人口!C64</f>
        <v>1059</v>
      </c>
      <c r="Q64" s="722">
        <f>県外関係人口!D64</f>
        <v>1059</v>
      </c>
      <c r="R64" s="859">
        <f>県外関係人口!E64</f>
        <v>1059</v>
      </c>
      <c r="S64" s="859">
        <f>県外関係人口!F64</f>
        <v>1059</v>
      </c>
      <c r="T64" s="722"/>
      <c r="U64" s="176">
        <f>ふるさと納税件数!R30</f>
        <v>10194</v>
      </c>
      <c r="V64" s="175">
        <f>ふるさと納税件数!T30</f>
        <v>20008</v>
      </c>
      <c r="W64" s="175">
        <f>ふるさと納税件数!V30</f>
        <v>19649</v>
      </c>
      <c r="X64" s="196">
        <f>ふるさと納税件数!X30</f>
        <v>19502</v>
      </c>
      <c r="Y64" s="196">
        <f>ふるさと納税件数!Z30</f>
        <v>27668</v>
      </c>
      <c r="Z64" s="175"/>
      <c r="AA64" s="176">
        <f t="shared" si="353"/>
        <v>1824</v>
      </c>
      <c r="AB64" s="175">
        <f t="shared" si="354"/>
        <v>3546</v>
      </c>
      <c r="AC64" s="175">
        <f t="shared" si="355"/>
        <v>4366</v>
      </c>
      <c r="AD64" s="196">
        <f t="shared" si="356"/>
        <v>4305</v>
      </c>
      <c r="AE64" s="196">
        <f>ROUND(Y64/$AE$79,0)</f>
        <v>5780</v>
      </c>
      <c r="AF64" s="346"/>
      <c r="AG64" s="176">
        <f>H25住宅土地!O50</f>
        <v>30</v>
      </c>
      <c r="AH64" s="277">
        <f t="shared" si="344"/>
        <v>28</v>
      </c>
      <c r="AI64" s="277">
        <f t="shared" si="357"/>
        <v>26</v>
      </c>
      <c r="AJ64" s="277">
        <f t="shared" si="358"/>
        <v>24</v>
      </c>
      <c r="AK64" s="277">
        <f t="shared" si="359"/>
        <v>22</v>
      </c>
      <c r="AL64" s="735">
        <f>H30住宅土地!L46</f>
        <v>20</v>
      </c>
      <c r="AM64" s="1034">
        <f t="shared" si="151"/>
        <v>20</v>
      </c>
      <c r="AN64" s="742"/>
      <c r="AO64" s="848">
        <f>ROUND(AG64*$AG$79,0)</f>
        <v>73</v>
      </c>
      <c r="AP64" s="849">
        <f>ROUND(AH64*$AH$79,0)</f>
        <v>68</v>
      </c>
      <c r="AQ64" s="277">
        <f>ROUND(AI64*$AI$79,0)</f>
        <v>62</v>
      </c>
      <c r="AR64" s="277">
        <f>ROUND(AJ64*$AJ$79,0)</f>
        <v>57</v>
      </c>
      <c r="AS64" s="277">
        <f>ROUND(AK64*$AK$79,0)</f>
        <v>52</v>
      </c>
      <c r="AT64" s="735">
        <f t="shared" si="348"/>
        <v>46</v>
      </c>
      <c r="AU64" s="735">
        <f t="shared" si="348"/>
        <v>46</v>
      </c>
      <c r="AW64" s="583">
        <f>観光人口2!U37</f>
        <v>238</v>
      </c>
      <c r="AX64" s="586">
        <f>観光人口2!V37</f>
        <v>204</v>
      </c>
      <c r="AY64" s="586">
        <f>観光人口2!W37</f>
        <v>203</v>
      </c>
      <c r="AZ64" s="735">
        <f>観光人口2!X37</f>
        <v>188</v>
      </c>
      <c r="BA64" s="735">
        <f>観光人口2!Y37</f>
        <v>210</v>
      </c>
      <c r="BC64" s="460"/>
    </row>
    <row r="65" spans="1:55">
      <c r="A65" s="43" t="s">
        <v>69</v>
      </c>
      <c r="B65" s="583">
        <f t="shared" si="349"/>
        <v>2838</v>
      </c>
      <c r="C65" s="586">
        <f t="shared" si="350"/>
        <v>2718</v>
      </c>
      <c r="D65" s="586">
        <f t="shared" si="351"/>
        <v>2410</v>
      </c>
      <c r="E65" s="735">
        <f t="shared" si="352"/>
        <v>2953</v>
      </c>
      <c r="F65" s="735">
        <f t="shared" si="352"/>
        <v>4608</v>
      </c>
      <c r="G65" s="346"/>
      <c r="H65" s="370" t="s">
        <v>69</v>
      </c>
      <c r="I65" s="479">
        <f t="shared" si="15"/>
        <v>100</v>
      </c>
      <c r="J65" s="479">
        <f t="shared" si="153"/>
        <v>95.8</v>
      </c>
      <c r="K65" s="479">
        <f t="shared" si="154"/>
        <v>84.9</v>
      </c>
      <c r="L65" s="423">
        <f t="shared" si="155"/>
        <v>104.1</v>
      </c>
      <c r="M65" s="423">
        <f t="shared" si="155"/>
        <v>162.4</v>
      </c>
      <c r="N65" s="346"/>
      <c r="O65" s="858">
        <f>県外関係人口!B65</f>
        <v>1137</v>
      </c>
      <c r="P65" s="722">
        <f>県外関係人口!C65</f>
        <v>1107</v>
      </c>
      <c r="Q65" s="722">
        <f>県外関係人口!D65</f>
        <v>1106</v>
      </c>
      <c r="R65" s="859">
        <f>県外関係人口!E65</f>
        <v>1109</v>
      </c>
      <c r="S65" s="859">
        <f>県外関係人口!F65</f>
        <v>1110</v>
      </c>
      <c r="T65" s="722"/>
      <c r="U65" s="176">
        <f>ふるさと納税件数!R45</f>
        <v>6344</v>
      </c>
      <c r="V65" s="175">
        <f>ふるさと納税件数!T45</f>
        <v>5816</v>
      </c>
      <c r="W65" s="175">
        <f>ふるさと納税件数!V45</f>
        <v>3235</v>
      </c>
      <c r="X65" s="196">
        <f>ふるさと納税件数!X45</f>
        <v>5833</v>
      </c>
      <c r="Y65" s="196">
        <f>ふるさと納税件数!Z45</f>
        <v>14464</v>
      </c>
      <c r="Z65" s="175"/>
      <c r="AA65" s="176">
        <f t="shared" si="353"/>
        <v>1135</v>
      </c>
      <c r="AB65" s="175">
        <f t="shared" si="354"/>
        <v>1031</v>
      </c>
      <c r="AC65" s="175">
        <f t="shared" si="355"/>
        <v>719</v>
      </c>
      <c r="AD65" s="196">
        <f t="shared" si="356"/>
        <v>1288</v>
      </c>
      <c r="AE65" s="196">
        <f>ROUND(Y65/$AE$79,0)</f>
        <v>3022</v>
      </c>
      <c r="AF65" s="346"/>
      <c r="AG65" s="176">
        <f>H25住宅土地!O63</f>
        <v>10</v>
      </c>
      <c r="AH65" s="277">
        <f t="shared" si="344"/>
        <v>8</v>
      </c>
      <c r="AI65" s="277">
        <f t="shared" si="357"/>
        <v>6</v>
      </c>
      <c r="AJ65" s="277">
        <f t="shared" si="358"/>
        <v>4</v>
      </c>
      <c r="AK65" s="277">
        <f t="shared" si="359"/>
        <v>2</v>
      </c>
      <c r="AL65" s="833" t="str">
        <f>H30住宅土地!L59</f>
        <v>0</v>
      </c>
      <c r="AM65" s="1034" t="str">
        <f t="shared" si="151"/>
        <v>0</v>
      </c>
      <c r="AN65" s="742"/>
      <c r="AO65" s="848">
        <f>ROUND(AG65*$AG$79,0)</f>
        <v>24</v>
      </c>
      <c r="AP65" s="849">
        <f>ROUND(AH65*$AH$79,0)</f>
        <v>19</v>
      </c>
      <c r="AQ65" s="277">
        <f>ROUND(AI65*$AI$79,0)</f>
        <v>14</v>
      </c>
      <c r="AR65" s="277">
        <f>ROUND(AJ65*$AJ$79,0)</f>
        <v>9</v>
      </c>
      <c r="AS65" s="277">
        <f>ROUND(AK65*$AK$79,0)</f>
        <v>5</v>
      </c>
      <c r="AT65" s="735">
        <f t="shared" si="348"/>
        <v>0</v>
      </c>
      <c r="AU65" s="735">
        <f t="shared" si="348"/>
        <v>0</v>
      </c>
      <c r="AW65" s="583">
        <f>観光人口2!U38</f>
        <v>552</v>
      </c>
      <c r="AX65" s="586">
        <f>観光人口2!V38</f>
        <v>571</v>
      </c>
      <c r="AY65" s="586">
        <f>観光人口2!W38</f>
        <v>580</v>
      </c>
      <c r="AZ65" s="735">
        <f>観光人口2!X38</f>
        <v>556</v>
      </c>
      <c r="BA65" s="735">
        <f>観光人口2!Y38</f>
        <v>476</v>
      </c>
      <c r="BC65" s="460"/>
    </row>
    <row r="66" spans="1:55">
      <c r="A66" s="45" t="s">
        <v>70</v>
      </c>
      <c r="B66" s="729">
        <f t="shared" si="349"/>
        <v>1194</v>
      </c>
      <c r="C66" s="587">
        <f t="shared" si="350"/>
        <v>1144</v>
      </c>
      <c r="D66" s="587">
        <f t="shared" si="351"/>
        <v>1158</v>
      </c>
      <c r="E66" s="737">
        <f t="shared" si="352"/>
        <v>1568</v>
      </c>
      <c r="F66" s="737">
        <f t="shared" si="352"/>
        <v>2298</v>
      </c>
      <c r="G66" s="346"/>
      <c r="H66" s="372" t="s">
        <v>70</v>
      </c>
      <c r="I66" s="874">
        <f t="shared" si="15"/>
        <v>100</v>
      </c>
      <c r="J66" s="874">
        <f t="shared" si="153"/>
        <v>95.8</v>
      </c>
      <c r="K66" s="874">
        <f t="shared" si="154"/>
        <v>97</v>
      </c>
      <c r="L66" s="429">
        <f t="shared" si="155"/>
        <v>131.30000000000001</v>
      </c>
      <c r="M66" s="429">
        <f t="shared" si="155"/>
        <v>192.5</v>
      </c>
      <c r="N66" s="346"/>
      <c r="O66" s="860">
        <f>県外関係人口!B66</f>
        <v>724</v>
      </c>
      <c r="P66" s="723">
        <f>県外関係人口!C66</f>
        <v>700</v>
      </c>
      <c r="Q66" s="723">
        <f>県外関係人口!D66</f>
        <v>699</v>
      </c>
      <c r="R66" s="861">
        <f>県外関係人口!E66</f>
        <v>697</v>
      </c>
      <c r="S66" s="861">
        <f>県外関係人口!F66</f>
        <v>697</v>
      </c>
      <c r="T66" s="722"/>
      <c r="U66" s="176">
        <f>ふるさと納税件数!R46</f>
        <v>43</v>
      </c>
      <c r="V66" s="175">
        <f>ふるさと納税件数!T46</f>
        <v>43</v>
      </c>
      <c r="W66" s="175">
        <f>ふるさと納税件数!V46</f>
        <v>47</v>
      </c>
      <c r="X66" s="196">
        <f>ふるさと納税件数!X46</f>
        <v>2115</v>
      </c>
      <c r="Y66" s="196">
        <f>ふるさと納税件数!Z46</f>
        <v>5829</v>
      </c>
      <c r="Z66" s="175"/>
      <c r="AA66" s="176">
        <f t="shared" si="353"/>
        <v>8</v>
      </c>
      <c r="AB66" s="175">
        <f t="shared" si="354"/>
        <v>8</v>
      </c>
      <c r="AC66" s="175">
        <f t="shared" si="355"/>
        <v>10</v>
      </c>
      <c r="AD66" s="196">
        <f t="shared" si="356"/>
        <v>467</v>
      </c>
      <c r="AE66" s="196">
        <f>ROUND(Y66/$AE$79,0)</f>
        <v>1218</v>
      </c>
      <c r="AF66" s="346"/>
      <c r="AG66" s="252">
        <f>H25住宅土地!O64</f>
        <v>10</v>
      </c>
      <c r="AH66" s="719">
        <f t="shared" si="344"/>
        <v>8</v>
      </c>
      <c r="AI66" s="719">
        <f t="shared" si="357"/>
        <v>6</v>
      </c>
      <c r="AJ66" s="719">
        <f t="shared" si="358"/>
        <v>4</v>
      </c>
      <c r="AK66" s="719">
        <f t="shared" si="359"/>
        <v>2</v>
      </c>
      <c r="AL66" s="737">
        <v>0</v>
      </c>
      <c r="AM66" s="1034">
        <f t="shared" si="151"/>
        <v>0</v>
      </c>
      <c r="AN66" s="742"/>
      <c r="AO66" s="848">
        <f>ROUND(AG66*$AG$79,0)</f>
        <v>24</v>
      </c>
      <c r="AP66" s="849">
        <f>ROUND(AH66*$AH$79,0)</f>
        <v>19</v>
      </c>
      <c r="AQ66" s="277">
        <f>ROUND(AI66*$AI$79,0)</f>
        <v>14</v>
      </c>
      <c r="AR66" s="277">
        <f>ROUND(AJ66*$AJ$79,0)</f>
        <v>9</v>
      </c>
      <c r="AS66" s="277">
        <f>ROUND(AK66*$AK$79,0)</f>
        <v>5</v>
      </c>
      <c r="AT66" s="735">
        <f t="shared" si="348"/>
        <v>0</v>
      </c>
      <c r="AU66" s="735">
        <f t="shared" si="348"/>
        <v>0</v>
      </c>
      <c r="AW66" s="583">
        <f>観光人口2!U39</f>
        <v>448</v>
      </c>
      <c r="AX66" s="586">
        <f>観光人口2!V39</f>
        <v>427</v>
      </c>
      <c r="AY66" s="586">
        <f>観光人口2!W39</f>
        <v>444</v>
      </c>
      <c r="AZ66" s="735">
        <f>観光人口2!X39</f>
        <v>404</v>
      </c>
      <c r="BA66" s="735">
        <f>観光人口2!Y39</f>
        <v>383</v>
      </c>
      <c r="BC66" s="460"/>
    </row>
    <row r="67" spans="1:55">
      <c r="A67" s="52" t="s">
        <v>24</v>
      </c>
      <c r="B67" s="583">
        <f t="shared" ref="B67:W67" si="360">B68+B69</f>
        <v>4962</v>
      </c>
      <c r="C67" s="586">
        <f t="shared" si="360"/>
        <v>7863</v>
      </c>
      <c r="D67" s="586">
        <f t="shared" si="360"/>
        <v>6746</v>
      </c>
      <c r="E67" s="735">
        <f t="shared" si="360"/>
        <v>6533</v>
      </c>
      <c r="F67" s="735">
        <f t="shared" ref="F67" si="361">F68+F69</f>
        <v>7025</v>
      </c>
      <c r="G67" s="346"/>
      <c r="H67" s="379" t="s">
        <v>24</v>
      </c>
      <c r="I67" s="479">
        <f t="shared" si="15"/>
        <v>100</v>
      </c>
      <c r="J67" s="479">
        <f t="shared" si="153"/>
        <v>158.5</v>
      </c>
      <c r="K67" s="479">
        <f t="shared" si="154"/>
        <v>136</v>
      </c>
      <c r="L67" s="423">
        <f t="shared" si="155"/>
        <v>131.69999999999999</v>
      </c>
      <c r="M67" s="423">
        <f t="shared" si="155"/>
        <v>141.6</v>
      </c>
      <c r="N67" s="346"/>
      <c r="O67" s="176">
        <f t="shared" si="360"/>
        <v>3914</v>
      </c>
      <c r="P67" s="175">
        <f t="shared" si="360"/>
        <v>3828</v>
      </c>
      <c r="Q67" s="175">
        <f t="shared" si="360"/>
        <v>3830</v>
      </c>
      <c r="R67" s="196">
        <f t="shared" ref="R67:S67" si="362">R68+R69</f>
        <v>3816</v>
      </c>
      <c r="S67" s="196">
        <f t="shared" si="362"/>
        <v>3816</v>
      </c>
      <c r="U67" s="262">
        <f t="shared" si="360"/>
        <v>2865</v>
      </c>
      <c r="V67" s="178">
        <f t="shared" si="360"/>
        <v>19328</v>
      </c>
      <c r="W67" s="178">
        <f t="shared" si="360"/>
        <v>9920</v>
      </c>
      <c r="X67" s="263">
        <f t="shared" ref="X67:Y67" si="363">X68+X69</f>
        <v>8924</v>
      </c>
      <c r="Y67" s="263">
        <f t="shared" si="363"/>
        <v>11866</v>
      </c>
      <c r="Z67" s="175"/>
      <c r="AA67" s="262">
        <f t="shared" ref="AA67:AD67" si="364">AA68+AA69</f>
        <v>513</v>
      </c>
      <c r="AB67" s="178">
        <f t="shared" si="364"/>
        <v>3425</v>
      </c>
      <c r="AC67" s="178">
        <f t="shared" si="364"/>
        <v>2204</v>
      </c>
      <c r="AD67" s="263">
        <f t="shared" si="364"/>
        <v>1970</v>
      </c>
      <c r="AE67" s="263">
        <f t="shared" ref="AE67" si="365">AE68+AE69</f>
        <v>2479</v>
      </c>
      <c r="AF67" s="346"/>
      <c r="AG67" s="262">
        <f t="shared" ref="AG67:AM67" si="366">AG68+AG69</f>
        <v>20</v>
      </c>
      <c r="AH67" s="178">
        <f t="shared" si="366"/>
        <v>48</v>
      </c>
      <c r="AI67" s="732">
        <f t="shared" si="366"/>
        <v>76</v>
      </c>
      <c r="AJ67" s="732">
        <f t="shared" si="366"/>
        <v>104</v>
      </c>
      <c r="AK67" s="732">
        <f t="shared" si="366"/>
        <v>132</v>
      </c>
      <c r="AL67" s="736">
        <f t="shared" si="366"/>
        <v>160</v>
      </c>
      <c r="AM67" s="736">
        <f t="shared" si="366"/>
        <v>160</v>
      </c>
      <c r="AN67" s="742"/>
      <c r="AO67" s="850">
        <f t="shared" ref="AO67:AZ67" si="367">AO68+AO69</f>
        <v>49</v>
      </c>
      <c r="AP67" s="851">
        <f t="shared" si="367"/>
        <v>116</v>
      </c>
      <c r="AQ67" s="732">
        <f t="shared" si="367"/>
        <v>182</v>
      </c>
      <c r="AR67" s="732">
        <f t="shared" si="367"/>
        <v>246</v>
      </c>
      <c r="AS67" s="732">
        <f t="shared" si="367"/>
        <v>309</v>
      </c>
      <c r="AT67" s="736">
        <f t="shared" si="367"/>
        <v>371</v>
      </c>
      <c r="AU67" s="736">
        <f t="shared" ref="AU67" si="368">AU68+AU69</f>
        <v>371</v>
      </c>
      <c r="AW67" s="355">
        <f t="shared" si="367"/>
        <v>353</v>
      </c>
      <c r="AX67" s="347">
        <f t="shared" si="367"/>
        <v>364</v>
      </c>
      <c r="AY67" s="347">
        <f t="shared" si="367"/>
        <v>403</v>
      </c>
      <c r="AZ67" s="486">
        <f t="shared" si="367"/>
        <v>376</v>
      </c>
      <c r="BA67" s="486">
        <f t="shared" ref="BA67" si="369">BA68+BA69</f>
        <v>359</v>
      </c>
      <c r="BC67" s="840"/>
    </row>
    <row r="68" spans="1:55">
      <c r="A68" s="43" t="s">
        <v>323</v>
      </c>
      <c r="B68" s="583">
        <f>O68+AA68+AQ68+AW68</f>
        <v>2131</v>
      </c>
      <c r="C68" s="586">
        <f t="shared" ref="C68" si="370">P68+AB68+AR68+AX68</f>
        <v>2758</v>
      </c>
      <c r="D68" s="586">
        <f t="shared" ref="D68" si="371">Q68+AC68+AS68+AY68</f>
        <v>3008</v>
      </c>
      <c r="E68" s="735">
        <f t="shared" ref="E68:F68" si="372">R68+AD68+AT68+AZ68</f>
        <v>3137</v>
      </c>
      <c r="F68" s="735">
        <f t="shared" si="372"/>
        <v>2916</v>
      </c>
      <c r="G68" s="346"/>
      <c r="H68" s="370" t="s">
        <v>323</v>
      </c>
      <c r="I68" s="479">
        <f t="shared" si="15"/>
        <v>100</v>
      </c>
      <c r="J68" s="479">
        <f t="shared" si="153"/>
        <v>129.4</v>
      </c>
      <c r="K68" s="479">
        <f t="shared" si="154"/>
        <v>141.19999999999999</v>
      </c>
      <c r="L68" s="423">
        <f t="shared" si="155"/>
        <v>147.19999999999999</v>
      </c>
      <c r="M68" s="423">
        <f t="shared" si="155"/>
        <v>136.80000000000001</v>
      </c>
      <c r="N68" s="346"/>
      <c r="O68" s="858">
        <f>県外関係人口!B68</f>
        <v>1566</v>
      </c>
      <c r="P68" s="722">
        <f>県外関係人口!C68</f>
        <v>1535</v>
      </c>
      <c r="Q68" s="722">
        <f>県外関係人口!D68</f>
        <v>1534</v>
      </c>
      <c r="R68" s="859">
        <f>県外関係人口!E68</f>
        <v>1533</v>
      </c>
      <c r="S68" s="859">
        <f>県外関係人口!F68</f>
        <v>1537</v>
      </c>
      <c r="T68" s="722"/>
      <c r="U68" s="176">
        <f>ふるさと納税件数!R26</f>
        <v>1642</v>
      </c>
      <c r="V68" s="175">
        <f>ふるさと納税件数!T26</f>
        <v>5164</v>
      </c>
      <c r="W68" s="175">
        <f>ふるさと納税件数!V26</f>
        <v>5004</v>
      </c>
      <c r="X68" s="196">
        <f>ふるさと納税件数!X26</f>
        <v>5612</v>
      </c>
      <c r="Y68" s="196">
        <f>ふるさと納税件数!Z26</f>
        <v>4911</v>
      </c>
      <c r="Z68" s="175"/>
      <c r="AA68" s="176">
        <f>ROUND(U68/$AA$79,0)</f>
        <v>294</v>
      </c>
      <c r="AB68" s="175">
        <f>ROUND(V68/$AB$79,0)</f>
        <v>915</v>
      </c>
      <c r="AC68" s="175">
        <f>ROUND(W68/$AC$79,0)</f>
        <v>1112</v>
      </c>
      <c r="AD68" s="196">
        <f>ROUND(X68/$AD$79,0)</f>
        <v>1239</v>
      </c>
      <c r="AE68" s="196">
        <f>ROUND(Y68/$AE$79,0)</f>
        <v>1026</v>
      </c>
      <c r="AF68" s="346"/>
      <c r="AG68" s="176">
        <f>H25住宅土地!O46</f>
        <v>0</v>
      </c>
      <c r="AH68" s="277">
        <f t="shared" ref="AH68:AH69" si="373">ROUND(AG68+(AL68-AG68)/5,0)</f>
        <v>14</v>
      </c>
      <c r="AI68" s="277">
        <f t="shared" ref="AI68:AI69" si="374">ROUND(AG68+(AL68-AG68)/5*2,0)</f>
        <v>28</v>
      </c>
      <c r="AJ68" s="277">
        <f t="shared" ref="AJ68:AJ69" si="375">ROUND(AG68+(AL68-AG68)/5*3,0)</f>
        <v>42</v>
      </c>
      <c r="AK68" s="277">
        <f t="shared" ref="AK68:AK69" si="376">ROUND(AG68+(AL68-AG68)/5*4,0)</f>
        <v>56</v>
      </c>
      <c r="AL68" s="735">
        <f>H30住宅土地!L42</f>
        <v>70</v>
      </c>
      <c r="AM68" s="1034">
        <f t="shared" si="151"/>
        <v>70</v>
      </c>
      <c r="AN68" s="742"/>
      <c r="AO68" s="848">
        <f>ROUND(AG68*$AG$79,0)</f>
        <v>0</v>
      </c>
      <c r="AP68" s="849">
        <f>ROUND(AH68*$AH$79,0)</f>
        <v>34</v>
      </c>
      <c r="AQ68" s="277">
        <f>ROUND(AI68*$AI$79,0)</f>
        <v>67</v>
      </c>
      <c r="AR68" s="277">
        <f>ROUND(AJ68*$AJ$79,0)</f>
        <v>99</v>
      </c>
      <c r="AS68" s="277">
        <f>ROUND(AK68*$AK$79,0)</f>
        <v>131</v>
      </c>
      <c r="AT68" s="735">
        <f>ROUND(AL68*$AL$79,0)</f>
        <v>162</v>
      </c>
      <c r="AU68" s="735">
        <f>ROUND(AM68*$AL$79,0)</f>
        <v>162</v>
      </c>
      <c r="AW68" s="583">
        <f>観光人口2!U40</f>
        <v>204</v>
      </c>
      <c r="AX68" s="586">
        <f>観光人口2!V40</f>
        <v>209</v>
      </c>
      <c r="AY68" s="586">
        <f>観光人口2!W40</f>
        <v>231</v>
      </c>
      <c r="AZ68" s="735">
        <f>観光人口2!X40</f>
        <v>203</v>
      </c>
      <c r="BA68" s="735">
        <f>観光人口2!Y40</f>
        <v>191</v>
      </c>
      <c r="BC68" s="460"/>
    </row>
    <row r="69" spans="1:55">
      <c r="A69" s="43" t="s">
        <v>71</v>
      </c>
      <c r="B69" s="583">
        <f>O69+AA69+AQ69+AW69</f>
        <v>2831</v>
      </c>
      <c r="C69" s="586">
        <f t="shared" ref="C69" si="377">P69+AB69+AR69+AX69</f>
        <v>5105</v>
      </c>
      <c r="D69" s="586">
        <f t="shared" ref="D69" si="378">Q69+AC69+AS69+AY69</f>
        <v>3738</v>
      </c>
      <c r="E69" s="735">
        <f t="shared" ref="E69:F69" si="379">R69+AD69+AT69+AZ69</f>
        <v>3396</v>
      </c>
      <c r="F69" s="735">
        <f t="shared" si="379"/>
        <v>4109</v>
      </c>
      <c r="G69" s="346"/>
      <c r="H69" s="370" t="s">
        <v>71</v>
      </c>
      <c r="I69" s="479">
        <f t="shared" ref="I69:I74" si="380">ROUND(B69/$B69*100,1)</f>
        <v>100</v>
      </c>
      <c r="J69" s="479">
        <f t="shared" si="153"/>
        <v>180.3</v>
      </c>
      <c r="K69" s="479">
        <f t="shared" si="154"/>
        <v>132</v>
      </c>
      <c r="L69" s="423">
        <f t="shared" si="155"/>
        <v>120</v>
      </c>
      <c r="M69" s="423">
        <f t="shared" si="155"/>
        <v>145.1</v>
      </c>
      <c r="N69" s="346"/>
      <c r="O69" s="858">
        <f>県外関係人口!B69</f>
        <v>2348</v>
      </c>
      <c r="P69" s="722">
        <f>県外関係人口!C69</f>
        <v>2293</v>
      </c>
      <c r="Q69" s="722">
        <f>県外関係人口!D69</f>
        <v>2296</v>
      </c>
      <c r="R69" s="859">
        <f>県外関係人口!E69</f>
        <v>2283</v>
      </c>
      <c r="S69" s="859">
        <f>県外関係人口!F69</f>
        <v>2279</v>
      </c>
      <c r="T69" s="722"/>
      <c r="U69" s="252">
        <f>ふるさと納税件数!R28</f>
        <v>1223</v>
      </c>
      <c r="V69" s="174">
        <f>ふるさと納税件数!T28</f>
        <v>14164</v>
      </c>
      <c r="W69" s="174">
        <f>ふるさと納税件数!V28</f>
        <v>4916</v>
      </c>
      <c r="X69" s="862">
        <f>ふるさと納税件数!X28</f>
        <v>3312</v>
      </c>
      <c r="Y69" s="862">
        <f>ふるさと納税件数!Z28</f>
        <v>6955</v>
      </c>
      <c r="Z69" s="175"/>
      <c r="AA69" s="252">
        <f>ROUND(U69/$AA$79,0)</f>
        <v>219</v>
      </c>
      <c r="AB69" s="174">
        <f>ROUND(V69/$AB$79,0)</f>
        <v>2510</v>
      </c>
      <c r="AC69" s="174">
        <f>ROUND(W69/$AC$79,0)</f>
        <v>1092</v>
      </c>
      <c r="AD69" s="862">
        <f>ROUND(X69/$AD$79,0)</f>
        <v>731</v>
      </c>
      <c r="AE69" s="862">
        <f>ROUND(Y69/$AE$79,0)</f>
        <v>1453</v>
      </c>
      <c r="AF69" s="346"/>
      <c r="AG69" s="176">
        <f>H25住宅土地!O48</f>
        <v>20</v>
      </c>
      <c r="AH69" s="277">
        <f t="shared" si="373"/>
        <v>34</v>
      </c>
      <c r="AI69" s="277">
        <f t="shared" si="374"/>
        <v>48</v>
      </c>
      <c r="AJ69" s="277">
        <f t="shared" si="375"/>
        <v>62</v>
      </c>
      <c r="AK69" s="277">
        <f t="shared" si="376"/>
        <v>76</v>
      </c>
      <c r="AL69" s="735">
        <f>H30住宅土地!L44</f>
        <v>90</v>
      </c>
      <c r="AM69" s="1034">
        <f t="shared" si="151"/>
        <v>90</v>
      </c>
      <c r="AN69" s="742"/>
      <c r="AO69" s="848">
        <f>ROUND(AG69*$AG$79,0)</f>
        <v>49</v>
      </c>
      <c r="AP69" s="849">
        <f>ROUND(AH69*$AH$79,0)</f>
        <v>82</v>
      </c>
      <c r="AQ69" s="277">
        <f>ROUND(AI69*$AI$79,0)</f>
        <v>115</v>
      </c>
      <c r="AR69" s="277">
        <f>ROUND(AJ69*$AJ$79,0)</f>
        <v>147</v>
      </c>
      <c r="AS69" s="277">
        <f>ROUND(AK69*$AK$79,0)</f>
        <v>178</v>
      </c>
      <c r="AT69" s="735">
        <f>ROUND(AL69*$AL$79,0)</f>
        <v>209</v>
      </c>
      <c r="AU69" s="735">
        <f>ROUND(AM69*$AL$79,0)</f>
        <v>209</v>
      </c>
      <c r="AW69" s="729">
        <f>観光人口2!U41</f>
        <v>149</v>
      </c>
      <c r="AX69" s="587">
        <f>観光人口2!V41</f>
        <v>155</v>
      </c>
      <c r="AY69" s="587">
        <f>観光人口2!W41</f>
        <v>172</v>
      </c>
      <c r="AZ69" s="737">
        <f>観光人口2!X41</f>
        <v>173</v>
      </c>
      <c r="BA69" s="737">
        <f>観光人口2!Y41</f>
        <v>168</v>
      </c>
      <c r="BC69" s="396"/>
    </row>
    <row r="70" spans="1:55">
      <c r="A70" s="53" t="s">
        <v>25</v>
      </c>
      <c r="B70" s="726">
        <f t="shared" ref="B70:W70" si="381">SUM(B71:B73)</f>
        <v>19483</v>
      </c>
      <c r="C70" s="585">
        <f t="shared" si="381"/>
        <v>20951</v>
      </c>
      <c r="D70" s="585">
        <f t="shared" si="381"/>
        <v>23364</v>
      </c>
      <c r="E70" s="736">
        <f t="shared" si="381"/>
        <v>29882</v>
      </c>
      <c r="F70" s="736">
        <f t="shared" ref="F70" si="382">SUM(F71:F73)</f>
        <v>34671</v>
      </c>
      <c r="G70" s="346"/>
      <c r="H70" s="380" t="s">
        <v>25</v>
      </c>
      <c r="I70" s="873">
        <f t="shared" si="380"/>
        <v>100</v>
      </c>
      <c r="J70" s="873">
        <f t="shared" si="153"/>
        <v>107.5</v>
      </c>
      <c r="K70" s="873">
        <f t="shared" si="154"/>
        <v>119.9</v>
      </c>
      <c r="L70" s="426">
        <f t="shared" si="155"/>
        <v>153.4</v>
      </c>
      <c r="M70" s="426">
        <f t="shared" si="155"/>
        <v>178</v>
      </c>
      <c r="N70" s="346"/>
      <c r="O70" s="262">
        <f t="shared" si="381"/>
        <v>6189</v>
      </c>
      <c r="P70" s="178">
        <f t="shared" si="381"/>
        <v>6170</v>
      </c>
      <c r="Q70" s="178">
        <f t="shared" si="381"/>
        <v>6175</v>
      </c>
      <c r="R70" s="263">
        <f t="shared" ref="R70:S70" si="383">SUM(R71:R73)</f>
        <v>6189</v>
      </c>
      <c r="S70" s="263">
        <f t="shared" si="383"/>
        <v>6183</v>
      </c>
      <c r="U70" s="176">
        <f t="shared" si="381"/>
        <v>56311</v>
      </c>
      <c r="V70" s="175">
        <f t="shared" si="381"/>
        <v>66075</v>
      </c>
      <c r="W70" s="175">
        <f t="shared" si="381"/>
        <v>63210</v>
      </c>
      <c r="X70" s="196">
        <f t="shared" ref="X70:Y70" si="384">SUM(X71:X73)</f>
        <v>94146</v>
      </c>
      <c r="Y70" s="196">
        <f t="shared" si="384"/>
        <v>122484</v>
      </c>
      <c r="Z70" s="175"/>
      <c r="AA70" s="176">
        <f t="shared" ref="AA70:AD70" si="385">SUM(AA71:AA73)</f>
        <v>10074</v>
      </c>
      <c r="AB70" s="175">
        <f t="shared" si="385"/>
        <v>11711</v>
      </c>
      <c r="AC70" s="175">
        <f t="shared" si="385"/>
        <v>14044</v>
      </c>
      <c r="AD70" s="196">
        <f t="shared" si="385"/>
        <v>20784</v>
      </c>
      <c r="AE70" s="196">
        <f t="shared" ref="AE70" si="386">SUM(AE71:AE73)</f>
        <v>25589</v>
      </c>
      <c r="AF70" s="346"/>
      <c r="AG70" s="262">
        <f t="shared" ref="AG70:AM70" si="387">SUM(AG71:AG73)</f>
        <v>410</v>
      </c>
      <c r="AH70" s="178">
        <f t="shared" si="387"/>
        <v>398</v>
      </c>
      <c r="AI70" s="732">
        <f t="shared" si="387"/>
        <v>386</v>
      </c>
      <c r="AJ70" s="732">
        <f t="shared" si="387"/>
        <v>374</v>
      </c>
      <c r="AK70" s="732">
        <f t="shared" si="387"/>
        <v>362</v>
      </c>
      <c r="AL70" s="736">
        <f t="shared" si="387"/>
        <v>350</v>
      </c>
      <c r="AM70" s="736">
        <f t="shared" si="387"/>
        <v>350</v>
      </c>
      <c r="AN70" s="742"/>
      <c r="AO70" s="848">
        <f t="shared" ref="AO70:AZ70" si="388">SUM(AO71:AO73)</f>
        <v>997</v>
      </c>
      <c r="AP70" s="849">
        <f t="shared" si="388"/>
        <v>959</v>
      </c>
      <c r="AQ70" s="872">
        <f t="shared" si="388"/>
        <v>923</v>
      </c>
      <c r="AR70" s="732">
        <f t="shared" si="388"/>
        <v>885</v>
      </c>
      <c r="AS70" s="732">
        <f t="shared" si="388"/>
        <v>848</v>
      </c>
      <c r="AT70" s="736">
        <f t="shared" si="388"/>
        <v>812</v>
      </c>
      <c r="AU70" s="736">
        <f t="shared" ref="AU70" si="389">SUM(AU71:AU73)</f>
        <v>812</v>
      </c>
      <c r="AW70" s="354">
        <f t="shared" si="388"/>
        <v>2297</v>
      </c>
      <c r="AX70" s="346">
        <f t="shared" si="388"/>
        <v>2185</v>
      </c>
      <c r="AY70" s="346">
        <f t="shared" si="388"/>
        <v>2297</v>
      </c>
      <c r="AZ70" s="487">
        <f t="shared" si="388"/>
        <v>2097</v>
      </c>
      <c r="BA70" s="487">
        <f t="shared" ref="BA70" si="390">SUM(BA71:BA73)</f>
        <v>2087</v>
      </c>
      <c r="BC70" s="460"/>
    </row>
    <row r="71" spans="1:55">
      <c r="A71" s="51" t="s">
        <v>72</v>
      </c>
      <c r="B71" s="583">
        <f>O71+AA71+AQ71+AW71</f>
        <v>6540</v>
      </c>
      <c r="C71" s="586">
        <f t="shared" ref="C71" si="391">P71+AB71+AR71+AX71</f>
        <v>8477</v>
      </c>
      <c r="D71" s="586">
        <f t="shared" ref="D71" si="392">Q71+AC71+AS71+AY71</f>
        <v>12070</v>
      </c>
      <c r="E71" s="735">
        <f t="shared" ref="E71:F71" si="393">R71+AD71+AT71+AZ71</f>
        <v>19249</v>
      </c>
      <c r="F71" s="735">
        <f t="shared" si="393"/>
        <v>19593</v>
      </c>
      <c r="G71" s="346"/>
      <c r="H71" s="378" t="s">
        <v>72</v>
      </c>
      <c r="I71" s="479">
        <f t="shared" si="380"/>
        <v>100</v>
      </c>
      <c r="J71" s="479">
        <f t="shared" si="153"/>
        <v>129.6</v>
      </c>
      <c r="K71" s="479">
        <f t="shared" si="154"/>
        <v>184.6</v>
      </c>
      <c r="L71" s="423">
        <f t="shared" si="155"/>
        <v>294.3</v>
      </c>
      <c r="M71" s="423">
        <f t="shared" si="155"/>
        <v>299.60000000000002</v>
      </c>
      <c r="N71" s="346"/>
      <c r="O71" s="858">
        <f>県外関係人口!B71</f>
        <v>1765</v>
      </c>
      <c r="P71" s="722">
        <f>県外関係人口!C71</f>
        <v>1761</v>
      </c>
      <c r="Q71" s="722">
        <f>県外関係人口!D71</f>
        <v>1766</v>
      </c>
      <c r="R71" s="859">
        <f>県外関係人口!E71</f>
        <v>1774</v>
      </c>
      <c r="S71" s="859">
        <f>県外関係人口!F71</f>
        <v>1766</v>
      </c>
      <c r="T71" s="722"/>
      <c r="U71" s="176">
        <f>ふるさと納税件数!R11</f>
        <v>18932</v>
      </c>
      <c r="V71" s="175">
        <f>ふるさと納税件数!T11</f>
        <v>30516</v>
      </c>
      <c r="W71" s="175">
        <f>ふるさと納税件数!V11</f>
        <v>40331</v>
      </c>
      <c r="X71" s="196">
        <f>ふるさと納税件数!X11</f>
        <v>73480</v>
      </c>
      <c r="Y71" s="196">
        <f>ふるさと納税件数!Z11</f>
        <v>79404</v>
      </c>
      <c r="Z71" s="175"/>
      <c r="AA71" s="176">
        <f>ROUND(U71/$AA$79,0)</f>
        <v>3387</v>
      </c>
      <c r="AB71" s="175">
        <f>ROUND(V71/$AB$79,0)</f>
        <v>5409</v>
      </c>
      <c r="AC71" s="175">
        <f>ROUND(W71/$AC$79,0)</f>
        <v>8961</v>
      </c>
      <c r="AD71" s="196">
        <f>ROUND(X71/$AD$79,0)</f>
        <v>16222</v>
      </c>
      <c r="AE71" s="196">
        <f>ROUND(Y71/$AE$79,0)</f>
        <v>16589</v>
      </c>
      <c r="AF71" s="346"/>
      <c r="AG71" s="176">
        <f>H25住宅土地!O31</f>
        <v>120</v>
      </c>
      <c r="AH71" s="277">
        <f t="shared" ref="AH71:AH73" si="394">ROUND(AG71+(AL71-AG71)/5,0)</f>
        <v>110</v>
      </c>
      <c r="AI71" s="277">
        <f t="shared" ref="AI71:AI73" si="395">ROUND(AG71+(AL71-AG71)/5*2,0)</f>
        <v>100</v>
      </c>
      <c r="AJ71" s="277">
        <f t="shared" ref="AJ71:AJ73" si="396">ROUND(AG71+(AL71-AG71)/5*3,0)</f>
        <v>90</v>
      </c>
      <c r="AK71" s="277">
        <f t="shared" ref="AK71:AK73" si="397">ROUND(AG71+(AL71-AG71)/5*4,0)</f>
        <v>80</v>
      </c>
      <c r="AL71" s="735">
        <f>H30住宅土地!L27</f>
        <v>70</v>
      </c>
      <c r="AM71" s="1034">
        <f t="shared" si="151"/>
        <v>70</v>
      </c>
      <c r="AN71" s="742"/>
      <c r="AO71" s="848">
        <f>ROUND(AG71*$AG$79,0)</f>
        <v>292</v>
      </c>
      <c r="AP71" s="849">
        <f>ROUND(AH71*$AH$79,0)</f>
        <v>265</v>
      </c>
      <c r="AQ71" s="351">
        <f>ROUND(AI71*$AI$79,0)</f>
        <v>239</v>
      </c>
      <c r="AR71" s="277">
        <f>ROUND(AJ71*$AJ$79,0)</f>
        <v>213</v>
      </c>
      <c r="AS71" s="277">
        <f>ROUND(AK71*$AK$79,0)</f>
        <v>187</v>
      </c>
      <c r="AT71" s="735">
        <f>ROUND(AL71*$AL$79,0)</f>
        <v>162</v>
      </c>
      <c r="AU71" s="735">
        <f>ROUND(AM71*$AL$79,0)</f>
        <v>162</v>
      </c>
      <c r="AW71" s="583">
        <f>観光人口2!U42</f>
        <v>1149</v>
      </c>
      <c r="AX71" s="586">
        <f>観光人口2!V42</f>
        <v>1094</v>
      </c>
      <c r="AY71" s="586">
        <f>観光人口2!W42</f>
        <v>1156</v>
      </c>
      <c r="AZ71" s="735">
        <f>観光人口2!X42</f>
        <v>1091</v>
      </c>
      <c r="BA71" s="735">
        <f>観光人口2!Y42</f>
        <v>1076</v>
      </c>
      <c r="BC71" s="460"/>
    </row>
    <row r="72" spans="1:55">
      <c r="A72" s="43" t="s">
        <v>73</v>
      </c>
      <c r="B72" s="583">
        <f t="shared" ref="B72:B73" si="398">O72+AA72+AQ72+AW72</f>
        <v>5730</v>
      </c>
      <c r="C72" s="586">
        <f t="shared" ref="C72:C73" si="399">P72+AB72+AR72+AX72</f>
        <v>5536</v>
      </c>
      <c r="D72" s="586">
        <f t="shared" ref="D72:D73" si="400">Q72+AC72+AS72+AY72</f>
        <v>5569</v>
      </c>
      <c r="E72" s="735">
        <f t="shared" ref="E72:F73" si="401">R72+AD72+AT72+AZ72</f>
        <v>5977</v>
      </c>
      <c r="F72" s="735">
        <f t="shared" si="401"/>
        <v>7846</v>
      </c>
      <c r="G72" s="346"/>
      <c r="H72" s="370" t="s">
        <v>73</v>
      </c>
      <c r="I72" s="479">
        <f t="shared" si="380"/>
        <v>100</v>
      </c>
      <c r="J72" s="479">
        <f t="shared" si="153"/>
        <v>96.6</v>
      </c>
      <c r="K72" s="479">
        <f t="shared" si="154"/>
        <v>97.2</v>
      </c>
      <c r="L72" s="423">
        <f t="shared" si="155"/>
        <v>104.3</v>
      </c>
      <c r="M72" s="423">
        <f t="shared" si="155"/>
        <v>136.9</v>
      </c>
      <c r="N72" s="346"/>
      <c r="O72" s="858">
        <f>県外関係人口!B72</f>
        <v>2421</v>
      </c>
      <c r="P72" s="722">
        <f>県外関係人口!C72</f>
        <v>2466</v>
      </c>
      <c r="Q72" s="722">
        <f>県外関係人口!D72</f>
        <v>2466</v>
      </c>
      <c r="R72" s="859">
        <f>県外関係人口!E72</f>
        <v>2466</v>
      </c>
      <c r="S72" s="859">
        <f>県外関係人口!F72</f>
        <v>2466</v>
      </c>
      <c r="T72" s="722"/>
      <c r="U72" s="176">
        <f>ふるさと納税件数!R29</f>
        <v>10821</v>
      </c>
      <c r="V72" s="175">
        <f>ふるさと納税件数!T29</f>
        <v>9740</v>
      </c>
      <c r="W72" s="175">
        <f>ふるさと納税件数!V29</f>
        <v>7842</v>
      </c>
      <c r="X72" s="196">
        <f>ふるさと納税件数!X29</f>
        <v>10333</v>
      </c>
      <c r="Y72" s="196">
        <f>ふるさと納税件数!Z29</f>
        <v>19707</v>
      </c>
      <c r="Z72" s="175"/>
      <c r="AA72" s="176">
        <f t="shared" ref="AA72:AA73" si="402">ROUND(U72/$AA$79,0)</f>
        <v>1936</v>
      </c>
      <c r="AB72" s="175">
        <f t="shared" ref="AB72:AB73" si="403">ROUND(V72/$AB$79,0)</f>
        <v>1726</v>
      </c>
      <c r="AC72" s="175">
        <f t="shared" ref="AC72:AC73" si="404">ROUND(W72/$AC$79,0)</f>
        <v>1742</v>
      </c>
      <c r="AD72" s="196">
        <f t="shared" ref="AD72:AD73" si="405">ROUND(X72/$AD$79,0)</f>
        <v>2281</v>
      </c>
      <c r="AE72" s="196">
        <f>ROUND(Y72/$AE$79,0)</f>
        <v>4117</v>
      </c>
      <c r="AF72" s="346"/>
      <c r="AG72" s="176">
        <f>H25住宅土地!O49</f>
        <v>250</v>
      </c>
      <c r="AH72" s="277">
        <f t="shared" si="394"/>
        <v>248</v>
      </c>
      <c r="AI72" s="277">
        <f t="shared" si="395"/>
        <v>246</v>
      </c>
      <c r="AJ72" s="277">
        <f t="shared" si="396"/>
        <v>244</v>
      </c>
      <c r="AK72" s="277">
        <f t="shared" si="397"/>
        <v>242</v>
      </c>
      <c r="AL72" s="735">
        <f>H30住宅土地!L45</f>
        <v>240</v>
      </c>
      <c r="AM72" s="1034">
        <f t="shared" si="151"/>
        <v>240</v>
      </c>
      <c r="AN72" s="742"/>
      <c r="AO72" s="848">
        <f t="shared" ref="AO72:AO73" si="406">ROUND(AG72*$AG$79,0)</f>
        <v>608</v>
      </c>
      <c r="AP72" s="849">
        <f t="shared" ref="AP72:AP73" si="407">ROUND(AH72*$AH$79,0)</f>
        <v>598</v>
      </c>
      <c r="AQ72" s="351">
        <f t="shared" ref="AQ72:AQ73" si="408">ROUND(AI72*$AI$79,0)</f>
        <v>588</v>
      </c>
      <c r="AR72" s="277">
        <f t="shared" ref="AR72:AR73" si="409">ROUND(AJ72*$AJ$79,0)</f>
        <v>577</v>
      </c>
      <c r="AS72" s="277">
        <f t="shared" ref="AS72:AS73" si="410">ROUND(AK72*$AK$79,0)</f>
        <v>567</v>
      </c>
      <c r="AT72" s="735">
        <f t="shared" ref="AT72:AU73" si="411">ROUND(AL72*$AL$79,0)</f>
        <v>557</v>
      </c>
      <c r="AU72" s="735">
        <f t="shared" si="411"/>
        <v>557</v>
      </c>
      <c r="AW72" s="583">
        <f>観光人口2!U43</f>
        <v>785</v>
      </c>
      <c r="AX72" s="586">
        <f>観光人口2!V43</f>
        <v>767</v>
      </c>
      <c r="AY72" s="586">
        <f>観光人口2!W43</f>
        <v>794</v>
      </c>
      <c r="AZ72" s="735">
        <f>観光人口2!X43</f>
        <v>673</v>
      </c>
      <c r="BA72" s="735">
        <f>観光人口2!Y43</f>
        <v>706</v>
      </c>
      <c r="BC72" s="460"/>
    </row>
    <row r="73" spans="1:55">
      <c r="A73" s="45" t="s">
        <v>74</v>
      </c>
      <c r="B73" s="729">
        <f t="shared" si="398"/>
        <v>7213</v>
      </c>
      <c r="C73" s="587">
        <f t="shared" si="399"/>
        <v>6938</v>
      </c>
      <c r="D73" s="587">
        <f t="shared" si="400"/>
        <v>5725</v>
      </c>
      <c r="E73" s="737">
        <f t="shared" si="401"/>
        <v>4656</v>
      </c>
      <c r="F73" s="737">
        <f t="shared" si="401"/>
        <v>7232</v>
      </c>
      <c r="G73" s="346"/>
      <c r="H73" s="372" t="s">
        <v>74</v>
      </c>
      <c r="I73" s="874">
        <f t="shared" si="380"/>
        <v>100</v>
      </c>
      <c r="J73" s="874">
        <f t="shared" si="153"/>
        <v>96.2</v>
      </c>
      <c r="K73" s="874">
        <f t="shared" si="154"/>
        <v>79.400000000000006</v>
      </c>
      <c r="L73" s="429">
        <f t="shared" si="155"/>
        <v>64.599999999999994</v>
      </c>
      <c r="M73" s="429">
        <f t="shared" si="155"/>
        <v>100.3</v>
      </c>
      <c r="N73" s="346"/>
      <c r="O73" s="860">
        <f>県外関係人口!B73</f>
        <v>2003</v>
      </c>
      <c r="P73" s="723">
        <f>県外関係人口!C73</f>
        <v>1943</v>
      </c>
      <c r="Q73" s="723">
        <f>県外関係人口!D73</f>
        <v>1943</v>
      </c>
      <c r="R73" s="861">
        <f>県外関係人口!E73</f>
        <v>1949</v>
      </c>
      <c r="S73" s="861">
        <f>県外関係人口!F73</f>
        <v>1951</v>
      </c>
      <c r="T73" s="722"/>
      <c r="U73" s="252">
        <f>ふるさと納税件数!R31</f>
        <v>26558</v>
      </c>
      <c r="V73" s="174">
        <f>ふるさと納税件数!T31</f>
        <v>25819</v>
      </c>
      <c r="W73" s="174">
        <f>ふるさと納税件数!V31</f>
        <v>15037</v>
      </c>
      <c r="X73" s="862">
        <f>ふるさと納税件数!X31</f>
        <v>10333</v>
      </c>
      <c r="Y73" s="862">
        <f>ふるさと納税件数!Z31</f>
        <v>23373</v>
      </c>
      <c r="Z73" s="175"/>
      <c r="AA73" s="176">
        <f t="shared" si="402"/>
        <v>4751</v>
      </c>
      <c r="AB73" s="175">
        <f t="shared" si="403"/>
        <v>4576</v>
      </c>
      <c r="AC73" s="175">
        <f t="shared" si="404"/>
        <v>3341</v>
      </c>
      <c r="AD73" s="196">
        <f t="shared" si="405"/>
        <v>2281</v>
      </c>
      <c r="AE73" s="196">
        <f>ROUND(Y73/$AE$79,0)</f>
        <v>4883</v>
      </c>
      <c r="AF73" s="346"/>
      <c r="AG73" s="252">
        <f>H25住宅土地!O51</f>
        <v>40</v>
      </c>
      <c r="AH73" s="719">
        <f t="shared" si="394"/>
        <v>40</v>
      </c>
      <c r="AI73" s="719">
        <f t="shared" si="395"/>
        <v>40</v>
      </c>
      <c r="AJ73" s="719">
        <f t="shared" si="396"/>
        <v>40</v>
      </c>
      <c r="AK73" s="719">
        <f t="shared" si="397"/>
        <v>40</v>
      </c>
      <c r="AL73" s="737">
        <f>H30住宅土地!L47</f>
        <v>40</v>
      </c>
      <c r="AM73" s="1034">
        <f t="shared" si="151"/>
        <v>40</v>
      </c>
      <c r="AN73" s="742"/>
      <c r="AO73" s="848">
        <f t="shared" si="406"/>
        <v>97</v>
      </c>
      <c r="AP73" s="849">
        <f t="shared" si="407"/>
        <v>96</v>
      </c>
      <c r="AQ73" s="475">
        <f t="shared" si="408"/>
        <v>96</v>
      </c>
      <c r="AR73" s="719">
        <f t="shared" si="409"/>
        <v>95</v>
      </c>
      <c r="AS73" s="719">
        <f t="shared" si="410"/>
        <v>94</v>
      </c>
      <c r="AT73" s="737">
        <f t="shared" si="411"/>
        <v>93</v>
      </c>
      <c r="AU73" s="737">
        <f t="shared" si="411"/>
        <v>93</v>
      </c>
      <c r="AW73" s="729">
        <f>観光人口2!U44</f>
        <v>363</v>
      </c>
      <c r="AX73" s="587">
        <f>観光人口2!V44</f>
        <v>324</v>
      </c>
      <c r="AY73" s="587">
        <f>観光人口2!W44</f>
        <v>347</v>
      </c>
      <c r="AZ73" s="737">
        <f>観光人口2!X44</f>
        <v>333</v>
      </c>
      <c r="BA73" s="737">
        <f>観光人口2!Y44</f>
        <v>305</v>
      </c>
      <c r="BC73" s="460"/>
    </row>
    <row r="74" spans="1:55">
      <c r="A74" s="884" t="s">
        <v>835</v>
      </c>
      <c r="B74" s="885">
        <f>O74+AA74+AQ74+AW74</f>
        <v>243</v>
      </c>
      <c r="C74" s="886">
        <f t="shared" ref="C74" si="412">P74+AB74+AR74+AX74</f>
        <v>267</v>
      </c>
      <c r="D74" s="886">
        <f t="shared" ref="D74" si="413">Q74+AC74+AS74+AY74</f>
        <v>378</v>
      </c>
      <c r="E74" s="887">
        <f t="shared" ref="E74:F74" si="414">R74+AD74+AT74+AZ74</f>
        <v>377</v>
      </c>
      <c r="F74" s="887">
        <f t="shared" si="414"/>
        <v>326</v>
      </c>
      <c r="G74" s="346"/>
      <c r="H74" s="876" t="s">
        <v>835</v>
      </c>
      <c r="I74" s="874">
        <f t="shared" si="380"/>
        <v>100</v>
      </c>
      <c r="J74" s="874">
        <f t="shared" si="153"/>
        <v>109.9</v>
      </c>
      <c r="K74" s="874">
        <f t="shared" si="154"/>
        <v>155.6</v>
      </c>
      <c r="L74" s="429">
        <f t="shared" si="155"/>
        <v>155.1</v>
      </c>
      <c r="M74" s="429">
        <f t="shared" si="155"/>
        <v>134.19999999999999</v>
      </c>
      <c r="N74" s="346"/>
      <c r="O74" s="843" t="s">
        <v>834</v>
      </c>
      <c r="P74" s="721" t="s">
        <v>834</v>
      </c>
      <c r="Q74" s="587">
        <v>0</v>
      </c>
      <c r="R74" s="737">
        <v>0</v>
      </c>
      <c r="S74" s="737">
        <v>0</v>
      </c>
      <c r="U74" s="729">
        <f>ふるさと納税件数!R5</f>
        <v>1359</v>
      </c>
      <c r="V74" s="587">
        <f>ふるさと納税件数!T5</f>
        <v>1505</v>
      </c>
      <c r="W74" s="587">
        <f>ふるさと納税件数!V5</f>
        <v>1701</v>
      </c>
      <c r="X74" s="737">
        <f>ふるさと納税件数!X5</f>
        <v>1707</v>
      </c>
      <c r="Y74" s="737">
        <f>ふるさと納税件数!Z5</f>
        <v>1559</v>
      </c>
      <c r="Z74" s="346"/>
      <c r="AA74" s="182">
        <f>ROUND(U74/$AA$79,0)</f>
        <v>243</v>
      </c>
      <c r="AB74" s="173">
        <f>ROUND(V74/$AB$79,0)</f>
        <v>267</v>
      </c>
      <c r="AC74" s="173">
        <f>ROUND(W74/$AC$79,0)</f>
        <v>378</v>
      </c>
      <c r="AD74" s="253">
        <f>ROUND(X74/$AD$79,0)</f>
        <v>377</v>
      </c>
      <c r="AE74" s="253">
        <f>ROUND(Y74/$AE$79,0)</f>
        <v>326</v>
      </c>
      <c r="AF74" s="346"/>
      <c r="AG74" s="725">
        <v>0</v>
      </c>
      <c r="AH74" s="590">
        <v>0</v>
      </c>
      <c r="AI74" s="745">
        <v>0</v>
      </c>
      <c r="AJ74" s="745">
        <v>0</v>
      </c>
      <c r="AK74" s="745">
        <v>0</v>
      </c>
      <c r="AL74" s="734">
        <f>ROUND(AG74*$AL$4/$AG$4,0)</f>
        <v>0</v>
      </c>
      <c r="AM74" s="1035">
        <f t="shared" si="151"/>
        <v>0</v>
      </c>
      <c r="AN74" s="742"/>
      <c r="AO74" s="846">
        <v>0</v>
      </c>
      <c r="AP74" s="847">
        <v>0</v>
      </c>
      <c r="AQ74" s="745">
        <v>0</v>
      </c>
      <c r="AR74" s="745">
        <v>0</v>
      </c>
      <c r="AS74" s="745">
        <v>0</v>
      </c>
      <c r="AT74" s="734">
        <f>ROUND(AO74*$AL$4/$AG$4,0)</f>
        <v>0</v>
      </c>
      <c r="AU74" s="734">
        <f>ROUND(AP74*$AL$4/$AG$4,0)</f>
        <v>0</v>
      </c>
      <c r="AW74" s="729">
        <v>0</v>
      </c>
      <c r="AX74" s="587">
        <v>0</v>
      </c>
      <c r="AY74" s="587">
        <v>0</v>
      </c>
      <c r="AZ74" s="737">
        <v>0</v>
      </c>
      <c r="BA74" s="737">
        <v>0</v>
      </c>
      <c r="BC74" s="841"/>
    </row>
    <row r="75" spans="1:55">
      <c r="A75" s="219"/>
      <c r="B75" s="219"/>
      <c r="C75" s="219"/>
      <c r="D75" s="219"/>
      <c r="E75" s="219"/>
      <c r="F75" s="219"/>
      <c r="G75" s="219"/>
      <c r="H75" s="219"/>
      <c r="I75" s="219"/>
      <c r="J75" s="219"/>
      <c r="K75" s="219"/>
      <c r="L75" s="219"/>
      <c r="M75" s="219"/>
      <c r="N75" s="219"/>
      <c r="O75" s="219" t="s">
        <v>836</v>
      </c>
      <c r="P75" s="219"/>
      <c r="Q75" s="582"/>
      <c r="R75" s="582"/>
      <c r="S75" s="582"/>
      <c r="U75" s="219" t="s">
        <v>840</v>
      </c>
      <c r="V75" s="219"/>
      <c r="W75" s="219"/>
      <c r="X75" s="219"/>
      <c r="Y75" s="219"/>
      <c r="Z75" s="219"/>
      <c r="AA75" s="219"/>
      <c r="AB75" s="219"/>
      <c r="AC75" s="219"/>
      <c r="AD75" s="219"/>
      <c r="AE75" s="219"/>
      <c r="AG75" s="219" t="s">
        <v>839</v>
      </c>
      <c r="AH75" s="219"/>
      <c r="AI75" s="219"/>
      <c r="AJ75" s="219"/>
      <c r="AK75" s="219"/>
      <c r="AL75" s="741"/>
      <c r="AM75" s="741" t="s">
        <v>1120</v>
      </c>
      <c r="AO75" s="219" t="s">
        <v>839</v>
      </c>
      <c r="AP75" s="219"/>
      <c r="AQ75" s="219"/>
      <c r="AR75" s="219"/>
      <c r="AS75" s="219"/>
      <c r="AT75" s="741"/>
      <c r="AU75" s="741" t="s">
        <v>1120</v>
      </c>
      <c r="AW75" s="19"/>
      <c r="AX75" s="19"/>
      <c r="AY75" s="19"/>
      <c r="AZ75" s="19"/>
      <c r="BA75" s="19"/>
    </row>
    <row r="76" spans="1:55">
      <c r="A76" s="219"/>
      <c r="B76" s="219"/>
      <c r="C76" s="219"/>
      <c r="D76" s="219"/>
      <c r="E76" s="219"/>
      <c r="F76" s="219"/>
      <c r="G76" s="219"/>
      <c r="H76" s="219"/>
      <c r="I76" s="219"/>
      <c r="J76" s="219"/>
      <c r="K76" s="219"/>
      <c r="L76" s="219"/>
      <c r="M76" s="219"/>
      <c r="N76" s="219"/>
      <c r="O76" s="219" t="s">
        <v>837</v>
      </c>
      <c r="P76" s="219"/>
      <c r="Q76" s="582"/>
      <c r="R76" s="582"/>
      <c r="S76" s="582"/>
      <c r="U76" s="743" t="s">
        <v>864</v>
      </c>
      <c r="V76" s="219"/>
      <c r="W76" s="219"/>
      <c r="X76" s="219"/>
      <c r="Y76" s="219"/>
      <c r="Z76" s="219"/>
      <c r="AA76" s="219"/>
      <c r="AB76" s="219"/>
      <c r="AC76" s="219"/>
      <c r="AD76" s="219"/>
      <c r="AE76" s="219"/>
      <c r="AG76" s="219"/>
      <c r="AH76" s="219"/>
      <c r="AI76" s="219"/>
      <c r="AJ76" s="219"/>
      <c r="AK76" s="219"/>
      <c r="AL76" s="219"/>
      <c r="AM76" s="219"/>
    </row>
    <row r="77" spans="1:55">
      <c r="U77" t="s">
        <v>1118</v>
      </c>
    </row>
    <row r="78" spans="1:55">
      <c r="AA78" t="s">
        <v>962</v>
      </c>
      <c r="AG78" t="s">
        <v>960</v>
      </c>
    </row>
    <row r="79" spans="1:55">
      <c r="AA79" s="880">
        <f t="shared" ref="AA79:AB79" si="415">AA80/AA81</f>
        <v>5.5902772002772005</v>
      </c>
      <c r="AB79" s="880">
        <f t="shared" si="415"/>
        <v>5.6422141335227272</v>
      </c>
      <c r="AC79" s="880">
        <f>AC80/AC81</f>
        <v>4.5005998516238659</v>
      </c>
      <c r="AD79" s="865">
        <f>AD80/AD81</f>
        <v>4.5296561408983633</v>
      </c>
      <c r="AE79" s="865">
        <f>AE80/AE81</f>
        <v>4.7866021249538502</v>
      </c>
      <c r="AG79" s="865">
        <v>2.4311116684924792</v>
      </c>
      <c r="AH79" s="835">
        <v>2.4119659122514254</v>
      </c>
      <c r="AI79" s="835">
        <v>2.3906357982031792</v>
      </c>
      <c r="AJ79" s="835">
        <v>2.3660537569613438</v>
      </c>
      <c r="AK79" s="835">
        <v>2.3424915620821745</v>
      </c>
      <c r="AL79" s="865">
        <v>2.3189796481090217</v>
      </c>
      <c r="AM79" s="865">
        <v>2.2928772417960808</v>
      </c>
      <c r="AN79" s="835" t="s">
        <v>1119</v>
      </c>
    </row>
    <row r="80" spans="1:55">
      <c r="Z80" t="s">
        <v>968</v>
      </c>
      <c r="AA80" s="433">
        <v>7260093</v>
      </c>
      <c r="AB80" s="870">
        <v>12710780</v>
      </c>
      <c r="AC80" s="582">
        <v>17301584</v>
      </c>
      <c r="AD80" s="869">
        <v>23224000</v>
      </c>
      <c r="AE80" s="869">
        <v>23336600</v>
      </c>
    </row>
    <row r="81" spans="26:31">
      <c r="Z81" t="s">
        <v>966</v>
      </c>
      <c r="AA81" s="433">
        <v>1298700</v>
      </c>
      <c r="AB81" s="433">
        <v>2252800</v>
      </c>
      <c r="AC81" s="582">
        <v>3844284</v>
      </c>
      <c r="AD81" s="278">
        <v>5127100</v>
      </c>
      <c r="AE81" s="278">
        <v>4875400</v>
      </c>
    </row>
  </sheetData>
  <mergeCells count="8">
    <mergeCell ref="AW2:AZ2"/>
    <mergeCell ref="AG2:AL2"/>
    <mergeCell ref="O2:R2"/>
    <mergeCell ref="U2:X2"/>
    <mergeCell ref="B2:E2"/>
    <mergeCell ref="AO2:AT2"/>
    <mergeCell ref="AA2:AD2"/>
    <mergeCell ref="I2:L2"/>
  </mergeCells>
  <phoneticPr fontId="1"/>
  <hyperlinks>
    <hyperlink ref="U76" r:id="rId1" xr:uid="{00000000-0004-0000-01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AJ457"/>
  <sheetViews>
    <sheetView workbookViewId="0">
      <pane xSplit="1" ySplit="3" topLeftCell="U4" activePane="bottomRight" state="frozen"/>
      <selection pane="topRight" activeCell="B1" sqref="B1"/>
      <selection pane="bottomLeft" activeCell="A4" sqref="A4"/>
      <selection pane="bottomRight" activeCell="AD18" sqref="AD18"/>
    </sheetView>
  </sheetViews>
  <sheetFormatPr defaultRowHeight="13"/>
  <cols>
    <col min="1" max="2" width="11.08984375" style="56" customWidth="1"/>
    <col min="3" max="6" width="10.6328125" customWidth="1"/>
    <col min="7" max="7" width="4.453125" customWidth="1"/>
    <col min="8" max="10" width="10.6328125" customWidth="1"/>
    <col min="11" max="11" width="10.6328125" style="19" customWidth="1"/>
    <col min="12" max="12" width="10.6328125" customWidth="1"/>
    <col min="13" max="13" width="5.26953125" customWidth="1"/>
    <col min="14" max="16" width="10.6328125" customWidth="1"/>
    <col min="17" max="17" width="10.6328125" style="19" customWidth="1"/>
    <col min="18" max="18" width="10.6328125" customWidth="1"/>
    <col min="19" max="19" width="5.26953125" customWidth="1"/>
    <col min="20" max="22" width="10.6328125" customWidth="1"/>
    <col min="23" max="23" width="10.6328125" style="19" customWidth="1"/>
    <col min="24" max="24" width="10.6328125" customWidth="1"/>
    <col min="25" max="25" width="5" customWidth="1"/>
    <col min="26" max="28" width="10.6328125" customWidth="1"/>
    <col min="29" max="29" width="10.6328125" style="19" customWidth="1"/>
    <col min="30" max="30" width="10.6328125" customWidth="1"/>
    <col min="31" max="31" width="4.7265625" customWidth="1"/>
    <col min="32" max="34" width="10.6328125" customWidth="1"/>
    <col min="35" max="35" width="10.6328125" style="19" customWidth="1"/>
    <col min="36" max="36" width="10.6328125" customWidth="1"/>
  </cols>
  <sheetData>
    <row r="1" spans="1:36">
      <c r="A1" s="1" t="s">
        <v>330</v>
      </c>
      <c r="B1" s="1"/>
      <c r="C1" s="219"/>
      <c r="D1" s="219"/>
      <c r="E1" s="485" t="s">
        <v>14</v>
      </c>
      <c r="F1" s="362" t="s">
        <v>1</v>
      </c>
      <c r="G1" s="219"/>
      <c r="H1" s="219"/>
      <c r="I1" s="219"/>
      <c r="J1" s="219"/>
      <c r="K1" s="578" t="s">
        <v>332</v>
      </c>
      <c r="L1" s="362" t="s">
        <v>1</v>
      </c>
      <c r="M1" s="219"/>
      <c r="N1" s="219"/>
      <c r="O1" s="219"/>
      <c r="P1" s="219"/>
      <c r="Q1" s="578" t="s">
        <v>332</v>
      </c>
      <c r="R1" s="362" t="s">
        <v>1</v>
      </c>
      <c r="S1" s="219"/>
      <c r="T1" s="219"/>
      <c r="U1" s="219"/>
      <c r="V1" s="219"/>
      <c r="W1" s="578" t="s">
        <v>332</v>
      </c>
      <c r="X1" s="362" t="s">
        <v>1</v>
      </c>
      <c r="Y1" s="219"/>
      <c r="Z1" s="219"/>
      <c r="AA1" s="219"/>
      <c r="AB1" s="219"/>
      <c r="AC1" s="582" t="s">
        <v>332</v>
      </c>
      <c r="AD1" s="362" t="s">
        <v>1</v>
      </c>
      <c r="AF1" s="219"/>
      <c r="AG1" s="219"/>
      <c r="AH1" s="219"/>
      <c r="AI1" s="582" t="s">
        <v>332</v>
      </c>
      <c r="AJ1" s="362" t="s">
        <v>1</v>
      </c>
    </row>
    <row r="2" spans="1:36">
      <c r="A2" s="5"/>
      <c r="B2" s="439" t="s">
        <v>999</v>
      </c>
      <c r="C2" s="1089" t="s">
        <v>999</v>
      </c>
      <c r="D2" s="1090"/>
      <c r="E2" s="455" t="s">
        <v>1000</v>
      </c>
      <c r="F2" s="381" t="s">
        <v>999</v>
      </c>
      <c r="G2" s="219"/>
      <c r="H2" s="395" t="s">
        <v>992</v>
      </c>
      <c r="I2" s="1089" t="s">
        <v>992</v>
      </c>
      <c r="J2" s="1090"/>
      <c r="K2" s="579" t="s">
        <v>1001</v>
      </c>
      <c r="L2" s="381" t="s">
        <v>992</v>
      </c>
      <c r="M2" s="219"/>
      <c r="N2" s="395" t="s">
        <v>993</v>
      </c>
      <c r="O2" s="1089" t="s">
        <v>993</v>
      </c>
      <c r="P2" s="1090"/>
      <c r="Q2" s="579" t="s">
        <v>1002</v>
      </c>
      <c r="R2" s="381" t="s">
        <v>993</v>
      </c>
      <c r="S2" s="219"/>
      <c r="T2" s="395" t="s">
        <v>994</v>
      </c>
      <c r="U2" s="1089" t="s">
        <v>994</v>
      </c>
      <c r="V2" s="1090"/>
      <c r="W2" s="579" t="s">
        <v>1003</v>
      </c>
      <c r="X2" s="381" t="s">
        <v>994</v>
      </c>
      <c r="Y2" s="219"/>
      <c r="Z2" s="395" t="s">
        <v>995</v>
      </c>
      <c r="AA2" s="1089" t="s">
        <v>995</v>
      </c>
      <c r="AB2" s="1090"/>
      <c r="AC2" s="579" t="s">
        <v>1004</v>
      </c>
      <c r="AD2" s="381" t="s">
        <v>995</v>
      </c>
      <c r="AF2" s="395" t="s">
        <v>1085</v>
      </c>
      <c r="AG2" s="1089" t="s">
        <v>1085</v>
      </c>
      <c r="AH2" s="1090"/>
      <c r="AI2" s="579" t="s">
        <v>1086</v>
      </c>
      <c r="AJ2" s="381" t="s">
        <v>1085</v>
      </c>
    </row>
    <row r="3" spans="1:36" ht="27.75" customHeight="1">
      <c r="A3" s="364" t="s">
        <v>145</v>
      </c>
      <c r="B3" s="440" t="s">
        <v>331</v>
      </c>
      <c r="C3" s="467" t="s">
        <v>324</v>
      </c>
      <c r="D3" s="474" t="s">
        <v>574</v>
      </c>
      <c r="E3" s="456" t="s">
        <v>679</v>
      </c>
      <c r="F3" s="441" t="s">
        <v>327</v>
      </c>
      <c r="G3" s="276"/>
      <c r="H3" s="434" t="s">
        <v>331</v>
      </c>
      <c r="I3" s="467" t="s">
        <v>324</v>
      </c>
      <c r="J3" s="474" t="s">
        <v>574</v>
      </c>
      <c r="K3" s="580" t="s">
        <v>678</v>
      </c>
      <c r="L3" s="441" t="s">
        <v>327</v>
      </c>
      <c r="M3" s="219"/>
      <c r="N3" s="434" t="s">
        <v>331</v>
      </c>
      <c r="O3" s="467" t="s">
        <v>324</v>
      </c>
      <c r="P3" s="474" t="s">
        <v>574</v>
      </c>
      <c r="Q3" s="580" t="s">
        <v>678</v>
      </c>
      <c r="R3" s="441" t="s">
        <v>327</v>
      </c>
      <c r="S3" s="219"/>
      <c r="T3" s="434" t="s">
        <v>331</v>
      </c>
      <c r="U3" s="467" t="s">
        <v>324</v>
      </c>
      <c r="V3" s="474" t="s">
        <v>574</v>
      </c>
      <c r="W3" s="580" t="s">
        <v>678</v>
      </c>
      <c r="X3" s="441" t="s">
        <v>327</v>
      </c>
      <c r="Y3" s="219"/>
      <c r="Z3" s="434" t="s">
        <v>331</v>
      </c>
      <c r="AA3" s="467" t="s">
        <v>324</v>
      </c>
      <c r="AB3" s="474" t="s">
        <v>574</v>
      </c>
      <c r="AC3" s="580" t="s">
        <v>678</v>
      </c>
      <c r="AD3" s="441" t="s">
        <v>327</v>
      </c>
      <c r="AF3" s="434" t="s">
        <v>331</v>
      </c>
      <c r="AG3" s="1004" t="s">
        <v>324</v>
      </c>
      <c r="AH3" s="474" t="s">
        <v>574</v>
      </c>
      <c r="AI3" s="580" t="s">
        <v>678</v>
      </c>
      <c r="AJ3" s="441" t="s">
        <v>327</v>
      </c>
    </row>
    <row r="4" spans="1:36">
      <c r="A4" s="431" t="s">
        <v>15</v>
      </c>
      <c r="B4" s="435">
        <f>昼間人口!O4</f>
        <v>5588133</v>
      </c>
      <c r="C4" s="182">
        <f>昼間人口!F4</f>
        <v>5347839</v>
      </c>
      <c r="D4" s="457">
        <f>SUM(D5:D14)</f>
        <v>808828</v>
      </c>
      <c r="E4" s="457"/>
      <c r="F4" s="442">
        <f>SUM(F5:F14)</f>
        <v>4539011</v>
      </c>
      <c r="G4" s="219"/>
      <c r="H4" s="435">
        <f>昼間人口!P4</f>
        <v>5534800</v>
      </c>
      <c r="I4" s="182">
        <f>昼間人口!G4</f>
        <v>5294074</v>
      </c>
      <c r="J4" s="457">
        <f>SUM(J5:J14)</f>
        <v>837062</v>
      </c>
      <c r="K4" s="457">
        <f>SUM(K5:K14)</f>
        <v>102064</v>
      </c>
      <c r="L4" s="442">
        <f>SUM(L5:L14)</f>
        <v>4559076</v>
      </c>
      <c r="M4" s="219"/>
      <c r="N4" s="438">
        <f>SUM(N5:N14)</f>
        <v>4029384</v>
      </c>
      <c r="O4" s="15">
        <f t="shared" ref="O4:P4" si="0">SUM(O5:O14)</f>
        <v>5198039</v>
      </c>
      <c r="P4" s="438">
        <f t="shared" si="0"/>
        <v>807198</v>
      </c>
      <c r="Q4" s="457">
        <f>SUM(Q5:Q14)</f>
        <v>100179</v>
      </c>
      <c r="R4" s="442">
        <f>SUM(R5:R14)</f>
        <v>4491020</v>
      </c>
      <c r="S4" s="219"/>
      <c r="T4" s="438">
        <f>SUM(T5:T14)</f>
        <v>5503021</v>
      </c>
      <c r="U4" s="15">
        <f t="shared" ref="U4:V4" si="1">SUM(U5:U14)</f>
        <v>5269012</v>
      </c>
      <c r="V4" s="438">
        <f t="shared" si="1"/>
        <v>835239</v>
      </c>
      <c r="W4" s="457">
        <f>SUM(W5:W14)</f>
        <v>100706</v>
      </c>
      <c r="X4" s="442">
        <f>SUM(X5:X14)</f>
        <v>4534479</v>
      </c>
      <c r="Y4" s="219"/>
      <c r="Z4" s="438">
        <f>SUM(Z5:Z14)</f>
        <v>5483450</v>
      </c>
      <c r="AA4" s="15">
        <f t="shared" ref="AA4:AB4" si="2">SUM(AA5:AA14)</f>
        <v>5252546</v>
      </c>
      <c r="AB4" s="438">
        <f t="shared" si="2"/>
        <v>833681</v>
      </c>
      <c r="AC4" s="457">
        <f>SUM(AC5:AC14)</f>
        <v>100914</v>
      </c>
      <c r="AD4" s="442">
        <f>SUM(AD5:AD14)</f>
        <v>4519779</v>
      </c>
      <c r="AF4" s="438">
        <f>SUM(AF5:AF14)</f>
        <v>5463596</v>
      </c>
      <c r="AG4" s="15">
        <f t="shared" ref="AG4:AH4" si="3">SUM(AG5:AG14)</f>
        <v>5235614</v>
      </c>
      <c r="AH4" s="438">
        <f t="shared" si="3"/>
        <v>831887</v>
      </c>
      <c r="AI4" s="457">
        <f>SUM(AI5:AI14)</f>
        <v>100903</v>
      </c>
      <c r="AJ4" s="442">
        <f>SUM(AJ5:AJ14)</f>
        <v>4504630</v>
      </c>
    </row>
    <row r="5" spans="1:36">
      <c r="A5" s="367" t="s">
        <v>16</v>
      </c>
      <c r="B5" s="387">
        <f>昼間人口!O5</f>
        <v>1544200</v>
      </c>
      <c r="C5" s="176">
        <f>昼間人口!F5</f>
        <v>1583765</v>
      </c>
      <c r="D5" s="458">
        <f>D15</f>
        <v>204968</v>
      </c>
      <c r="E5" s="458"/>
      <c r="F5" s="443">
        <f>F15</f>
        <v>1378797</v>
      </c>
      <c r="G5" s="219"/>
      <c r="H5" s="387">
        <f>昼間人口!P5</f>
        <v>1537272</v>
      </c>
      <c r="I5" s="176">
        <f>昼間人口!G5</f>
        <v>1571625</v>
      </c>
      <c r="J5" s="458">
        <f>J15</f>
        <v>213600</v>
      </c>
      <c r="K5" s="458">
        <f>K15</f>
        <v>19291</v>
      </c>
      <c r="L5" s="443">
        <f>L15</f>
        <v>1377316</v>
      </c>
      <c r="M5" s="219"/>
      <c r="N5" s="20">
        <f>N15</f>
        <v>44573</v>
      </c>
      <c r="O5" s="12">
        <f t="shared" ref="O5:P5" si="4">O15</f>
        <v>1492143</v>
      </c>
      <c r="P5" s="20">
        <f t="shared" si="4"/>
        <v>210870</v>
      </c>
      <c r="Q5" s="458">
        <f>Q15</f>
        <v>18863</v>
      </c>
      <c r="R5" s="443">
        <f>R15</f>
        <v>1300136</v>
      </c>
      <c r="S5" s="219"/>
      <c r="T5" s="20">
        <f>T15</f>
        <v>1532153</v>
      </c>
      <c r="U5" s="12">
        <f t="shared" ref="U5:V5" si="5">U15</f>
        <v>1572356</v>
      </c>
      <c r="V5" s="20">
        <f t="shared" si="5"/>
        <v>215448</v>
      </c>
      <c r="W5" s="458">
        <f>W15</f>
        <v>19378</v>
      </c>
      <c r="X5" s="443">
        <f>X15</f>
        <v>1376286</v>
      </c>
      <c r="Y5" s="219"/>
      <c r="Z5" s="20">
        <f>Z15</f>
        <v>1527407</v>
      </c>
      <c r="AA5" s="12">
        <f t="shared" ref="AA5:AB5" si="6">AA15</f>
        <v>1570170</v>
      </c>
      <c r="AB5" s="20">
        <f t="shared" si="6"/>
        <v>215906</v>
      </c>
      <c r="AC5" s="458">
        <f>AC15</f>
        <v>19505</v>
      </c>
      <c r="AD5" s="443">
        <f>AD15</f>
        <v>1373769</v>
      </c>
      <c r="AF5" s="20">
        <f>AF15</f>
        <v>1522944</v>
      </c>
      <c r="AG5" s="1015">
        <f t="shared" ref="AG5:AH5" si="7">AG15</f>
        <v>1567943</v>
      </c>
      <c r="AH5" s="20">
        <f t="shared" si="7"/>
        <v>216270</v>
      </c>
      <c r="AI5" s="458">
        <f>AI15</f>
        <v>19617</v>
      </c>
      <c r="AJ5" s="443">
        <f>AJ15</f>
        <v>1371290</v>
      </c>
    </row>
    <row r="6" spans="1:36">
      <c r="A6" s="432" t="s">
        <v>17</v>
      </c>
      <c r="B6" s="387">
        <f>昼間人口!O6</f>
        <v>1029626</v>
      </c>
      <c r="C6" s="176">
        <f>昼間人口!F6</f>
        <v>944311</v>
      </c>
      <c r="D6" s="458">
        <f>D25</f>
        <v>180295</v>
      </c>
      <c r="E6" s="458"/>
      <c r="F6" s="443">
        <f>F25</f>
        <v>764016</v>
      </c>
      <c r="G6" s="219"/>
      <c r="H6" s="387">
        <f>昼間人口!P6</f>
        <v>1035763</v>
      </c>
      <c r="I6" s="176">
        <f>昼間人口!G6</f>
        <v>954144</v>
      </c>
      <c r="J6" s="458">
        <f>J25</f>
        <v>183787</v>
      </c>
      <c r="K6" s="458">
        <f>K25</f>
        <v>14202</v>
      </c>
      <c r="L6" s="443">
        <f>L25</f>
        <v>784559</v>
      </c>
      <c r="M6" s="219"/>
      <c r="N6" s="20">
        <f>N25</f>
        <v>1035506</v>
      </c>
      <c r="O6" s="12">
        <f t="shared" ref="O6:P6" si="8">O25</f>
        <v>949244</v>
      </c>
      <c r="P6" s="20">
        <f t="shared" si="8"/>
        <v>181213</v>
      </c>
      <c r="Q6" s="458">
        <f>Q25</f>
        <v>13021</v>
      </c>
      <c r="R6" s="443">
        <f>R25</f>
        <v>781052</v>
      </c>
      <c r="S6" s="219"/>
      <c r="T6" s="20">
        <f>T25</f>
        <v>1034328</v>
      </c>
      <c r="U6" s="12">
        <f t="shared" ref="U6:V6" si="9">U25</f>
        <v>952783</v>
      </c>
      <c r="V6" s="20">
        <f t="shared" si="9"/>
        <v>183520</v>
      </c>
      <c r="W6" s="458">
        <f>W25</f>
        <v>13021</v>
      </c>
      <c r="X6" s="443">
        <f>X25</f>
        <v>782284</v>
      </c>
      <c r="Y6" s="219"/>
      <c r="Z6" s="20">
        <f>Z25</f>
        <v>1033949</v>
      </c>
      <c r="AA6" s="12">
        <f t="shared" ref="AA6:AB6" si="10">AA25</f>
        <v>952460</v>
      </c>
      <c r="AB6" s="20">
        <f t="shared" si="10"/>
        <v>183455</v>
      </c>
      <c r="AC6" s="458">
        <f>AC25</f>
        <v>13062</v>
      </c>
      <c r="AD6" s="443">
        <f>AD25</f>
        <v>782067</v>
      </c>
      <c r="AF6" s="20">
        <f>AF25</f>
        <v>1033217</v>
      </c>
      <c r="AG6" s="453">
        <f t="shared" ref="AG6:AH6" si="11">AG25</f>
        <v>951854</v>
      </c>
      <c r="AH6" s="20">
        <f t="shared" si="11"/>
        <v>183335</v>
      </c>
      <c r="AI6" s="458">
        <f>AI25</f>
        <v>13020</v>
      </c>
      <c r="AJ6" s="443">
        <f>AJ25</f>
        <v>781539</v>
      </c>
    </row>
    <row r="7" spans="1:36">
      <c r="A7" s="432" t="s">
        <v>18</v>
      </c>
      <c r="B7" s="387">
        <f>昼間人口!O7</f>
        <v>724205</v>
      </c>
      <c r="C7" s="176">
        <f>昼間人口!F7</f>
        <v>612312</v>
      </c>
      <c r="D7" s="458">
        <f>D29</f>
        <v>94804</v>
      </c>
      <c r="E7" s="458"/>
      <c r="F7" s="443">
        <f>F29</f>
        <v>517508</v>
      </c>
      <c r="G7" s="219"/>
      <c r="H7" s="387">
        <f>昼間人口!P7</f>
        <v>721690</v>
      </c>
      <c r="I7" s="176">
        <f>昼間人口!G7</f>
        <v>610106</v>
      </c>
      <c r="J7" s="458">
        <f>J29</f>
        <v>99250</v>
      </c>
      <c r="K7" s="458">
        <f>K29</f>
        <v>19640</v>
      </c>
      <c r="L7" s="443">
        <f>L29</f>
        <v>530496</v>
      </c>
      <c r="M7" s="219"/>
      <c r="N7" s="20">
        <f>N29</f>
        <v>721237</v>
      </c>
      <c r="O7" s="12">
        <f t="shared" ref="O7:P7" si="12">O29</f>
        <v>609875</v>
      </c>
      <c r="P7" s="20">
        <f t="shared" si="12"/>
        <v>94448</v>
      </c>
      <c r="Q7" s="458">
        <f>Q29</f>
        <v>20199</v>
      </c>
      <c r="R7" s="443">
        <f>R29</f>
        <v>535626</v>
      </c>
      <c r="S7" s="219"/>
      <c r="T7" s="20">
        <f>T29</f>
        <v>720348</v>
      </c>
      <c r="U7" s="12">
        <f t="shared" ref="U7:V7" si="13">U29</f>
        <v>608991</v>
      </c>
      <c r="V7" s="20">
        <f t="shared" si="13"/>
        <v>99075</v>
      </c>
      <c r="W7" s="458">
        <f>W29</f>
        <v>20211</v>
      </c>
      <c r="X7" s="443">
        <f>X29</f>
        <v>530127</v>
      </c>
      <c r="Y7" s="219"/>
      <c r="Z7" s="20">
        <f>Z29</f>
        <v>719220</v>
      </c>
      <c r="AA7" s="12">
        <f t="shared" ref="AA7:AB7" si="14">AA29</f>
        <v>608110</v>
      </c>
      <c r="AB7" s="20">
        <f t="shared" si="14"/>
        <v>98960</v>
      </c>
      <c r="AC7" s="458">
        <f>AC29</f>
        <v>20240</v>
      </c>
      <c r="AD7" s="443">
        <f>AD29</f>
        <v>529390</v>
      </c>
      <c r="AF7" s="20">
        <f>AF29</f>
        <v>717906</v>
      </c>
      <c r="AG7" s="453">
        <f t="shared" ref="AG7:AH7" si="15">AG29</f>
        <v>607044</v>
      </c>
      <c r="AH7" s="20">
        <f t="shared" si="15"/>
        <v>98799</v>
      </c>
      <c r="AI7" s="458">
        <f>AI29</f>
        <v>20193</v>
      </c>
      <c r="AJ7" s="443">
        <f>AJ29</f>
        <v>528438</v>
      </c>
    </row>
    <row r="8" spans="1:36">
      <c r="A8" s="432" t="s">
        <v>19</v>
      </c>
      <c r="B8" s="387">
        <f>昼間人口!O8</f>
        <v>716006</v>
      </c>
      <c r="C8" s="176">
        <f>昼間人口!F8</f>
        <v>651341</v>
      </c>
      <c r="D8" s="458">
        <f>D35</f>
        <v>117875</v>
      </c>
      <c r="E8" s="458"/>
      <c r="F8" s="443">
        <f>F35</f>
        <v>533466</v>
      </c>
      <c r="G8" s="219"/>
      <c r="H8" s="387">
        <f>昼間人口!P8</f>
        <v>716633</v>
      </c>
      <c r="I8" s="176">
        <f>昼間人口!G8</f>
        <v>650569</v>
      </c>
      <c r="J8" s="458">
        <f>J35</f>
        <v>121619</v>
      </c>
      <c r="K8" s="458">
        <f>K35</f>
        <v>11272</v>
      </c>
      <c r="L8" s="443">
        <f>L35</f>
        <v>540222</v>
      </c>
      <c r="M8" s="219"/>
      <c r="N8" s="20">
        <f>N35</f>
        <v>715422</v>
      </c>
      <c r="O8" s="12">
        <f t="shared" ref="O8:P8" si="16">O35</f>
        <v>650437</v>
      </c>
      <c r="P8" s="20">
        <f t="shared" si="16"/>
        <v>117459</v>
      </c>
      <c r="Q8" s="458">
        <f>Q35</f>
        <v>10828</v>
      </c>
      <c r="R8" s="443">
        <f>R35</f>
        <v>543806</v>
      </c>
      <c r="S8" s="219"/>
      <c r="T8" s="20">
        <f>T35</f>
        <v>715083</v>
      </c>
      <c r="U8" s="12">
        <f t="shared" ref="U8:V8" si="17">U35</f>
        <v>649029</v>
      </c>
      <c r="V8" s="20">
        <f t="shared" si="17"/>
        <v>121218</v>
      </c>
      <c r="W8" s="458">
        <f>W35</f>
        <v>10823</v>
      </c>
      <c r="X8" s="443">
        <f>X35</f>
        <v>538634</v>
      </c>
      <c r="Y8" s="219"/>
      <c r="Z8" s="20">
        <f>Z35</f>
        <v>714726</v>
      </c>
      <c r="AA8" s="12">
        <f t="shared" ref="AA8:AB8" si="18">AA35</f>
        <v>648626</v>
      </c>
      <c r="AB8" s="20">
        <f t="shared" si="18"/>
        <v>121065</v>
      </c>
      <c r="AC8" s="458">
        <f>AC35</f>
        <v>10827</v>
      </c>
      <c r="AD8" s="443">
        <f>AD35</f>
        <v>538388</v>
      </c>
      <c r="AF8" s="20">
        <f>AF35</f>
        <v>713697</v>
      </c>
      <c r="AG8" s="453">
        <f t="shared" ref="AG8:AH8" si="19">AG35</f>
        <v>647626</v>
      </c>
      <c r="AH8" s="20">
        <f t="shared" si="19"/>
        <v>120831</v>
      </c>
      <c r="AI8" s="458">
        <f>AI35</f>
        <v>10811</v>
      </c>
      <c r="AJ8" s="443">
        <f>AJ35</f>
        <v>537606</v>
      </c>
    </row>
    <row r="9" spans="1:36">
      <c r="A9" s="432" t="s">
        <v>20</v>
      </c>
      <c r="B9" s="387">
        <f>昼間人口!O9</f>
        <v>284769</v>
      </c>
      <c r="C9" s="176">
        <f>昼間人口!F9</f>
        <v>283795</v>
      </c>
      <c r="D9" s="458">
        <f>D41</f>
        <v>60608</v>
      </c>
      <c r="E9" s="458"/>
      <c r="F9" s="443">
        <f>F41</f>
        <v>223187</v>
      </c>
      <c r="G9" s="219"/>
      <c r="H9" s="387">
        <f>昼間人口!P9</f>
        <v>272447</v>
      </c>
      <c r="I9" s="176">
        <f>昼間人口!G9</f>
        <v>274684</v>
      </c>
      <c r="J9" s="458">
        <f>J41</f>
        <v>64461</v>
      </c>
      <c r="K9" s="458">
        <f>K41</f>
        <v>5930</v>
      </c>
      <c r="L9" s="443">
        <f>L41</f>
        <v>216153</v>
      </c>
      <c r="M9" s="219"/>
      <c r="N9" s="20">
        <f>N41</f>
        <v>271028</v>
      </c>
      <c r="O9" s="12">
        <f t="shared" ref="O9:P9" si="20">O41</f>
        <v>270438</v>
      </c>
      <c r="P9" s="20">
        <f t="shared" si="20"/>
        <v>58100</v>
      </c>
      <c r="Q9" s="458">
        <f>Q41</f>
        <v>6181</v>
      </c>
      <c r="R9" s="443">
        <f>R41</f>
        <v>218519</v>
      </c>
      <c r="S9" s="219"/>
      <c r="T9" s="20">
        <f>T41</f>
        <v>269235</v>
      </c>
      <c r="U9" s="12">
        <f t="shared" ref="U9:V9" si="21">U41</f>
        <v>271580</v>
      </c>
      <c r="V9" s="20">
        <f t="shared" si="21"/>
        <v>63856</v>
      </c>
      <c r="W9" s="458">
        <f>W41</f>
        <v>6169</v>
      </c>
      <c r="X9" s="443">
        <f>X41</f>
        <v>213893</v>
      </c>
      <c r="Y9" s="219"/>
      <c r="Z9" s="20">
        <f>Z41</f>
        <v>267560</v>
      </c>
      <c r="AA9" s="12">
        <f t="shared" ref="AA9:AB9" si="22">AA41</f>
        <v>269951</v>
      </c>
      <c r="AB9" s="20">
        <f t="shared" si="22"/>
        <v>63523</v>
      </c>
      <c r="AC9" s="458">
        <f>AC41</f>
        <v>6168</v>
      </c>
      <c r="AD9" s="443">
        <f>AD41</f>
        <v>212596</v>
      </c>
      <c r="AF9" s="20">
        <f>AF41</f>
        <v>265529</v>
      </c>
      <c r="AG9" s="453">
        <f t="shared" ref="AG9:AH9" si="23">AG41</f>
        <v>267970</v>
      </c>
      <c r="AH9" s="20">
        <f t="shared" si="23"/>
        <v>63118</v>
      </c>
      <c r="AI9" s="458">
        <f>AI41</f>
        <v>6155</v>
      </c>
      <c r="AJ9" s="443">
        <f>AJ41</f>
        <v>211007</v>
      </c>
    </row>
    <row r="10" spans="1:36">
      <c r="A10" s="432" t="s">
        <v>21</v>
      </c>
      <c r="B10" s="387">
        <f>昼間人口!O10</f>
        <v>581677</v>
      </c>
      <c r="C10" s="176">
        <f>昼間人口!F10</f>
        <v>586448</v>
      </c>
      <c r="D10" s="458">
        <f>D48</f>
        <v>72315</v>
      </c>
      <c r="E10" s="458"/>
      <c r="F10" s="443">
        <f>F48</f>
        <v>514133</v>
      </c>
      <c r="G10" s="219"/>
      <c r="H10" s="387">
        <f>昼間人口!P10</f>
        <v>579154</v>
      </c>
      <c r="I10" s="176">
        <f>昼間人口!G10</f>
        <v>581225</v>
      </c>
      <c r="J10" s="458">
        <f>J48</f>
        <v>74081</v>
      </c>
      <c r="K10" s="458">
        <f>K48</f>
        <v>7402</v>
      </c>
      <c r="L10" s="443">
        <f>L48</f>
        <v>514546</v>
      </c>
      <c r="M10" s="219"/>
      <c r="N10" s="20">
        <f>N48</f>
        <v>577594</v>
      </c>
      <c r="O10" s="12">
        <f t="shared" ref="O10:P10" si="24">O48</f>
        <v>582626</v>
      </c>
      <c r="P10" s="20">
        <f t="shared" si="24"/>
        <v>71723</v>
      </c>
      <c r="Q10" s="458">
        <f>Q48</f>
        <v>7028</v>
      </c>
      <c r="R10" s="443">
        <f>R48</f>
        <v>517931</v>
      </c>
      <c r="S10" s="219"/>
      <c r="T10" s="20">
        <f>T48</f>
        <v>575657</v>
      </c>
      <c r="U10" s="12">
        <f t="shared" ref="U10:V10" si="25">U48</f>
        <v>577794</v>
      </c>
      <c r="V10" s="20">
        <f t="shared" si="25"/>
        <v>73606</v>
      </c>
      <c r="W10" s="458">
        <f>W48</f>
        <v>7028</v>
      </c>
      <c r="X10" s="443">
        <f>X48</f>
        <v>511216</v>
      </c>
      <c r="Y10" s="219"/>
      <c r="Z10" s="20">
        <f>Z48</f>
        <v>573389</v>
      </c>
      <c r="AA10" s="12">
        <f t="shared" ref="AA10:AB10" si="26">AA48</f>
        <v>575571</v>
      </c>
      <c r="AB10" s="20">
        <f t="shared" si="26"/>
        <v>73292</v>
      </c>
      <c r="AC10" s="458">
        <f>AC48</f>
        <v>7027</v>
      </c>
      <c r="AD10" s="443">
        <f>AD48</f>
        <v>509306</v>
      </c>
      <c r="AF10" s="20">
        <f>AF48</f>
        <v>571944</v>
      </c>
      <c r="AG10" s="453">
        <f t="shared" ref="AG10:AH10" si="27">AG48</f>
        <v>574154</v>
      </c>
      <c r="AH10" s="20">
        <f t="shared" si="27"/>
        <v>73068</v>
      </c>
      <c r="AI10" s="458">
        <f>AI48</f>
        <v>7026</v>
      </c>
      <c r="AJ10" s="443">
        <f>AJ48</f>
        <v>508112</v>
      </c>
    </row>
    <row r="11" spans="1:36">
      <c r="A11" s="432" t="s">
        <v>22</v>
      </c>
      <c r="B11" s="387">
        <f>昼間人口!O11</f>
        <v>272476</v>
      </c>
      <c r="C11" s="176">
        <f>昼間人口!F11</f>
        <v>257551</v>
      </c>
      <c r="D11" s="458">
        <f>D53</f>
        <v>40552</v>
      </c>
      <c r="E11" s="458"/>
      <c r="F11" s="443">
        <f>F53</f>
        <v>216999</v>
      </c>
      <c r="G11" s="219"/>
      <c r="H11" s="387">
        <f>昼間人口!P11</f>
        <v>260312</v>
      </c>
      <c r="I11" s="176">
        <f>昼間人口!G11</f>
        <v>246227</v>
      </c>
      <c r="J11" s="458">
        <f>J53</f>
        <v>41534</v>
      </c>
      <c r="K11" s="458">
        <f>K53</f>
        <v>7477</v>
      </c>
      <c r="L11" s="443">
        <f>L53</f>
        <v>212170</v>
      </c>
      <c r="M11" s="219"/>
      <c r="N11" s="20">
        <f>N53</f>
        <v>257438</v>
      </c>
      <c r="O11" s="12">
        <f t="shared" ref="O11:P11" si="28">O53</f>
        <v>243093</v>
      </c>
      <c r="P11" s="20">
        <f t="shared" si="28"/>
        <v>38501</v>
      </c>
      <c r="Q11" s="458">
        <f>Q53</f>
        <v>7511</v>
      </c>
      <c r="R11" s="443">
        <f>R53</f>
        <v>212103</v>
      </c>
      <c r="S11" s="219"/>
      <c r="T11" s="20">
        <f>T53</f>
        <v>254860</v>
      </c>
      <c r="U11" s="12">
        <f t="shared" ref="U11:V11" si="29">U53</f>
        <v>240986</v>
      </c>
      <c r="V11" s="20">
        <f t="shared" si="29"/>
        <v>40748</v>
      </c>
      <c r="W11" s="458">
        <f>W53</f>
        <v>7527</v>
      </c>
      <c r="X11" s="443">
        <f>X53</f>
        <v>207765</v>
      </c>
      <c r="Y11" s="219"/>
      <c r="Z11" s="20">
        <f>Z53</f>
        <v>251697</v>
      </c>
      <c r="AA11" s="12">
        <f t="shared" ref="AA11:AB11" si="30">AA53</f>
        <v>237947</v>
      </c>
      <c r="AB11" s="20">
        <f t="shared" si="30"/>
        <v>40276</v>
      </c>
      <c r="AC11" s="458">
        <f>AC53</f>
        <v>7530</v>
      </c>
      <c r="AD11" s="443">
        <f>AD53</f>
        <v>205201</v>
      </c>
      <c r="AF11" s="20">
        <f>AF53</f>
        <v>248747</v>
      </c>
      <c r="AG11" s="453">
        <f t="shared" ref="AG11:AH11" si="31">AG53</f>
        <v>235117</v>
      </c>
      <c r="AH11" s="20">
        <f t="shared" si="31"/>
        <v>39826</v>
      </c>
      <c r="AI11" s="458">
        <f>AI53</f>
        <v>7532</v>
      </c>
      <c r="AJ11" s="443">
        <f>AJ53</f>
        <v>202823</v>
      </c>
    </row>
    <row r="12" spans="1:36">
      <c r="A12" s="432" t="s">
        <v>23</v>
      </c>
      <c r="B12" s="387">
        <f>昼間人口!O12</f>
        <v>180607</v>
      </c>
      <c r="C12" s="176">
        <f>昼間人口!F12</f>
        <v>180798</v>
      </c>
      <c r="D12" s="458">
        <f>D61</f>
        <v>14940</v>
      </c>
      <c r="E12" s="458"/>
      <c r="F12" s="443">
        <f>F61</f>
        <v>165858</v>
      </c>
      <c r="G12" s="219"/>
      <c r="H12" s="387">
        <f>昼間人口!P12</f>
        <v>170232</v>
      </c>
      <c r="I12" s="176">
        <f>昼間人口!G12</f>
        <v>169844</v>
      </c>
      <c r="J12" s="458">
        <f>J61</f>
        <v>15142</v>
      </c>
      <c r="K12" s="458">
        <f>K61</f>
        <v>6747</v>
      </c>
      <c r="L12" s="443">
        <f>L61</f>
        <v>161449</v>
      </c>
      <c r="M12" s="219"/>
      <c r="N12" s="20">
        <f>N61</f>
        <v>167971</v>
      </c>
      <c r="O12" s="12">
        <f t="shared" ref="O12:P12" si="32">O61</f>
        <v>168239</v>
      </c>
      <c r="P12" s="20">
        <f t="shared" si="32"/>
        <v>13855</v>
      </c>
      <c r="Q12" s="458">
        <f>Q61</f>
        <v>6550</v>
      </c>
      <c r="R12" s="443">
        <f>R61</f>
        <v>160934</v>
      </c>
      <c r="S12" s="219"/>
      <c r="T12" s="20">
        <f>T61</f>
        <v>165490</v>
      </c>
      <c r="U12" s="12">
        <f t="shared" ref="U12:V12" si="33">U61</f>
        <v>165157</v>
      </c>
      <c r="V12" s="20">
        <f t="shared" si="33"/>
        <v>14715</v>
      </c>
      <c r="W12" s="458">
        <f>W61</f>
        <v>6544</v>
      </c>
      <c r="X12" s="443">
        <f>X61</f>
        <v>156986</v>
      </c>
      <c r="Y12" s="219"/>
      <c r="Z12" s="20">
        <f>Z61</f>
        <v>162791</v>
      </c>
      <c r="AA12" s="12">
        <f t="shared" ref="AA12:AB12" si="34">AA61</f>
        <v>162472</v>
      </c>
      <c r="AB12" s="20">
        <f t="shared" si="34"/>
        <v>14471</v>
      </c>
      <c r="AC12" s="458">
        <f>AC61</f>
        <v>6550</v>
      </c>
      <c r="AD12" s="443">
        <f>AD61</f>
        <v>154551</v>
      </c>
      <c r="AF12" s="20">
        <f>AF61</f>
        <v>159879</v>
      </c>
      <c r="AG12" s="453">
        <f t="shared" ref="AG12:AH12" si="35">AG61</f>
        <v>159584</v>
      </c>
      <c r="AH12" s="20">
        <f t="shared" si="35"/>
        <v>14208</v>
      </c>
      <c r="AI12" s="458">
        <f>AI61</f>
        <v>6550</v>
      </c>
      <c r="AJ12" s="443">
        <f>AJ61</f>
        <v>151926</v>
      </c>
    </row>
    <row r="13" spans="1:36">
      <c r="A13" s="432" t="s">
        <v>24</v>
      </c>
      <c r="B13" s="387">
        <f>昼間人口!O13</f>
        <v>111020</v>
      </c>
      <c r="C13" s="176">
        <f>昼間人口!F13</f>
        <v>105480</v>
      </c>
      <c r="D13" s="458">
        <f>D67</f>
        <v>8436</v>
      </c>
      <c r="E13" s="458"/>
      <c r="F13" s="443">
        <f>F67</f>
        <v>97044</v>
      </c>
      <c r="G13" s="219"/>
      <c r="H13" s="387">
        <f>昼間人口!P13</f>
        <v>106150</v>
      </c>
      <c r="I13" s="176">
        <f>昼間人口!G13</f>
        <v>101698</v>
      </c>
      <c r="J13" s="458">
        <f>J67</f>
        <v>9139</v>
      </c>
      <c r="K13" s="458">
        <f>K67</f>
        <v>3914</v>
      </c>
      <c r="L13" s="443">
        <f>L67</f>
        <v>96473</v>
      </c>
      <c r="M13" s="219"/>
      <c r="N13" s="20">
        <f>N67</f>
        <v>105103</v>
      </c>
      <c r="O13" s="12">
        <f t="shared" ref="O13:P13" si="36">O67</f>
        <v>99856</v>
      </c>
      <c r="P13" s="20">
        <f t="shared" si="36"/>
        <v>7994</v>
      </c>
      <c r="Q13" s="458">
        <f>Q67</f>
        <v>3828</v>
      </c>
      <c r="R13" s="443">
        <f>R67</f>
        <v>95690</v>
      </c>
      <c r="S13" s="219"/>
      <c r="T13" s="20">
        <f>T67</f>
        <v>103955</v>
      </c>
      <c r="U13" s="12">
        <f t="shared" ref="U13:V13" si="37">U67</f>
        <v>99593</v>
      </c>
      <c r="V13" s="20">
        <f t="shared" si="37"/>
        <v>8953</v>
      </c>
      <c r="W13" s="458">
        <f>W67</f>
        <v>3830</v>
      </c>
      <c r="X13" s="443">
        <f>X67</f>
        <v>94470</v>
      </c>
      <c r="Y13" s="219"/>
      <c r="Z13" s="20">
        <f>Z67</f>
        <v>102875</v>
      </c>
      <c r="AA13" s="12">
        <f t="shared" ref="AA13:AB13" si="38">AA67</f>
        <v>98557</v>
      </c>
      <c r="AB13" s="20">
        <f t="shared" si="38"/>
        <v>8860</v>
      </c>
      <c r="AC13" s="458">
        <f>AC67</f>
        <v>3816</v>
      </c>
      <c r="AD13" s="443">
        <f>AD67</f>
        <v>93513</v>
      </c>
      <c r="AF13" s="20">
        <f>AF67</f>
        <v>101720</v>
      </c>
      <c r="AG13" s="453">
        <f t="shared" ref="AG13:AH13" si="39">AG67</f>
        <v>97451</v>
      </c>
      <c r="AH13" s="20">
        <f t="shared" si="39"/>
        <v>8760</v>
      </c>
      <c r="AI13" s="458">
        <f>AI67</f>
        <v>3816</v>
      </c>
      <c r="AJ13" s="443">
        <f>AJ67</f>
        <v>92507</v>
      </c>
    </row>
    <row r="14" spans="1:36">
      <c r="A14" s="432" t="s">
        <v>25</v>
      </c>
      <c r="B14" s="387">
        <f>昼間人口!O14</f>
        <v>143547</v>
      </c>
      <c r="C14" s="176">
        <f>昼間人口!F14</f>
        <v>142038</v>
      </c>
      <c r="D14" s="458">
        <f>D70</f>
        <v>14035</v>
      </c>
      <c r="E14" s="458"/>
      <c r="F14" s="443">
        <f>F70</f>
        <v>128003</v>
      </c>
      <c r="G14" s="219"/>
      <c r="H14" s="387">
        <f>昼間人口!P14</f>
        <v>135147</v>
      </c>
      <c r="I14" s="176">
        <f>昼間人口!G14</f>
        <v>133952</v>
      </c>
      <c r="J14" s="458">
        <f>J70</f>
        <v>14449</v>
      </c>
      <c r="K14" s="458">
        <f>K70</f>
        <v>6189</v>
      </c>
      <c r="L14" s="443">
        <f>L70</f>
        <v>125692</v>
      </c>
      <c r="M14" s="219"/>
      <c r="N14" s="20">
        <f>N70</f>
        <v>133512</v>
      </c>
      <c r="O14" s="12">
        <f t="shared" ref="O14:P14" si="40">O70</f>
        <v>132088</v>
      </c>
      <c r="P14" s="20">
        <f t="shared" si="40"/>
        <v>13035</v>
      </c>
      <c r="Q14" s="458">
        <f>Q70</f>
        <v>6170</v>
      </c>
      <c r="R14" s="443">
        <f>R70</f>
        <v>125223</v>
      </c>
      <c r="S14" s="219"/>
      <c r="T14" s="20">
        <f>T70</f>
        <v>131912</v>
      </c>
      <c r="U14" s="12">
        <f t="shared" ref="U14:V14" si="41">U70</f>
        <v>130743</v>
      </c>
      <c r="V14" s="20">
        <f t="shared" si="41"/>
        <v>14100</v>
      </c>
      <c r="W14" s="458">
        <f>W70</f>
        <v>6175</v>
      </c>
      <c r="X14" s="443">
        <f>X70</f>
        <v>122818</v>
      </c>
      <c r="Y14" s="219"/>
      <c r="Z14" s="20">
        <f>Z70</f>
        <v>129836</v>
      </c>
      <c r="AA14" s="12">
        <f t="shared" ref="AA14:AB14" si="42">AA70</f>
        <v>128682</v>
      </c>
      <c r="AB14" s="20">
        <f t="shared" si="42"/>
        <v>13873</v>
      </c>
      <c r="AC14" s="458">
        <f>AC70</f>
        <v>6189</v>
      </c>
      <c r="AD14" s="443">
        <f>AD70</f>
        <v>120998</v>
      </c>
      <c r="AF14" s="20">
        <f>AF70</f>
        <v>128013</v>
      </c>
      <c r="AG14" s="453">
        <f t="shared" ref="AG14:AH14" si="43">AG70</f>
        <v>126871</v>
      </c>
      <c r="AH14" s="20">
        <f t="shared" si="43"/>
        <v>13672</v>
      </c>
      <c r="AI14" s="458">
        <f>AI70</f>
        <v>6183</v>
      </c>
      <c r="AJ14" s="443">
        <f>AJ70</f>
        <v>119382</v>
      </c>
    </row>
    <row r="15" spans="1:36">
      <c r="A15" s="365" t="s">
        <v>26</v>
      </c>
      <c r="B15" s="436">
        <f>昼間人口!O15</f>
        <v>1544200</v>
      </c>
      <c r="C15" s="262">
        <f>昼間人口!F15</f>
        <v>1583765</v>
      </c>
      <c r="D15" s="449">
        <f>SUM(D16:D24)</f>
        <v>204968</v>
      </c>
      <c r="E15" s="463"/>
      <c r="F15" s="444">
        <f>C15-D15+E15</f>
        <v>1378797</v>
      </c>
      <c r="G15" s="219"/>
      <c r="H15" s="436">
        <f>昼間人口!P15</f>
        <v>1537272</v>
      </c>
      <c r="I15" s="262">
        <f>昼間人口!G15</f>
        <v>1571625</v>
      </c>
      <c r="J15" s="449">
        <f>SUM(J16:J24)</f>
        <v>213600</v>
      </c>
      <c r="K15" s="262">
        <f>SUM(K16:K24)</f>
        <v>19291</v>
      </c>
      <c r="L15" s="444">
        <f>I15-J15+K15</f>
        <v>1377316</v>
      </c>
      <c r="M15" s="219"/>
      <c r="N15" s="436">
        <f>昼間人口!V15</f>
        <v>44573</v>
      </c>
      <c r="O15" s="262">
        <f>昼間人口!M15</f>
        <v>1492143</v>
      </c>
      <c r="P15" s="449">
        <f>SUM(P16:P24)</f>
        <v>210870</v>
      </c>
      <c r="Q15" s="463">
        <f>SUM(Q16:Q24)</f>
        <v>18863</v>
      </c>
      <c r="R15" s="444">
        <f>O15-P15+Q15</f>
        <v>1300136</v>
      </c>
      <c r="S15" s="219"/>
      <c r="T15" s="449">
        <f>SUM(T16:T24)</f>
        <v>1532153</v>
      </c>
      <c r="U15" s="468">
        <f t="shared" ref="U15:V15" si="44">SUM(U16:U24)</f>
        <v>1572356</v>
      </c>
      <c r="V15" s="449">
        <f t="shared" si="44"/>
        <v>215448</v>
      </c>
      <c r="W15" s="463">
        <f>SUM(W16:W24)</f>
        <v>19378</v>
      </c>
      <c r="X15" s="444">
        <f>U15-V15+W15</f>
        <v>1376286</v>
      </c>
      <c r="Y15" s="219"/>
      <c r="Z15" s="449">
        <f>SUM(Z16:Z24)</f>
        <v>1527407</v>
      </c>
      <c r="AA15" s="468">
        <f t="shared" ref="AA15:AB15" si="45">SUM(AA16:AA24)</f>
        <v>1570170</v>
      </c>
      <c r="AB15" s="449">
        <f t="shared" si="45"/>
        <v>215906</v>
      </c>
      <c r="AC15" s="463">
        <f>SUM(AC16:AC24)</f>
        <v>19505</v>
      </c>
      <c r="AD15" s="444">
        <f>AA15-AB15+AC15</f>
        <v>1373769</v>
      </c>
      <c r="AF15" s="449">
        <f>SUM(AF16:AF24)</f>
        <v>1522944</v>
      </c>
      <c r="AG15" s="1016">
        <f t="shared" ref="AG15:AH15" si="46">SUM(AG16:AG24)</f>
        <v>1567943</v>
      </c>
      <c r="AH15" s="449">
        <f t="shared" si="46"/>
        <v>216270</v>
      </c>
      <c r="AI15" s="463">
        <f>SUM(AI16:AI24)</f>
        <v>19617</v>
      </c>
      <c r="AJ15" s="444">
        <f>AG15-AH15+AI15</f>
        <v>1371290</v>
      </c>
    </row>
    <row r="16" spans="1:36">
      <c r="A16" s="370" t="s">
        <v>27</v>
      </c>
      <c r="B16" s="387">
        <f>昼間人口!O16</f>
        <v>210408</v>
      </c>
      <c r="C16" s="351">
        <f>昼間人口!F16</f>
        <v>202756</v>
      </c>
      <c r="D16" s="464">
        <f>h22通勤通学!J37</f>
        <v>30612</v>
      </c>
      <c r="E16" s="460"/>
      <c r="F16" s="445"/>
      <c r="G16" s="219"/>
      <c r="H16" s="387">
        <f>昼間人口!P16</f>
        <v>213634</v>
      </c>
      <c r="I16" s="351">
        <f>昼間人口!G16</f>
        <v>202591</v>
      </c>
      <c r="J16" s="464">
        <f>h27通勤通学!T17</f>
        <v>32226</v>
      </c>
      <c r="K16" s="351">
        <f>推計住基人口!S5</f>
        <v>141</v>
      </c>
      <c r="L16" s="443">
        <f t="shared" ref="L16:L24" si="47">I16-J16+K16</f>
        <v>170506</v>
      </c>
      <c r="M16" s="219"/>
      <c r="N16" s="387">
        <f>県推計人口!AI9</f>
        <v>213959</v>
      </c>
      <c r="O16" s="469">
        <f t="shared" ref="O16:O24" si="48">ROUND(N16*C16/B16,0)</f>
        <v>206178</v>
      </c>
      <c r="P16" s="464">
        <f t="shared" ref="P16:P24" si="49">ROUND(N16*D16/B16,0)</f>
        <v>31129</v>
      </c>
      <c r="Q16" s="387">
        <f>推計住基人口!T5</f>
        <v>50</v>
      </c>
      <c r="R16" s="443">
        <f t="shared" ref="R16:R24" si="50">O16-P16+Q16</f>
        <v>175099</v>
      </c>
      <c r="S16" s="219"/>
      <c r="T16" s="450">
        <f>県推計人口!AJ9</f>
        <v>214156</v>
      </c>
      <c r="U16" s="469">
        <f t="shared" ref="U16:U24" si="51">ROUND(T16*I16/H16,0)</f>
        <v>203086</v>
      </c>
      <c r="V16" s="464">
        <f t="shared" ref="V16:V24" si="52">ROUND(T16*J16/H16,0)</f>
        <v>32305</v>
      </c>
      <c r="W16" s="387">
        <f>推計住基人口!U5</f>
        <v>144</v>
      </c>
      <c r="X16" s="443">
        <f t="shared" ref="X16:X24" si="53">U16-V16+W16</f>
        <v>170925</v>
      </c>
      <c r="Y16" s="219"/>
      <c r="Z16" s="450">
        <f>県推計人口!AK9</f>
        <v>213944</v>
      </c>
      <c r="AA16" s="469">
        <f t="shared" ref="AA16:AA24" si="54">ROUND(Z16*I16/H16,0)</f>
        <v>202885</v>
      </c>
      <c r="AB16" s="452">
        <f t="shared" ref="AB16:AB24" si="55">ROUND(Z16*J16/H16,0)</f>
        <v>32273</v>
      </c>
      <c r="AC16" s="387">
        <f>推計住基人口!V5</f>
        <v>169</v>
      </c>
      <c r="AD16" s="443">
        <f t="shared" ref="AD16:AD24" si="56">AA16-AB16+AC16</f>
        <v>170781</v>
      </c>
      <c r="AF16" s="450">
        <f>県推計人口!AL9</f>
        <v>214255</v>
      </c>
      <c r="AG16" s="453">
        <f>ROUND(AF16*I16/H16,0)</f>
        <v>203180</v>
      </c>
      <c r="AH16" s="452">
        <f>ROUND(AF16*J16/H16,0)</f>
        <v>32320</v>
      </c>
      <c r="AI16" s="387">
        <f>推計住基人口!W5</f>
        <v>270</v>
      </c>
      <c r="AJ16" s="443">
        <f t="shared" ref="AJ16:AJ24" si="57">AG16-AH16+AI16</f>
        <v>171130</v>
      </c>
    </row>
    <row r="17" spans="1:36">
      <c r="A17" s="370" t="s">
        <v>28</v>
      </c>
      <c r="B17" s="387">
        <f>昼間人口!O17</f>
        <v>133451</v>
      </c>
      <c r="C17" s="351">
        <f>昼間人口!F17</f>
        <v>130753</v>
      </c>
      <c r="D17" s="464">
        <f>h22通勤通学!J46</f>
        <v>16792</v>
      </c>
      <c r="E17" s="460"/>
      <c r="F17" s="445"/>
      <c r="G17" s="219"/>
      <c r="H17" s="387">
        <f>昼間人口!P17</f>
        <v>136088</v>
      </c>
      <c r="I17" s="351">
        <f>昼間人口!G17</f>
        <v>131195</v>
      </c>
      <c r="J17" s="464">
        <f>h27通勤通学!T18</f>
        <v>18026</v>
      </c>
      <c r="K17" s="583">
        <v>0</v>
      </c>
      <c r="L17" s="443">
        <f t="shared" si="47"/>
        <v>113169</v>
      </c>
      <c r="M17" s="219"/>
      <c r="N17" s="387">
        <f>県推計人口!AI10</f>
        <v>136658</v>
      </c>
      <c r="O17" s="469">
        <f t="shared" si="48"/>
        <v>133895</v>
      </c>
      <c r="P17" s="464">
        <f t="shared" si="49"/>
        <v>17196</v>
      </c>
      <c r="Q17" s="443">
        <v>0</v>
      </c>
      <c r="R17" s="443">
        <f t="shared" si="50"/>
        <v>116699</v>
      </c>
      <c r="S17" s="219"/>
      <c r="T17" s="450">
        <f>県推計人口!AJ10</f>
        <v>136968</v>
      </c>
      <c r="U17" s="469">
        <f t="shared" si="51"/>
        <v>132043</v>
      </c>
      <c r="V17" s="464">
        <f t="shared" si="52"/>
        <v>18143</v>
      </c>
      <c r="W17" s="443">
        <v>0</v>
      </c>
      <c r="X17" s="443">
        <f t="shared" si="53"/>
        <v>113900</v>
      </c>
      <c r="Y17" s="219"/>
      <c r="Z17" s="450">
        <f>県推計人口!AK10</f>
        <v>136985</v>
      </c>
      <c r="AA17" s="469">
        <f t="shared" si="54"/>
        <v>132060</v>
      </c>
      <c r="AB17" s="452">
        <f t="shared" si="55"/>
        <v>18145</v>
      </c>
      <c r="AC17" s="443">
        <v>0</v>
      </c>
      <c r="AD17" s="443">
        <f t="shared" si="56"/>
        <v>113915</v>
      </c>
      <c r="AF17" s="450">
        <f>県推計人口!AL10</f>
        <v>136865</v>
      </c>
      <c r="AG17" s="453">
        <f t="shared" ref="AG17:AG73" si="58">ROUND(AF17*I17/H17,0)</f>
        <v>131944</v>
      </c>
      <c r="AH17" s="452">
        <f t="shared" ref="AH17:AH73" si="59">ROUND(AF17*J17/H17,0)</f>
        <v>18129</v>
      </c>
      <c r="AI17" s="443">
        <v>0</v>
      </c>
      <c r="AJ17" s="443">
        <f t="shared" si="57"/>
        <v>113815</v>
      </c>
    </row>
    <row r="18" spans="1:36">
      <c r="A18" s="370" t="s">
        <v>29</v>
      </c>
      <c r="B18" s="387">
        <f>昼間人口!O18</f>
        <v>126393</v>
      </c>
      <c r="C18" s="351">
        <f>昼間人口!F18</f>
        <v>276972</v>
      </c>
      <c r="D18" s="464">
        <f>h22通勤通学!J100</f>
        <v>77072</v>
      </c>
      <c r="E18" s="460"/>
      <c r="F18" s="445"/>
      <c r="G18" s="219"/>
      <c r="H18" s="387">
        <f>昼間人口!P18</f>
        <v>135153</v>
      </c>
      <c r="I18" s="351">
        <f>昼間人口!G18</f>
        <v>285642</v>
      </c>
      <c r="J18" s="464">
        <f>h27通勤通学!T24</f>
        <v>79316</v>
      </c>
      <c r="K18" s="583">
        <v>0</v>
      </c>
      <c r="L18" s="443">
        <f t="shared" si="47"/>
        <v>206326</v>
      </c>
      <c r="M18" s="219"/>
      <c r="N18" s="387">
        <f>県推計人口!AI11</f>
        <v>137638</v>
      </c>
      <c r="O18" s="469">
        <f t="shared" si="48"/>
        <v>301614</v>
      </c>
      <c r="P18" s="464">
        <f t="shared" si="49"/>
        <v>83929</v>
      </c>
      <c r="Q18" s="443">
        <v>0</v>
      </c>
      <c r="R18" s="443">
        <f t="shared" si="50"/>
        <v>217685</v>
      </c>
      <c r="S18" s="219"/>
      <c r="T18" s="450">
        <f>県推計人口!AJ11</f>
        <v>139333</v>
      </c>
      <c r="U18" s="469">
        <f t="shared" si="51"/>
        <v>294476</v>
      </c>
      <c r="V18" s="464">
        <f t="shared" si="52"/>
        <v>81769</v>
      </c>
      <c r="W18" s="443">
        <v>0</v>
      </c>
      <c r="X18" s="443">
        <f t="shared" si="53"/>
        <v>212707</v>
      </c>
      <c r="Y18" s="219"/>
      <c r="Z18" s="450">
        <f>県推計人口!AK11</f>
        <v>140897</v>
      </c>
      <c r="AA18" s="469">
        <f t="shared" si="54"/>
        <v>297782</v>
      </c>
      <c r="AB18" s="452">
        <f t="shared" si="55"/>
        <v>82687</v>
      </c>
      <c r="AC18" s="443">
        <v>0</v>
      </c>
      <c r="AD18" s="443">
        <f t="shared" si="56"/>
        <v>215095</v>
      </c>
      <c r="AF18" s="450">
        <f>県推計人口!AL11</f>
        <v>142232</v>
      </c>
      <c r="AG18" s="453">
        <f t="shared" si="58"/>
        <v>300603</v>
      </c>
      <c r="AH18" s="452">
        <f t="shared" si="59"/>
        <v>83470</v>
      </c>
      <c r="AI18" s="443">
        <v>0</v>
      </c>
      <c r="AJ18" s="443">
        <f t="shared" si="57"/>
        <v>217133</v>
      </c>
    </row>
    <row r="19" spans="1:36">
      <c r="A19" s="370" t="s">
        <v>30</v>
      </c>
      <c r="B19" s="387">
        <f>昼間人口!O19</f>
        <v>108304</v>
      </c>
      <c r="C19" s="351">
        <f>昼間人口!F19</f>
        <v>131328</v>
      </c>
      <c r="D19" s="464">
        <f>h22通勤通学!J55</f>
        <v>15633</v>
      </c>
      <c r="E19" s="460"/>
      <c r="F19" s="445"/>
      <c r="G19" s="219"/>
      <c r="H19" s="387">
        <f>昼間人口!P19</f>
        <v>106956</v>
      </c>
      <c r="I19" s="351">
        <f>昼間人口!G19</f>
        <v>124423</v>
      </c>
      <c r="J19" s="464">
        <f>h27通勤通学!T19</f>
        <v>14753</v>
      </c>
      <c r="K19" s="351">
        <f>推計住基人口!S7</f>
        <v>2216</v>
      </c>
      <c r="L19" s="443">
        <f t="shared" si="47"/>
        <v>111886</v>
      </c>
      <c r="M19" s="219"/>
      <c r="N19" s="387">
        <f>県推計人口!AI12</f>
        <v>107109</v>
      </c>
      <c r="O19" s="469">
        <f t="shared" si="48"/>
        <v>129879</v>
      </c>
      <c r="P19" s="464">
        <f t="shared" si="49"/>
        <v>15461</v>
      </c>
      <c r="Q19" s="387">
        <f>推計住基人口!T7</f>
        <v>2088</v>
      </c>
      <c r="R19" s="443">
        <f t="shared" si="50"/>
        <v>116506</v>
      </c>
      <c r="S19" s="219"/>
      <c r="T19" s="450">
        <f>県推計人口!AJ12</f>
        <v>107056</v>
      </c>
      <c r="U19" s="469">
        <f t="shared" si="51"/>
        <v>124539</v>
      </c>
      <c r="V19" s="464">
        <f t="shared" si="52"/>
        <v>14767</v>
      </c>
      <c r="W19" s="387">
        <f>推計住基人口!U7</f>
        <v>2131</v>
      </c>
      <c r="X19" s="443">
        <f t="shared" si="53"/>
        <v>111903</v>
      </c>
      <c r="Y19" s="219"/>
      <c r="Z19" s="450">
        <f>県推計人口!AK12</f>
        <v>107191</v>
      </c>
      <c r="AA19" s="469">
        <f t="shared" si="54"/>
        <v>124696</v>
      </c>
      <c r="AB19" s="452">
        <f t="shared" si="55"/>
        <v>14785</v>
      </c>
      <c r="AC19" s="387">
        <f>推計住基人口!V7</f>
        <v>2152</v>
      </c>
      <c r="AD19" s="443">
        <f t="shared" si="56"/>
        <v>112063</v>
      </c>
      <c r="AF19" s="450">
        <f>県推計人口!AL12</f>
        <v>107307</v>
      </c>
      <c r="AG19" s="453">
        <f t="shared" si="58"/>
        <v>124831</v>
      </c>
      <c r="AH19" s="452">
        <f t="shared" si="59"/>
        <v>14801</v>
      </c>
      <c r="AI19" s="387">
        <f>推計住基人口!W7</f>
        <v>2168</v>
      </c>
      <c r="AJ19" s="443">
        <f t="shared" si="57"/>
        <v>112198</v>
      </c>
    </row>
    <row r="20" spans="1:36">
      <c r="A20" s="370" t="s">
        <v>31</v>
      </c>
      <c r="B20" s="387">
        <f>昼間人口!O20</f>
        <v>226836</v>
      </c>
      <c r="C20" s="351">
        <f>昼間人口!F20</f>
        <v>185388</v>
      </c>
      <c r="D20" s="464">
        <f>h22通勤通学!J91</f>
        <v>13069</v>
      </c>
      <c r="E20" s="460"/>
      <c r="F20" s="445"/>
      <c r="G20" s="219"/>
      <c r="H20" s="387">
        <f>昼間人口!P20</f>
        <v>219805</v>
      </c>
      <c r="I20" s="351">
        <f>昼間人口!G20</f>
        <v>181477</v>
      </c>
      <c r="J20" s="464">
        <f>h27通勤通学!T23</f>
        <v>13718</v>
      </c>
      <c r="K20" s="351">
        <f>推計住基人口!S11</f>
        <v>4052</v>
      </c>
      <c r="L20" s="443">
        <f t="shared" si="47"/>
        <v>171811</v>
      </c>
      <c r="M20" s="219"/>
      <c r="N20" s="387">
        <f>県推計人口!AI13</f>
        <v>217864</v>
      </c>
      <c r="O20" s="469">
        <f t="shared" si="48"/>
        <v>178055</v>
      </c>
      <c r="P20" s="464">
        <f t="shared" si="49"/>
        <v>12552</v>
      </c>
      <c r="Q20" s="387">
        <f>推計住基人口!T11</f>
        <v>4116</v>
      </c>
      <c r="R20" s="443">
        <f t="shared" si="50"/>
        <v>169619</v>
      </c>
      <c r="S20" s="219"/>
      <c r="T20" s="450">
        <f>県推計人口!AJ13</f>
        <v>216190</v>
      </c>
      <c r="U20" s="469">
        <f t="shared" si="51"/>
        <v>178492</v>
      </c>
      <c r="V20" s="464">
        <f t="shared" si="52"/>
        <v>13492</v>
      </c>
      <c r="W20" s="387">
        <f>推計住基人口!U11</f>
        <v>4159</v>
      </c>
      <c r="X20" s="443">
        <f t="shared" si="53"/>
        <v>169159</v>
      </c>
      <c r="Y20" s="219"/>
      <c r="Z20" s="450">
        <f>県推計人口!AK13</f>
        <v>214037</v>
      </c>
      <c r="AA20" s="469">
        <f t="shared" si="54"/>
        <v>176715</v>
      </c>
      <c r="AB20" s="452">
        <f t="shared" si="55"/>
        <v>13358</v>
      </c>
      <c r="AC20" s="387">
        <f>推計住基人口!V11</f>
        <v>4159</v>
      </c>
      <c r="AD20" s="443">
        <f t="shared" si="56"/>
        <v>167516</v>
      </c>
      <c r="AF20" s="450">
        <f>県推計人口!AL13</f>
        <v>212211</v>
      </c>
      <c r="AG20" s="453">
        <f t="shared" si="58"/>
        <v>175207</v>
      </c>
      <c r="AH20" s="452">
        <f t="shared" si="59"/>
        <v>13244</v>
      </c>
      <c r="AI20" s="387">
        <f>推計住基人口!W11</f>
        <v>4209</v>
      </c>
      <c r="AJ20" s="443">
        <f t="shared" si="57"/>
        <v>166172</v>
      </c>
    </row>
    <row r="21" spans="1:36">
      <c r="A21" s="370" t="s">
        <v>32</v>
      </c>
      <c r="B21" s="387">
        <f>昼間人口!O21</f>
        <v>101624</v>
      </c>
      <c r="C21" s="351">
        <f>昼間人口!F21</f>
        <v>103920</v>
      </c>
      <c r="D21" s="464">
        <f>h22通勤通学!J64</f>
        <v>7465</v>
      </c>
      <c r="E21" s="460"/>
      <c r="F21" s="445"/>
      <c r="G21" s="219"/>
      <c r="H21" s="387">
        <f>昼間人口!P21</f>
        <v>97912</v>
      </c>
      <c r="I21" s="351">
        <f>昼間人口!G21</f>
        <v>99013</v>
      </c>
      <c r="J21" s="464">
        <f>h27通勤通学!T20</f>
        <v>7576</v>
      </c>
      <c r="K21" s="351">
        <f>推計住基人口!S8</f>
        <v>3055</v>
      </c>
      <c r="L21" s="443">
        <f t="shared" si="47"/>
        <v>94492</v>
      </c>
      <c r="M21" s="219"/>
      <c r="N21" s="387">
        <f>県推計人口!AI14</f>
        <v>97209</v>
      </c>
      <c r="O21" s="469">
        <f t="shared" si="48"/>
        <v>99405</v>
      </c>
      <c r="P21" s="464">
        <f t="shared" si="49"/>
        <v>7141</v>
      </c>
      <c r="Q21" s="387">
        <f>推計住基人口!T8</f>
        <v>2917</v>
      </c>
      <c r="R21" s="443">
        <f t="shared" si="50"/>
        <v>95181</v>
      </c>
      <c r="S21" s="219"/>
      <c r="T21" s="450">
        <f>県推計人口!AJ14</f>
        <v>96493</v>
      </c>
      <c r="U21" s="469">
        <f t="shared" si="51"/>
        <v>97578</v>
      </c>
      <c r="V21" s="464">
        <f t="shared" si="52"/>
        <v>7466</v>
      </c>
      <c r="W21" s="387">
        <f>推計住基人口!U8</f>
        <v>3021</v>
      </c>
      <c r="X21" s="443">
        <f t="shared" si="53"/>
        <v>93133</v>
      </c>
      <c r="Y21" s="219"/>
      <c r="Z21" s="450">
        <f>県推計人口!AK14</f>
        <v>95721</v>
      </c>
      <c r="AA21" s="469">
        <f t="shared" si="54"/>
        <v>96797</v>
      </c>
      <c r="AB21" s="452">
        <f t="shared" si="55"/>
        <v>7406</v>
      </c>
      <c r="AC21" s="387">
        <f>推計住基人口!V8</f>
        <v>3015</v>
      </c>
      <c r="AD21" s="443">
        <f t="shared" si="56"/>
        <v>92406</v>
      </c>
      <c r="AF21" s="450">
        <f>県推計人口!AL14</f>
        <v>95155</v>
      </c>
      <c r="AG21" s="453">
        <f t="shared" si="58"/>
        <v>96225</v>
      </c>
      <c r="AH21" s="452">
        <f t="shared" si="59"/>
        <v>7363</v>
      </c>
      <c r="AI21" s="387">
        <f>推計住基人口!W8</f>
        <v>3012</v>
      </c>
      <c r="AJ21" s="443">
        <f t="shared" si="57"/>
        <v>91874</v>
      </c>
    </row>
    <row r="22" spans="1:36">
      <c r="A22" s="370" t="s">
        <v>33</v>
      </c>
      <c r="B22" s="387">
        <f>昼間人口!O22</f>
        <v>167475</v>
      </c>
      <c r="C22" s="351">
        <f>昼間人口!F22</f>
        <v>145155</v>
      </c>
      <c r="D22" s="464">
        <f>h22通勤通学!J73</f>
        <v>8398</v>
      </c>
      <c r="E22" s="460"/>
      <c r="F22" s="445"/>
      <c r="G22" s="219"/>
      <c r="H22" s="387">
        <f>昼間人口!P22</f>
        <v>162468</v>
      </c>
      <c r="I22" s="351">
        <f>昼間人口!G22</f>
        <v>143087</v>
      </c>
      <c r="J22" s="464">
        <f>h27通勤通学!T21</f>
        <v>9660</v>
      </c>
      <c r="K22" s="351">
        <f>推計住基人口!S9</f>
        <v>2797</v>
      </c>
      <c r="L22" s="443">
        <f t="shared" si="47"/>
        <v>136224</v>
      </c>
      <c r="M22" s="219"/>
      <c r="N22" s="387">
        <f>県推計人口!AI15</f>
        <v>161189</v>
      </c>
      <c r="O22" s="469">
        <f t="shared" si="48"/>
        <v>139707</v>
      </c>
      <c r="P22" s="464">
        <f t="shared" si="49"/>
        <v>8083</v>
      </c>
      <c r="Q22" s="387">
        <f>推計住基人口!T9</f>
        <v>2778</v>
      </c>
      <c r="R22" s="443">
        <f t="shared" si="50"/>
        <v>134402</v>
      </c>
      <c r="S22" s="219"/>
      <c r="T22" s="450">
        <f>県推計人口!AJ15</f>
        <v>160197</v>
      </c>
      <c r="U22" s="469">
        <f t="shared" si="51"/>
        <v>141087</v>
      </c>
      <c r="V22" s="464">
        <f t="shared" si="52"/>
        <v>9525</v>
      </c>
      <c r="W22" s="387">
        <f>推計住基人口!U9</f>
        <v>2858</v>
      </c>
      <c r="X22" s="443">
        <f t="shared" si="53"/>
        <v>134420</v>
      </c>
      <c r="Y22" s="219"/>
      <c r="Z22" s="450">
        <f>県推計人口!AK15</f>
        <v>159127</v>
      </c>
      <c r="AA22" s="469">
        <f t="shared" si="54"/>
        <v>140145</v>
      </c>
      <c r="AB22" s="452">
        <f t="shared" si="55"/>
        <v>9461</v>
      </c>
      <c r="AC22" s="387">
        <f>推計住基人口!V9</f>
        <v>2876</v>
      </c>
      <c r="AD22" s="443">
        <f t="shared" si="56"/>
        <v>133560</v>
      </c>
      <c r="AF22" s="450">
        <f>県推計人口!AL15</f>
        <v>158196</v>
      </c>
      <c r="AG22" s="453">
        <f t="shared" si="58"/>
        <v>139325</v>
      </c>
      <c r="AH22" s="452">
        <f t="shared" si="59"/>
        <v>9406</v>
      </c>
      <c r="AI22" s="387">
        <f>推計住基人口!W9</f>
        <v>2872</v>
      </c>
      <c r="AJ22" s="443">
        <f t="shared" si="57"/>
        <v>132791</v>
      </c>
    </row>
    <row r="23" spans="1:36">
      <c r="A23" s="370" t="s">
        <v>34</v>
      </c>
      <c r="B23" s="387">
        <f>昼間人口!O23</f>
        <v>220411</v>
      </c>
      <c r="C23" s="351">
        <f>昼間人口!F23</f>
        <v>171422</v>
      </c>
      <c r="D23" s="464">
        <f>h22通勤通学!J82</f>
        <v>6577</v>
      </c>
      <c r="E23" s="460"/>
      <c r="F23" s="445"/>
      <c r="G23" s="219"/>
      <c r="H23" s="387">
        <f>昼間人口!P23</f>
        <v>219474</v>
      </c>
      <c r="I23" s="351">
        <f>昼間人口!G23</f>
        <v>170244</v>
      </c>
      <c r="J23" s="464">
        <f>h27通勤通学!T22</f>
        <v>6940</v>
      </c>
      <c r="K23" s="351">
        <f>推計住基人口!S10</f>
        <v>5176</v>
      </c>
      <c r="L23" s="443">
        <f t="shared" si="47"/>
        <v>168480</v>
      </c>
      <c r="M23" s="219"/>
      <c r="N23" s="387">
        <f>県推計人口!AI16</f>
        <v>219188</v>
      </c>
      <c r="O23" s="469">
        <f t="shared" si="48"/>
        <v>170471</v>
      </c>
      <c r="P23" s="464">
        <f t="shared" si="49"/>
        <v>6541</v>
      </c>
      <c r="Q23" s="387">
        <f>推計住基人口!T10</f>
        <v>5068</v>
      </c>
      <c r="R23" s="443">
        <f t="shared" si="50"/>
        <v>168998</v>
      </c>
      <c r="S23" s="219"/>
      <c r="T23" s="450">
        <f>県推計人口!AJ16</f>
        <v>218417</v>
      </c>
      <c r="U23" s="469">
        <f t="shared" si="51"/>
        <v>169424</v>
      </c>
      <c r="V23" s="464">
        <f t="shared" si="52"/>
        <v>6907</v>
      </c>
      <c r="W23" s="387">
        <f>推計住基人口!U10</f>
        <v>5164</v>
      </c>
      <c r="X23" s="443">
        <f t="shared" si="53"/>
        <v>167681</v>
      </c>
      <c r="Y23" s="219"/>
      <c r="Z23" s="450">
        <f>県推計人口!AK16</f>
        <v>217389</v>
      </c>
      <c r="AA23" s="469">
        <f t="shared" si="54"/>
        <v>168627</v>
      </c>
      <c r="AB23" s="452">
        <f t="shared" si="55"/>
        <v>6874</v>
      </c>
      <c r="AC23" s="387">
        <f>推計住基人口!V10</f>
        <v>5194</v>
      </c>
      <c r="AD23" s="443">
        <f t="shared" si="56"/>
        <v>166947</v>
      </c>
      <c r="AF23" s="450">
        <f>県推計人口!AL16</f>
        <v>216337</v>
      </c>
      <c r="AG23" s="453">
        <f t="shared" si="58"/>
        <v>167811</v>
      </c>
      <c r="AH23" s="452">
        <f t="shared" si="59"/>
        <v>6841</v>
      </c>
      <c r="AI23" s="387">
        <f>推計住基人口!W10</f>
        <v>5166</v>
      </c>
      <c r="AJ23" s="443">
        <f t="shared" si="57"/>
        <v>166136</v>
      </c>
    </row>
    <row r="24" spans="1:36">
      <c r="A24" s="372" t="s">
        <v>35</v>
      </c>
      <c r="B24" s="437">
        <f>昼間人口!O24</f>
        <v>249298</v>
      </c>
      <c r="C24" s="475">
        <f>昼間人口!F24</f>
        <v>236071</v>
      </c>
      <c r="D24" s="465">
        <f>h22通勤通学!J110</f>
        <v>29350</v>
      </c>
      <c r="E24" s="396"/>
      <c r="F24" s="391"/>
      <c r="G24" s="219"/>
      <c r="H24" s="437">
        <f>昼間人口!P24</f>
        <v>245782</v>
      </c>
      <c r="I24" s="475">
        <f>昼間人口!G24</f>
        <v>233953</v>
      </c>
      <c r="J24" s="465">
        <f>h27通勤通学!T25</f>
        <v>31385</v>
      </c>
      <c r="K24" s="475">
        <f>推計住基人口!S13</f>
        <v>1854</v>
      </c>
      <c r="L24" s="448">
        <f t="shared" si="47"/>
        <v>204422</v>
      </c>
      <c r="M24" s="219"/>
      <c r="N24" s="437">
        <f>県推計人口!AI17</f>
        <v>244951</v>
      </c>
      <c r="O24" s="470">
        <f t="shared" si="48"/>
        <v>231955</v>
      </c>
      <c r="P24" s="465">
        <f t="shared" si="49"/>
        <v>28838</v>
      </c>
      <c r="Q24" s="437">
        <f>推計住基人口!T13</f>
        <v>1846</v>
      </c>
      <c r="R24" s="448">
        <f t="shared" si="50"/>
        <v>204963</v>
      </c>
      <c r="S24" s="219"/>
      <c r="T24" s="451">
        <f>県推計人口!AJ17</f>
        <v>243343</v>
      </c>
      <c r="U24" s="470">
        <f t="shared" si="51"/>
        <v>231631</v>
      </c>
      <c r="V24" s="465">
        <f t="shared" si="52"/>
        <v>31074</v>
      </c>
      <c r="W24" s="437">
        <f>推計住基人口!U13</f>
        <v>1901</v>
      </c>
      <c r="X24" s="448">
        <f t="shared" si="53"/>
        <v>202458</v>
      </c>
      <c r="Y24" s="219"/>
      <c r="Z24" s="451">
        <f>県推計人口!AK17</f>
        <v>242116</v>
      </c>
      <c r="AA24" s="470">
        <f t="shared" si="54"/>
        <v>230463</v>
      </c>
      <c r="AB24" s="466">
        <f t="shared" si="55"/>
        <v>30917</v>
      </c>
      <c r="AC24" s="437">
        <f>推計住基人口!V13</f>
        <v>1940</v>
      </c>
      <c r="AD24" s="448">
        <f t="shared" si="56"/>
        <v>201486</v>
      </c>
      <c r="AF24" s="451">
        <f>県推計人口!AL17</f>
        <v>240386</v>
      </c>
      <c r="AG24" s="454">
        <f t="shared" si="58"/>
        <v>228817</v>
      </c>
      <c r="AH24" s="466">
        <f t="shared" si="59"/>
        <v>30696</v>
      </c>
      <c r="AI24" s="437">
        <f>推計住基人口!W13</f>
        <v>1920</v>
      </c>
      <c r="AJ24" s="448">
        <f t="shared" si="57"/>
        <v>200041</v>
      </c>
    </row>
    <row r="25" spans="1:36">
      <c r="A25" s="373" t="s">
        <v>17</v>
      </c>
      <c r="B25" s="387">
        <f>昼間人口!O25</f>
        <v>1029626</v>
      </c>
      <c r="C25" s="176">
        <f>昼間人口!F25</f>
        <v>944311</v>
      </c>
      <c r="D25" s="461">
        <f>SUM(D26:D28)</f>
        <v>180295</v>
      </c>
      <c r="E25" s="461"/>
      <c r="F25" s="446">
        <f>SUM(F26:F28)</f>
        <v>764016</v>
      </c>
      <c r="G25" s="219"/>
      <c r="H25" s="387">
        <f>昼間人口!P25</f>
        <v>1035763</v>
      </c>
      <c r="I25" s="176">
        <f>昼間人口!G25</f>
        <v>954144</v>
      </c>
      <c r="J25" s="461">
        <f>SUM(J26:J28)</f>
        <v>183787</v>
      </c>
      <c r="K25" s="458">
        <f>SUM(K26:K28)</f>
        <v>14202</v>
      </c>
      <c r="L25" s="446">
        <f>SUM(L26:L28)</f>
        <v>784559</v>
      </c>
      <c r="M25" s="219"/>
      <c r="N25" s="385">
        <f>県推計人口!AI18</f>
        <v>1035506</v>
      </c>
      <c r="O25" s="471">
        <f t="shared" ref="O25" si="60">SUM(O26:O28)</f>
        <v>949244</v>
      </c>
      <c r="P25" s="452">
        <f>SUM(P26:P28)</f>
        <v>181213</v>
      </c>
      <c r="Q25" s="458">
        <f>SUM(Q26:Q28)</f>
        <v>13021</v>
      </c>
      <c r="R25" s="446">
        <f>SUM(R26:R28)</f>
        <v>781052</v>
      </c>
      <c r="S25" s="219"/>
      <c r="T25" s="452">
        <f t="shared" ref="T25:U25" si="61">SUM(T26:T28)</f>
        <v>1034328</v>
      </c>
      <c r="U25" s="471">
        <f t="shared" si="61"/>
        <v>952783</v>
      </c>
      <c r="V25" s="452">
        <f>SUM(V26:V28)</f>
        <v>183520</v>
      </c>
      <c r="W25" s="458">
        <f>SUM(W26:W28)</f>
        <v>13021</v>
      </c>
      <c r="X25" s="446">
        <f>SUM(X26:X28)</f>
        <v>782284</v>
      </c>
      <c r="Y25" s="219"/>
      <c r="Z25" s="452">
        <f t="shared" ref="Z25:AA25" si="62">SUM(Z26:Z28)</f>
        <v>1033949</v>
      </c>
      <c r="AA25" s="471">
        <f t="shared" si="62"/>
        <v>952460</v>
      </c>
      <c r="AB25" s="452">
        <f>SUM(AB26:AB28)</f>
        <v>183455</v>
      </c>
      <c r="AC25" s="458">
        <f>SUM(AC26:AC28)</f>
        <v>13062</v>
      </c>
      <c r="AD25" s="447">
        <f>SUM(AD26:AD28)</f>
        <v>782067</v>
      </c>
      <c r="AF25" s="450">
        <f>県推計人口!AL18</f>
        <v>1033217</v>
      </c>
      <c r="AG25" s="471">
        <f t="shared" ref="AG25:AH25" si="63">SUM(AG26:AG28)</f>
        <v>951854</v>
      </c>
      <c r="AH25" s="471">
        <f t="shared" si="63"/>
        <v>183335</v>
      </c>
      <c r="AI25" s="458">
        <f>SUM(AI26:AI28)</f>
        <v>13020</v>
      </c>
      <c r="AJ25" s="447">
        <f>SUM(AJ26:AJ28)</f>
        <v>781539</v>
      </c>
    </row>
    <row r="26" spans="1:36">
      <c r="A26" s="370" t="s">
        <v>36</v>
      </c>
      <c r="B26" s="387">
        <f>昼間人口!O26</f>
        <v>453748</v>
      </c>
      <c r="C26" s="176">
        <f>昼間人口!F26</f>
        <v>439358</v>
      </c>
      <c r="D26" s="452">
        <f>h22通勤通学!J129</f>
        <v>85436</v>
      </c>
      <c r="E26" s="461"/>
      <c r="F26" s="443">
        <f>C26-D26+E26</f>
        <v>353922</v>
      </c>
      <c r="G26" s="219"/>
      <c r="H26" s="387">
        <f>昼間人口!P26</f>
        <v>452563</v>
      </c>
      <c r="I26" s="176">
        <f>昼間人口!G26</f>
        <v>435641</v>
      </c>
      <c r="J26" s="452">
        <f>h27通勤通学!T27</f>
        <v>83340</v>
      </c>
      <c r="K26" s="458">
        <f>推計住基人口!S15</f>
        <v>12756</v>
      </c>
      <c r="L26" s="443">
        <f>I26-J26+K26</f>
        <v>365057</v>
      </c>
      <c r="M26" s="219"/>
      <c r="N26" s="385">
        <f>県推計人口!AI19</f>
        <v>451708</v>
      </c>
      <c r="O26" s="12">
        <f>ROUND(N26*C26/B26,0)</f>
        <v>437383</v>
      </c>
      <c r="P26" s="452">
        <f>ROUND(N26*D26/B26,0)</f>
        <v>85052</v>
      </c>
      <c r="Q26" s="458">
        <f>推計住基人口!T15</f>
        <v>11755</v>
      </c>
      <c r="R26" s="443">
        <f>O26-P26+Q26</f>
        <v>364086</v>
      </c>
      <c r="S26" s="219"/>
      <c r="T26" s="453">
        <f>県推計人口!AJ19</f>
        <v>451000</v>
      </c>
      <c r="U26" s="12">
        <f>ROUND(T26*I26/H26,0)</f>
        <v>434136</v>
      </c>
      <c r="V26" s="452">
        <f>ROUND(T26*J26/H26,0)</f>
        <v>83052</v>
      </c>
      <c r="W26" s="458">
        <f>推計住基人口!U15</f>
        <v>11755</v>
      </c>
      <c r="X26" s="443">
        <f>U26-V26+W26</f>
        <v>362839</v>
      </c>
      <c r="Y26" s="219"/>
      <c r="Z26" s="453">
        <f>県推計人口!AK19</f>
        <v>451072</v>
      </c>
      <c r="AA26" s="472">
        <f>ROUND(Z26*I26/H26,0)</f>
        <v>434206</v>
      </c>
      <c r="AB26" s="452">
        <f>ROUND(Z26*J26/H26,0)</f>
        <v>83065</v>
      </c>
      <c r="AC26" s="458">
        <f>推計住基人口!V15</f>
        <v>11755</v>
      </c>
      <c r="AD26" s="443">
        <f>AA26-AB26+AC26</f>
        <v>362896</v>
      </c>
      <c r="AF26" s="450">
        <f>県推計人口!AL19</f>
        <v>451475</v>
      </c>
      <c r="AG26" s="453">
        <f t="shared" si="58"/>
        <v>434594</v>
      </c>
      <c r="AH26" s="452">
        <f t="shared" si="59"/>
        <v>83140</v>
      </c>
      <c r="AI26" s="458">
        <f>推計住基人口!W15</f>
        <v>11755</v>
      </c>
      <c r="AJ26" s="443">
        <f>AG26-AH26+AI26</f>
        <v>363209</v>
      </c>
    </row>
    <row r="27" spans="1:36">
      <c r="A27" s="370" t="s">
        <v>37</v>
      </c>
      <c r="B27" s="387">
        <f>昼間人口!O27</f>
        <v>482640</v>
      </c>
      <c r="C27" s="176">
        <f>昼間人口!F27</f>
        <v>430285</v>
      </c>
      <c r="D27" s="452">
        <f>h22通勤通学!J149</f>
        <v>80061</v>
      </c>
      <c r="E27" s="461"/>
      <c r="F27" s="443">
        <f t="shared" ref="F27:F28" si="64">C27-D27+E27</f>
        <v>350224</v>
      </c>
      <c r="G27" s="219"/>
      <c r="H27" s="387">
        <f>昼間人口!P27</f>
        <v>487850</v>
      </c>
      <c r="I27" s="176">
        <f>昼間人口!G27</f>
        <v>439258</v>
      </c>
      <c r="J27" s="452">
        <f>h27通勤通学!T29</f>
        <v>83853</v>
      </c>
      <c r="K27" s="443">
        <v>0</v>
      </c>
      <c r="L27" s="443">
        <f t="shared" ref="L27:L28" si="65">I27-J27+K27</f>
        <v>355405</v>
      </c>
      <c r="M27" s="219"/>
      <c r="N27" s="385">
        <f>県推計人口!AI20</f>
        <v>488873</v>
      </c>
      <c r="O27" s="12">
        <f>ROUND(N27*C27/B27,0)</f>
        <v>435842</v>
      </c>
      <c r="P27" s="452">
        <f>ROUND(N27*D27/B27,0)</f>
        <v>81095</v>
      </c>
      <c r="Q27" s="443">
        <v>0</v>
      </c>
      <c r="R27" s="443">
        <f t="shared" ref="R27:R28" si="66">O27-P27+Q27</f>
        <v>354747</v>
      </c>
      <c r="S27" s="219"/>
      <c r="T27" s="453">
        <f>県推計人口!AJ20</f>
        <v>488398</v>
      </c>
      <c r="U27" s="12">
        <f>ROUND(T27*I27/H27,0)</f>
        <v>439751</v>
      </c>
      <c r="V27" s="452">
        <f>ROUND(T27*J27/H27,0)</f>
        <v>83947</v>
      </c>
      <c r="W27" s="443">
        <v>0</v>
      </c>
      <c r="X27" s="443">
        <f t="shared" ref="X27:X28" si="67">U27-V27+W27</f>
        <v>355804</v>
      </c>
      <c r="Y27" s="219"/>
      <c r="Z27" s="453">
        <f>県推計人口!AK20</f>
        <v>488126</v>
      </c>
      <c r="AA27" s="472">
        <f>ROUND(Z27*I27/H27,0)</f>
        <v>439507</v>
      </c>
      <c r="AB27" s="452">
        <f>ROUND(Z27*J27/H27,0)</f>
        <v>83900</v>
      </c>
      <c r="AC27" s="443">
        <v>0</v>
      </c>
      <c r="AD27" s="443">
        <f t="shared" ref="AD27:AD28" si="68">AA27-AB27+AC27</f>
        <v>355607</v>
      </c>
      <c r="AF27" s="450">
        <f>県推計人口!AL20</f>
        <v>487400</v>
      </c>
      <c r="AG27" s="453">
        <f t="shared" si="58"/>
        <v>438853</v>
      </c>
      <c r="AH27" s="452">
        <f t="shared" si="59"/>
        <v>83776</v>
      </c>
      <c r="AI27" s="443">
        <v>0</v>
      </c>
      <c r="AJ27" s="443">
        <f t="shared" ref="AJ27:AJ28" si="69">AG27-AH27+AI27</f>
        <v>355077</v>
      </c>
    </row>
    <row r="28" spans="1:36">
      <c r="A28" s="370" t="s">
        <v>38</v>
      </c>
      <c r="B28" s="387">
        <f>昼間人口!O28</f>
        <v>93238</v>
      </c>
      <c r="C28" s="176">
        <f>昼間人口!F28</f>
        <v>74668</v>
      </c>
      <c r="D28" s="452">
        <f>h22通勤通学!J169</f>
        <v>14798</v>
      </c>
      <c r="E28" s="461"/>
      <c r="F28" s="443">
        <f t="shared" si="64"/>
        <v>59870</v>
      </c>
      <c r="G28" s="219"/>
      <c r="H28" s="387">
        <f>昼間人口!P28</f>
        <v>95350</v>
      </c>
      <c r="I28" s="176">
        <f>昼間人口!G28</f>
        <v>79245</v>
      </c>
      <c r="J28" s="452">
        <f>h27通勤通学!T31</f>
        <v>16594</v>
      </c>
      <c r="K28" s="458">
        <f>推計住基人口!S19</f>
        <v>1446</v>
      </c>
      <c r="L28" s="443">
        <f t="shared" si="65"/>
        <v>64097</v>
      </c>
      <c r="M28" s="219"/>
      <c r="N28" s="386">
        <f>県推計人口!AI21</f>
        <v>94925</v>
      </c>
      <c r="O28" s="35">
        <f>ROUND(N28*C28/B28,0)</f>
        <v>76019</v>
      </c>
      <c r="P28" s="466">
        <f>ROUND(N28*D28/B28,0)</f>
        <v>15066</v>
      </c>
      <c r="Q28" s="458">
        <f>推計住基人口!T19</f>
        <v>1266</v>
      </c>
      <c r="R28" s="448">
        <f t="shared" si="66"/>
        <v>62219</v>
      </c>
      <c r="S28" s="219"/>
      <c r="T28" s="454">
        <f>県推計人口!AJ21</f>
        <v>94930</v>
      </c>
      <c r="U28" s="35">
        <f>ROUND(T28*I28/H28,0)</f>
        <v>78896</v>
      </c>
      <c r="V28" s="466">
        <f>ROUND(T28*J28/H28,0)</f>
        <v>16521</v>
      </c>
      <c r="W28" s="458">
        <f>推計住基人口!U19</f>
        <v>1266</v>
      </c>
      <c r="X28" s="443">
        <f t="shared" si="67"/>
        <v>63641</v>
      </c>
      <c r="Y28" s="219"/>
      <c r="Z28" s="454">
        <f>県推計人口!AK21</f>
        <v>94751</v>
      </c>
      <c r="AA28" s="473">
        <f>ROUND(Z28*I28/H28,0)</f>
        <v>78747</v>
      </c>
      <c r="AB28" s="466">
        <f>ROUND(Z28*J28/H28,0)</f>
        <v>16490</v>
      </c>
      <c r="AC28" s="458">
        <f>推計住基人口!V19</f>
        <v>1307</v>
      </c>
      <c r="AD28" s="448">
        <f t="shared" si="68"/>
        <v>63564</v>
      </c>
      <c r="AF28" s="450">
        <f>県推計人口!AL21</f>
        <v>94342</v>
      </c>
      <c r="AG28" s="453">
        <f t="shared" si="58"/>
        <v>78407</v>
      </c>
      <c r="AH28" s="452">
        <f t="shared" si="59"/>
        <v>16419</v>
      </c>
      <c r="AI28" s="458">
        <f>推計住基人口!W19</f>
        <v>1265</v>
      </c>
      <c r="AJ28" s="448">
        <f t="shared" si="69"/>
        <v>63253</v>
      </c>
    </row>
    <row r="29" spans="1:36">
      <c r="A29" s="371" t="s">
        <v>18</v>
      </c>
      <c r="B29" s="436">
        <f>昼間人口!O29</f>
        <v>724205</v>
      </c>
      <c r="C29" s="262">
        <f>昼間人口!F29</f>
        <v>612312</v>
      </c>
      <c r="D29" s="459">
        <f>SUM(D30:D34)</f>
        <v>94804</v>
      </c>
      <c r="E29" s="459"/>
      <c r="F29" s="447">
        <f>SUM(F30:F34)</f>
        <v>517508</v>
      </c>
      <c r="G29" s="219"/>
      <c r="H29" s="436">
        <f>昼間人口!P29</f>
        <v>721690</v>
      </c>
      <c r="I29" s="262">
        <f>昼間人口!G29</f>
        <v>610106</v>
      </c>
      <c r="J29" s="459">
        <f>SUM(J30:J34)</f>
        <v>99250</v>
      </c>
      <c r="K29" s="463">
        <f>SUM(K30:K34)</f>
        <v>19640</v>
      </c>
      <c r="L29" s="447">
        <f>SUM(L30:L34)</f>
        <v>530496</v>
      </c>
      <c r="M29" s="219"/>
      <c r="N29" s="385">
        <f>県推計人口!AI22</f>
        <v>721237</v>
      </c>
      <c r="O29" s="471">
        <f t="shared" ref="O29" si="70">SUM(O30:O34)</f>
        <v>609875</v>
      </c>
      <c r="P29" s="452">
        <f>SUM(P30:P34)</f>
        <v>94448</v>
      </c>
      <c r="Q29" s="463">
        <f>SUM(Q30:Q34)</f>
        <v>20199</v>
      </c>
      <c r="R29" s="446">
        <f>SUM(R30:R34)</f>
        <v>535626</v>
      </c>
      <c r="S29" s="219"/>
      <c r="T29" s="449">
        <f t="shared" ref="T29:U29" si="71">SUM(T30:T34)</f>
        <v>720348</v>
      </c>
      <c r="U29" s="468">
        <f t="shared" si="71"/>
        <v>608991</v>
      </c>
      <c r="V29" s="449">
        <f>SUM(V30:V34)</f>
        <v>99075</v>
      </c>
      <c r="W29" s="463">
        <f>SUM(W30:W34)</f>
        <v>20211</v>
      </c>
      <c r="X29" s="447">
        <f>SUM(X30:X34)</f>
        <v>530127</v>
      </c>
      <c r="Y29" s="219"/>
      <c r="Z29" s="449">
        <f t="shared" ref="Z29:AA29" si="72">SUM(Z30:Z34)</f>
        <v>719220</v>
      </c>
      <c r="AA29" s="468">
        <f t="shared" si="72"/>
        <v>608110</v>
      </c>
      <c r="AB29" s="449">
        <f>SUM(AB30:AB34)</f>
        <v>98960</v>
      </c>
      <c r="AC29" s="463">
        <f>SUM(AC30:AC34)</f>
        <v>20240</v>
      </c>
      <c r="AD29" s="446">
        <f>SUM(AD30:AD34)</f>
        <v>529390</v>
      </c>
      <c r="AF29" s="1014">
        <f>県推計人口!AL22</f>
        <v>717906</v>
      </c>
      <c r="AG29" s="1016">
        <f t="shared" ref="AG29:AH29" si="73">SUM(AG30:AG34)</f>
        <v>607044</v>
      </c>
      <c r="AH29" s="468">
        <f t="shared" si="73"/>
        <v>98799</v>
      </c>
      <c r="AI29" s="463">
        <f>SUM(AI30:AI34)</f>
        <v>20193</v>
      </c>
      <c r="AJ29" s="446">
        <f>SUM(AJ30:AJ34)</f>
        <v>528438</v>
      </c>
    </row>
    <row r="30" spans="1:36">
      <c r="A30" s="370" t="s">
        <v>39</v>
      </c>
      <c r="B30" s="387">
        <f>昼間人口!O30</f>
        <v>196127</v>
      </c>
      <c r="C30" s="176">
        <f>昼間人口!F30</f>
        <v>178488</v>
      </c>
      <c r="D30" s="452">
        <f>h22通勤通学!J179</f>
        <v>34461</v>
      </c>
      <c r="E30" s="461"/>
      <c r="F30" s="443">
        <f>C30-D30+E30</f>
        <v>144027</v>
      </c>
      <c r="G30" s="219"/>
      <c r="H30" s="387">
        <f>昼間人口!P30</f>
        <v>196883</v>
      </c>
      <c r="I30" s="176">
        <f>昼間人口!G30</f>
        <v>178195</v>
      </c>
      <c r="J30" s="452">
        <f>h27通勤通学!T32</f>
        <v>33883</v>
      </c>
      <c r="K30" s="458">
        <f>推計住基人口!S20</f>
        <v>4879</v>
      </c>
      <c r="L30" s="443">
        <f>I30-J30+K30</f>
        <v>149191</v>
      </c>
      <c r="M30" s="219"/>
      <c r="N30" s="385">
        <f>県推計人口!AI23</f>
        <v>196947</v>
      </c>
      <c r="O30" s="12">
        <f>ROUND(N30*C30/B30,0)</f>
        <v>179234</v>
      </c>
      <c r="P30" s="452">
        <f>ROUND(N30*D30/B30,0)</f>
        <v>34605</v>
      </c>
      <c r="Q30" s="458">
        <f>推計住基人口!T20</f>
        <v>5021</v>
      </c>
      <c r="R30" s="443">
        <f>O30-P30+Q30</f>
        <v>149650</v>
      </c>
      <c r="S30" s="219"/>
      <c r="T30" s="453">
        <f>県推計人口!AJ23</f>
        <v>196982</v>
      </c>
      <c r="U30" s="12">
        <f>ROUND(T30*I30/H30,0)</f>
        <v>178285</v>
      </c>
      <c r="V30" s="452">
        <f>ROUND(T30*J30/H30,0)</f>
        <v>33900</v>
      </c>
      <c r="W30" s="458">
        <f>推計住基人口!U20</f>
        <v>5021</v>
      </c>
      <c r="X30" s="443">
        <f>U30-V30+W30</f>
        <v>149406</v>
      </c>
      <c r="Y30" s="219"/>
      <c r="Z30" s="453">
        <f>県推計人口!AK23</f>
        <v>197851</v>
      </c>
      <c r="AA30" s="472">
        <f>ROUND(Z30*I30/H30,0)</f>
        <v>179071</v>
      </c>
      <c r="AB30" s="452">
        <f>ROUND(Z30*J30/H30,0)</f>
        <v>34050</v>
      </c>
      <c r="AC30" s="458">
        <f>推計住基人口!V20</f>
        <v>5021</v>
      </c>
      <c r="AD30" s="443">
        <f>AA30-AB30+AC30</f>
        <v>150042</v>
      </c>
      <c r="AF30" s="450">
        <f>県推計人口!AL23</f>
        <v>198395</v>
      </c>
      <c r="AG30" s="453">
        <f t="shared" si="58"/>
        <v>179563</v>
      </c>
      <c r="AH30" s="452">
        <f t="shared" si="59"/>
        <v>34143</v>
      </c>
      <c r="AI30" s="458">
        <f>推計住基人口!W20</f>
        <v>5021</v>
      </c>
      <c r="AJ30" s="443">
        <f>AG30-AH30+AI30</f>
        <v>150441</v>
      </c>
    </row>
    <row r="31" spans="1:36">
      <c r="A31" s="370" t="s">
        <v>40</v>
      </c>
      <c r="B31" s="387">
        <f>昼間人口!O31</f>
        <v>225700</v>
      </c>
      <c r="C31" s="176">
        <f>昼間人口!F31</f>
        <v>181755</v>
      </c>
      <c r="D31" s="452">
        <f>h22通勤通学!J239</f>
        <v>22633</v>
      </c>
      <c r="E31" s="461"/>
      <c r="F31" s="443">
        <f t="shared" ref="F31:F34" si="74">C31-D31+E31</f>
        <v>159122</v>
      </c>
      <c r="G31" s="219"/>
      <c r="H31" s="387">
        <f>昼間人口!P31</f>
        <v>224903</v>
      </c>
      <c r="I31" s="176">
        <f>昼間人口!G31</f>
        <v>179751</v>
      </c>
      <c r="J31" s="452">
        <f>h27通勤通学!T38</f>
        <v>24531</v>
      </c>
      <c r="K31" s="458">
        <f>推計住基人口!S26</f>
        <v>8592</v>
      </c>
      <c r="L31" s="443">
        <f t="shared" ref="L31:L34" si="75">I31-J31+K31</f>
        <v>163812</v>
      </c>
      <c r="M31" s="219"/>
      <c r="N31" s="385">
        <f>県推計人口!AI24</f>
        <v>225228</v>
      </c>
      <c r="O31" s="12">
        <f>ROUND(N31*C31/B31,0)</f>
        <v>181375</v>
      </c>
      <c r="P31" s="452">
        <f>ROUND(N31*D31/B31,0)</f>
        <v>22586</v>
      </c>
      <c r="Q31" s="458">
        <f>推計住基人口!T26</f>
        <v>9006</v>
      </c>
      <c r="R31" s="443">
        <f t="shared" ref="R31:R34" si="76">O31-P31+Q31</f>
        <v>167795</v>
      </c>
      <c r="S31" s="219"/>
      <c r="T31" s="453">
        <f>県推計人口!AJ24</f>
        <v>225396</v>
      </c>
      <c r="U31" s="12">
        <f>ROUND(T31*I31/H31,0)</f>
        <v>180145</v>
      </c>
      <c r="V31" s="452">
        <f>ROUND(T31*J31/H31,0)</f>
        <v>24585</v>
      </c>
      <c r="W31" s="458">
        <f>推計住基人口!U26</f>
        <v>9011</v>
      </c>
      <c r="X31" s="443">
        <f t="shared" ref="X31:X34" si="77">U31-V31+W31</f>
        <v>164571</v>
      </c>
      <c r="Y31" s="219"/>
      <c r="Z31" s="453">
        <f>県推計人口!AK24</f>
        <v>225129</v>
      </c>
      <c r="AA31" s="472">
        <f>ROUND(Z31*I31/H31,0)</f>
        <v>179932</v>
      </c>
      <c r="AB31" s="452">
        <f>ROUND(Z31*J31/H31,0)</f>
        <v>24556</v>
      </c>
      <c r="AC31" s="458">
        <f>推計住基人口!V26</f>
        <v>9037</v>
      </c>
      <c r="AD31" s="443">
        <f t="shared" ref="AD31:AD34" si="78">AA31-AB31+AC31</f>
        <v>164413</v>
      </c>
      <c r="AF31" s="450">
        <f>県推計人口!AL24</f>
        <v>225008</v>
      </c>
      <c r="AG31" s="453">
        <f t="shared" si="58"/>
        <v>179835</v>
      </c>
      <c r="AH31" s="452">
        <f t="shared" si="59"/>
        <v>24542</v>
      </c>
      <c r="AI31" s="458">
        <f>推計住基人口!W26</f>
        <v>9010</v>
      </c>
      <c r="AJ31" s="443">
        <f t="shared" ref="AJ31:AJ34" si="79">AG31-AH31+AI31</f>
        <v>164303</v>
      </c>
    </row>
    <row r="32" spans="1:36">
      <c r="A32" s="370" t="s">
        <v>41</v>
      </c>
      <c r="B32" s="387">
        <f>昼間人口!O32</f>
        <v>156423</v>
      </c>
      <c r="C32" s="176">
        <f>昼間人口!F32</f>
        <v>125023</v>
      </c>
      <c r="D32" s="452">
        <f>h22通勤通学!J269</f>
        <v>15565</v>
      </c>
      <c r="E32" s="461"/>
      <c r="F32" s="443">
        <f t="shared" si="74"/>
        <v>109458</v>
      </c>
      <c r="G32" s="219"/>
      <c r="H32" s="387">
        <f>昼間人口!P32</f>
        <v>156375</v>
      </c>
      <c r="I32" s="176">
        <f>昼間人口!G32</f>
        <v>124513</v>
      </c>
      <c r="J32" s="452">
        <f>h27通勤通学!T41</f>
        <v>16059</v>
      </c>
      <c r="K32" s="458">
        <f>推計住基人口!S29</f>
        <v>4047</v>
      </c>
      <c r="L32" s="443">
        <f t="shared" si="75"/>
        <v>112501</v>
      </c>
      <c r="M32" s="219"/>
      <c r="N32" s="385">
        <f>県推計人口!AI25</f>
        <v>155839</v>
      </c>
      <c r="O32" s="12">
        <f>ROUND(N32*C32/B32,0)</f>
        <v>124556</v>
      </c>
      <c r="P32" s="452">
        <f>ROUND(N32*D32/B32,0)</f>
        <v>15507</v>
      </c>
      <c r="Q32" s="458">
        <f>推計住基人口!T29</f>
        <v>3912</v>
      </c>
      <c r="R32" s="443">
        <f t="shared" si="76"/>
        <v>112961</v>
      </c>
      <c r="S32" s="219"/>
      <c r="T32" s="453">
        <f>県推計人口!AJ25</f>
        <v>155206</v>
      </c>
      <c r="U32" s="12">
        <f>ROUND(T32*I32/H32,0)</f>
        <v>123582</v>
      </c>
      <c r="V32" s="452">
        <f>ROUND(T32*J32/H32,0)</f>
        <v>15939</v>
      </c>
      <c r="W32" s="458">
        <f>推計住基人口!U29</f>
        <v>3912</v>
      </c>
      <c r="X32" s="443">
        <f t="shared" si="77"/>
        <v>111555</v>
      </c>
      <c r="Y32" s="219"/>
      <c r="Z32" s="453">
        <f>県推計人口!AK25</f>
        <v>154315</v>
      </c>
      <c r="AA32" s="472">
        <f>ROUND(Z32*I32/H32,0)</f>
        <v>122873</v>
      </c>
      <c r="AB32" s="452">
        <f>ROUND(Z32*J32/H32,0)</f>
        <v>15847</v>
      </c>
      <c r="AC32" s="458">
        <f>推計住基人口!V29</f>
        <v>3912</v>
      </c>
      <c r="AD32" s="443">
        <f t="shared" si="78"/>
        <v>110938</v>
      </c>
      <c r="AF32" s="450">
        <f>県推計人口!AL25</f>
        <v>153597</v>
      </c>
      <c r="AG32" s="453">
        <f t="shared" si="58"/>
        <v>122301</v>
      </c>
      <c r="AH32" s="452">
        <f t="shared" si="59"/>
        <v>15774</v>
      </c>
      <c r="AI32" s="458">
        <f>推計住基人口!W29</f>
        <v>3912</v>
      </c>
      <c r="AJ32" s="443">
        <f t="shared" si="79"/>
        <v>110439</v>
      </c>
    </row>
    <row r="33" spans="1:36">
      <c r="A33" s="370" t="s">
        <v>42</v>
      </c>
      <c r="B33" s="387">
        <f>昼間人口!O33</f>
        <v>114216</v>
      </c>
      <c r="C33" s="176">
        <f>昼間人口!F33</f>
        <v>103098</v>
      </c>
      <c r="D33" s="452">
        <f>h22通勤通学!J289</f>
        <v>19049</v>
      </c>
      <c r="E33" s="461"/>
      <c r="F33" s="443">
        <f t="shared" si="74"/>
        <v>84049</v>
      </c>
      <c r="G33" s="219"/>
      <c r="H33" s="387">
        <f>昼間人口!P33</f>
        <v>112691</v>
      </c>
      <c r="I33" s="176">
        <f>昼間人口!G33</f>
        <v>104106</v>
      </c>
      <c r="J33" s="452">
        <f>h27通勤通学!T43</f>
        <v>21442</v>
      </c>
      <c r="K33" s="458">
        <f>推計住基人口!S31</f>
        <v>1254</v>
      </c>
      <c r="L33" s="443">
        <f t="shared" si="75"/>
        <v>83918</v>
      </c>
      <c r="M33" s="219"/>
      <c r="N33" s="385">
        <f>県推計人口!AI26</f>
        <v>112362</v>
      </c>
      <c r="O33" s="12">
        <f>ROUND(N33*C33/B33,0)</f>
        <v>101424</v>
      </c>
      <c r="P33" s="452">
        <f>ROUND(N33*D33/B33,0)</f>
        <v>18740</v>
      </c>
      <c r="Q33" s="458">
        <f>推計住基人口!T31</f>
        <v>1389</v>
      </c>
      <c r="R33" s="443">
        <f t="shared" si="76"/>
        <v>84073</v>
      </c>
      <c r="S33" s="219"/>
      <c r="T33" s="453">
        <f>県推計人口!AJ26</f>
        <v>112168</v>
      </c>
      <c r="U33" s="12">
        <f>ROUND(T33*I33/H33,0)</f>
        <v>103623</v>
      </c>
      <c r="V33" s="452">
        <f>ROUND(T33*J33/H33,0)</f>
        <v>21342</v>
      </c>
      <c r="W33" s="458">
        <f>推計住基人口!U31</f>
        <v>1389</v>
      </c>
      <c r="X33" s="443">
        <f t="shared" si="77"/>
        <v>83670</v>
      </c>
      <c r="Y33" s="219"/>
      <c r="Z33" s="453">
        <f>県推計人口!AK26</f>
        <v>111512</v>
      </c>
      <c r="AA33" s="472">
        <f>ROUND(Z33*I33/H33,0)</f>
        <v>103017</v>
      </c>
      <c r="AB33" s="452">
        <f>ROUND(Z33*J33/H33,0)</f>
        <v>21218</v>
      </c>
      <c r="AC33" s="458">
        <f>推計住基人口!V31</f>
        <v>1389</v>
      </c>
      <c r="AD33" s="443">
        <f t="shared" si="78"/>
        <v>83188</v>
      </c>
      <c r="AF33" s="450">
        <f>県推計人口!AL26</f>
        <v>110820</v>
      </c>
      <c r="AG33" s="453">
        <f t="shared" si="58"/>
        <v>102378</v>
      </c>
      <c r="AH33" s="452">
        <f t="shared" si="59"/>
        <v>21086</v>
      </c>
      <c r="AI33" s="458">
        <f>推計住基人口!W31</f>
        <v>1379</v>
      </c>
      <c r="AJ33" s="443">
        <f t="shared" si="79"/>
        <v>82671</v>
      </c>
    </row>
    <row r="34" spans="1:36">
      <c r="A34" s="372" t="s">
        <v>43</v>
      </c>
      <c r="B34" s="437">
        <f>昼間人口!O34</f>
        <v>31739</v>
      </c>
      <c r="C34" s="252">
        <f>昼間人口!F34</f>
        <v>23948</v>
      </c>
      <c r="D34" s="466">
        <f>h22通勤通学!J399</f>
        <v>3096</v>
      </c>
      <c r="E34" s="462"/>
      <c r="F34" s="443">
        <f t="shared" si="74"/>
        <v>20852</v>
      </c>
      <c r="G34" s="219"/>
      <c r="H34" s="437">
        <f>昼間人口!P34</f>
        <v>30838</v>
      </c>
      <c r="I34" s="252">
        <f>昼間人口!G34</f>
        <v>23541</v>
      </c>
      <c r="J34" s="466">
        <f>h27通勤通学!T54</f>
        <v>3335</v>
      </c>
      <c r="K34" s="581">
        <f>推計住基人口!S42</f>
        <v>868</v>
      </c>
      <c r="L34" s="443">
        <f t="shared" si="75"/>
        <v>21074</v>
      </c>
      <c r="M34" s="219"/>
      <c r="N34" s="386">
        <f>県推計人口!AI27</f>
        <v>30861</v>
      </c>
      <c r="O34" s="35">
        <f>ROUND(N34*C34/B34,0)</f>
        <v>23286</v>
      </c>
      <c r="P34" s="466">
        <f>ROUND(N34*D34/B34,0)</f>
        <v>3010</v>
      </c>
      <c r="Q34" s="581">
        <f>推計住基人口!T42</f>
        <v>871</v>
      </c>
      <c r="R34" s="448">
        <f t="shared" si="76"/>
        <v>21147</v>
      </c>
      <c r="S34" s="219"/>
      <c r="T34" s="454">
        <f>県推計人口!AJ27</f>
        <v>30596</v>
      </c>
      <c r="U34" s="35">
        <f>ROUND(T34*I34/H34,0)</f>
        <v>23356</v>
      </c>
      <c r="V34" s="466">
        <f>ROUND(T34*J34/H34,0)</f>
        <v>3309</v>
      </c>
      <c r="W34" s="581">
        <f>推計住基人口!U42</f>
        <v>878</v>
      </c>
      <c r="X34" s="443">
        <f t="shared" si="77"/>
        <v>20925</v>
      </c>
      <c r="Y34" s="219"/>
      <c r="Z34" s="453">
        <f>県推計人口!AK27</f>
        <v>30413</v>
      </c>
      <c r="AA34" s="472">
        <f>ROUND(Z34*I34/H34,0)</f>
        <v>23217</v>
      </c>
      <c r="AB34" s="452">
        <f>ROUND(Z34*J34/H34,0)</f>
        <v>3289</v>
      </c>
      <c r="AC34" s="581">
        <f>推計住基人口!V42</f>
        <v>881</v>
      </c>
      <c r="AD34" s="443">
        <f t="shared" si="78"/>
        <v>20809</v>
      </c>
      <c r="AF34" s="451">
        <f>県推計人口!AL27</f>
        <v>30086</v>
      </c>
      <c r="AG34" s="453">
        <f t="shared" si="58"/>
        <v>22967</v>
      </c>
      <c r="AH34" s="452">
        <f t="shared" si="59"/>
        <v>3254</v>
      </c>
      <c r="AI34" s="581">
        <f>推計住基人口!W42</f>
        <v>871</v>
      </c>
      <c r="AJ34" s="443">
        <f t="shared" si="79"/>
        <v>20584</v>
      </c>
    </row>
    <row r="35" spans="1:36">
      <c r="A35" s="371" t="s">
        <v>19</v>
      </c>
      <c r="B35" s="436">
        <f>昼間人口!O35</f>
        <v>716006</v>
      </c>
      <c r="C35" s="262">
        <f>昼間人口!F35</f>
        <v>651341</v>
      </c>
      <c r="D35" s="459">
        <f>SUM(D36:D40)</f>
        <v>117875</v>
      </c>
      <c r="E35" s="459"/>
      <c r="F35" s="447">
        <f>SUM(F36:F40)</f>
        <v>533466</v>
      </c>
      <c r="G35" s="219"/>
      <c r="H35" s="436">
        <f>昼間人口!P35</f>
        <v>716633</v>
      </c>
      <c r="I35" s="262">
        <f>昼間人口!G35</f>
        <v>650569</v>
      </c>
      <c r="J35" s="459">
        <f>SUM(J36:J40)</f>
        <v>121619</v>
      </c>
      <c r="K35" s="463">
        <f>SUM(K36:K40)</f>
        <v>11272</v>
      </c>
      <c r="L35" s="447">
        <f>SUM(L36:L40)</f>
        <v>540222</v>
      </c>
      <c r="M35" s="219"/>
      <c r="N35" s="385">
        <f>県推計人口!AI28</f>
        <v>715422</v>
      </c>
      <c r="O35" s="471">
        <f t="shared" ref="O35" si="80">SUM(O36:O40)</f>
        <v>650437</v>
      </c>
      <c r="P35" s="452">
        <f>SUM(P36:P40)</f>
        <v>117459</v>
      </c>
      <c r="Q35" s="463">
        <f>SUM(Q36:Q40)</f>
        <v>10828</v>
      </c>
      <c r="R35" s="446">
        <f>SUM(R36:R40)</f>
        <v>543806</v>
      </c>
      <c r="S35" s="219"/>
      <c r="T35" s="449">
        <f t="shared" ref="T35:U35" si="81">SUM(T36:T40)</f>
        <v>715083</v>
      </c>
      <c r="U35" s="468">
        <f t="shared" si="81"/>
        <v>649029</v>
      </c>
      <c r="V35" s="449">
        <f>SUM(V36:V40)</f>
        <v>121218</v>
      </c>
      <c r="W35" s="463">
        <f>SUM(W36:W40)</f>
        <v>10823</v>
      </c>
      <c r="X35" s="447">
        <f>SUM(X36:X40)</f>
        <v>538634</v>
      </c>
      <c r="Y35" s="219"/>
      <c r="Z35" s="449">
        <f t="shared" ref="Z35:AA35" si="82">SUM(Z36:Z40)</f>
        <v>714726</v>
      </c>
      <c r="AA35" s="468">
        <f t="shared" si="82"/>
        <v>648626</v>
      </c>
      <c r="AB35" s="449">
        <f>SUM(AB36:AB40)</f>
        <v>121065</v>
      </c>
      <c r="AC35" s="463">
        <f>SUM(AC36:AC40)</f>
        <v>10827</v>
      </c>
      <c r="AD35" s="447">
        <f>SUM(AD36:AD40)</f>
        <v>538388</v>
      </c>
      <c r="AF35" s="450">
        <f>県推計人口!AL28</f>
        <v>713697</v>
      </c>
      <c r="AG35" s="1016">
        <f t="shared" ref="AG35:AH35" si="83">SUM(AG36:AG40)</f>
        <v>647626</v>
      </c>
      <c r="AH35" s="468">
        <f t="shared" si="83"/>
        <v>120831</v>
      </c>
      <c r="AI35" s="463">
        <f>SUM(AI36:AI40)</f>
        <v>10811</v>
      </c>
      <c r="AJ35" s="447">
        <f>SUM(AJ36:AJ40)</f>
        <v>537606</v>
      </c>
    </row>
    <row r="36" spans="1:36">
      <c r="A36" s="370" t="s">
        <v>44</v>
      </c>
      <c r="B36" s="387">
        <f>昼間人口!O36</f>
        <v>290959</v>
      </c>
      <c r="C36" s="176">
        <f>昼間人口!F36</f>
        <v>262138</v>
      </c>
      <c r="D36" s="452">
        <f>h22通勤通学!J139</f>
        <v>42614</v>
      </c>
      <c r="E36" s="461"/>
      <c r="F36" s="443">
        <f>C36-D36+E36</f>
        <v>219524</v>
      </c>
      <c r="G36" s="219"/>
      <c r="H36" s="387">
        <f>昼間人口!P36</f>
        <v>293409</v>
      </c>
      <c r="I36" s="176">
        <f>昼間人口!G36</f>
        <v>262799</v>
      </c>
      <c r="J36" s="452">
        <f>h27通勤通学!T28</f>
        <v>44476</v>
      </c>
      <c r="K36" s="458">
        <f>推計住基人口!S16</f>
        <v>4795</v>
      </c>
      <c r="L36" s="443">
        <f>I36-J36+K36</f>
        <v>223118</v>
      </c>
      <c r="M36" s="219"/>
      <c r="N36" s="385">
        <f>県推計人口!AI29</f>
        <v>293710</v>
      </c>
      <c r="O36" s="12">
        <f>ROUND(N36*C36/B36,0)</f>
        <v>264616</v>
      </c>
      <c r="P36" s="452">
        <f>ROUND(N36*D36/B36,0)</f>
        <v>43017</v>
      </c>
      <c r="Q36" s="458">
        <f>推計住基人口!T16</f>
        <v>4621</v>
      </c>
      <c r="R36" s="443">
        <f>O36-P36+Q36</f>
        <v>226220</v>
      </c>
      <c r="S36" s="219"/>
      <c r="T36" s="453">
        <f>県推計人口!AJ29</f>
        <v>295908</v>
      </c>
      <c r="U36" s="12">
        <f>ROUND(T36*I36/H36,0)</f>
        <v>265037</v>
      </c>
      <c r="V36" s="452">
        <f>ROUND(T36*J36/H36,0)</f>
        <v>44855</v>
      </c>
      <c r="W36" s="458">
        <f>推計住基人口!U16</f>
        <v>4614</v>
      </c>
      <c r="X36" s="443">
        <f>U36-V36+W36</f>
        <v>224796</v>
      </c>
      <c r="Y36" s="219"/>
      <c r="Z36" s="453">
        <f>県推計人口!AK29</f>
        <v>297920</v>
      </c>
      <c r="AA36" s="472">
        <f>ROUND(Z36*I36/H36,0)</f>
        <v>266839</v>
      </c>
      <c r="AB36" s="452">
        <f>ROUND(Z36*J36/H36,0)</f>
        <v>45160</v>
      </c>
      <c r="AC36" s="458">
        <f>推計住基人口!V16</f>
        <v>4617</v>
      </c>
      <c r="AD36" s="443">
        <f>AA36-AB36+AC36</f>
        <v>226296</v>
      </c>
      <c r="AF36" s="450">
        <f>県推計人口!AL29</f>
        <v>299094</v>
      </c>
      <c r="AG36" s="453">
        <f t="shared" si="58"/>
        <v>267891</v>
      </c>
      <c r="AH36" s="452">
        <f t="shared" si="59"/>
        <v>45338</v>
      </c>
      <c r="AI36" s="458">
        <f>推計住基人口!W16</f>
        <v>4618</v>
      </c>
      <c r="AJ36" s="443">
        <f>AG36-AH36+AI36</f>
        <v>227171</v>
      </c>
    </row>
    <row r="37" spans="1:36">
      <c r="A37" s="370" t="s">
        <v>45</v>
      </c>
      <c r="B37" s="387">
        <f>昼間人口!O37</f>
        <v>266937</v>
      </c>
      <c r="C37" s="176">
        <f>昼間人口!F37</f>
        <v>235670</v>
      </c>
      <c r="D37" s="452">
        <f>h22通勤通学!J209</f>
        <v>34085</v>
      </c>
      <c r="E37" s="461"/>
      <c r="F37" s="443">
        <f t="shared" ref="F37:F40" si="84">C37-D37+E37</f>
        <v>201585</v>
      </c>
      <c r="G37" s="219"/>
      <c r="H37" s="387">
        <f>昼間人口!P37</f>
        <v>267435</v>
      </c>
      <c r="I37" s="176">
        <f>昼間人口!G37</f>
        <v>236758</v>
      </c>
      <c r="J37" s="452">
        <f>h27通勤通学!T35</f>
        <v>35562</v>
      </c>
      <c r="K37" s="458">
        <f>推計住基人口!S23</f>
        <v>2416</v>
      </c>
      <c r="L37" s="443">
        <f t="shared" ref="L37:L40" si="85">I37-J37+K37</f>
        <v>203612</v>
      </c>
      <c r="M37" s="219"/>
      <c r="N37" s="385">
        <f>県推計人口!AI30</f>
        <v>266443</v>
      </c>
      <c r="O37" s="12">
        <f>ROUND(N37*C37/B37,0)</f>
        <v>235234</v>
      </c>
      <c r="P37" s="452">
        <f>ROUND(N37*D37/B37,0)</f>
        <v>34022</v>
      </c>
      <c r="Q37" s="458">
        <f>推計住基人口!T23</f>
        <v>2200</v>
      </c>
      <c r="R37" s="443">
        <f t="shared" ref="R37:R40" si="86">O37-P37+Q37</f>
        <v>203412</v>
      </c>
      <c r="S37" s="219"/>
      <c r="T37" s="453">
        <f>県推計人口!AJ30</f>
        <v>265055</v>
      </c>
      <c r="U37" s="12">
        <f>ROUND(T37*I37/H37,0)</f>
        <v>234651</v>
      </c>
      <c r="V37" s="452">
        <f>ROUND(T37*J37/H37,0)</f>
        <v>35246</v>
      </c>
      <c r="W37" s="458">
        <f>推計住基人口!U23</f>
        <v>2200</v>
      </c>
      <c r="X37" s="443">
        <f t="shared" ref="X37:X40" si="87">U37-V37+W37</f>
        <v>201605</v>
      </c>
      <c r="Y37" s="219"/>
      <c r="Z37" s="453">
        <f>県推計人口!AK30</f>
        <v>263697</v>
      </c>
      <c r="AA37" s="472">
        <f>ROUND(Z37*I37/H37,0)</f>
        <v>233449</v>
      </c>
      <c r="AB37" s="452">
        <f>ROUND(Z37*J37/H37,0)</f>
        <v>35065</v>
      </c>
      <c r="AC37" s="458">
        <f>推計住基人口!V23</f>
        <v>2200</v>
      </c>
      <c r="AD37" s="443">
        <f t="shared" ref="AD37:AD40" si="88">AA37-AB37+AC37</f>
        <v>200584</v>
      </c>
      <c r="AF37" s="450">
        <f>県推計人口!AL30</f>
        <v>262308</v>
      </c>
      <c r="AG37" s="453">
        <f t="shared" si="58"/>
        <v>232219</v>
      </c>
      <c r="AH37" s="452">
        <f t="shared" si="59"/>
        <v>34880</v>
      </c>
      <c r="AI37" s="458">
        <f>推計住基人口!W23</f>
        <v>2200</v>
      </c>
      <c r="AJ37" s="443">
        <f t="shared" ref="AJ37:AJ40" si="89">AG37-AH37+AI37</f>
        <v>199539</v>
      </c>
    </row>
    <row r="38" spans="1:36">
      <c r="A38" s="370" t="s">
        <v>46</v>
      </c>
      <c r="B38" s="387">
        <f>昼間人口!O38</f>
        <v>93901</v>
      </c>
      <c r="C38" s="176">
        <f>昼間人口!F38</f>
        <v>94513</v>
      </c>
      <c r="D38" s="452">
        <f>h22通勤通学!J259</f>
        <v>24200</v>
      </c>
      <c r="E38" s="461"/>
      <c r="F38" s="443">
        <f t="shared" si="84"/>
        <v>70313</v>
      </c>
      <c r="G38" s="219"/>
      <c r="H38" s="387">
        <f>昼間人口!P38</f>
        <v>91030</v>
      </c>
      <c r="I38" s="176">
        <f>昼間人口!G38</f>
        <v>91489</v>
      </c>
      <c r="J38" s="452">
        <f>h27通勤通学!T40</f>
        <v>24538</v>
      </c>
      <c r="K38" s="458">
        <f>推計住基人口!S28</f>
        <v>2444</v>
      </c>
      <c r="L38" s="443">
        <f t="shared" si="85"/>
        <v>69395</v>
      </c>
      <c r="M38" s="219"/>
      <c r="N38" s="385">
        <f>県推計人口!AI31</f>
        <v>90600</v>
      </c>
      <c r="O38" s="12">
        <f>ROUND(N38*C38/B38,0)</f>
        <v>91190</v>
      </c>
      <c r="P38" s="452">
        <f>ROUND(N38*D38/B38,0)</f>
        <v>23349</v>
      </c>
      <c r="Q38" s="458">
        <f>推計住基人口!T28</f>
        <v>2437</v>
      </c>
      <c r="R38" s="443">
        <f t="shared" si="86"/>
        <v>70278</v>
      </c>
      <c r="S38" s="219"/>
      <c r="T38" s="453">
        <f>県推計人口!AJ31</f>
        <v>89728</v>
      </c>
      <c r="U38" s="12">
        <f>ROUND(T38*I38/H38,0)</f>
        <v>90180</v>
      </c>
      <c r="V38" s="452">
        <f>ROUND(T38*J38/H38,0)</f>
        <v>24187</v>
      </c>
      <c r="W38" s="458">
        <f>推計住基人口!U28</f>
        <v>2438</v>
      </c>
      <c r="X38" s="443">
        <f t="shared" si="87"/>
        <v>68431</v>
      </c>
      <c r="Y38" s="219"/>
      <c r="Z38" s="453">
        <f>県推計人口!AK31</f>
        <v>88956</v>
      </c>
      <c r="AA38" s="472">
        <f>ROUND(Z38*I38/H38,0)</f>
        <v>89405</v>
      </c>
      <c r="AB38" s="452">
        <f>ROUND(Z38*J38/H38,0)</f>
        <v>23979</v>
      </c>
      <c r="AC38" s="458">
        <f>推計住基人口!V28</f>
        <v>2438</v>
      </c>
      <c r="AD38" s="443">
        <f t="shared" si="88"/>
        <v>67864</v>
      </c>
      <c r="AF38" s="450">
        <f>県推計人口!AL31</f>
        <v>88223</v>
      </c>
      <c r="AG38" s="453">
        <f t="shared" si="58"/>
        <v>88668</v>
      </c>
      <c r="AH38" s="452">
        <f t="shared" si="59"/>
        <v>23781</v>
      </c>
      <c r="AI38" s="458">
        <f>推計住基人口!W28</f>
        <v>2438</v>
      </c>
      <c r="AJ38" s="443">
        <f t="shared" si="89"/>
        <v>67325</v>
      </c>
    </row>
    <row r="39" spans="1:36">
      <c r="A39" s="370" t="s">
        <v>47</v>
      </c>
      <c r="B39" s="387">
        <f>昼間人口!O39</f>
        <v>31026</v>
      </c>
      <c r="C39" s="176">
        <f>昼間人口!F39</f>
        <v>30434</v>
      </c>
      <c r="D39" s="452">
        <f>h22通勤通学!J419</f>
        <v>9314</v>
      </c>
      <c r="E39" s="461"/>
      <c r="F39" s="443">
        <f t="shared" si="84"/>
        <v>21120</v>
      </c>
      <c r="G39" s="219"/>
      <c r="H39" s="387">
        <f>昼間人口!P39</f>
        <v>31020</v>
      </c>
      <c r="I39" s="176">
        <f>昼間人口!G39</f>
        <v>30755</v>
      </c>
      <c r="J39" s="452">
        <f>h27通勤通学!T56</f>
        <v>9669</v>
      </c>
      <c r="K39" s="458">
        <f>推計住基人口!S44</f>
        <v>700</v>
      </c>
      <c r="L39" s="443">
        <f t="shared" si="85"/>
        <v>21786</v>
      </c>
      <c r="M39" s="219"/>
      <c r="N39" s="385">
        <f>県推計人口!AI32</f>
        <v>30867</v>
      </c>
      <c r="O39" s="12">
        <f>ROUND(N39*C39/B39,0)</f>
        <v>30278</v>
      </c>
      <c r="P39" s="452">
        <f>ROUND(N39*D39/B39,0)</f>
        <v>9266</v>
      </c>
      <c r="Q39" s="458">
        <f>推計住基人口!T44</f>
        <v>664</v>
      </c>
      <c r="R39" s="443">
        <f t="shared" si="86"/>
        <v>21676</v>
      </c>
      <c r="S39" s="219"/>
      <c r="T39" s="453">
        <f>県推計人口!AJ32</f>
        <v>30666</v>
      </c>
      <c r="U39" s="12">
        <f>ROUND(T39*I39/H39,0)</f>
        <v>30404</v>
      </c>
      <c r="V39" s="452">
        <f>ROUND(T39*J39/H39,0)</f>
        <v>9559</v>
      </c>
      <c r="W39" s="458">
        <f>推計住基人口!U44</f>
        <v>664</v>
      </c>
      <c r="X39" s="443">
        <f t="shared" si="87"/>
        <v>21509</v>
      </c>
      <c r="Y39" s="219"/>
      <c r="Z39" s="453">
        <f>県推計人口!AK32</f>
        <v>30492</v>
      </c>
      <c r="AA39" s="472">
        <f>ROUND(Z39*I39/H39,0)</f>
        <v>30232</v>
      </c>
      <c r="AB39" s="452">
        <f>ROUND(Z39*J39/H39,0)</f>
        <v>9504</v>
      </c>
      <c r="AC39" s="458">
        <f>推計住基人口!V44</f>
        <v>664</v>
      </c>
      <c r="AD39" s="443">
        <f t="shared" si="88"/>
        <v>21392</v>
      </c>
      <c r="AF39" s="450">
        <f>県推計人口!AL32</f>
        <v>30372</v>
      </c>
      <c r="AG39" s="453">
        <f t="shared" si="58"/>
        <v>30113</v>
      </c>
      <c r="AH39" s="452">
        <f t="shared" si="59"/>
        <v>9467</v>
      </c>
      <c r="AI39" s="458">
        <f>推計住基人口!W44</f>
        <v>664</v>
      </c>
      <c r="AJ39" s="443">
        <f t="shared" si="89"/>
        <v>21310</v>
      </c>
    </row>
    <row r="40" spans="1:36">
      <c r="A40" s="372" t="s">
        <v>48</v>
      </c>
      <c r="B40" s="437">
        <f>昼間人口!O40</f>
        <v>33183</v>
      </c>
      <c r="C40" s="252">
        <f>昼間人口!F40</f>
        <v>28586</v>
      </c>
      <c r="D40" s="466">
        <f>h22通勤通学!J429</f>
        <v>7662</v>
      </c>
      <c r="E40" s="462"/>
      <c r="F40" s="448">
        <f t="shared" si="84"/>
        <v>20924</v>
      </c>
      <c r="G40" s="219"/>
      <c r="H40" s="437">
        <f>昼間人口!P40</f>
        <v>33739</v>
      </c>
      <c r="I40" s="252">
        <f>昼間人口!G40</f>
        <v>28768</v>
      </c>
      <c r="J40" s="466">
        <f>h27通勤通学!T57</f>
        <v>7374</v>
      </c>
      <c r="K40" s="581">
        <f>推計住基人口!S45</f>
        <v>917</v>
      </c>
      <c r="L40" s="448">
        <f t="shared" si="85"/>
        <v>22311</v>
      </c>
      <c r="M40" s="219"/>
      <c r="N40" s="386">
        <f>県推計人口!AI33</f>
        <v>33802</v>
      </c>
      <c r="O40" s="35">
        <f>ROUND(N40*C40/B40,0)</f>
        <v>29119</v>
      </c>
      <c r="P40" s="466">
        <f>ROUND(N40*D40/B40,0)</f>
        <v>7805</v>
      </c>
      <c r="Q40" s="581">
        <f>推計住基人口!T45</f>
        <v>906</v>
      </c>
      <c r="R40" s="448">
        <f t="shared" si="86"/>
        <v>22220</v>
      </c>
      <c r="S40" s="219"/>
      <c r="T40" s="454">
        <f>県推計人口!AJ33</f>
        <v>33726</v>
      </c>
      <c r="U40" s="35">
        <f>ROUND(T40*I40/H40,0)</f>
        <v>28757</v>
      </c>
      <c r="V40" s="466">
        <f>ROUND(T40*J40/H40,0)</f>
        <v>7371</v>
      </c>
      <c r="W40" s="581">
        <f>推計住基人口!U45</f>
        <v>907</v>
      </c>
      <c r="X40" s="448">
        <f t="shared" si="87"/>
        <v>22293</v>
      </c>
      <c r="Y40" s="219"/>
      <c r="Z40" s="454">
        <f>県推計人口!AK33</f>
        <v>33661</v>
      </c>
      <c r="AA40" s="473">
        <f>ROUND(Z40*I40/H40,0)</f>
        <v>28701</v>
      </c>
      <c r="AB40" s="466">
        <f>ROUND(Z40*J40/H40,0)</f>
        <v>7357</v>
      </c>
      <c r="AC40" s="581">
        <f>推計住基人口!V45</f>
        <v>908</v>
      </c>
      <c r="AD40" s="448">
        <f t="shared" si="88"/>
        <v>22252</v>
      </c>
      <c r="AF40" s="450">
        <f>県推計人口!AL33</f>
        <v>33700</v>
      </c>
      <c r="AG40" s="453">
        <f t="shared" si="58"/>
        <v>28735</v>
      </c>
      <c r="AH40" s="452">
        <f t="shared" si="59"/>
        <v>7365</v>
      </c>
      <c r="AI40" s="581">
        <f>推計住基人口!W45</f>
        <v>891</v>
      </c>
      <c r="AJ40" s="448">
        <f t="shared" si="89"/>
        <v>22261</v>
      </c>
    </row>
    <row r="41" spans="1:36">
      <c r="A41" s="374" t="s">
        <v>20</v>
      </c>
      <c r="B41" s="387">
        <f>昼間人口!O41</f>
        <v>284769</v>
      </c>
      <c r="C41" s="176">
        <f>昼間人口!F41</f>
        <v>283795</v>
      </c>
      <c r="D41" s="461">
        <f>SUM(D42:D47)</f>
        <v>60608</v>
      </c>
      <c r="E41" s="461"/>
      <c r="F41" s="446">
        <f>SUM(F42:F47)</f>
        <v>223187</v>
      </c>
      <c r="G41" s="219"/>
      <c r="H41" s="387">
        <f>昼間人口!P41</f>
        <v>272447</v>
      </c>
      <c r="I41" s="176">
        <f>昼間人口!G41</f>
        <v>274684</v>
      </c>
      <c r="J41" s="461">
        <f>SUM(J42:J47)</f>
        <v>64461</v>
      </c>
      <c r="K41" s="458">
        <f>SUM(K42:K47)</f>
        <v>5930</v>
      </c>
      <c r="L41" s="446">
        <f>SUM(L42:L47)</f>
        <v>216153</v>
      </c>
      <c r="M41" s="219"/>
      <c r="N41" s="385">
        <f>県推計人口!AI34</f>
        <v>271028</v>
      </c>
      <c r="O41" s="471">
        <f t="shared" ref="O41" si="90">SUM(O42:O47)</f>
        <v>270438</v>
      </c>
      <c r="P41" s="452">
        <f>SUM(P42:P47)</f>
        <v>58100</v>
      </c>
      <c r="Q41" s="458">
        <f>SUM(Q42:Q47)</f>
        <v>6181</v>
      </c>
      <c r="R41" s="446">
        <f>SUM(R42:R47)</f>
        <v>218519</v>
      </c>
      <c r="S41" s="219"/>
      <c r="T41" s="452">
        <f t="shared" ref="T41:U41" si="91">SUM(T42:T47)</f>
        <v>269235</v>
      </c>
      <c r="U41" s="471">
        <f t="shared" si="91"/>
        <v>271580</v>
      </c>
      <c r="V41" s="452">
        <f>SUM(V42:V47)</f>
        <v>63856</v>
      </c>
      <c r="W41" s="458">
        <f>SUM(W42:W47)</f>
        <v>6169</v>
      </c>
      <c r="X41" s="446">
        <f>SUM(X42:X47)</f>
        <v>213893</v>
      </c>
      <c r="Y41" s="219"/>
      <c r="Z41" s="452">
        <f t="shared" ref="Z41:AA41" si="92">SUM(Z42:Z47)</f>
        <v>267560</v>
      </c>
      <c r="AA41" s="471">
        <f t="shared" si="92"/>
        <v>269951</v>
      </c>
      <c r="AB41" s="452">
        <f>SUM(AB42:AB47)</f>
        <v>63523</v>
      </c>
      <c r="AC41" s="458">
        <f>SUM(AC42:AC47)</f>
        <v>6168</v>
      </c>
      <c r="AD41" s="446">
        <f>SUM(AD42:AD47)</f>
        <v>212596</v>
      </c>
      <c r="AF41" s="1014">
        <f>県推計人口!AL34</f>
        <v>265529</v>
      </c>
      <c r="AG41" s="1016">
        <f t="shared" ref="AG41:AH41" si="93">SUM(AG42:AG47)</f>
        <v>267970</v>
      </c>
      <c r="AH41" s="449">
        <f t="shared" si="93"/>
        <v>63118</v>
      </c>
      <c r="AI41" s="458">
        <f>SUM(AI42:AI47)</f>
        <v>6155</v>
      </c>
      <c r="AJ41" s="446">
        <f>SUM(AJ42:AJ47)</f>
        <v>211007</v>
      </c>
    </row>
    <row r="42" spans="1:36">
      <c r="A42" s="375" t="s">
        <v>49</v>
      </c>
      <c r="B42" s="387">
        <f>昼間人口!O42</f>
        <v>42802</v>
      </c>
      <c r="C42" s="176">
        <f>昼間人口!F42</f>
        <v>43042</v>
      </c>
      <c r="D42" s="452">
        <f>h22通勤通学!J229</f>
        <v>8205</v>
      </c>
      <c r="E42" s="461"/>
      <c r="F42" s="443">
        <f>C42-D42+E42</f>
        <v>34837</v>
      </c>
      <c r="G42" s="219"/>
      <c r="H42" s="387">
        <f>昼間人口!P42</f>
        <v>40866</v>
      </c>
      <c r="I42" s="176">
        <f>昼間人口!G42</f>
        <v>38872</v>
      </c>
      <c r="J42" s="452">
        <f>h27通勤通学!T37</f>
        <v>7015</v>
      </c>
      <c r="K42" s="458">
        <f>推計住基人口!S25</f>
        <v>1327</v>
      </c>
      <c r="L42" s="443">
        <f>I42-J42+K42</f>
        <v>33184</v>
      </c>
      <c r="M42" s="219"/>
      <c r="N42" s="385">
        <f>県推計人口!AI35</f>
        <v>40458</v>
      </c>
      <c r="O42" s="12">
        <f t="shared" ref="O42:O47" si="94">ROUND(N42*C42/B42,0)</f>
        <v>40685</v>
      </c>
      <c r="P42" s="452">
        <f t="shared" ref="P42:P47" si="95">ROUND(N42*D42/B42,0)</f>
        <v>7756</v>
      </c>
      <c r="Q42" s="458">
        <f>推計住基人口!T25</f>
        <v>1307</v>
      </c>
      <c r="R42" s="443">
        <f>O42-P42+Q42</f>
        <v>34236</v>
      </c>
      <c r="S42" s="219"/>
      <c r="T42" s="453">
        <f>県推計人口!AJ35</f>
        <v>39953</v>
      </c>
      <c r="U42" s="12">
        <f t="shared" ref="U42:U47" si="96">ROUND(T42*I42/H42,0)</f>
        <v>38004</v>
      </c>
      <c r="V42" s="452">
        <f t="shared" ref="V42:V47" si="97">ROUND(T42*J42/H42,0)</f>
        <v>6858</v>
      </c>
      <c r="W42" s="458">
        <f>推計住基人口!U25</f>
        <v>1307</v>
      </c>
      <c r="X42" s="443">
        <f>U42-V42+W42</f>
        <v>32453</v>
      </c>
      <c r="Y42" s="219"/>
      <c r="Z42" s="453">
        <f>県推計人口!AK35</f>
        <v>39611</v>
      </c>
      <c r="AA42" s="472">
        <f t="shared" ref="AA42:AA47" si="98">ROUND(Z42*I42/H42,0)</f>
        <v>37678</v>
      </c>
      <c r="AB42" s="452">
        <f t="shared" ref="AB42:AB47" si="99">ROUND(Z42*J42/H42,0)</f>
        <v>6800</v>
      </c>
      <c r="AC42" s="458">
        <f>推計住基人口!V25</f>
        <v>1307</v>
      </c>
      <c r="AD42" s="443">
        <f>AA42-AB42+AC42</f>
        <v>32185</v>
      </c>
      <c r="AF42" s="450">
        <f>県推計人口!AL35</f>
        <v>39147</v>
      </c>
      <c r="AG42" s="453">
        <f t="shared" si="58"/>
        <v>37237</v>
      </c>
      <c r="AH42" s="452">
        <f t="shared" si="59"/>
        <v>6720</v>
      </c>
      <c r="AI42" s="458">
        <f>推計住基人口!W25</f>
        <v>1307</v>
      </c>
      <c r="AJ42" s="443">
        <f>AG42-AH42+AI42</f>
        <v>31824</v>
      </c>
    </row>
    <row r="43" spans="1:36">
      <c r="A43" s="370" t="s">
        <v>50</v>
      </c>
      <c r="B43" s="387">
        <f>昼間人口!O43</f>
        <v>81009</v>
      </c>
      <c r="C43" s="176">
        <f>昼間人口!F43</f>
        <v>78098</v>
      </c>
      <c r="D43" s="452">
        <f>h22通勤通学!J249</f>
        <v>15785</v>
      </c>
      <c r="E43" s="461"/>
      <c r="F43" s="443">
        <f t="shared" ref="F43:F47" si="100">C43-D43+E43</f>
        <v>62313</v>
      </c>
      <c r="G43" s="219"/>
      <c r="H43" s="387">
        <f>昼間人口!P43</f>
        <v>77178</v>
      </c>
      <c r="I43" s="176">
        <f>昼間人口!G43</f>
        <v>76592</v>
      </c>
      <c r="J43" s="452">
        <f>h27通勤通学!T39</f>
        <v>16992</v>
      </c>
      <c r="K43" s="458">
        <f>推計住基人口!S27</f>
        <v>2042</v>
      </c>
      <c r="L43" s="443">
        <f t="shared" ref="L43:L47" si="101">I43-J43+K43</f>
        <v>61642</v>
      </c>
      <c r="M43" s="219"/>
      <c r="N43" s="385">
        <f>県推計人口!AI36</f>
        <v>76786</v>
      </c>
      <c r="O43" s="12">
        <f t="shared" si="94"/>
        <v>74027</v>
      </c>
      <c r="P43" s="452">
        <f t="shared" si="95"/>
        <v>14962</v>
      </c>
      <c r="Q43" s="458">
        <f>推計住基人口!T27</f>
        <v>2146</v>
      </c>
      <c r="R43" s="443">
        <f t="shared" ref="R43:R47" si="102">O43-P43+Q43</f>
        <v>61211</v>
      </c>
      <c r="S43" s="219"/>
      <c r="T43" s="453">
        <f>県推計人口!AJ36</f>
        <v>76302</v>
      </c>
      <c r="U43" s="12">
        <f t="shared" si="96"/>
        <v>75723</v>
      </c>
      <c r="V43" s="452">
        <f t="shared" si="97"/>
        <v>16799</v>
      </c>
      <c r="W43" s="458">
        <f>推計住基人口!U27</f>
        <v>2146</v>
      </c>
      <c r="X43" s="443">
        <f t="shared" ref="X43:X47" si="103">U43-V43+W43</f>
        <v>61070</v>
      </c>
      <c r="Y43" s="219"/>
      <c r="Z43" s="453">
        <f>県推計人口!AK36</f>
        <v>75823</v>
      </c>
      <c r="AA43" s="472">
        <f t="shared" si="98"/>
        <v>75247</v>
      </c>
      <c r="AB43" s="452">
        <f t="shared" si="99"/>
        <v>16694</v>
      </c>
      <c r="AC43" s="458">
        <f>推計住基人口!V27</f>
        <v>2146</v>
      </c>
      <c r="AD43" s="443">
        <f t="shared" ref="AD43:AD47" si="104">AA43-AB43+AC43</f>
        <v>60699</v>
      </c>
      <c r="AF43" s="450">
        <f>県推計人口!AL36</f>
        <v>75145</v>
      </c>
      <c r="AG43" s="453">
        <f t="shared" si="58"/>
        <v>74574</v>
      </c>
      <c r="AH43" s="452">
        <f t="shared" si="59"/>
        <v>16544</v>
      </c>
      <c r="AI43" s="458">
        <f>推計住基人口!W27</f>
        <v>2146</v>
      </c>
      <c r="AJ43" s="443">
        <f t="shared" ref="AJ43:AJ47" si="105">AG43-AH43+AI43</f>
        <v>60176</v>
      </c>
    </row>
    <row r="44" spans="1:36">
      <c r="A44" s="370" t="s">
        <v>51</v>
      </c>
      <c r="B44" s="387">
        <f>昼間人口!O44</f>
        <v>49680</v>
      </c>
      <c r="C44" s="176">
        <f>昼間人口!F44</f>
        <v>48973</v>
      </c>
      <c r="D44" s="452">
        <f>h22通勤通学!J279</f>
        <v>11540</v>
      </c>
      <c r="E44" s="461"/>
      <c r="F44" s="443">
        <f t="shared" si="100"/>
        <v>37433</v>
      </c>
      <c r="G44" s="219"/>
      <c r="H44" s="387">
        <f>昼間人口!P44</f>
        <v>48580</v>
      </c>
      <c r="I44" s="176">
        <f>昼間人口!G44</f>
        <v>48868</v>
      </c>
      <c r="J44" s="452">
        <f>h27通勤通学!T42</f>
        <v>12761</v>
      </c>
      <c r="K44" s="458">
        <f>推計住基人口!S30</f>
        <v>766</v>
      </c>
      <c r="L44" s="443">
        <f t="shared" si="101"/>
        <v>36873</v>
      </c>
      <c r="M44" s="219"/>
      <c r="N44" s="385">
        <f>県推計人口!AI37</f>
        <v>48274</v>
      </c>
      <c r="O44" s="12">
        <f t="shared" si="94"/>
        <v>47587</v>
      </c>
      <c r="P44" s="452">
        <f t="shared" si="95"/>
        <v>11213</v>
      </c>
      <c r="Q44" s="458">
        <f>推計住基人口!T30</f>
        <v>762</v>
      </c>
      <c r="R44" s="443">
        <f t="shared" si="102"/>
        <v>37136</v>
      </c>
      <c r="S44" s="219"/>
      <c r="T44" s="453">
        <f>県推計人口!AJ37</f>
        <v>48215</v>
      </c>
      <c r="U44" s="12">
        <f t="shared" si="96"/>
        <v>48501</v>
      </c>
      <c r="V44" s="452">
        <f t="shared" si="97"/>
        <v>12665</v>
      </c>
      <c r="W44" s="458">
        <f>推計住基人口!U30</f>
        <v>754</v>
      </c>
      <c r="X44" s="443">
        <f t="shared" si="103"/>
        <v>36590</v>
      </c>
      <c r="Y44" s="219"/>
      <c r="Z44" s="453">
        <f>県推計人口!AK37</f>
        <v>48000</v>
      </c>
      <c r="AA44" s="472">
        <f t="shared" si="98"/>
        <v>48285</v>
      </c>
      <c r="AB44" s="452">
        <f t="shared" si="99"/>
        <v>12609</v>
      </c>
      <c r="AC44" s="458">
        <f>推計住基人口!V30</f>
        <v>759</v>
      </c>
      <c r="AD44" s="443">
        <f t="shared" si="104"/>
        <v>36435</v>
      </c>
      <c r="AF44" s="450">
        <f>県推計人口!AL37</f>
        <v>47758</v>
      </c>
      <c r="AG44" s="453">
        <f t="shared" si="58"/>
        <v>48041</v>
      </c>
      <c r="AH44" s="452">
        <f t="shared" si="59"/>
        <v>12545</v>
      </c>
      <c r="AI44" s="458">
        <f>推計住基人口!W30</f>
        <v>749</v>
      </c>
      <c r="AJ44" s="443">
        <f t="shared" si="105"/>
        <v>36245</v>
      </c>
    </row>
    <row r="45" spans="1:36">
      <c r="A45" s="370" t="s">
        <v>52</v>
      </c>
      <c r="B45" s="387">
        <f>昼間人口!O45</f>
        <v>47993</v>
      </c>
      <c r="C45" s="176">
        <f>昼間人口!F45</f>
        <v>48874</v>
      </c>
      <c r="D45" s="452">
        <f>h22通勤通学!J299</f>
        <v>9914</v>
      </c>
      <c r="E45" s="461"/>
      <c r="F45" s="443">
        <f t="shared" si="100"/>
        <v>38960</v>
      </c>
      <c r="G45" s="219"/>
      <c r="H45" s="387">
        <f>昼間人口!P45</f>
        <v>44313</v>
      </c>
      <c r="I45" s="176">
        <f>昼間人口!G45</f>
        <v>46645</v>
      </c>
      <c r="J45" s="452">
        <f>h27通勤通学!T44</f>
        <v>11299</v>
      </c>
      <c r="K45" s="458">
        <f>推計住基人口!S32</f>
        <v>950</v>
      </c>
      <c r="L45" s="443">
        <f t="shared" si="101"/>
        <v>36296</v>
      </c>
      <c r="M45" s="219"/>
      <c r="N45" s="385">
        <f>県推計人口!AI38</f>
        <v>44016</v>
      </c>
      <c r="O45" s="12">
        <f t="shared" si="94"/>
        <v>44824</v>
      </c>
      <c r="P45" s="452">
        <f t="shared" si="95"/>
        <v>9092</v>
      </c>
      <c r="Q45" s="458">
        <f>推計住基人口!T32</f>
        <v>1102</v>
      </c>
      <c r="R45" s="443">
        <f t="shared" si="102"/>
        <v>36834</v>
      </c>
      <c r="S45" s="219"/>
      <c r="T45" s="453">
        <f>県推計人口!AJ38</f>
        <v>43619</v>
      </c>
      <c r="U45" s="12">
        <f t="shared" si="96"/>
        <v>45914</v>
      </c>
      <c r="V45" s="452">
        <f t="shared" si="97"/>
        <v>11122</v>
      </c>
      <c r="W45" s="458">
        <f>推計住基人口!U32</f>
        <v>1098</v>
      </c>
      <c r="X45" s="443">
        <f t="shared" si="103"/>
        <v>35890</v>
      </c>
      <c r="Y45" s="219"/>
      <c r="Z45" s="453">
        <f>県推計人口!AK38</f>
        <v>43496</v>
      </c>
      <c r="AA45" s="472">
        <f t="shared" si="98"/>
        <v>45785</v>
      </c>
      <c r="AB45" s="452">
        <f t="shared" si="99"/>
        <v>11091</v>
      </c>
      <c r="AC45" s="458">
        <f>推計住基人口!V32</f>
        <v>1092</v>
      </c>
      <c r="AD45" s="443">
        <f t="shared" si="104"/>
        <v>35786</v>
      </c>
      <c r="AF45" s="450">
        <f>県推計人口!AL38</f>
        <v>43090</v>
      </c>
      <c r="AG45" s="453">
        <f t="shared" si="58"/>
        <v>45358</v>
      </c>
      <c r="AH45" s="452">
        <f t="shared" si="59"/>
        <v>10987</v>
      </c>
      <c r="AI45" s="458">
        <f>推計住基人口!W32</f>
        <v>1089</v>
      </c>
      <c r="AJ45" s="443">
        <f t="shared" si="105"/>
        <v>35460</v>
      </c>
    </row>
    <row r="46" spans="1:36">
      <c r="A46" s="370" t="s">
        <v>53</v>
      </c>
      <c r="B46" s="387">
        <f>昼間人口!O46</f>
        <v>40181</v>
      </c>
      <c r="C46" s="176">
        <f>昼間人口!F46</f>
        <v>44378</v>
      </c>
      <c r="D46" s="452">
        <f>h22通勤通学!J379</f>
        <v>12864</v>
      </c>
      <c r="E46" s="461"/>
      <c r="F46" s="443">
        <f t="shared" si="100"/>
        <v>31514</v>
      </c>
      <c r="G46" s="219"/>
      <c r="H46" s="387">
        <f>昼間人口!P46</f>
        <v>40310</v>
      </c>
      <c r="I46" s="176">
        <f>昼間人口!G46</f>
        <v>44591</v>
      </c>
      <c r="J46" s="452">
        <f>h27通勤通学!T52</f>
        <v>13753</v>
      </c>
      <c r="K46" s="443">
        <v>0</v>
      </c>
      <c r="L46" s="443">
        <f t="shared" si="101"/>
        <v>30838</v>
      </c>
      <c r="M46" s="219"/>
      <c r="N46" s="385">
        <f>県推計人口!AI39</f>
        <v>40592</v>
      </c>
      <c r="O46" s="12">
        <f t="shared" si="94"/>
        <v>44832</v>
      </c>
      <c r="P46" s="452">
        <f t="shared" si="95"/>
        <v>12996</v>
      </c>
      <c r="Q46" s="443">
        <v>0</v>
      </c>
      <c r="R46" s="443">
        <f t="shared" si="102"/>
        <v>31836</v>
      </c>
      <c r="S46" s="219"/>
      <c r="T46" s="453">
        <f>県推計人口!AJ39</f>
        <v>40599</v>
      </c>
      <c r="U46" s="12">
        <f t="shared" si="96"/>
        <v>44911</v>
      </c>
      <c r="V46" s="452">
        <f t="shared" si="97"/>
        <v>13852</v>
      </c>
      <c r="W46" s="443">
        <v>0</v>
      </c>
      <c r="X46" s="443">
        <f t="shared" si="103"/>
        <v>31059</v>
      </c>
      <c r="Y46" s="219"/>
      <c r="Z46" s="453">
        <f>県推計人口!AK39</f>
        <v>40516</v>
      </c>
      <c r="AA46" s="472">
        <f t="shared" si="98"/>
        <v>44819</v>
      </c>
      <c r="AB46" s="452">
        <f t="shared" si="99"/>
        <v>13823</v>
      </c>
      <c r="AC46" s="443">
        <v>0</v>
      </c>
      <c r="AD46" s="443">
        <f t="shared" si="104"/>
        <v>30996</v>
      </c>
      <c r="AF46" s="450">
        <f>県推計人口!AL39</f>
        <v>40624</v>
      </c>
      <c r="AG46" s="453">
        <f t="shared" si="58"/>
        <v>44938</v>
      </c>
      <c r="AH46" s="452">
        <f t="shared" si="59"/>
        <v>13860</v>
      </c>
      <c r="AI46" s="443">
        <v>0</v>
      </c>
      <c r="AJ46" s="443">
        <f t="shared" si="105"/>
        <v>31078</v>
      </c>
    </row>
    <row r="47" spans="1:36">
      <c r="A47" s="370" t="s">
        <v>54</v>
      </c>
      <c r="B47" s="387">
        <f>昼間人口!O47</f>
        <v>23104</v>
      </c>
      <c r="C47" s="176">
        <f>昼間人口!F47</f>
        <v>20430</v>
      </c>
      <c r="D47" s="452">
        <f>h22通勤通学!J409</f>
        <v>2300</v>
      </c>
      <c r="E47" s="461"/>
      <c r="F47" s="448">
        <f t="shared" si="100"/>
        <v>18130</v>
      </c>
      <c r="G47" s="219"/>
      <c r="H47" s="387">
        <f>昼間人口!P47</f>
        <v>21200</v>
      </c>
      <c r="I47" s="176">
        <f>昼間人口!G47</f>
        <v>19116</v>
      </c>
      <c r="J47" s="452">
        <f>h27通勤通学!T55</f>
        <v>2641</v>
      </c>
      <c r="K47" s="458">
        <f>推計住基人口!S43</f>
        <v>845</v>
      </c>
      <c r="L47" s="448">
        <f t="shared" si="101"/>
        <v>17320</v>
      </c>
      <c r="M47" s="219"/>
      <c r="N47" s="385">
        <f>県推計人口!AI40</f>
        <v>20902</v>
      </c>
      <c r="O47" s="12">
        <f t="shared" si="94"/>
        <v>18483</v>
      </c>
      <c r="P47" s="452">
        <f t="shared" si="95"/>
        <v>2081</v>
      </c>
      <c r="Q47" s="458">
        <f>推計住基人口!T43</f>
        <v>864</v>
      </c>
      <c r="R47" s="443">
        <f t="shared" si="102"/>
        <v>17266</v>
      </c>
      <c r="S47" s="219"/>
      <c r="T47" s="454">
        <f>県推計人口!AJ40</f>
        <v>20547</v>
      </c>
      <c r="U47" s="35">
        <f t="shared" si="96"/>
        <v>18527</v>
      </c>
      <c r="V47" s="466">
        <f t="shared" si="97"/>
        <v>2560</v>
      </c>
      <c r="W47" s="458">
        <f>推計住基人口!U43</f>
        <v>864</v>
      </c>
      <c r="X47" s="448">
        <f t="shared" si="103"/>
        <v>16831</v>
      </c>
      <c r="Y47" s="219"/>
      <c r="Z47" s="453">
        <f>県推計人口!AK40</f>
        <v>20114</v>
      </c>
      <c r="AA47" s="472">
        <f t="shared" si="98"/>
        <v>18137</v>
      </c>
      <c r="AB47" s="452">
        <f t="shared" si="99"/>
        <v>2506</v>
      </c>
      <c r="AC47" s="458">
        <f>推計住基人口!V43</f>
        <v>864</v>
      </c>
      <c r="AD47" s="443">
        <f t="shared" si="104"/>
        <v>16495</v>
      </c>
      <c r="AF47" s="451">
        <f>県推計人口!AL40</f>
        <v>19765</v>
      </c>
      <c r="AG47" s="453">
        <f t="shared" si="58"/>
        <v>17822</v>
      </c>
      <c r="AH47" s="466">
        <f t="shared" si="59"/>
        <v>2462</v>
      </c>
      <c r="AI47" s="458">
        <f>推計住基人口!W43</f>
        <v>864</v>
      </c>
      <c r="AJ47" s="443">
        <f t="shared" si="105"/>
        <v>16224</v>
      </c>
    </row>
    <row r="48" spans="1:36">
      <c r="A48" s="376" t="s">
        <v>21</v>
      </c>
      <c r="B48" s="436">
        <f>昼間人口!O48</f>
        <v>581677</v>
      </c>
      <c r="C48" s="262">
        <f>昼間人口!F48</f>
        <v>586448</v>
      </c>
      <c r="D48" s="459">
        <f>SUM(D49:D52)</f>
        <v>72315</v>
      </c>
      <c r="E48" s="459"/>
      <c r="F48" s="447">
        <f>SUM(F49:F52)</f>
        <v>514133</v>
      </c>
      <c r="G48" s="219"/>
      <c r="H48" s="436">
        <f>昼間人口!P48</f>
        <v>579154</v>
      </c>
      <c r="I48" s="262">
        <f>昼間人口!G48</f>
        <v>581225</v>
      </c>
      <c r="J48" s="459">
        <f>SUM(J49:J52)</f>
        <v>74081</v>
      </c>
      <c r="K48" s="463">
        <f>SUM(K49:K52)</f>
        <v>7402</v>
      </c>
      <c r="L48" s="447">
        <f>SUM(L49:L52)</f>
        <v>514546</v>
      </c>
      <c r="M48" s="219"/>
      <c r="N48" s="384">
        <f>県推計人口!AI41</f>
        <v>577594</v>
      </c>
      <c r="O48" s="468">
        <f t="shared" ref="O48" si="106">SUM(O49:O52)</f>
        <v>582626</v>
      </c>
      <c r="P48" s="449">
        <f>SUM(P49:P52)</f>
        <v>71723</v>
      </c>
      <c r="Q48" s="463">
        <f>SUM(Q49:Q52)</f>
        <v>7028</v>
      </c>
      <c r="R48" s="447">
        <f>SUM(R49:R52)</f>
        <v>517931</v>
      </c>
      <c r="S48" s="219"/>
      <c r="T48" s="449">
        <f t="shared" ref="T48:U48" si="107">SUM(T49:T52)</f>
        <v>575657</v>
      </c>
      <c r="U48" s="468">
        <f t="shared" si="107"/>
        <v>577794</v>
      </c>
      <c r="V48" s="449">
        <f>SUM(V49:V52)</f>
        <v>73606</v>
      </c>
      <c r="W48" s="463">
        <f>SUM(W49:W52)</f>
        <v>7028</v>
      </c>
      <c r="X48" s="447">
        <f>SUM(X49:X52)</f>
        <v>511216</v>
      </c>
      <c r="Y48" s="219"/>
      <c r="Z48" s="449">
        <f t="shared" ref="Z48:AA48" si="108">SUM(Z49:Z52)</f>
        <v>573389</v>
      </c>
      <c r="AA48" s="468">
        <f t="shared" si="108"/>
        <v>575571</v>
      </c>
      <c r="AB48" s="449">
        <f>SUM(AB49:AB52)</f>
        <v>73292</v>
      </c>
      <c r="AC48" s="463">
        <f>SUM(AC49:AC52)</f>
        <v>7027</v>
      </c>
      <c r="AD48" s="447">
        <f>SUM(AD49:AD52)</f>
        <v>509306</v>
      </c>
      <c r="AF48" s="450">
        <f>県推計人口!AL41</f>
        <v>571944</v>
      </c>
      <c r="AG48" s="1016">
        <f t="shared" ref="AG48:AH48" si="109">SUM(AG49:AG52)</f>
        <v>574154</v>
      </c>
      <c r="AH48" s="468">
        <f t="shared" si="109"/>
        <v>73068</v>
      </c>
      <c r="AI48" s="463">
        <f>SUM(AI49:AI52)</f>
        <v>7026</v>
      </c>
      <c r="AJ48" s="447">
        <f>SUM(AJ49:AJ52)</f>
        <v>508112</v>
      </c>
    </row>
    <row r="49" spans="1:36">
      <c r="A49" s="375" t="s">
        <v>55</v>
      </c>
      <c r="B49" s="387">
        <f>昼間人口!O49</f>
        <v>536270</v>
      </c>
      <c r="C49" s="176">
        <f>昼間人口!F49</f>
        <v>542402</v>
      </c>
      <c r="D49" s="452">
        <f>h22通勤通学!J119</f>
        <v>60661</v>
      </c>
      <c r="E49" s="461"/>
      <c r="F49" s="443">
        <f>C49-D49+E49</f>
        <v>481741</v>
      </c>
      <c r="G49" s="219"/>
      <c r="H49" s="387">
        <f>昼間人口!P49</f>
        <v>535664</v>
      </c>
      <c r="I49" s="176">
        <f>昼間人口!G49</f>
        <v>538513</v>
      </c>
      <c r="J49" s="452">
        <f>h27通勤通学!T26</f>
        <v>62274</v>
      </c>
      <c r="K49" s="458">
        <f>推計住基人口!S14</f>
        <v>6267</v>
      </c>
      <c r="L49" s="443">
        <f>I49-J49+K49</f>
        <v>482506</v>
      </c>
      <c r="M49" s="219"/>
      <c r="N49" s="385">
        <f>県推計人口!AI42</f>
        <v>534452</v>
      </c>
      <c r="O49" s="12">
        <f>ROUND(N49*C49/B49,0)</f>
        <v>540563</v>
      </c>
      <c r="P49" s="452">
        <f>ROUND(N49*D49/B49,0)</f>
        <v>60455</v>
      </c>
      <c r="Q49" s="458">
        <f>推計住基人口!T14</f>
        <v>5883</v>
      </c>
      <c r="R49" s="443">
        <f>O49-P49+Q49</f>
        <v>485991</v>
      </c>
      <c r="S49" s="219"/>
      <c r="T49" s="453">
        <f>県推計人口!AJ42</f>
        <v>532994</v>
      </c>
      <c r="U49" s="12">
        <f>ROUND(T49*I49/H49,0)</f>
        <v>535829</v>
      </c>
      <c r="V49" s="452">
        <f>ROUND(T49*J49/H49,0)</f>
        <v>61964</v>
      </c>
      <c r="W49" s="458">
        <f>推計住基人口!U14</f>
        <v>5883</v>
      </c>
      <c r="X49" s="443">
        <f>U49-V49+W49</f>
        <v>479748</v>
      </c>
      <c r="Y49" s="219"/>
      <c r="Z49" s="453">
        <f>県推計人口!AK42</f>
        <v>531298</v>
      </c>
      <c r="AA49" s="472">
        <f>ROUND(Z49*I49/H49,0)</f>
        <v>534124</v>
      </c>
      <c r="AB49" s="452">
        <f>ROUND(Z49*J49/H49,0)</f>
        <v>61766</v>
      </c>
      <c r="AC49" s="458">
        <f>推計住基人口!V14</f>
        <v>5883</v>
      </c>
      <c r="AD49" s="443">
        <f>AA49-AB49+AC49</f>
        <v>478241</v>
      </c>
      <c r="AF49" s="450">
        <f>県推計人口!AL42</f>
        <v>530363</v>
      </c>
      <c r="AG49" s="453">
        <f t="shared" si="58"/>
        <v>533184</v>
      </c>
      <c r="AH49" s="452">
        <f t="shared" si="59"/>
        <v>61658</v>
      </c>
      <c r="AI49" s="458">
        <f>推計住基人口!W14</f>
        <v>5883</v>
      </c>
      <c r="AJ49" s="443">
        <f>AG49-AH49+AI49</f>
        <v>477409</v>
      </c>
    </row>
    <row r="50" spans="1:36">
      <c r="A50" s="370" t="s">
        <v>56</v>
      </c>
      <c r="B50" s="387">
        <f>昼間人口!O50</f>
        <v>13288</v>
      </c>
      <c r="C50" s="176">
        <f>昼間人口!F50</f>
        <v>11453</v>
      </c>
      <c r="D50" s="452">
        <f>h22通勤通学!J439</f>
        <v>2415</v>
      </c>
      <c r="E50" s="461"/>
      <c r="F50" s="443">
        <f t="shared" ref="F50:F52" si="110">C50-D50+E50</f>
        <v>9038</v>
      </c>
      <c r="G50" s="219"/>
      <c r="H50" s="387">
        <f>昼間人口!P50</f>
        <v>12300</v>
      </c>
      <c r="I50" s="176">
        <f>昼間人口!G50</f>
        <v>10784</v>
      </c>
      <c r="J50" s="452">
        <f>h27通勤通学!T58</f>
        <v>2405</v>
      </c>
      <c r="K50" s="458">
        <f>推計住基人口!S46</f>
        <v>592</v>
      </c>
      <c r="L50" s="443">
        <f t="shared" ref="L50:L52" si="111">I50-J50+K50</f>
        <v>8971</v>
      </c>
      <c r="M50" s="219"/>
      <c r="N50" s="385">
        <f>県推計人口!AI43</f>
        <v>12093</v>
      </c>
      <c r="O50" s="12">
        <f>ROUND(N50*C50/B50,0)</f>
        <v>10423</v>
      </c>
      <c r="P50" s="452">
        <f>ROUND(N50*D50/B50,0)</f>
        <v>2198</v>
      </c>
      <c r="Q50" s="458">
        <f>推計住基人口!T46</f>
        <v>603</v>
      </c>
      <c r="R50" s="443">
        <f t="shared" ref="R50:R52" si="112">O50-P50+Q50</f>
        <v>8828</v>
      </c>
      <c r="S50" s="219"/>
      <c r="T50" s="453">
        <f>県推計人口!AJ43</f>
        <v>11909</v>
      </c>
      <c r="U50" s="12">
        <f>ROUND(T50*I50/H50,0)</f>
        <v>10441</v>
      </c>
      <c r="V50" s="452">
        <f>ROUND(T50*J50/H50,0)</f>
        <v>2329</v>
      </c>
      <c r="W50" s="458">
        <f>推計住基人口!U46</f>
        <v>603</v>
      </c>
      <c r="X50" s="443">
        <f t="shared" ref="X50:X52" si="113">U50-V50+W50</f>
        <v>8715</v>
      </c>
      <c r="Y50" s="219"/>
      <c r="Z50" s="453">
        <f>県推計人口!AK43</f>
        <v>11625</v>
      </c>
      <c r="AA50" s="472">
        <f>ROUND(Z50*I50/H50,0)</f>
        <v>10192</v>
      </c>
      <c r="AB50" s="452">
        <f>ROUND(Z50*J50/H50,0)</f>
        <v>2273</v>
      </c>
      <c r="AC50" s="458">
        <f>推計住基人口!V46</f>
        <v>603</v>
      </c>
      <c r="AD50" s="443">
        <f t="shared" ref="AD50:AD52" si="114">AA50-AB50+AC50</f>
        <v>8522</v>
      </c>
      <c r="AF50" s="450">
        <f>県推計人口!AL43</f>
        <v>11408</v>
      </c>
      <c r="AG50" s="453">
        <f t="shared" si="58"/>
        <v>10002</v>
      </c>
      <c r="AH50" s="452">
        <f t="shared" si="59"/>
        <v>2231</v>
      </c>
      <c r="AI50" s="458">
        <f>推計住基人口!W46</f>
        <v>603</v>
      </c>
      <c r="AJ50" s="443">
        <f t="shared" ref="AJ50:AJ52" si="115">AG50-AH50+AI50</f>
        <v>8374</v>
      </c>
    </row>
    <row r="51" spans="1:36">
      <c r="A51" s="370" t="s">
        <v>57</v>
      </c>
      <c r="B51" s="387">
        <f>昼間人口!O51</f>
        <v>19830</v>
      </c>
      <c r="C51" s="176">
        <f>昼間人口!F51</f>
        <v>22069</v>
      </c>
      <c r="D51" s="452">
        <f>h22通勤通学!J449</f>
        <v>7744</v>
      </c>
      <c r="E51" s="461"/>
      <c r="F51" s="443">
        <f t="shared" si="110"/>
        <v>14325</v>
      </c>
      <c r="G51" s="219"/>
      <c r="H51" s="387">
        <f>昼間人口!P51</f>
        <v>19738</v>
      </c>
      <c r="I51" s="176">
        <f>昼間人口!G51</f>
        <v>22187</v>
      </c>
      <c r="J51" s="452">
        <f>h27通勤通学!T59</f>
        <v>7977</v>
      </c>
      <c r="K51" s="443">
        <v>0</v>
      </c>
      <c r="L51" s="443">
        <f t="shared" si="111"/>
        <v>14210</v>
      </c>
      <c r="M51" s="219"/>
      <c r="N51" s="385">
        <f>県推計人口!AI44</f>
        <v>19686</v>
      </c>
      <c r="O51" s="12">
        <f>ROUND(N51*C51/B51,0)</f>
        <v>21909</v>
      </c>
      <c r="P51" s="452">
        <f>ROUND(N51*D51/B51,0)</f>
        <v>7688</v>
      </c>
      <c r="Q51" s="443">
        <v>0</v>
      </c>
      <c r="R51" s="443">
        <f t="shared" si="112"/>
        <v>14221</v>
      </c>
      <c r="S51" s="219"/>
      <c r="T51" s="453">
        <f>県推計人口!AJ44</f>
        <v>19615</v>
      </c>
      <c r="U51" s="12">
        <f>ROUND(T51*I51/H51,0)</f>
        <v>22049</v>
      </c>
      <c r="V51" s="452">
        <f>ROUND(T51*J51/H51,0)</f>
        <v>7927</v>
      </c>
      <c r="W51" s="443">
        <v>0</v>
      </c>
      <c r="X51" s="443">
        <f t="shared" si="113"/>
        <v>14122</v>
      </c>
      <c r="Y51" s="219"/>
      <c r="Z51" s="453">
        <f>県推計人口!AK44</f>
        <v>19528</v>
      </c>
      <c r="AA51" s="472">
        <f>ROUND(Z51*I51/H51,0)</f>
        <v>21951</v>
      </c>
      <c r="AB51" s="452">
        <f>ROUND(Z51*J51/H51,0)</f>
        <v>7892</v>
      </c>
      <c r="AC51" s="443">
        <v>0</v>
      </c>
      <c r="AD51" s="443">
        <f t="shared" si="114"/>
        <v>14059</v>
      </c>
      <c r="AF51" s="450">
        <f>県推計人口!AL44</f>
        <v>19392</v>
      </c>
      <c r="AG51" s="453">
        <f t="shared" si="58"/>
        <v>21798</v>
      </c>
      <c r="AH51" s="452">
        <f t="shared" si="59"/>
        <v>7837</v>
      </c>
      <c r="AI51" s="443">
        <v>0</v>
      </c>
      <c r="AJ51" s="443">
        <f t="shared" si="115"/>
        <v>13961</v>
      </c>
    </row>
    <row r="52" spans="1:36">
      <c r="A52" s="372" t="s">
        <v>58</v>
      </c>
      <c r="B52" s="437">
        <f>昼間人口!O52</f>
        <v>12289</v>
      </c>
      <c r="C52" s="252">
        <f>昼間人口!F52</f>
        <v>10524</v>
      </c>
      <c r="D52" s="466">
        <f>h22通勤通学!J459</f>
        <v>1495</v>
      </c>
      <c r="E52" s="462"/>
      <c r="F52" s="448">
        <f t="shared" si="110"/>
        <v>9029</v>
      </c>
      <c r="G52" s="219"/>
      <c r="H52" s="437">
        <f>昼間人口!P52</f>
        <v>11452</v>
      </c>
      <c r="I52" s="252">
        <f>昼間人口!G52</f>
        <v>9741</v>
      </c>
      <c r="J52" s="466">
        <f>h27通勤通学!T60</f>
        <v>1425</v>
      </c>
      <c r="K52" s="581">
        <f>推計住基人口!S48</f>
        <v>543</v>
      </c>
      <c r="L52" s="448">
        <f t="shared" si="111"/>
        <v>8859</v>
      </c>
      <c r="M52" s="219"/>
      <c r="N52" s="386">
        <f>県推計人口!AI45</f>
        <v>11363</v>
      </c>
      <c r="O52" s="35">
        <f>ROUND(N52*C52/B52,0)</f>
        <v>9731</v>
      </c>
      <c r="P52" s="466">
        <f>ROUND(N52*D52/B52,0)</f>
        <v>1382</v>
      </c>
      <c r="Q52" s="581">
        <f>推計住基人口!T48</f>
        <v>542</v>
      </c>
      <c r="R52" s="448">
        <f t="shared" si="112"/>
        <v>8891</v>
      </c>
      <c r="S52" s="219"/>
      <c r="T52" s="454">
        <f>県推計人口!AJ45</f>
        <v>11139</v>
      </c>
      <c r="U52" s="35">
        <f>ROUND(T52*I52/H52,0)</f>
        <v>9475</v>
      </c>
      <c r="V52" s="466">
        <f>ROUND(T52*J52/H52,0)</f>
        <v>1386</v>
      </c>
      <c r="W52" s="581">
        <f>推計住基人口!U48</f>
        <v>542</v>
      </c>
      <c r="X52" s="448">
        <f t="shared" si="113"/>
        <v>8631</v>
      </c>
      <c r="Y52" s="219"/>
      <c r="Z52" s="454">
        <f>県推計人口!AK45</f>
        <v>10938</v>
      </c>
      <c r="AA52" s="473">
        <f>ROUND(Z52*I52/H52,0)</f>
        <v>9304</v>
      </c>
      <c r="AB52" s="466">
        <f>ROUND(Z52*J52/H52,0)</f>
        <v>1361</v>
      </c>
      <c r="AC52" s="581">
        <f>推計住基人口!V48</f>
        <v>541</v>
      </c>
      <c r="AD52" s="448">
        <f t="shared" si="114"/>
        <v>8484</v>
      </c>
      <c r="AF52" s="450">
        <f>県推計人口!AL45</f>
        <v>10781</v>
      </c>
      <c r="AG52" s="453">
        <f t="shared" si="58"/>
        <v>9170</v>
      </c>
      <c r="AH52" s="452">
        <f t="shared" si="59"/>
        <v>1342</v>
      </c>
      <c r="AI52" s="581">
        <f>推計住基人口!W48</f>
        <v>540</v>
      </c>
      <c r="AJ52" s="448">
        <f t="shared" si="115"/>
        <v>8368</v>
      </c>
    </row>
    <row r="53" spans="1:36">
      <c r="A53" s="374" t="s">
        <v>22</v>
      </c>
      <c r="B53" s="387">
        <f>昼間人口!O53</f>
        <v>272476</v>
      </c>
      <c r="C53" s="176">
        <f>昼間人口!F53</f>
        <v>257551</v>
      </c>
      <c r="D53" s="461">
        <f>SUM(D54:D60)</f>
        <v>40552</v>
      </c>
      <c r="E53" s="461"/>
      <c r="F53" s="446">
        <f>SUM(F54:F60)</f>
        <v>216999</v>
      </c>
      <c r="G53" s="219"/>
      <c r="H53" s="387">
        <f>昼間人口!P53</f>
        <v>260312</v>
      </c>
      <c r="I53" s="176">
        <f>昼間人口!G53</f>
        <v>246227</v>
      </c>
      <c r="J53" s="461">
        <f>SUM(J54:J60)</f>
        <v>41534</v>
      </c>
      <c r="K53" s="458">
        <f>SUM(K54:K60)</f>
        <v>7477</v>
      </c>
      <c r="L53" s="446">
        <f>SUM(L54:L60)</f>
        <v>212170</v>
      </c>
      <c r="M53" s="219"/>
      <c r="N53" s="385">
        <f>県推計人口!AI46</f>
        <v>257438</v>
      </c>
      <c r="O53" s="471">
        <f t="shared" ref="O53" si="116">SUM(O54:O60)</f>
        <v>243093</v>
      </c>
      <c r="P53" s="452">
        <f>SUM(P54:P60)</f>
        <v>38501</v>
      </c>
      <c r="Q53" s="458">
        <f>SUM(Q54:Q60)</f>
        <v>7511</v>
      </c>
      <c r="R53" s="446">
        <f>SUM(R54:R60)</f>
        <v>212103</v>
      </c>
      <c r="S53" s="219"/>
      <c r="T53" s="452">
        <f t="shared" ref="T53:U53" si="117">SUM(T54:T60)</f>
        <v>254860</v>
      </c>
      <c r="U53" s="471">
        <f t="shared" si="117"/>
        <v>240986</v>
      </c>
      <c r="V53" s="452">
        <f>SUM(V54:V60)</f>
        <v>40748</v>
      </c>
      <c r="W53" s="458">
        <f>SUM(W54:W60)</f>
        <v>7527</v>
      </c>
      <c r="X53" s="446">
        <f>SUM(X54:X60)</f>
        <v>207765</v>
      </c>
      <c r="Y53" s="219"/>
      <c r="Z53" s="452">
        <f t="shared" ref="Z53:AA53" si="118">SUM(Z54:Z60)</f>
        <v>251697</v>
      </c>
      <c r="AA53" s="471">
        <f t="shared" si="118"/>
        <v>237947</v>
      </c>
      <c r="AB53" s="452">
        <f>SUM(AB54:AB60)</f>
        <v>40276</v>
      </c>
      <c r="AC53" s="458">
        <f>SUM(AC54:AC60)</f>
        <v>7530</v>
      </c>
      <c r="AD53" s="446">
        <f>SUM(AD54:AD60)</f>
        <v>205201</v>
      </c>
      <c r="AF53" s="1014">
        <f>県推計人口!AL46</f>
        <v>248747</v>
      </c>
      <c r="AG53" s="1016">
        <f t="shared" ref="AG53:AH53" si="119">SUM(AG54:AG60)</f>
        <v>235117</v>
      </c>
      <c r="AH53" s="449">
        <f t="shared" si="119"/>
        <v>39826</v>
      </c>
      <c r="AI53" s="458">
        <f>SUM(AI54:AI60)</f>
        <v>7532</v>
      </c>
      <c r="AJ53" s="446">
        <f>SUM(AJ54:AJ60)</f>
        <v>202823</v>
      </c>
    </row>
    <row r="54" spans="1:36">
      <c r="A54" s="370" t="s">
        <v>59</v>
      </c>
      <c r="B54" s="387">
        <f>昼間人口!O54</f>
        <v>31158</v>
      </c>
      <c r="C54" s="176">
        <f>昼間人口!F54</f>
        <v>30759</v>
      </c>
      <c r="D54" s="452">
        <f>h22通勤通学!J189</f>
        <v>6342</v>
      </c>
      <c r="E54" s="461"/>
      <c r="F54" s="443">
        <f>C54-D54+E54</f>
        <v>24417</v>
      </c>
      <c r="G54" s="219"/>
      <c r="H54" s="387">
        <f>昼間人口!P54</f>
        <v>30129</v>
      </c>
      <c r="I54" s="176">
        <f>昼間人口!G54</f>
        <v>29824</v>
      </c>
      <c r="J54" s="452">
        <f>h27通勤通学!T33</f>
        <v>6568</v>
      </c>
      <c r="K54" s="458">
        <f>推計住基人口!S21</f>
        <v>388</v>
      </c>
      <c r="L54" s="443">
        <f>I54-J54+K54</f>
        <v>23644</v>
      </c>
      <c r="M54" s="219"/>
      <c r="N54" s="385">
        <f>県推計人口!AI47</f>
        <v>29885</v>
      </c>
      <c r="O54" s="12">
        <f t="shared" ref="O54:O60" si="120">ROUND(N54*C54/B54,0)</f>
        <v>29502</v>
      </c>
      <c r="P54" s="452">
        <f t="shared" ref="P54:P60" si="121">ROUND(N54*D54/B54,0)</f>
        <v>6083</v>
      </c>
      <c r="Q54" s="458">
        <f>推計住基人口!T21</f>
        <v>362</v>
      </c>
      <c r="R54" s="443">
        <f>O54-P54+Q54</f>
        <v>23781</v>
      </c>
      <c r="S54" s="219"/>
      <c r="T54" s="453">
        <f>県推計人口!AJ47</f>
        <v>29772</v>
      </c>
      <c r="U54" s="12">
        <f t="shared" ref="U54:U60" si="122">ROUND(T54*I54/H54,0)</f>
        <v>29471</v>
      </c>
      <c r="V54" s="452">
        <f t="shared" ref="V54:V60" si="123">ROUND(T54*J54/H54,0)</f>
        <v>6490</v>
      </c>
      <c r="W54" s="458">
        <f>推計住基人口!U21</f>
        <v>362</v>
      </c>
      <c r="X54" s="443">
        <f>U54-V54+W54</f>
        <v>23343</v>
      </c>
      <c r="Y54" s="219"/>
      <c r="Z54" s="453">
        <f>県推計人口!AK47</f>
        <v>29433</v>
      </c>
      <c r="AA54" s="472">
        <f t="shared" ref="AA54:AA60" si="124">ROUND(Z54*I54/H54,0)</f>
        <v>29135</v>
      </c>
      <c r="AB54" s="452">
        <f t="shared" ref="AB54:AB60" si="125">ROUND(Z54*J54/H54,0)</f>
        <v>6416</v>
      </c>
      <c r="AC54" s="458">
        <f>推計住基人口!V21</f>
        <v>362</v>
      </c>
      <c r="AD54" s="443">
        <f>AA54-AB54+AC54</f>
        <v>23081</v>
      </c>
      <c r="AF54" s="450">
        <f>県推計人口!AL47</f>
        <v>28971</v>
      </c>
      <c r="AG54" s="453">
        <f t="shared" si="58"/>
        <v>28678</v>
      </c>
      <c r="AH54" s="452">
        <f t="shared" si="59"/>
        <v>6316</v>
      </c>
      <c r="AI54" s="458">
        <f>推計住基人口!W21</f>
        <v>362</v>
      </c>
      <c r="AJ54" s="443">
        <f>AG54-AH54+AI54</f>
        <v>22724</v>
      </c>
    </row>
    <row r="55" spans="1:36">
      <c r="A55" s="370" t="s">
        <v>60</v>
      </c>
      <c r="B55" s="387">
        <f>昼間人口!O55</f>
        <v>50523</v>
      </c>
      <c r="C55" s="176">
        <f>昼間人口!F55</f>
        <v>48486</v>
      </c>
      <c r="D55" s="452">
        <f>h22通勤通学!J219</f>
        <v>5018</v>
      </c>
      <c r="E55" s="461"/>
      <c r="F55" s="443">
        <f t="shared" ref="F55:F60" si="126">C55-D55+E55</f>
        <v>43468</v>
      </c>
      <c r="G55" s="219"/>
      <c r="H55" s="387">
        <f>昼間人口!P55</f>
        <v>48567</v>
      </c>
      <c r="I55" s="176">
        <f>昼間人口!G55</f>
        <v>46612</v>
      </c>
      <c r="J55" s="452">
        <f>h27通勤通学!T36</f>
        <v>5170</v>
      </c>
      <c r="K55" s="458">
        <f>推計住基人口!S24</f>
        <v>1098</v>
      </c>
      <c r="L55" s="443">
        <f t="shared" ref="L55:L60" si="127">I55-J55+K55</f>
        <v>42540</v>
      </c>
      <c r="M55" s="219"/>
      <c r="N55" s="385">
        <f>県推計人口!AI48</f>
        <v>48076</v>
      </c>
      <c r="O55" s="12">
        <f t="shared" si="120"/>
        <v>46138</v>
      </c>
      <c r="P55" s="452">
        <f t="shared" si="121"/>
        <v>4775</v>
      </c>
      <c r="Q55" s="458">
        <f>推計住基人口!T24</f>
        <v>1132</v>
      </c>
      <c r="R55" s="443">
        <f t="shared" ref="R55:R60" si="128">O55-P55+Q55</f>
        <v>42495</v>
      </c>
      <c r="S55" s="219"/>
      <c r="T55" s="453">
        <f>県推計人口!AJ48</f>
        <v>47461</v>
      </c>
      <c r="U55" s="12">
        <f t="shared" si="122"/>
        <v>45551</v>
      </c>
      <c r="V55" s="452">
        <f t="shared" si="123"/>
        <v>5052</v>
      </c>
      <c r="W55" s="458">
        <f>推計住基人口!U24</f>
        <v>1132</v>
      </c>
      <c r="X55" s="443">
        <f t="shared" ref="X55:X60" si="129">U55-V55+W55</f>
        <v>41631</v>
      </c>
      <c r="Y55" s="219"/>
      <c r="Z55" s="453">
        <f>県推計人口!AK48</f>
        <v>46779</v>
      </c>
      <c r="AA55" s="472">
        <f t="shared" si="124"/>
        <v>44896</v>
      </c>
      <c r="AB55" s="452">
        <f t="shared" si="125"/>
        <v>4980</v>
      </c>
      <c r="AC55" s="458">
        <f>推計住基人口!V24</f>
        <v>1134</v>
      </c>
      <c r="AD55" s="443">
        <f t="shared" ref="AD55:AD60" si="130">AA55-AB55+AC55</f>
        <v>41050</v>
      </c>
      <c r="AF55" s="450">
        <f>県推計人口!AL48</f>
        <v>46347</v>
      </c>
      <c r="AG55" s="453">
        <f t="shared" si="58"/>
        <v>44481</v>
      </c>
      <c r="AH55" s="452">
        <f t="shared" si="59"/>
        <v>4934</v>
      </c>
      <c r="AI55" s="458">
        <f>推計住基人口!W24</f>
        <v>1142</v>
      </c>
      <c r="AJ55" s="443">
        <f t="shared" ref="AJ55:AJ60" si="131">AG55-AH55+AI55</f>
        <v>40689</v>
      </c>
    </row>
    <row r="56" spans="1:36">
      <c r="A56" s="370" t="s">
        <v>61</v>
      </c>
      <c r="B56" s="387">
        <f>昼間人口!O56</f>
        <v>40938</v>
      </c>
      <c r="C56" s="176">
        <f>昼間人口!F56</f>
        <v>38618</v>
      </c>
      <c r="D56" s="452">
        <f>h22通勤通学!J369</f>
        <v>2640</v>
      </c>
      <c r="E56" s="461"/>
      <c r="F56" s="443">
        <f t="shared" si="126"/>
        <v>35978</v>
      </c>
      <c r="G56" s="219"/>
      <c r="H56" s="387">
        <f>昼間人口!P56</f>
        <v>37773</v>
      </c>
      <c r="I56" s="176">
        <f>昼間人口!G56</f>
        <v>35386</v>
      </c>
      <c r="J56" s="452">
        <f>h27通勤通学!T51</f>
        <v>2638</v>
      </c>
      <c r="K56" s="458">
        <f>推計住基人口!S39</f>
        <v>2431</v>
      </c>
      <c r="L56" s="443">
        <f t="shared" si="127"/>
        <v>35179</v>
      </c>
      <c r="M56" s="219"/>
      <c r="N56" s="385">
        <f>県推計人口!AI49</f>
        <v>37030</v>
      </c>
      <c r="O56" s="12">
        <f t="shared" si="120"/>
        <v>34931</v>
      </c>
      <c r="P56" s="452">
        <f t="shared" si="121"/>
        <v>2388</v>
      </c>
      <c r="Q56" s="458">
        <f>推計住基人口!T39</f>
        <v>2445</v>
      </c>
      <c r="R56" s="443">
        <f t="shared" si="128"/>
        <v>34988</v>
      </c>
      <c r="S56" s="219"/>
      <c r="T56" s="453">
        <f>県推計人口!AJ49</f>
        <v>36387</v>
      </c>
      <c r="U56" s="12">
        <f t="shared" si="122"/>
        <v>34088</v>
      </c>
      <c r="V56" s="452">
        <f t="shared" si="123"/>
        <v>2541</v>
      </c>
      <c r="W56" s="458">
        <f>推計住基人口!U39</f>
        <v>2445</v>
      </c>
      <c r="X56" s="443">
        <f t="shared" si="129"/>
        <v>33992</v>
      </c>
      <c r="Y56" s="219"/>
      <c r="Z56" s="453">
        <f>県推計人口!AK49</f>
        <v>35698</v>
      </c>
      <c r="AA56" s="472">
        <f t="shared" si="124"/>
        <v>33442</v>
      </c>
      <c r="AB56" s="452">
        <f t="shared" si="125"/>
        <v>2493</v>
      </c>
      <c r="AC56" s="458">
        <f>推計住基人口!V39</f>
        <v>2443</v>
      </c>
      <c r="AD56" s="443">
        <f t="shared" si="130"/>
        <v>33392</v>
      </c>
      <c r="AF56" s="450">
        <f>県推計人口!AL49</f>
        <v>35002</v>
      </c>
      <c r="AG56" s="453">
        <f t="shared" si="58"/>
        <v>32790</v>
      </c>
      <c r="AH56" s="452">
        <f t="shared" si="59"/>
        <v>2444</v>
      </c>
      <c r="AI56" s="458">
        <f>推計住基人口!W39</f>
        <v>2441</v>
      </c>
      <c r="AJ56" s="443">
        <f t="shared" si="131"/>
        <v>32787</v>
      </c>
    </row>
    <row r="57" spans="1:36">
      <c r="A57" s="370" t="s">
        <v>62</v>
      </c>
      <c r="B57" s="387">
        <f>昼間人口!O57</f>
        <v>80518</v>
      </c>
      <c r="C57" s="176">
        <f>昼間人口!F57</f>
        <v>76947</v>
      </c>
      <c r="D57" s="452">
        <f>h22通勤通学!J389</f>
        <v>14873</v>
      </c>
      <c r="E57" s="461"/>
      <c r="F57" s="443">
        <f t="shared" si="126"/>
        <v>62074</v>
      </c>
      <c r="G57" s="219"/>
      <c r="H57" s="387">
        <f>昼間人口!P57</f>
        <v>77419</v>
      </c>
      <c r="I57" s="176">
        <f>昼間人口!G57</f>
        <v>74509</v>
      </c>
      <c r="J57" s="452">
        <f>h27通勤通学!T53</f>
        <v>15387</v>
      </c>
      <c r="K57" s="458">
        <f>推計住基人口!S41</f>
        <v>1376</v>
      </c>
      <c r="L57" s="443">
        <f t="shared" si="127"/>
        <v>60498</v>
      </c>
      <c r="M57" s="219"/>
      <c r="N57" s="385">
        <f>県推計人口!AI50</f>
        <v>76881</v>
      </c>
      <c r="O57" s="12">
        <f t="shared" si="120"/>
        <v>73471</v>
      </c>
      <c r="P57" s="452">
        <f t="shared" si="121"/>
        <v>14201</v>
      </c>
      <c r="Q57" s="458">
        <f>推計住基人口!T41</f>
        <v>1420</v>
      </c>
      <c r="R57" s="443">
        <f t="shared" si="128"/>
        <v>60690</v>
      </c>
      <c r="S57" s="219"/>
      <c r="T57" s="453">
        <f>県推計人口!AJ50</f>
        <v>76264</v>
      </c>
      <c r="U57" s="12">
        <f t="shared" si="122"/>
        <v>73397</v>
      </c>
      <c r="V57" s="452">
        <f t="shared" si="123"/>
        <v>15157</v>
      </c>
      <c r="W57" s="458">
        <f>推計住基人口!U41</f>
        <v>1440</v>
      </c>
      <c r="X57" s="443">
        <f t="shared" si="129"/>
        <v>59680</v>
      </c>
      <c r="Y57" s="219"/>
      <c r="Z57" s="453">
        <f>県推計人口!AK50</f>
        <v>75558</v>
      </c>
      <c r="AA57" s="472">
        <f t="shared" si="124"/>
        <v>72718</v>
      </c>
      <c r="AB57" s="452">
        <f t="shared" si="125"/>
        <v>15017</v>
      </c>
      <c r="AC57" s="458">
        <f>推計住基人口!V41</f>
        <v>1439</v>
      </c>
      <c r="AD57" s="443">
        <f t="shared" si="130"/>
        <v>59140</v>
      </c>
      <c r="AF57" s="450">
        <f>県推計人口!AL50</f>
        <v>74892</v>
      </c>
      <c r="AG57" s="453">
        <f t="shared" si="58"/>
        <v>72077</v>
      </c>
      <c r="AH57" s="452">
        <f t="shared" si="59"/>
        <v>14885</v>
      </c>
      <c r="AI57" s="458">
        <f>推計住基人口!W41</f>
        <v>1439</v>
      </c>
      <c r="AJ57" s="443">
        <f t="shared" si="131"/>
        <v>58631</v>
      </c>
    </row>
    <row r="58" spans="1:36">
      <c r="A58" s="370" t="s">
        <v>63</v>
      </c>
      <c r="B58" s="387">
        <f>昼間人口!O58</f>
        <v>33438</v>
      </c>
      <c r="C58" s="176">
        <f>昼間人口!F58</f>
        <v>27833</v>
      </c>
      <c r="D58" s="452">
        <f>h22通勤通学!J469</f>
        <v>5643</v>
      </c>
      <c r="E58" s="461"/>
      <c r="F58" s="443">
        <f t="shared" si="126"/>
        <v>22190</v>
      </c>
      <c r="G58" s="219"/>
      <c r="H58" s="387">
        <f>昼間人口!P58</f>
        <v>33690</v>
      </c>
      <c r="I58" s="176">
        <f>昼間人口!G58</f>
        <v>27713</v>
      </c>
      <c r="J58" s="452">
        <f>h27通勤通学!T61</f>
        <v>5640</v>
      </c>
      <c r="K58" s="458">
        <f>推計住基人口!S49</f>
        <v>756</v>
      </c>
      <c r="L58" s="443">
        <f t="shared" si="127"/>
        <v>22829</v>
      </c>
      <c r="M58" s="219"/>
      <c r="N58" s="385">
        <f>県推計人口!AI51</f>
        <v>33562</v>
      </c>
      <c r="O58" s="12">
        <f t="shared" si="120"/>
        <v>27936</v>
      </c>
      <c r="P58" s="452">
        <f t="shared" si="121"/>
        <v>5664</v>
      </c>
      <c r="Q58" s="458">
        <f>推計住基人口!T49</f>
        <v>729</v>
      </c>
      <c r="R58" s="443">
        <f t="shared" si="128"/>
        <v>23001</v>
      </c>
      <c r="S58" s="219"/>
      <c r="T58" s="453">
        <f>県推計人口!AJ51</f>
        <v>33628</v>
      </c>
      <c r="U58" s="12">
        <f t="shared" si="122"/>
        <v>27662</v>
      </c>
      <c r="V58" s="452">
        <f t="shared" si="123"/>
        <v>5630</v>
      </c>
      <c r="W58" s="458">
        <f>推計住基人口!U49</f>
        <v>729</v>
      </c>
      <c r="X58" s="443">
        <f t="shared" si="129"/>
        <v>22761</v>
      </c>
      <c r="Y58" s="219"/>
      <c r="Z58" s="453">
        <f>県推計人口!AK51</f>
        <v>33548</v>
      </c>
      <c r="AA58" s="472">
        <f t="shared" si="124"/>
        <v>27596</v>
      </c>
      <c r="AB58" s="452">
        <f t="shared" si="125"/>
        <v>5616</v>
      </c>
      <c r="AC58" s="458">
        <f>推計住基人口!V49</f>
        <v>729</v>
      </c>
      <c r="AD58" s="443">
        <f t="shared" si="130"/>
        <v>22709</v>
      </c>
      <c r="AF58" s="450">
        <f>県推計人口!AL51</f>
        <v>33431</v>
      </c>
      <c r="AG58" s="453">
        <f t="shared" si="58"/>
        <v>27500</v>
      </c>
      <c r="AH58" s="452">
        <f t="shared" si="59"/>
        <v>5597</v>
      </c>
      <c r="AI58" s="458">
        <f>推計住基人口!W49</f>
        <v>729</v>
      </c>
      <c r="AJ58" s="443">
        <f t="shared" si="131"/>
        <v>22632</v>
      </c>
    </row>
    <row r="59" spans="1:36">
      <c r="A59" s="370" t="s">
        <v>64</v>
      </c>
      <c r="B59" s="387">
        <f>昼間人口!O59</f>
        <v>16636</v>
      </c>
      <c r="C59" s="176">
        <f>昼間人口!F59</f>
        <v>15916</v>
      </c>
      <c r="D59" s="452">
        <f>h22通勤通学!J479</f>
        <v>3479</v>
      </c>
      <c r="E59" s="461"/>
      <c r="F59" s="443">
        <f t="shared" si="126"/>
        <v>12437</v>
      </c>
      <c r="G59" s="219"/>
      <c r="H59" s="387">
        <f>昼間人口!P59</f>
        <v>15224</v>
      </c>
      <c r="I59" s="176">
        <f>昼間人口!G59</f>
        <v>14643</v>
      </c>
      <c r="J59" s="452">
        <f>h27通勤通学!T62</f>
        <v>3499</v>
      </c>
      <c r="K59" s="458">
        <f>推計住基人口!S50</f>
        <v>688</v>
      </c>
      <c r="L59" s="443">
        <f t="shared" si="127"/>
        <v>11832</v>
      </c>
      <c r="M59" s="219"/>
      <c r="N59" s="385">
        <f>県推計人口!AI52</f>
        <v>14953</v>
      </c>
      <c r="O59" s="12">
        <f t="shared" si="120"/>
        <v>14306</v>
      </c>
      <c r="P59" s="452">
        <f t="shared" si="121"/>
        <v>3127</v>
      </c>
      <c r="Q59" s="458">
        <f>推計住基人口!T50</f>
        <v>690</v>
      </c>
      <c r="R59" s="443">
        <f t="shared" si="128"/>
        <v>11869</v>
      </c>
      <c r="S59" s="219"/>
      <c r="T59" s="453">
        <f>県推計人口!AJ52</f>
        <v>14661</v>
      </c>
      <c r="U59" s="12">
        <f t="shared" si="122"/>
        <v>14101</v>
      </c>
      <c r="V59" s="452">
        <f t="shared" si="123"/>
        <v>3370</v>
      </c>
      <c r="W59" s="458">
        <f>推計住基人口!U50</f>
        <v>690</v>
      </c>
      <c r="X59" s="443">
        <f t="shared" si="129"/>
        <v>11421</v>
      </c>
      <c r="Y59" s="219"/>
      <c r="Z59" s="453">
        <f>県推計人口!AK52</f>
        <v>14373</v>
      </c>
      <c r="AA59" s="472">
        <f t="shared" si="124"/>
        <v>13824</v>
      </c>
      <c r="AB59" s="452">
        <f t="shared" si="125"/>
        <v>3303</v>
      </c>
      <c r="AC59" s="458">
        <f>推計住基人口!V50</f>
        <v>689</v>
      </c>
      <c r="AD59" s="443">
        <f t="shared" si="130"/>
        <v>11210</v>
      </c>
      <c r="AF59" s="450">
        <f>県推計人口!AL52</f>
        <v>14146</v>
      </c>
      <c r="AG59" s="453">
        <f t="shared" si="58"/>
        <v>13606</v>
      </c>
      <c r="AH59" s="452">
        <f t="shared" si="59"/>
        <v>3251</v>
      </c>
      <c r="AI59" s="458">
        <f>推計住基人口!W50</f>
        <v>689</v>
      </c>
      <c r="AJ59" s="443">
        <f t="shared" si="131"/>
        <v>11044</v>
      </c>
    </row>
    <row r="60" spans="1:36">
      <c r="A60" s="370" t="s">
        <v>65</v>
      </c>
      <c r="B60" s="387">
        <f>昼間人口!O60</f>
        <v>19265</v>
      </c>
      <c r="C60" s="176">
        <f>昼間人口!F60</f>
        <v>18992</v>
      </c>
      <c r="D60" s="452">
        <f>h22通勤通学!J489</f>
        <v>2557</v>
      </c>
      <c r="E60" s="461"/>
      <c r="F60" s="448">
        <f t="shared" si="126"/>
        <v>16435</v>
      </c>
      <c r="G60" s="219"/>
      <c r="H60" s="387">
        <f>昼間人口!P60</f>
        <v>17510</v>
      </c>
      <c r="I60" s="176">
        <f>昼間人口!G60</f>
        <v>17540</v>
      </c>
      <c r="J60" s="452">
        <f>h27通勤通学!T63</f>
        <v>2632</v>
      </c>
      <c r="K60" s="458">
        <f>推計住基人口!S51</f>
        <v>740</v>
      </c>
      <c r="L60" s="448">
        <f t="shared" si="127"/>
        <v>15648</v>
      </c>
      <c r="M60" s="219"/>
      <c r="N60" s="385">
        <f>県推計人口!AI53</f>
        <v>17051</v>
      </c>
      <c r="O60" s="12">
        <f t="shared" si="120"/>
        <v>16809</v>
      </c>
      <c r="P60" s="452">
        <f t="shared" si="121"/>
        <v>2263</v>
      </c>
      <c r="Q60" s="458">
        <f>推計住基人口!T51</f>
        <v>733</v>
      </c>
      <c r="R60" s="443">
        <f t="shared" si="128"/>
        <v>15279</v>
      </c>
      <c r="S60" s="219"/>
      <c r="T60" s="454">
        <f>県推計人口!AJ53</f>
        <v>16687</v>
      </c>
      <c r="U60" s="35">
        <f t="shared" si="122"/>
        <v>16716</v>
      </c>
      <c r="V60" s="466">
        <f t="shared" si="123"/>
        <v>2508</v>
      </c>
      <c r="W60" s="458">
        <f>推計住基人口!U51</f>
        <v>729</v>
      </c>
      <c r="X60" s="448">
        <f t="shared" si="129"/>
        <v>14937</v>
      </c>
      <c r="Y60" s="219"/>
      <c r="Z60" s="453">
        <f>県推計人口!AK53</f>
        <v>16308</v>
      </c>
      <c r="AA60" s="472">
        <f t="shared" si="124"/>
        <v>16336</v>
      </c>
      <c r="AB60" s="452">
        <f t="shared" si="125"/>
        <v>2451</v>
      </c>
      <c r="AC60" s="458">
        <f>推計住基人口!V51</f>
        <v>734</v>
      </c>
      <c r="AD60" s="443">
        <f t="shared" si="130"/>
        <v>14619</v>
      </c>
      <c r="AF60" s="451">
        <f>県推計人口!AL53</f>
        <v>15958</v>
      </c>
      <c r="AG60" s="453">
        <f t="shared" si="58"/>
        <v>15985</v>
      </c>
      <c r="AH60" s="466">
        <f t="shared" si="59"/>
        <v>2399</v>
      </c>
      <c r="AI60" s="458">
        <f>推計住基人口!W51</f>
        <v>730</v>
      </c>
      <c r="AJ60" s="443">
        <f t="shared" si="131"/>
        <v>14316</v>
      </c>
    </row>
    <row r="61" spans="1:36">
      <c r="A61" s="377" t="s">
        <v>23</v>
      </c>
      <c r="B61" s="436">
        <f>昼間人口!O61</f>
        <v>180607</v>
      </c>
      <c r="C61" s="262">
        <f>昼間人口!F61</f>
        <v>180798</v>
      </c>
      <c r="D61" s="459">
        <f>SUM(D62:D66)</f>
        <v>14940</v>
      </c>
      <c r="E61" s="459"/>
      <c r="F61" s="447">
        <f>SUM(F62:F66)</f>
        <v>165858</v>
      </c>
      <c r="G61" s="219"/>
      <c r="H61" s="436">
        <f>昼間人口!P61</f>
        <v>170232</v>
      </c>
      <c r="I61" s="262">
        <f>昼間人口!G61</f>
        <v>169844</v>
      </c>
      <c r="J61" s="459">
        <f>SUM(J62:J66)</f>
        <v>15142</v>
      </c>
      <c r="K61" s="463">
        <f>SUM(K62:K66)</f>
        <v>6747</v>
      </c>
      <c r="L61" s="447">
        <f>SUM(L62:L66)</f>
        <v>161449</v>
      </c>
      <c r="M61" s="219"/>
      <c r="N61" s="384">
        <f>県推計人口!AI54</f>
        <v>167971</v>
      </c>
      <c r="O61" s="468">
        <f t="shared" ref="O61" si="132">SUM(O62:O66)</f>
        <v>168239</v>
      </c>
      <c r="P61" s="449">
        <f>SUM(P62:P66)</f>
        <v>13855</v>
      </c>
      <c r="Q61" s="463">
        <f>SUM(Q62:Q66)</f>
        <v>6550</v>
      </c>
      <c r="R61" s="447">
        <f>SUM(R62:R66)</f>
        <v>160934</v>
      </c>
      <c r="S61" s="219"/>
      <c r="T61" s="449">
        <f t="shared" ref="T61:U61" si="133">SUM(T62:T66)</f>
        <v>165490</v>
      </c>
      <c r="U61" s="468">
        <f t="shared" si="133"/>
        <v>165157</v>
      </c>
      <c r="V61" s="449">
        <f>SUM(V62:V66)</f>
        <v>14715</v>
      </c>
      <c r="W61" s="463">
        <f>SUM(W62:W66)</f>
        <v>6544</v>
      </c>
      <c r="X61" s="447">
        <f>SUM(X62:X66)</f>
        <v>156986</v>
      </c>
      <c r="Y61" s="219"/>
      <c r="Z61" s="449">
        <f t="shared" ref="Z61:AA61" si="134">SUM(Z62:Z66)</f>
        <v>162791</v>
      </c>
      <c r="AA61" s="468">
        <f t="shared" si="134"/>
        <v>162472</v>
      </c>
      <c r="AB61" s="449">
        <f>SUM(AB62:AB66)</f>
        <v>14471</v>
      </c>
      <c r="AC61" s="463">
        <f>SUM(AC62:AC66)</f>
        <v>6550</v>
      </c>
      <c r="AD61" s="447">
        <f>SUM(AD62:AD66)</f>
        <v>154551</v>
      </c>
      <c r="AF61" s="450">
        <f>県推計人口!AL54</f>
        <v>159879</v>
      </c>
      <c r="AG61" s="1016">
        <f t="shared" ref="AG61:AH61" si="135">SUM(AG62:AG66)</f>
        <v>159584</v>
      </c>
      <c r="AH61" s="468">
        <f t="shared" si="135"/>
        <v>14208</v>
      </c>
      <c r="AI61" s="463">
        <f>SUM(AI62:AI66)</f>
        <v>6550</v>
      </c>
      <c r="AJ61" s="447">
        <f>SUM(AJ62:AJ66)</f>
        <v>151926</v>
      </c>
    </row>
    <row r="62" spans="1:36">
      <c r="A62" s="378" t="s">
        <v>66</v>
      </c>
      <c r="B62" s="387">
        <f>昼間人口!O62</f>
        <v>85592</v>
      </c>
      <c r="C62" s="176">
        <f>昼間人口!F62</f>
        <v>87326</v>
      </c>
      <c r="D62" s="452">
        <f>h22通勤通学!J199</f>
        <v>5509</v>
      </c>
      <c r="E62" s="461"/>
      <c r="F62" s="443">
        <f>C62-D62+E62</f>
        <v>81817</v>
      </c>
      <c r="G62" s="219"/>
      <c r="H62" s="387">
        <f>昼間人口!P62</f>
        <v>82250</v>
      </c>
      <c r="I62" s="176">
        <f>昼間人口!G62</f>
        <v>83834</v>
      </c>
      <c r="J62" s="452">
        <f>h27通勤通学!T34</f>
        <v>5745</v>
      </c>
      <c r="K62" s="458">
        <f>推計住基人口!S22</f>
        <v>2857</v>
      </c>
      <c r="L62" s="443">
        <f>I62-J62+K62</f>
        <v>80946</v>
      </c>
      <c r="M62" s="219"/>
      <c r="N62" s="385">
        <f>県推計人口!AI55</f>
        <v>81391</v>
      </c>
      <c r="O62" s="12">
        <f>ROUND(N62*C62/B62,0)</f>
        <v>83040</v>
      </c>
      <c r="P62" s="452">
        <f>ROUND(N62*D62/B62,0)</f>
        <v>5239</v>
      </c>
      <c r="Q62" s="458">
        <f>推計住基人口!T22</f>
        <v>2755</v>
      </c>
      <c r="R62" s="443">
        <f>O62-P62+Q62</f>
        <v>80556</v>
      </c>
      <c r="S62" s="219"/>
      <c r="T62" s="453">
        <f>県推計人口!AJ55</f>
        <v>80595</v>
      </c>
      <c r="U62" s="12">
        <f>ROUND(T62*I62/H62,0)</f>
        <v>82147</v>
      </c>
      <c r="V62" s="452">
        <f>ROUND(T62*J62/H62,0)</f>
        <v>5629</v>
      </c>
      <c r="W62" s="458">
        <f>推計住基人口!U22</f>
        <v>2753</v>
      </c>
      <c r="X62" s="443">
        <f>U62-V62+W62</f>
        <v>79271</v>
      </c>
      <c r="Y62" s="219"/>
      <c r="Z62" s="453">
        <f>県推計人口!AK55</f>
        <v>79428</v>
      </c>
      <c r="AA62" s="472">
        <f>ROUND(Z62*I62/H62,0)</f>
        <v>80958</v>
      </c>
      <c r="AB62" s="452">
        <f>ROUND(Z62*J62/H62,0)</f>
        <v>5548</v>
      </c>
      <c r="AC62" s="458">
        <f>推計住基人口!V22</f>
        <v>2755</v>
      </c>
      <c r="AD62" s="443">
        <f>AA62-AB62+AC62</f>
        <v>78165</v>
      </c>
      <c r="AF62" s="450">
        <f>県推計人口!AL55</f>
        <v>78299</v>
      </c>
      <c r="AG62" s="453">
        <f t="shared" si="58"/>
        <v>79807</v>
      </c>
      <c r="AH62" s="452">
        <f t="shared" si="59"/>
        <v>5469</v>
      </c>
      <c r="AI62" s="458">
        <f>推計住基人口!W22</f>
        <v>2754</v>
      </c>
      <c r="AJ62" s="443">
        <f>AG62-AH62+AI62</f>
        <v>77092</v>
      </c>
    </row>
    <row r="63" spans="1:36">
      <c r="A63" s="370" t="s">
        <v>67</v>
      </c>
      <c r="B63" s="387">
        <f>昼間人口!O63</f>
        <v>26501</v>
      </c>
      <c r="C63" s="176">
        <f>昼間人口!F63</f>
        <v>26344</v>
      </c>
      <c r="D63" s="452">
        <f>h22通勤通学!J319</f>
        <v>3469</v>
      </c>
      <c r="E63" s="461"/>
      <c r="F63" s="443">
        <f t="shared" ref="F63:F66" si="136">C63-D63+E63</f>
        <v>22875</v>
      </c>
      <c r="G63" s="219"/>
      <c r="H63" s="387">
        <f>昼間人口!P63</f>
        <v>24288</v>
      </c>
      <c r="I63" s="176">
        <f>昼間人口!G63</f>
        <v>24297</v>
      </c>
      <c r="J63" s="452">
        <f>h27通勤通学!T46</f>
        <v>3642</v>
      </c>
      <c r="K63" s="458">
        <f>推計住基人口!S34</f>
        <v>954</v>
      </c>
      <c r="L63" s="443">
        <f t="shared" ref="L63:L66" si="137">I63-J63+K63</f>
        <v>21609</v>
      </c>
      <c r="M63" s="219"/>
      <c r="N63" s="385">
        <f>県推計人口!AI56</f>
        <v>23922</v>
      </c>
      <c r="O63" s="12">
        <f>ROUND(N63*C63/B63,0)</f>
        <v>23780</v>
      </c>
      <c r="P63" s="452">
        <f>ROUND(N63*D63/B63,0)</f>
        <v>3131</v>
      </c>
      <c r="Q63" s="458">
        <f>推計住基人口!T34</f>
        <v>929</v>
      </c>
      <c r="R63" s="443">
        <f t="shared" ref="R63:R66" si="138">O63-P63+Q63</f>
        <v>21578</v>
      </c>
      <c r="S63" s="219"/>
      <c r="T63" s="453">
        <f>県推計人口!AJ56</f>
        <v>23427</v>
      </c>
      <c r="U63" s="12">
        <f>ROUND(T63*I63/H63,0)</f>
        <v>23436</v>
      </c>
      <c r="V63" s="452">
        <f>ROUND(T63*J63/H63,0)</f>
        <v>3513</v>
      </c>
      <c r="W63" s="458">
        <f>推計住基人口!U34</f>
        <v>927</v>
      </c>
      <c r="X63" s="443">
        <f t="shared" ref="X63:X66" si="139">U63-V63+W63</f>
        <v>20850</v>
      </c>
      <c r="Y63" s="219"/>
      <c r="Z63" s="453">
        <f>県推計人口!AK56</f>
        <v>22910</v>
      </c>
      <c r="AA63" s="472">
        <f>ROUND(Z63*I63/H63,0)</f>
        <v>22918</v>
      </c>
      <c r="AB63" s="452">
        <f>ROUND(Z63*J63/H63,0)</f>
        <v>3435</v>
      </c>
      <c r="AC63" s="458">
        <f>推計住基人口!V34</f>
        <v>930</v>
      </c>
      <c r="AD63" s="443">
        <f t="shared" ref="AD63:AD66" si="140">AA63-AB63+AC63</f>
        <v>20413</v>
      </c>
      <c r="AF63" s="450">
        <f>県推計人口!AL56</f>
        <v>22358</v>
      </c>
      <c r="AG63" s="453">
        <f t="shared" si="58"/>
        <v>22366</v>
      </c>
      <c r="AH63" s="452">
        <f t="shared" si="59"/>
        <v>3353</v>
      </c>
      <c r="AI63" s="458">
        <f>推計住基人口!W34</f>
        <v>930</v>
      </c>
      <c r="AJ63" s="443">
        <f t="shared" ref="AJ63:AJ66" si="141">AG63-AH63+AI63</f>
        <v>19943</v>
      </c>
    </row>
    <row r="64" spans="1:36">
      <c r="A64" s="370" t="s">
        <v>68</v>
      </c>
      <c r="B64" s="387">
        <f>昼間人口!O64</f>
        <v>32814</v>
      </c>
      <c r="C64" s="176">
        <f>昼間人口!F64</f>
        <v>33058</v>
      </c>
      <c r="D64" s="452">
        <f>h22通勤通学!J349</f>
        <v>4010</v>
      </c>
      <c r="E64" s="461"/>
      <c r="F64" s="443">
        <f t="shared" si="136"/>
        <v>29048</v>
      </c>
      <c r="G64" s="219"/>
      <c r="H64" s="387">
        <f>昼間人口!P64</f>
        <v>30805</v>
      </c>
      <c r="I64" s="176">
        <f>昼間人口!G64</f>
        <v>30601</v>
      </c>
      <c r="J64" s="452">
        <f>h27通勤通学!T49</f>
        <v>3738</v>
      </c>
      <c r="K64" s="458">
        <f>推計住基人口!S37</f>
        <v>1075</v>
      </c>
      <c r="L64" s="443">
        <f t="shared" si="137"/>
        <v>27938</v>
      </c>
      <c r="M64" s="219"/>
      <c r="N64" s="385">
        <f>県推計人口!AI57</f>
        <v>30507</v>
      </c>
      <c r="O64" s="12">
        <f>ROUND(N64*C64/B64,0)</f>
        <v>30734</v>
      </c>
      <c r="P64" s="452">
        <f>ROUND(N64*D64/B64,0)</f>
        <v>3728</v>
      </c>
      <c r="Q64" s="458">
        <f>推計住基人口!T37</f>
        <v>1059</v>
      </c>
      <c r="R64" s="443">
        <f t="shared" si="138"/>
        <v>28065</v>
      </c>
      <c r="S64" s="219"/>
      <c r="T64" s="453">
        <f>県推計人口!AJ57</f>
        <v>30075</v>
      </c>
      <c r="U64" s="12">
        <f>ROUND(T64*I64/H64,0)</f>
        <v>29876</v>
      </c>
      <c r="V64" s="452">
        <f>ROUND(T64*J64/H64,0)</f>
        <v>3649</v>
      </c>
      <c r="W64" s="458">
        <f>推計住基人口!U37</f>
        <v>1059</v>
      </c>
      <c r="X64" s="443">
        <f t="shared" si="139"/>
        <v>27286</v>
      </c>
      <c r="Y64" s="219"/>
      <c r="Z64" s="453">
        <f>県推計人口!AK57</f>
        <v>29693</v>
      </c>
      <c r="AA64" s="472">
        <f>ROUND(Z64*I64/H64,0)</f>
        <v>29496</v>
      </c>
      <c r="AB64" s="452">
        <f>ROUND(Z64*J64/H64,0)</f>
        <v>3603</v>
      </c>
      <c r="AC64" s="458">
        <f>推計住基人口!V37</f>
        <v>1059</v>
      </c>
      <c r="AD64" s="443">
        <f t="shared" si="140"/>
        <v>26952</v>
      </c>
      <c r="AF64" s="450">
        <f>県推計人口!AL57</f>
        <v>29238</v>
      </c>
      <c r="AG64" s="453">
        <f t="shared" si="58"/>
        <v>29044</v>
      </c>
      <c r="AH64" s="452">
        <f t="shared" si="59"/>
        <v>3548</v>
      </c>
      <c r="AI64" s="458">
        <f>推計住基人口!W37</f>
        <v>1059</v>
      </c>
      <c r="AJ64" s="443">
        <f t="shared" si="141"/>
        <v>26555</v>
      </c>
    </row>
    <row r="65" spans="1:36">
      <c r="A65" s="370" t="s">
        <v>69</v>
      </c>
      <c r="B65" s="387">
        <f>昼間人口!O65</f>
        <v>19696</v>
      </c>
      <c r="C65" s="176">
        <f>昼間人口!F65</f>
        <v>18584</v>
      </c>
      <c r="D65" s="452">
        <f>h22通勤通学!J499</f>
        <v>1147</v>
      </c>
      <c r="E65" s="461"/>
      <c r="F65" s="443">
        <f t="shared" si="136"/>
        <v>17437</v>
      </c>
      <c r="G65" s="219"/>
      <c r="H65" s="387">
        <f>昼間人口!P65</f>
        <v>18070</v>
      </c>
      <c r="I65" s="176">
        <f>昼間人口!G65</f>
        <v>16956</v>
      </c>
      <c r="J65" s="452">
        <f>h27通勤通学!T64</f>
        <v>1180</v>
      </c>
      <c r="K65" s="458">
        <f>推計住基人口!S52</f>
        <v>1137</v>
      </c>
      <c r="L65" s="443">
        <f t="shared" si="137"/>
        <v>16913</v>
      </c>
      <c r="M65" s="219"/>
      <c r="N65" s="385">
        <f>県推計人口!AI58</f>
        <v>17643</v>
      </c>
      <c r="O65" s="12">
        <f>ROUND(N65*C65/B65,0)</f>
        <v>16647</v>
      </c>
      <c r="P65" s="452">
        <f>ROUND(N65*D65/B65,0)</f>
        <v>1027</v>
      </c>
      <c r="Q65" s="458">
        <f>推計住基人口!T52</f>
        <v>1107</v>
      </c>
      <c r="R65" s="443">
        <f t="shared" si="138"/>
        <v>16727</v>
      </c>
      <c r="S65" s="219"/>
      <c r="T65" s="453">
        <f>県推計人口!AJ58</f>
        <v>17156</v>
      </c>
      <c r="U65" s="12">
        <f>ROUND(T65*I65/H65,0)</f>
        <v>16098</v>
      </c>
      <c r="V65" s="452">
        <f>ROUND(T65*J65/H65,0)</f>
        <v>1120</v>
      </c>
      <c r="W65" s="458">
        <f>推計住基人口!U52</f>
        <v>1106</v>
      </c>
      <c r="X65" s="443">
        <f t="shared" si="139"/>
        <v>16084</v>
      </c>
      <c r="Y65" s="219"/>
      <c r="Z65" s="453">
        <f>県推計人口!AK58</f>
        <v>16802</v>
      </c>
      <c r="AA65" s="472">
        <f>ROUND(Z65*I65/H65,0)</f>
        <v>15766</v>
      </c>
      <c r="AB65" s="452">
        <f>ROUND(Z65*J65/H65,0)</f>
        <v>1097</v>
      </c>
      <c r="AC65" s="458">
        <f>推計住基人口!V52</f>
        <v>1109</v>
      </c>
      <c r="AD65" s="443">
        <f t="shared" si="140"/>
        <v>15778</v>
      </c>
      <c r="AF65" s="450">
        <f>県推計人口!AL58</f>
        <v>16321</v>
      </c>
      <c r="AG65" s="453">
        <f t="shared" si="58"/>
        <v>15315</v>
      </c>
      <c r="AH65" s="452">
        <f t="shared" si="59"/>
        <v>1066</v>
      </c>
      <c r="AI65" s="458">
        <f>推計住基人口!W52</f>
        <v>1110</v>
      </c>
      <c r="AJ65" s="443">
        <f t="shared" si="141"/>
        <v>15359</v>
      </c>
    </row>
    <row r="66" spans="1:36">
      <c r="A66" s="372" t="s">
        <v>70</v>
      </c>
      <c r="B66" s="437">
        <f>昼間人口!O66</f>
        <v>16004</v>
      </c>
      <c r="C66" s="252">
        <f>昼間人口!F66</f>
        <v>15486</v>
      </c>
      <c r="D66" s="466">
        <f>h22通勤通学!J509</f>
        <v>805</v>
      </c>
      <c r="E66" s="462"/>
      <c r="F66" s="448">
        <f t="shared" si="136"/>
        <v>14681</v>
      </c>
      <c r="G66" s="219"/>
      <c r="H66" s="437">
        <f>昼間人口!P66</f>
        <v>14819</v>
      </c>
      <c r="I66" s="252">
        <f>昼間人口!G66</f>
        <v>14156</v>
      </c>
      <c r="J66" s="466">
        <f>h27通勤通学!T65</f>
        <v>837</v>
      </c>
      <c r="K66" s="581">
        <f>推計住基人口!S53</f>
        <v>724</v>
      </c>
      <c r="L66" s="448">
        <f t="shared" si="137"/>
        <v>14043</v>
      </c>
      <c r="M66" s="219"/>
      <c r="N66" s="386">
        <f>県推計人口!AI59</f>
        <v>14508</v>
      </c>
      <c r="O66" s="35">
        <f>ROUND(N66*C66/B66,0)</f>
        <v>14038</v>
      </c>
      <c r="P66" s="466">
        <f>ROUND(N66*D66/B66,0)</f>
        <v>730</v>
      </c>
      <c r="Q66" s="581">
        <f>推計住基人口!T53</f>
        <v>700</v>
      </c>
      <c r="R66" s="448">
        <f t="shared" si="138"/>
        <v>14008</v>
      </c>
      <c r="S66" s="219"/>
      <c r="T66" s="454">
        <f>県推計人口!AJ59</f>
        <v>14237</v>
      </c>
      <c r="U66" s="35">
        <f>ROUND(T66*I66/H66,0)</f>
        <v>13600</v>
      </c>
      <c r="V66" s="466">
        <f>ROUND(T66*J66/H66,0)</f>
        <v>804</v>
      </c>
      <c r="W66" s="581">
        <f>推計住基人口!U53</f>
        <v>699</v>
      </c>
      <c r="X66" s="448">
        <f t="shared" si="139"/>
        <v>13495</v>
      </c>
      <c r="Y66" s="219"/>
      <c r="Z66" s="454">
        <f>県推計人口!AK59</f>
        <v>13958</v>
      </c>
      <c r="AA66" s="473">
        <f>ROUND(Z66*I66/H66,0)</f>
        <v>13334</v>
      </c>
      <c r="AB66" s="466">
        <f>ROUND(Z66*J66/H66,0)</f>
        <v>788</v>
      </c>
      <c r="AC66" s="581">
        <f>推計住基人口!V53</f>
        <v>697</v>
      </c>
      <c r="AD66" s="448">
        <f t="shared" si="140"/>
        <v>13243</v>
      </c>
      <c r="AF66" s="450">
        <f>県推計人口!AL59</f>
        <v>13663</v>
      </c>
      <c r="AG66" s="453">
        <f t="shared" si="58"/>
        <v>13052</v>
      </c>
      <c r="AH66" s="452">
        <f t="shared" si="59"/>
        <v>772</v>
      </c>
      <c r="AI66" s="581">
        <f>推計住基人口!W53</f>
        <v>697</v>
      </c>
      <c r="AJ66" s="448">
        <f t="shared" si="141"/>
        <v>12977</v>
      </c>
    </row>
    <row r="67" spans="1:36">
      <c r="A67" s="379" t="s">
        <v>24</v>
      </c>
      <c r="B67" s="387">
        <f>昼間人口!O67</f>
        <v>111020</v>
      </c>
      <c r="C67" s="176">
        <f>昼間人口!F67</f>
        <v>105480</v>
      </c>
      <c r="D67" s="461">
        <f>D68+D69</f>
        <v>8436</v>
      </c>
      <c r="E67" s="461"/>
      <c r="F67" s="446">
        <f>F68+F69</f>
        <v>97044</v>
      </c>
      <c r="G67" s="219"/>
      <c r="H67" s="387">
        <f>昼間人口!P67</f>
        <v>106150</v>
      </c>
      <c r="I67" s="176">
        <f>昼間人口!G67</f>
        <v>101698</v>
      </c>
      <c r="J67" s="461">
        <f>J68+J69</f>
        <v>9139</v>
      </c>
      <c r="K67" s="458">
        <f>K68+K69</f>
        <v>3914</v>
      </c>
      <c r="L67" s="446">
        <f>L68+L69</f>
        <v>96473</v>
      </c>
      <c r="M67" s="219"/>
      <c r="N67" s="385">
        <f>県推計人口!AI60</f>
        <v>105103</v>
      </c>
      <c r="O67" s="471">
        <f t="shared" ref="O67" si="142">O68+O69</f>
        <v>99856</v>
      </c>
      <c r="P67" s="452">
        <f>P68+P69</f>
        <v>7994</v>
      </c>
      <c r="Q67" s="458">
        <f>Q68+Q69</f>
        <v>3828</v>
      </c>
      <c r="R67" s="446">
        <f>R68+R69</f>
        <v>95690</v>
      </c>
      <c r="S67" s="219"/>
      <c r="T67" s="452">
        <f t="shared" ref="T67:U67" si="143">T68+T69</f>
        <v>103955</v>
      </c>
      <c r="U67" s="471">
        <f t="shared" si="143"/>
        <v>99593</v>
      </c>
      <c r="V67" s="452">
        <f>V68+V69</f>
        <v>8953</v>
      </c>
      <c r="W67" s="458">
        <f>W68+W69</f>
        <v>3830</v>
      </c>
      <c r="X67" s="446">
        <f>X68+X69</f>
        <v>94470</v>
      </c>
      <c r="Y67" s="219"/>
      <c r="Z67" s="452">
        <f t="shared" ref="Z67:AA67" si="144">Z68+Z69</f>
        <v>102875</v>
      </c>
      <c r="AA67" s="471">
        <f t="shared" si="144"/>
        <v>98557</v>
      </c>
      <c r="AB67" s="452">
        <f>AB68+AB69</f>
        <v>8860</v>
      </c>
      <c r="AC67" s="458">
        <f>AC68+AC69</f>
        <v>3816</v>
      </c>
      <c r="AD67" s="446">
        <f>AD68+AD69</f>
        <v>93513</v>
      </c>
      <c r="AF67" s="1014">
        <f>県推計人口!AL60</f>
        <v>101720</v>
      </c>
      <c r="AG67" s="1016">
        <f t="shared" ref="AG67:AH67" si="145">AG68+AG69</f>
        <v>97451</v>
      </c>
      <c r="AH67" s="449">
        <f t="shared" si="145"/>
        <v>8760</v>
      </c>
      <c r="AI67" s="458">
        <f>AI68+AI69</f>
        <v>3816</v>
      </c>
      <c r="AJ67" s="446">
        <f>AJ68+AJ69</f>
        <v>92507</v>
      </c>
    </row>
    <row r="68" spans="1:36">
      <c r="A68" s="370" t="s">
        <v>323</v>
      </c>
      <c r="B68" s="387">
        <f>昼間人口!O68</f>
        <v>43263</v>
      </c>
      <c r="C68" s="176">
        <f>昼間人口!F68</f>
        <v>40719</v>
      </c>
      <c r="D68" s="452">
        <f>h22通勤通学!J309</f>
        <v>4218</v>
      </c>
      <c r="E68" s="461"/>
      <c r="F68" s="443">
        <f>C68-D68+E68</f>
        <v>36501</v>
      </c>
      <c r="G68" s="219"/>
      <c r="H68" s="387">
        <f>昼間人口!P68</f>
        <v>41490</v>
      </c>
      <c r="I68" s="176">
        <f>昼間人口!G68</f>
        <v>39016</v>
      </c>
      <c r="J68" s="452">
        <f>h27通勤通学!T45</f>
        <v>4315</v>
      </c>
      <c r="K68" s="458">
        <f>推計住基人口!S33</f>
        <v>1566</v>
      </c>
      <c r="L68" s="443">
        <f>I68-J68+K68</f>
        <v>36267</v>
      </c>
      <c r="M68" s="219"/>
      <c r="N68" s="385">
        <f>県推計人口!AI61</f>
        <v>41159</v>
      </c>
      <c r="O68" s="12">
        <f>ROUND(N68*C68/B68,0)</f>
        <v>38739</v>
      </c>
      <c r="P68" s="452">
        <f>ROUND(N68*D68/B68,0)</f>
        <v>4013</v>
      </c>
      <c r="Q68" s="458">
        <f>推計住基人口!T33</f>
        <v>1535</v>
      </c>
      <c r="R68" s="443">
        <f>O68-P68+Q68</f>
        <v>36261</v>
      </c>
      <c r="S68" s="219"/>
      <c r="T68" s="453">
        <f>県推計人口!AJ61</f>
        <v>40708</v>
      </c>
      <c r="U68" s="12">
        <f>ROUND(T68*I68/H68,0)</f>
        <v>38281</v>
      </c>
      <c r="V68" s="452">
        <f>ROUND(T68*J68/H68,0)</f>
        <v>4234</v>
      </c>
      <c r="W68" s="458">
        <f>推計住基人口!U33</f>
        <v>1534</v>
      </c>
      <c r="X68" s="443">
        <f>U68-V68+W68</f>
        <v>35581</v>
      </c>
      <c r="Y68" s="219"/>
      <c r="Z68" s="453">
        <f>県推計人口!AK61</f>
        <v>40320</v>
      </c>
      <c r="AA68" s="472">
        <f>ROUND(Z68*I68/H68,0)</f>
        <v>37916</v>
      </c>
      <c r="AB68" s="452">
        <f>ROUND(Z68*J68/H68,0)</f>
        <v>4193</v>
      </c>
      <c r="AC68" s="458">
        <f>推計住基人口!V33</f>
        <v>1533</v>
      </c>
      <c r="AD68" s="443">
        <f>AA68-AB68+AC68</f>
        <v>35256</v>
      </c>
      <c r="AF68" s="450">
        <f>県推計人口!AL61</f>
        <v>39858</v>
      </c>
      <c r="AG68" s="453">
        <f t="shared" si="58"/>
        <v>37481</v>
      </c>
      <c r="AH68" s="452">
        <f t="shared" si="59"/>
        <v>4145</v>
      </c>
      <c r="AI68" s="458">
        <f>推計住基人口!W33</f>
        <v>1537</v>
      </c>
      <c r="AJ68" s="443">
        <f>AG68-AH68+AI68</f>
        <v>34873</v>
      </c>
    </row>
    <row r="69" spans="1:36">
      <c r="A69" s="370" t="s">
        <v>71</v>
      </c>
      <c r="B69" s="387">
        <f>昼間人口!O69</f>
        <v>67757</v>
      </c>
      <c r="C69" s="176">
        <f>昼間人口!F69</f>
        <v>64761</v>
      </c>
      <c r="D69" s="452">
        <f>h22通勤通学!J329</f>
        <v>4218</v>
      </c>
      <c r="E69" s="461"/>
      <c r="F69" s="448">
        <f>C69-D69+E69</f>
        <v>60543</v>
      </c>
      <c r="G69" s="219"/>
      <c r="H69" s="387">
        <f>昼間人口!P69</f>
        <v>64660</v>
      </c>
      <c r="I69" s="176">
        <f>昼間人口!G69</f>
        <v>62682</v>
      </c>
      <c r="J69" s="452">
        <f>h27通勤通学!T47</f>
        <v>4824</v>
      </c>
      <c r="K69" s="458">
        <f>推計住基人口!S35</f>
        <v>2348</v>
      </c>
      <c r="L69" s="448">
        <f>I69-J69+K69</f>
        <v>60206</v>
      </c>
      <c r="M69" s="219"/>
      <c r="N69" s="385">
        <f>県推計人口!AI62</f>
        <v>63944</v>
      </c>
      <c r="O69" s="12">
        <f>ROUND(N69*C69/B69,0)</f>
        <v>61117</v>
      </c>
      <c r="P69" s="452">
        <f>ROUND(N69*D69/B69,0)</f>
        <v>3981</v>
      </c>
      <c r="Q69" s="458">
        <f>推計住基人口!T35</f>
        <v>2293</v>
      </c>
      <c r="R69" s="443">
        <f>O69-P69+Q69</f>
        <v>59429</v>
      </c>
      <c r="S69" s="219"/>
      <c r="T69" s="454">
        <f>県推計人口!AJ62</f>
        <v>63247</v>
      </c>
      <c r="U69" s="12">
        <f>ROUND(T69*I69/H69,0)</f>
        <v>61312</v>
      </c>
      <c r="V69" s="466">
        <f>ROUND(T69*J69/H69,0)</f>
        <v>4719</v>
      </c>
      <c r="W69" s="458">
        <f>推計住基人口!U35</f>
        <v>2296</v>
      </c>
      <c r="X69" s="448">
        <f>U69-V69+W69</f>
        <v>58889</v>
      </c>
      <c r="Y69" s="219"/>
      <c r="Z69" s="453">
        <f>県推計人口!AK62</f>
        <v>62555</v>
      </c>
      <c r="AA69" s="472">
        <f>ROUND(Z69*I69/H69,0)</f>
        <v>60641</v>
      </c>
      <c r="AB69" s="452">
        <f>ROUND(Z69*J69/H69,0)</f>
        <v>4667</v>
      </c>
      <c r="AC69" s="458">
        <f>推計住基人口!V35</f>
        <v>2283</v>
      </c>
      <c r="AD69" s="443">
        <f>AA69-AB69+AC69</f>
        <v>58257</v>
      </c>
      <c r="AF69" s="451">
        <f>県推計人口!AL62</f>
        <v>61862</v>
      </c>
      <c r="AG69" s="453">
        <f t="shared" si="58"/>
        <v>59970</v>
      </c>
      <c r="AH69" s="466">
        <f t="shared" si="59"/>
        <v>4615</v>
      </c>
      <c r="AI69" s="458">
        <f>推計住基人口!W35</f>
        <v>2279</v>
      </c>
      <c r="AJ69" s="443">
        <f>AG69-AH69+AI69</f>
        <v>57634</v>
      </c>
    </row>
    <row r="70" spans="1:36">
      <c r="A70" s="380" t="s">
        <v>25</v>
      </c>
      <c r="B70" s="436">
        <f>昼間人口!O70</f>
        <v>143547</v>
      </c>
      <c r="C70" s="262">
        <f>昼間人口!F70</f>
        <v>142038</v>
      </c>
      <c r="D70" s="459">
        <f>SUM(D71:D73)</f>
        <v>14035</v>
      </c>
      <c r="E70" s="459"/>
      <c r="F70" s="447">
        <f>SUM(F71:F73)</f>
        <v>128003</v>
      </c>
      <c r="G70" s="219"/>
      <c r="H70" s="436">
        <f>昼間人口!P70</f>
        <v>135147</v>
      </c>
      <c r="I70" s="262">
        <f>昼間人口!G70</f>
        <v>133952</v>
      </c>
      <c r="J70" s="459">
        <f>SUM(J71:J73)</f>
        <v>14449</v>
      </c>
      <c r="K70" s="463">
        <f>SUM(K71:K73)</f>
        <v>6189</v>
      </c>
      <c r="L70" s="447">
        <f>SUM(L71:L73)</f>
        <v>125692</v>
      </c>
      <c r="M70" s="219"/>
      <c r="N70" s="384">
        <f>県推計人口!AI63</f>
        <v>133512</v>
      </c>
      <c r="O70" s="468">
        <f t="shared" ref="O70" si="146">SUM(O71:O73)</f>
        <v>132088</v>
      </c>
      <c r="P70" s="449">
        <f>SUM(P71:P73)</f>
        <v>13035</v>
      </c>
      <c r="Q70" s="463">
        <f>SUM(Q71:Q73)</f>
        <v>6170</v>
      </c>
      <c r="R70" s="447">
        <f>SUM(R71:R73)</f>
        <v>125223</v>
      </c>
      <c r="S70" s="219"/>
      <c r="T70" s="449">
        <f t="shared" ref="T70:U70" si="147">SUM(T71:T73)</f>
        <v>131912</v>
      </c>
      <c r="U70" s="468">
        <f t="shared" si="147"/>
        <v>130743</v>
      </c>
      <c r="V70" s="449">
        <f>SUM(V71:V73)</f>
        <v>14100</v>
      </c>
      <c r="W70" s="463">
        <f>SUM(W71:W73)</f>
        <v>6175</v>
      </c>
      <c r="X70" s="447">
        <f>SUM(X71:X73)</f>
        <v>122818</v>
      </c>
      <c r="Y70" s="219"/>
      <c r="Z70" s="449">
        <f t="shared" ref="Z70:AA70" si="148">SUM(Z71:Z73)</f>
        <v>129836</v>
      </c>
      <c r="AA70" s="468">
        <f t="shared" si="148"/>
        <v>128682</v>
      </c>
      <c r="AB70" s="449">
        <f>SUM(AB71:AB73)</f>
        <v>13873</v>
      </c>
      <c r="AC70" s="463">
        <f>SUM(AC71:AC73)</f>
        <v>6189</v>
      </c>
      <c r="AD70" s="447">
        <f>SUM(AD71:AD73)</f>
        <v>120998</v>
      </c>
      <c r="AF70" s="450">
        <f>県推計人口!AL63</f>
        <v>128013</v>
      </c>
      <c r="AG70" s="1016">
        <f t="shared" ref="AG70:AH70" si="149">SUM(AG71:AG73)</f>
        <v>126871</v>
      </c>
      <c r="AH70" s="449">
        <f t="shared" si="149"/>
        <v>13672</v>
      </c>
      <c r="AI70" s="463">
        <f>SUM(AI71:AI73)</f>
        <v>6183</v>
      </c>
      <c r="AJ70" s="447">
        <f>SUM(AJ71:AJ73)</f>
        <v>119382</v>
      </c>
    </row>
    <row r="71" spans="1:36">
      <c r="A71" s="378" t="s">
        <v>72</v>
      </c>
      <c r="B71" s="387">
        <f>昼間人口!O71</f>
        <v>47254</v>
      </c>
      <c r="C71" s="176">
        <f>昼間人口!F71</f>
        <v>49148</v>
      </c>
      <c r="D71" s="452">
        <f>h22通勤通学!J159</f>
        <v>7041</v>
      </c>
      <c r="E71" s="461"/>
      <c r="F71" s="443">
        <f>C71-D71+E71</f>
        <v>42107</v>
      </c>
      <c r="G71" s="219"/>
      <c r="H71" s="387">
        <f>昼間人口!P71</f>
        <v>44258</v>
      </c>
      <c r="I71" s="176">
        <f>昼間人口!G71</f>
        <v>45415</v>
      </c>
      <c r="J71" s="452">
        <f>h27通勤通学!T30</f>
        <v>6685</v>
      </c>
      <c r="K71" s="458">
        <f>推計住基人口!S18</f>
        <v>1765</v>
      </c>
      <c r="L71" s="443">
        <f>I71-J71+K71</f>
        <v>40495</v>
      </c>
      <c r="M71" s="219"/>
      <c r="N71" s="385">
        <f>県推計人口!AI64</f>
        <v>43693</v>
      </c>
      <c r="O71" s="12">
        <f>ROUND(N71*C71/B71,0)</f>
        <v>45444</v>
      </c>
      <c r="P71" s="452">
        <f>ROUND(N71*D71/B71,0)</f>
        <v>6510</v>
      </c>
      <c r="Q71" s="458">
        <f>推計住基人口!T18</f>
        <v>1761</v>
      </c>
      <c r="R71" s="443">
        <f>O71-P71+Q71</f>
        <v>40695</v>
      </c>
      <c r="S71" s="219"/>
      <c r="T71" s="453">
        <f>県推計人口!AJ64</f>
        <v>43149</v>
      </c>
      <c r="U71" s="12">
        <f>ROUND(T71*I71/H71,0)</f>
        <v>44277</v>
      </c>
      <c r="V71" s="452">
        <f>ROUND(T71*J71/H71,0)</f>
        <v>6517</v>
      </c>
      <c r="W71" s="458">
        <f>推計住基人口!U18</f>
        <v>1766</v>
      </c>
      <c r="X71" s="443">
        <f>U71-V71+W71</f>
        <v>39526</v>
      </c>
      <c r="Y71" s="219"/>
      <c r="Z71" s="453">
        <f>県推計人口!AK64</f>
        <v>42415</v>
      </c>
      <c r="AA71" s="472">
        <f>ROUND(Z71*I71/H71,0)</f>
        <v>43524</v>
      </c>
      <c r="AB71" s="452">
        <f>ROUND(Z71*J71/H71,0)</f>
        <v>6407</v>
      </c>
      <c r="AC71" s="458">
        <f>推計住基人口!V18</f>
        <v>1774</v>
      </c>
      <c r="AD71" s="443">
        <f>AA71-AB71+AC71</f>
        <v>38891</v>
      </c>
      <c r="AF71" s="450">
        <f>県推計人口!AL64</f>
        <v>41727</v>
      </c>
      <c r="AG71" s="453">
        <f t="shared" si="58"/>
        <v>42818</v>
      </c>
      <c r="AH71" s="452">
        <f t="shared" si="59"/>
        <v>6303</v>
      </c>
      <c r="AI71" s="458">
        <f>推計住基人口!W18</f>
        <v>1766</v>
      </c>
      <c r="AJ71" s="443">
        <f>AG71-AH71+AI71</f>
        <v>38281</v>
      </c>
    </row>
    <row r="72" spans="1:36">
      <c r="A72" s="370" t="s">
        <v>73</v>
      </c>
      <c r="B72" s="387">
        <f>昼間人口!O72</f>
        <v>49834</v>
      </c>
      <c r="C72" s="176">
        <f>昼間人口!F72</f>
        <v>48118</v>
      </c>
      <c r="D72" s="452">
        <f>h22通勤通学!J339</f>
        <v>3454</v>
      </c>
      <c r="E72" s="461"/>
      <c r="F72" s="443">
        <f t="shared" ref="F72:F73" si="150">C72-D72+E72</f>
        <v>44664</v>
      </c>
      <c r="G72" s="219"/>
      <c r="H72" s="387">
        <f>昼間人口!P72</f>
        <v>46912</v>
      </c>
      <c r="I72" s="176">
        <f>昼間人口!G72</f>
        <v>45413</v>
      </c>
      <c r="J72" s="452">
        <f>h27通勤通学!T48</f>
        <v>3616</v>
      </c>
      <c r="K72" s="458">
        <f>推計住基人口!S36</f>
        <v>2421</v>
      </c>
      <c r="L72" s="443">
        <f t="shared" ref="L72:L73" si="151">I72-J72+K72</f>
        <v>44218</v>
      </c>
      <c r="M72" s="219"/>
      <c r="N72" s="385">
        <f>県推計人口!AI65</f>
        <v>46369</v>
      </c>
      <c r="O72" s="12">
        <f>ROUND(N72*C72/B72,0)</f>
        <v>44772</v>
      </c>
      <c r="P72" s="452">
        <f>ROUND(N72*D72/B72,0)</f>
        <v>3214</v>
      </c>
      <c r="Q72" s="458">
        <f>推計住基人口!T36</f>
        <v>2466</v>
      </c>
      <c r="R72" s="443">
        <f t="shared" ref="R72:R73" si="152">O72-P72+Q72</f>
        <v>44024</v>
      </c>
      <c r="S72" s="219"/>
      <c r="T72" s="453">
        <f>県推計人口!AJ65</f>
        <v>45779</v>
      </c>
      <c r="U72" s="12">
        <f>ROUND(T72*I72/H72,0)</f>
        <v>44316</v>
      </c>
      <c r="V72" s="452">
        <f>ROUND(T72*J72/H72,0)</f>
        <v>3529</v>
      </c>
      <c r="W72" s="458">
        <f>推計住基人口!U36</f>
        <v>2466</v>
      </c>
      <c r="X72" s="443">
        <f t="shared" ref="X72:X73" si="153">U72-V72+W72</f>
        <v>43253</v>
      </c>
      <c r="Y72" s="219"/>
      <c r="Z72" s="453">
        <f>県推計人口!AK65</f>
        <v>45167</v>
      </c>
      <c r="AA72" s="472">
        <f>ROUND(Z72*I72/H72,0)</f>
        <v>43724</v>
      </c>
      <c r="AB72" s="452">
        <f>ROUND(Z72*J72/H72,0)</f>
        <v>3481</v>
      </c>
      <c r="AC72" s="458">
        <f>推計住基人口!V36</f>
        <v>2466</v>
      </c>
      <c r="AD72" s="443">
        <f t="shared" ref="AD72:AD73" si="154">AA72-AB72+AC72</f>
        <v>42709</v>
      </c>
      <c r="AF72" s="450">
        <f>県推計人口!AL65</f>
        <v>44605</v>
      </c>
      <c r="AG72" s="453">
        <f t="shared" si="58"/>
        <v>43180</v>
      </c>
      <c r="AH72" s="452">
        <f t="shared" si="59"/>
        <v>3438</v>
      </c>
      <c r="AI72" s="458">
        <f>推計住基人口!W36</f>
        <v>2466</v>
      </c>
      <c r="AJ72" s="443">
        <f t="shared" ref="AJ72:AJ73" si="155">AG72-AH72+AI72</f>
        <v>42208</v>
      </c>
    </row>
    <row r="73" spans="1:36">
      <c r="A73" s="372" t="s">
        <v>74</v>
      </c>
      <c r="B73" s="437">
        <f>昼間人口!O73</f>
        <v>46459</v>
      </c>
      <c r="C73" s="252">
        <f>昼間人口!F73</f>
        <v>44772</v>
      </c>
      <c r="D73" s="466">
        <f>h22通勤通学!J359</f>
        <v>3540</v>
      </c>
      <c r="E73" s="462"/>
      <c r="F73" s="448">
        <f t="shared" si="150"/>
        <v>41232</v>
      </c>
      <c r="G73" s="219"/>
      <c r="H73" s="437">
        <f>昼間人口!P73</f>
        <v>43977</v>
      </c>
      <c r="I73" s="252">
        <f>昼間人口!G73</f>
        <v>43124</v>
      </c>
      <c r="J73" s="466">
        <f>h27通勤通学!T50</f>
        <v>4148</v>
      </c>
      <c r="K73" s="581">
        <f>推計住基人口!S38</f>
        <v>2003</v>
      </c>
      <c r="L73" s="448">
        <f t="shared" si="151"/>
        <v>40979</v>
      </c>
      <c r="M73" s="219"/>
      <c r="N73" s="386">
        <f>県推計人口!AI66</f>
        <v>43450</v>
      </c>
      <c r="O73" s="35">
        <f>ROUND(N73*C73/B73,0)</f>
        <v>41872</v>
      </c>
      <c r="P73" s="466">
        <f>ROUND(N73*D73/B73,0)</f>
        <v>3311</v>
      </c>
      <c r="Q73" s="581">
        <f>推計住基人口!T38</f>
        <v>1943</v>
      </c>
      <c r="R73" s="448">
        <f t="shared" si="152"/>
        <v>40504</v>
      </c>
      <c r="S73" s="219"/>
      <c r="T73" s="454">
        <f>県推計人口!AJ66</f>
        <v>42984</v>
      </c>
      <c r="U73" s="35">
        <f>ROUND(T73*I73/H73,0)</f>
        <v>42150</v>
      </c>
      <c r="V73" s="466">
        <f>ROUND(T73*J73/H73,0)</f>
        <v>4054</v>
      </c>
      <c r="W73" s="581">
        <f>推計住基人口!U38</f>
        <v>1943</v>
      </c>
      <c r="X73" s="448">
        <f t="shared" si="153"/>
        <v>40039</v>
      </c>
      <c r="Y73" s="219"/>
      <c r="Z73" s="454">
        <f>県推計人口!AK66</f>
        <v>42254</v>
      </c>
      <c r="AA73" s="473">
        <f>ROUND(Z73*I73/H73,0)</f>
        <v>41434</v>
      </c>
      <c r="AB73" s="466">
        <f>ROUND(Z73*J73/H73,0)</f>
        <v>3985</v>
      </c>
      <c r="AC73" s="581">
        <f>推計住基人口!V38</f>
        <v>1949</v>
      </c>
      <c r="AD73" s="448">
        <f t="shared" si="154"/>
        <v>39398</v>
      </c>
      <c r="AF73" s="451">
        <f>県推計人口!AL66</f>
        <v>41681</v>
      </c>
      <c r="AG73" s="454">
        <f t="shared" si="58"/>
        <v>40873</v>
      </c>
      <c r="AH73" s="466">
        <f t="shared" si="59"/>
        <v>3931</v>
      </c>
      <c r="AI73" s="581">
        <f>推計住基人口!W38</f>
        <v>1951</v>
      </c>
      <c r="AJ73" s="448">
        <f t="shared" si="155"/>
        <v>38893</v>
      </c>
    </row>
    <row r="74" spans="1:36">
      <c r="A74" s="54" t="s">
        <v>329</v>
      </c>
      <c r="B74" s="275"/>
    </row>
    <row r="81" spans="1:2">
      <c r="A81"/>
      <c r="B81"/>
    </row>
    <row r="82" spans="1:2">
      <c r="A82"/>
      <c r="B82"/>
    </row>
    <row r="83" spans="1:2">
      <c r="A83"/>
      <c r="B83"/>
    </row>
    <row r="84" spans="1:2">
      <c r="A84"/>
      <c r="B84"/>
    </row>
    <row r="85" spans="1:2">
      <c r="A85"/>
      <c r="B85"/>
    </row>
    <row r="86" spans="1:2">
      <c r="A86"/>
      <c r="B86"/>
    </row>
    <row r="87" spans="1:2">
      <c r="A87"/>
      <c r="B87"/>
    </row>
    <row r="88" spans="1:2">
      <c r="A88"/>
      <c r="B88"/>
    </row>
    <row r="89" spans="1:2">
      <c r="A89"/>
      <c r="B89"/>
    </row>
    <row r="90" spans="1:2">
      <c r="A90"/>
      <c r="B90"/>
    </row>
    <row r="91" spans="1:2">
      <c r="A91"/>
      <c r="B91"/>
    </row>
    <row r="92" spans="1:2">
      <c r="A92"/>
      <c r="B92"/>
    </row>
    <row r="93" spans="1:2">
      <c r="A93"/>
      <c r="B93"/>
    </row>
    <row r="94" spans="1:2">
      <c r="A94"/>
      <c r="B94"/>
    </row>
    <row r="95" spans="1:2">
      <c r="A95"/>
      <c r="B95"/>
    </row>
    <row r="96" spans="1:2">
      <c r="A96"/>
      <c r="B96"/>
    </row>
    <row r="97" spans="1:2">
      <c r="A97"/>
      <c r="B97"/>
    </row>
    <row r="98" spans="1:2">
      <c r="A98"/>
      <c r="B98"/>
    </row>
    <row r="99" spans="1:2">
      <c r="A99"/>
      <c r="B99"/>
    </row>
    <row r="100" spans="1:2">
      <c r="A100"/>
      <c r="B100"/>
    </row>
    <row r="101" spans="1:2">
      <c r="A101"/>
      <c r="B101"/>
    </row>
    <row r="102" spans="1:2">
      <c r="A102"/>
      <c r="B102"/>
    </row>
    <row r="103" spans="1:2">
      <c r="A103"/>
      <c r="B103"/>
    </row>
    <row r="104" spans="1:2">
      <c r="A104"/>
      <c r="B104"/>
    </row>
    <row r="105" spans="1:2">
      <c r="A105"/>
      <c r="B105"/>
    </row>
    <row r="106" spans="1:2">
      <c r="A106"/>
      <c r="B106"/>
    </row>
    <row r="107" spans="1:2">
      <c r="A107"/>
      <c r="B107"/>
    </row>
    <row r="108" spans="1:2">
      <c r="A108"/>
      <c r="B108"/>
    </row>
    <row r="109" spans="1:2">
      <c r="A109"/>
      <c r="B109"/>
    </row>
    <row r="110" spans="1:2">
      <c r="A110"/>
      <c r="B110"/>
    </row>
    <row r="111" spans="1:2">
      <c r="A111"/>
      <c r="B111"/>
    </row>
    <row r="112" spans="1:2">
      <c r="A112"/>
      <c r="B112"/>
    </row>
    <row r="113" spans="1:2">
      <c r="A113"/>
      <c r="B113"/>
    </row>
    <row r="114" spans="1:2">
      <c r="A114"/>
      <c r="B114"/>
    </row>
    <row r="115" spans="1:2">
      <c r="A115"/>
      <c r="B115"/>
    </row>
    <row r="116" spans="1:2">
      <c r="A116"/>
      <c r="B116"/>
    </row>
    <row r="117" spans="1:2">
      <c r="A117"/>
      <c r="B117"/>
    </row>
    <row r="118" spans="1:2">
      <c r="A118"/>
      <c r="B118"/>
    </row>
    <row r="119" spans="1:2">
      <c r="A119"/>
      <c r="B119"/>
    </row>
    <row r="120" spans="1:2">
      <c r="A120"/>
      <c r="B120"/>
    </row>
    <row r="121" spans="1:2">
      <c r="A121"/>
      <c r="B121"/>
    </row>
    <row r="122" spans="1:2">
      <c r="A122"/>
      <c r="B122"/>
    </row>
    <row r="123" spans="1:2">
      <c r="A123"/>
      <c r="B123"/>
    </row>
    <row r="124" spans="1:2">
      <c r="A124"/>
      <c r="B124"/>
    </row>
    <row r="125" spans="1:2">
      <c r="A125"/>
      <c r="B125"/>
    </row>
    <row r="126" spans="1:2">
      <c r="A126"/>
      <c r="B126"/>
    </row>
    <row r="127" spans="1:2">
      <c r="A127"/>
      <c r="B127"/>
    </row>
    <row r="128" spans="1:2">
      <c r="A128"/>
      <c r="B128"/>
    </row>
    <row r="129" spans="1:2">
      <c r="A129"/>
      <c r="B129"/>
    </row>
    <row r="130" spans="1:2">
      <c r="A130"/>
      <c r="B130"/>
    </row>
    <row r="131" spans="1:2">
      <c r="A131"/>
      <c r="B131"/>
    </row>
    <row r="132" spans="1:2">
      <c r="A132"/>
      <c r="B132"/>
    </row>
    <row r="133" spans="1:2">
      <c r="A133"/>
      <c r="B133"/>
    </row>
    <row r="135" spans="1:2">
      <c r="A135"/>
      <c r="B135"/>
    </row>
    <row r="136" spans="1:2">
      <c r="A136"/>
      <c r="B136"/>
    </row>
    <row r="137" spans="1:2">
      <c r="A137"/>
      <c r="B137"/>
    </row>
    <row r="138" spans="1:2">
      <c r="A138"/>
      <c r="B138"/>
    </row>
    <row r="139" spans="1:2">
      <c r="A139"/>
      <c r="B139"/>
    </row>
    <row r="140" spans="1:2">
      <c r="A140"/>
      <c r="B140"/>
    </row>
    <row r="141" spans="1:2">
      <c r="A141"/>
      <c r="B141"/>
    </row>
    <row r="142" spans="1:2">
      <c r="A142"/>
      <c r="B142"/>
    </row>
    <row r="143" spans="1:2">
      <c r="A143"/>
      <c r="B143"/>
    </row>
    <row r="144" spans="1:2">
      <c r="A144"/>
      <c r="B144"/>
    </row>
    <row r="145" spans="1:2">
      <c r="A145"/>
      <c r="B145"/>
    </row>
    <row r="146" spans="1:2">
      <c r="A146"/>
      <c r="B146"/>
    </row>
    <row r="147" spans="1:2">
      <c r="A147"/>
      <c r="B147"/>
    </row>
    <row r="148" spans="1:2">
      <c r="A148"/>
      <c r="B148"/>
    </row>
    <row r="149" spans="1:2">
      <c r="A149"/>
      <c r="B149"/>
    </row>
    <row r="150" spans="1:2">
      <c r="A150"/>
      <c r="B150"/>
    </row>
    <row r="151" spans="1:2">
      <c r="A151"/>
      <c r="B151"/>
    </row>
    <row r="152" spans="1:2">
      <c r="A152"/>
      <c r="B152"/>
    </row>
    <row r="153" spans="1:2">
      <c r="A153"/>
      <c r="B153"/>
    </row>
    <row r="154" spans="1:2">
      <c r="A154"/>
      <c r="B154"/>
    </row>
    <row r="155" spans="1:2">
      <c r="A155"/>
      <c r="B155"/>
    </row>
    <row r="156" spans="1:2">
      <c r="A156"/>
      <c r="B156"/>
    </row>
    <row r="157" spans="1:2">
      <c r="A157"/>
      <c r="B157"/>
    </row>
    <row r="158" spans="1:2">
      <c r="A158"/>
      <c r="B158"/>
    </row>
    <row r="159" spans="1:2">
      <c r="A159"/>
      <c r="B159"/>
    </row>
    <row r="160" spans="1:2">
      <c r="A160"/>
      <c r="B160"/>
    </row>
    <row r="161" spans="1:2">
      <c r="A161"/>
      <c r="B161"/>
    </row>
    <row r="162" spans="1:2">
      <c r="A162"/>
      <c r="B162"/>
    </row>
    <row r="163" spans="1:2">
      <c r="A163"/>
      <c r="B163"/>
    </row>
    <row r="164" spans="1:2">
      <c r="A164"/>
      <c r="B164"/>
    </row>
    <row r="165" spans="1:2">
      <c r="A165"/>
      <c r="B165"/>
    </row>
    <row r="166" spans="1:2">
      <c r="A166"/>
      <c r="B166"/>
    </row>
    <row r="167" spans="1:2">
      <c r="A167"/>
      <c r="B167"/>
    </row>
    <row r="168" spans="1:2">
      <c r="A168"/>
      <c r="B168"/>
    </row>
    <row r="169" spans="1:2">
      <c r="A169"/>
      <c r="B169"/>
    </row>
    <row r="170" spans="1:2">
      <c r="A170"/>
      <c r="B170"/>
    </row>
    <row r="171" spans="1:2">
      <c r="A171"/>
      <c r="B171"/>
    </row>
    <row r="172" spans="1:2">
      <c r="A172"/>
      <c r="B172"/>
    </row>
    <row r="173" spans="1:2">
      <c r="A173"/>
      <c r="B173"/>
    </row>
    <row r="174" spans="1:2">
      <c r="A174"/>
      <c r="B174"/>
    </row>
    <row r="175" spans="1:2">
      <c r="A175"/>
      <c r="B175"/>
    </row>
    <row r="176" spans="1:2">
      <c r="A176"/>
      <c r="B176"/>
    </row>
    <row r="177" spans="1:2">
      <c r="A177"/>
      <c r="B177"/>
    </row>
    <row r="178" spans="1:2">
      <c r="A178"/>
      <c r="B178"/>
    </row>
    <row r="179" spans="1:2">
      <c r="A179"/>
      <c r="B179"/>
    </row>
    <row r="180" spans="1:2">
      <c r="A180"/>
      <c r="B180"/>
    </row>
    <row r="181" spans="1:2">
      <c r="A181"/>
      <c r="B181"/>
    </row>
    <row r="182" spans="1:2">
      <c r="A182"/>
      <c r="B182"/>
    </row>
    <row r="183" spans="1:2">
      <c r="A183"/>
      <c r="B183"/>
    </row>
    <row r="184" spans="1:2">
      <c r="A184"/>
      <c r="B184"/>
    </row>
    <row r="185" spans="1:2">
      <c r="A185"/>
      <c r="B185"/>
    </row>
    <row r="186" spans="1:2">
      <c r="A186"/>
      <c r="B186"/>
    </row>
    <row r="187" spans="1:2">
      <c r="A187"/>
      <c r="B187"/>
    </row>
    <row r="188" spans="1:2">
      <c r="A188"/>
      <c r="B188"/>
    </row>
    <row r="189" spans="1:2">
      <c r="A189"/>
      <c r="B189"/>
    </row>
    <row r="190" spans="1:2">
      <c r="A190"/>
      <c r="B190"/>
    </row>
    <row r="191" spans="1:2">
      <c r="A191"/>
      <c r="B191"/>
    </row>
    <row r="192" spans="1:2">
      <c r="A192"/>
      <c r="B192"/>
    </row>
    <row r="193" spans="1:2">
      <c r="A193"/>
      <c r="B193"/>
    </row>
    <row r="194" spans="1:2">
      <c r="A194"/>
      <c r="B194"/>
    </row>
    <row r="195" spans="1:2">
      <c r="A195"/>
      <c r="B195"/>
    </row>
    <row r="196" spans="1:2">
      <c r="A196"/>
      <c r="B196"/>
    </row>
    <row r="197" spans="1:2">
      <c r="A197"/>
      <c r="B197"/>
    </row>
    <row r="198" spans="1:2">
      <c r="A198"/>
      <c r="B198"/>
    </row>
    <row r="199" spans="1:2">
      <c r="A199"/>
      <c r="B199"/>
    </row>
    <row r="200" spans="1:2">
      <c r="A200"/>
      <c r="B200"/>
    </row>
    <row r="201" spans="1:2">
      <c r="A201"/>
      <c r="B201"/>
    </row>
    <row r="202" spans="1:2">
      <c r="A202"/>
      <c r="B202"/>
    </row>
    <row r="203" spans="1:2">
      <c r="A203"/>
      <c r="B203"/>
    </row>
    <row r="204" spans="1:2">
      <c r="A204"/>
      <c r="B204"/>
    </row>
    <row r="205" spans="1:2">
      <c r="A205"/>
      <c r="B205"/>
    </row>
    <row r="206" spans="1:2">
      <c r="A206"/>
      <c r="B206"/>
    </row>
    <row r="207" spans="1:2">
      <c r="A207"/>
      <c r="B207"/>
    </row>
    <row r="208" spans="1:2">
      <c r="A208"/>
      <c r="B208"/>
    </row>
    <row r="209" spans="1:2">
      <c r="A209"/>
      <c r="B209"/>
    </row>
    <row r="210" spans="1:2">
      <c r="A210"/>
      <c r="B210"/>
    </row>
    <row r="211" spans="1:2">
      <c r="A211"/>
      <c r="B211"/>
    </row>
    <row r="212" spans="1:2">
      <c r="A212"/>
      <c r="B212"/>
    </row>
    <row r="213" spans="1:2">
      <c r="A213"/>
      <c r="B213"/>
    </row>
    <row r="214" spans="1:2">
      <c r="A214"/>
      <c r="B214"/>
    </row>
    <row r="215" spans="1:2">
      <c r="A215"/>
      <c r="B215"/>
    </row>
    <row r="216" spans="1:2">
      <c r="A216"/>
      <c r="B216"/>
    </row>
    <row r="217" spans="1:2">
      <c r="A217"/>
      <c r="B217"/>
    </row>
    <row r="218" spans="1:2">
      <c r="A218"/>
      <c r="B218"/>
    </row>
    <row r="219" spans="1:2">
      <c r="A219"/>
      <c r="B219"/>
    </row>
    <row r="220" spans="1:2">
      <c r="A220"/>
      <c r="B220"/>
    </row>
    <row r="221" spans="1:2">
      <c r="A221"/>
      <c r="B221"/>
    </row>
    <row r="222" spans="1:2">
      <c r="A222"/>
      <c r="B222"/>
    </row>
    <row r="223" spans="1:2">
      <c r="A223"/>
      <c r="B223"/>
    </row>
    <row r="224" spans="1:2">
      <c r="A224"/>
      <c r="B224"/>
    </row>
    <row r="225" spans="1:2">
      <c r="A225"/>
      <c r="B225"/>
    </row>
    <row r="226" spans="1:2">
      <c r="A226"/>
      <c r="B226"/>
    </row>
    <row r="227" spans="1:2">
      <c r="A227"/>
      <c r="B227"/>
    </row>
    <row r="228" spans="1:2">
      <c r="A228"/>
      <c r="B228"/>
    </row>
    <row r="229" spans="1:2">
      <c r="A229"/>
      <c r="B229"/>
    </row>
    <row r="230" spans="1:2">
      <c r="A230"/>
      <c r="B230"/>
    </row>
    <row r="231" spans="1:2">
      <c r="A231"/>
      <c r="B231"/>
    </row>
    <row r="232" spans="1:2">
      <c r="A232"/>
      <c r="B232"/>
    </row>
    <row r="233" spans="1:2">
      <c r="A233"/>
      <c r="B233"/>
    </row>
    <row r="234" spans="1:2">
      <c r="A234"/>
      <c r="B234"/>
    </row>
    <row r="235" spans="1:2">
      <c r="A235"/>
      <c r="B235"/>
    </row>
    <row r="236" spans="1:2">
      <c r="A236"/>
      <c r="B236"/>
    </row>
    <row r="237" spans="1:2">
      <c r="A237"/>
      <c r="B237"/>
    </row>
    <row r="238" spans="1:2">
      <c r="A238"/>
      <c r="B238"/>
    </row>
    <row r="239" spans="1:2">
      <c r="A239"/>
      <c r="B239"/>
    </row>
    <row r="241" spans="1:2">
      <c r="A241"/>
      <c r="B241"/>
    </row>
    <row r="242" spans="1:2">
      <c r="A242"/>
      <c r="B242"/>
    </row>
    <row r="243" spans="1:2">
      <c r="A243"/>
      <c r="B243"/>
    </row>
    <row r="244" spans="1:2">
      <c r="A244"/>
      <c r="B244"/>
    </row>
    <row r="245" spans="1:2">
      <c r="A245"/>
      <c r="B245"/>
    </row>
    <row r="246" spans="1:2">
      <c r="A246"/>
      <c r="B246"/>
    </row>
    <row r="247" spans="1:2">
      <c r="A247"/>
      <c r="B247"/>
    </row>
    <row r="248" spans="1:2">
      <c r="A248"/>
      <c r="B248"/>
    </row>
    <row r="249" spans="1:2">
      <c r="A249"/>
      <c r="B249"/>
    </row>
    <row r="250" spans="1:2">
      <c r="A250"/>
      <c r="B250"/>
    </row>
    <row r="251" spans="1:2">
      <c r="A251"/>
      <c r="B251"/>
    </row>
    <row r="252" spans="1:2">
      <c r="A252"/>
      <c r="B252"/>
    </row>
    <row r="253" spans="1:2">
      <c r="A253"/>
      <c r="B253"/>
    </row>
    <row r="254" spans="1:2">
      <c r="A254"/>
      <c r="B254"/>
    </row>
    <row r="255" spans="1:2">
      <c r="A255"/>
      <c r="B255"/>
    </row>
    <row r="256" spans="1:2">
      <c r="A256"/>
      <c r="B256"/>
    </row>
    <row r="257" spans="1:2">
      <c r="A257"/>
      <c r="B257"/>
    </row>
    <row r="258" spans="1:2">
      <c r="A258"/>
      <c r="B258"/>
    </row>
    <row r="259" spans="1:2">
      <c r="A259"/>
      <c r="B259"/>
    </row>
    <row r="260" spans="1:2">
      <c r="A260"/>
      <c r="B260"/>
    </row>
    <row r="261" spans="1:2">
      <c r="A261"/>
      <c r="B261"/>
    </row>
    <row r="262" spans="1:2">
      <c r="A262"/>
      <c r="B262"/>
    </row>
    <row r="263" spans="1:2">
      <c r="A263"/>
      <c r="B263"/>
    </row>
    <row r="264" spans="1:2">
      <c r="A264"/>
      <c r="B264"/>
    </row>
    <row r="265" spans="1:2">
      <c r="A265"/>
      <c r="B265"/>
    </row>
    <row r="266" spans="1:2">
      <c r="A266"/>
      <c r="B266"/>
    </row>
    <row r="267" spans="1:2">
      <c r="A267"/>
      <c r="B267"/>
    </row>
    <row r="268" spans="1:2">
      <c r="A268"/>
      <c r="B268"/>
    </row>
    <row r="269" spans="1:2">
      <c r="A269"/>
      <c r="B269"/>
    </row>
    <row r="270" spans="1:2">
      <c r="A270"/>
      <c r="B270"/>
    </row>
    <row r="271" spans="1:2">
      <c r="A271"/>
      <c r="B271"/>
    </row>
    <row r="272" spans="1:2">
      <c r="A272"/>
      <c r="B272"/>
    </row>
    <row r="273" spans="1:2">
      <c r="A273"/>
      <c r="B273"/>
    </row>
    <row r="274" spans="1:2">
      <c r="A274"/>
      <c r="B274"/>
    </row>
    <row r="275" spans="1:2">
      <c r="A275"/>
      <c r="B275"/>
    </row>
    <row r="276" spans="1:2">
      <c r="A276"/>
      <c r="B276"/>
    </row>
    <row r="277" spans="1:2">
      <c r="A277"/>
      <c r="B277"/>
    </row>
    <row r="278" spans="1:2">
      <c r="A278"/>
      <c r="B278"/>
    </row>
    <row r="279" spans="1:2">
      <c r="A279"/>
      <c r="B279"/>
    </row>
    <row r="280" spans="1:2">
      <c r="A280"/>
      <c r="B280"/>
    </row>
    <row r="281" spans="1:2">
      <c r="A281"/>
      <c r="B281"/>
    </row>
    <row r="282" spans="1:2">
      <c r="A282"/>
      <c r="B282"/>
    </row>
    <row r="283" spans="1:2">
      <c r="A283"/>
      <c r="B283"/>
    </row>
    <row r="284" spans="1:2">
      <c r="A284"/>
      <c r="B284"/>
    </row>
    <row r="285" spans="1:2">
      <c r="A285"/>
      <c r="B285"/>
    </row>
    <row r="286" spans="1:2">
      <c r="A286"/>
      <c r="B286"/>
    </row>
    <row r="287" spans="1:2">
      <c r="A287"/>
      <c r="B287"/>
    </row>
    <row r="288" spans="1:2">
      <c r="A288"/>
      <c r="B288"/>
    </row>
    <row r="289" spans="1:2">
      <c r="A289"/>
      <c r="B289"/>
    </row>
    <row r="290" spans="1:2">
      <c r="A290"/>
      <c r="B290"/>
    </row>
    <row r="291" spans="1:2">
      <c r="A291"/>
      <c r="B291"/>
    </row>
    <row r="292" spans="1:2">
      <c r="A292"/>
      <c r="B292"/>
    </row>
    <row r="293" spans="1:2">
      <c r="A293"/>
      <c r="B293"/>
    </row>
    <row r="294" spans="1:2">
      <c r="A294"/>
      <c r="B294"/>
    </row>
    <row r="295" spans="1:2">
      <c r="A295"/>
      <c r="B295"/>
    </row>
    <row r="296" spans="1:2">
      <c r="A296"/>
      <c r="B296"/>
    </row>
    <row r="297" spans="1:2">
      <c r="A297"/>
      <c r="B297"/>
    </row>
    <row r="298" spans="1:2">
      <c r="A298"/>
      <c r="B298"/>
    </row>
    <row r="299" spans="1:2">
      <c r="A299"/>
      <c r="B299"/>
    </row>
    <row r="300" spans="1:2">
      <c r="A300"/>
      <c r="B300"/>
    </row>
    <row r="301" spans="1:2">
      <c r="A301"/>
      <c r="B301"/>
    </row>
    <row r="302" spans="1:2">
      <c r="A302"/>
      <c r="B302"/>
    </row>
    <row r="303" spans="1:2">
      <c r="A303"/>
      <c r="B303"/>
    </row>
    <row r="304" spans="1:2">
      <c r="A304"/>
      <c r="B304"/>
    </row>
    <row r="305" spans="1:2">
      <c r="A305"/>
      <c r="B305"/>
    </row>
    <row r="306" spans="1:2">
      <c r="A306"/>
      <c r="B306"/>
    </row>
    <row r="307" spans="1:2">
      <c r="A307"/>
      <c r="B307"/>
    </row>
    <row r="308" spans="1:2">
      <c r="A308"/>
      <c r="B308"/>
    </row>
    <row r="309" spans="1:2">
      <c r="A309"/>
      <c r="B309"/>
    </row>
    <row r="310" spans="1:2">
      <c r="A310"/>
      <c r="B310"/>
    </row>
    <row r="311" spans="1:2">
      <c r="A311"/>
      <c r="B311"/>
    </row>
    <row r="312" spans="1:2">
      <c r="A312"/>
      <c r="B312"/>
    </row>
    <row r="313" spans="1:2">
      <c r="A313"/>
      <c r="B313"/>
    </row>
    <row r="314" spans="1:2">
      <c r="A314"/>
      <c r="B314"/>
    </row>
    <row r="315" spans="1:2">
      <c r="A315"/>
      <c r="B315"/>
    </row>
    <row r="316" spans="1:2">
      <c r="A316"/>
      <c r="B316"/>
    </row>
    <row r="317" spans="1:2">
      <c r="A317"/>
      <c r="B317"/>
    </row>
    <row r="318" spans="1:2">
      <c r="A318"/>
      <c r="B318"/>
    </row>
    <row r="319" spans="1:2">
      <c r="A319"/>
      <c r="B319"/>
    </row>
    <row r="320" spans="1:2">
      <c r="A320"/>
      <c r="B320"/>
    </row>
    <row r="321" spans="1:2">
      <c r="A321"/>
      <c r="B321"/>
    </row>
    <row r="322" spans="1:2">
      <c r="A322"/>
      <c r="B322"/>
    </row>
    <row r="323" spans="1:2">
      <c r="A323"/>
      <c r="B323"/>
    </row>
    <row r="324" spans="1:2">
      <c r="A324"/>
      <c r="B324"/>
    </row>
    <row r="325" spans="1:2">
      <c r="A325"/>
      <c r="B325"/>
    </row>
    <row r="326" spans="1:2">
      <c r="A326"/>
      <c r="B326"/>
    </row>
    <row r="327" spans="1:2">
      <c r="A327"/>
      <c r="B327"/>
    </row>
    <row r="328" spans="1:2">
      <c r="A328"/>
      <c r="B328"/>
    </row>
    <row r="329" spans="1:2">
      <c r="A329"/>
      <c r="B329"/>
    </row>
    <row r="330" spans="1:2">
      <c r="A330"/>
      <c r="B330"/>
    </row>
    <row r="331" spans="1:2">
      <c r="A331"/>
      <c r="B331"/>
    </row>
    <row r="332" spans="1:2">
      <c r="A332"/>
      <c r="B332"/>
    </row>
    <row r="333" spans="1:2">
      <c r="A333"/>
      <c r="B333"/>
    </row>
    <row r="334" spans="1:2">
      <c r="A334"/>
      <c r="B334"/>
    </row>
    <row r="335" spans="1:2">
      <c r="A335"/>
      <c r="B335"/>
    </row>
    <row r="336" spans="1:2">
      <c r="A336"/>
      <c r="B336"/>
    </row>
    <row r="337" spans="1:2">
      <c r="A337"/>
      <c r="B337"/>
    </row>
    <row r="338" spans="1:2">
      <c r="A338"/>
      <c r="B338"/>
    </row>
    <row r="339" spans="1:2">
      <c r="A339"/>
      <c r="B339"/>
    </row>
    <row r="340" spans="1:2">
      <c r="A340"/>
      <c r="B340"/>
    </row>
    <row r="341" spans="1:2">
      <c r="A341"/>
      <c r="B341"/>
    </row>
    <row r="342" spans="1:2">
      <c r="A342"/>
      <c r="B342"/>
    </row>
    <row r="343" spans="1:2">
      <c r="A343"/>
      <c r="B343"/>
    </row>
    <row r="344" spans="1:2">
      <c r="A344"/>
      <c r="B344"/>
    </row>
    <row r="345" spans="1:2">
      <c r="A345"/>
      <c r="B345"/>
    </row>
    <row r="346" spans="1:2">
      <c r="A346"/>
      <c r="B346"/>
    </row>
    <row r="347" spans="1:2">
      <c r="A347"/>
      <c r="B347"/>
    </row>
    <row r="348" spans="1:2">
      <c r="A348"/>
      <c r="B348"/>
    </row>
    <row r="350" spans="1:2">
      <c r="A350"/>
      <c r="B350"/>
    </row>
    <row r="351" spans="1:2">
      <c r="A351"/>
      <c r="B351"/>
    </row>
    <row r="352" spans="1:2">
      <c r="A352"/>
      <c r="B352"/>
    </row>
    <row r="353" spans="1:2">
      <c r="A353"/>
      <c r="B353"/>
    </row>
    <row r="354" spans="1:2">
      <c r="A354"/>
      <c r="B354"/>
    </row>
    <row r="355" spans="1:2">
      <c r="A355"/>
      <c r="B355"/>
    </row>
    <row r="356" spans="1:2">
      <c r="A356"/>
      <c r="B356"/>
    </row>
    <row r="357" spans="1:2">
      <c r="A357"/>
      <c r="B357"/>
    </row>
    <row r="358" spans="1:2">
      <c r="A358"/>
      <c r="B358"/>
    </row>
    <row r="359" spans="1:2">
      <c r="A359"/>
      <c r="B359"/>
    </row>
    <row r="360" spans="1:2">
      <c r="A360"/>
      <c r="B360"/>
    </row>
    <row r="361" spans="1:2">
      <c r="A361"/>
      <c r="B361"/>
    </row>
    <row r="362" spans="1:2">
      <c r="A362"/>
      <c r="B362"/>
    </row>
    <row r="363" spans="1:2">
      <c r="A363"/>
      <c r="B363"/>
    </row>
    <row r="364" spans="1:2">
      <c r="A364"/>
      <c r="B364"/>
    </row>
    <row r="365" spans="1:2">
      <c r="A365"/>
      <c r="B365"/>
    </row>
    <row r="366" spans="1:2">
      <c r="A366"/>
      <c r="B366"/>
    </row>
    <row r="367" spans="1:2">
      <c r="A367"/>
      <c r="B367"/>
    </row>
    <row r="368" spans="1:2">
      <c r="A368"/>
      <c r="B368"/>
    </row>
    <row r="369" spans="1:2">
      <c r="A369"/>
      <c r="B369"/>
    </row>
    <row r="370" spans="1:2">
      <c r="A370"/>
      <c r="B370"/>
    </row>
    <row r="371" spans="1:2">
      <c r="A371"/>
      <c r="B371"/>
    </row>
    <row r="372" spans="1:2">
      <c r="A372"/>
      <c r="B372"/>
    </row>
    <row r="373" spans="1:2">
      <c r="A373"/>
      <c r="B373"/>
    </row>
    <row r="374" spans="1:2">
      <c r="A374"/>
      <c r="B374"/>
    </row>
    <row r="375" spans="1:2">
      <c r="A375"/>
      <c r="B375"/>
    </row>
    <row r="376" spans="1:2">
      <c r="A376"/>
      <c r="B376"/>
    </row>
    <row r="377" spans="1:2">
      <c r="A377"/>
      <c r="B377"/>
    </row>
    <row r="378" spans="1:2">
      <c r="A378"/>
      <c r="B378"/>
    </row>
    <row r="379" spans="1:2">
      <c r="A379"/>
      <c r="B379"/>
    </row>
    <row r="380" spans="1:2">
      <c r="A380"/>
      <c r="B380"/>
    </row>
    <row r="381" spans="1:2">
      <c r="A381"/>
      <c r="B381"/>
    </row>
    <row r="382" spans="1:2">
      <c r="A382"/>
      <c r="B382"/>
    </row>
    <row r="383" spans="1:2">
      <c r="A383"/>
      <c r="B383"/>
    </row>
    <row r="384" spans="1:2">
      <c r="A384"/>
      <c r="B384"/>
    </row>
    <row r="385" spans="1:2">
      <c r="A385"/>
      <c r="B385"/>
    </row>
    <row r="386" spans="1:2">
      <c r="A386"/>
      <c r="B386"/>
    </row>
    <row r="387" spans="1:2">
      <c r="A387"/>
      <c r="B387"/>
    </row>
    <row r="388" spans="1:2">
      <c r="A388"/>
      <c r="B388"/>
    </row>
    <row r="389" spans="1:2">
      <c r="A389"/>
      <c r="B389"/>
    </row>
    <row r="390" spans="1:2">
      <c r="A390"/>
      <c r="B390"/>
    </row>
    <row r="391" spans="1:2">
      <c r="A391"/>
      <c r="B391"/>
    </row>
    <row r="392" spans="1:2">
      <c r="A392"/>
      <c r="B392"/>
    </row>
    <row r="393" spans="1:2">
      <c r="A393"/>
      <c r="B393"/>
    </row>
    <row r="394" spans="1:2">
      <c r="A394"/>
      <c r="B394"/>
    </row>
    <row r="395" spans="1:2">
      <c r="A395"/>
      <c r="B395"/>
    </row>
    <row r="396" spans="1:2">
      <c r="A396"/>
      <c r="B396"/>
    </row>
    <row r="397" spans="1:2">
      <c r="A397"/>
      <c r="B397"/>
    </row>
    <row r="398" spans="1:2">
      <c r="A398"/>
      <c r="B398"/>
    </row>
    <row r="399" spans="1:2">
      <c r="A399"/>
      <c r="B399"/>
    </row>
    <row r="400" spans="1:2">
      <c r="A400"/>
      <c r="B400"/>
    </row>
    <row r="401" spans="1:2">
      <c r="A401"/>
      <c r="B401"/>
    </row>
    <row r="402" spans="1:2">
      <c r="A402"/>
      <c r="B402"/>
    </row>
    <row r="403" spans="1:2">
      <c r="A403"/>
      <c r="B403"/>
    </row>
    <row r="404" spans="1:2">
      <c r="A404"/>
      <c r="B404"/>
    </row>
    <row r="405" spans="1:2">
      <c r="A405"/>
      <c r="B405"/>
    </row>
    <row r="406" spans="1:2">
      <c r="A406"/>
      <c r="B406"/>
    </row>
    <row r="407" spans="1:2">
      <c r="A407"/>
      <c r="B407"/>
    </row>
    <row r="408" spans="1:2">
      <c r="A408"/>
      <c r="B408"/>
    </row>
    <row r="409" spans="1:2">
      <c r="A409"/>
      <c r="B409"/>
    </row>
    <row r="410" spans="1:2">
      <c r="A410"/>
      <c r="B410"/>
    </row>
    <row r="411" spans="1:2">
      <c r="A411"/>
      <c r="B411"/>
    </row>
    <row r="412" spans="1:2">
      <c r="A412"/>
      <c r="B412"/>
    </row>
    <row r="413" spans="1:2">
      <c r="A413"/>
      <c r="B413"/>
    </row>
    <row r="414" spans="1:2">
      <c r="A414"/>
      <c r="B414"/>
    </row>
    <row r="415" spans="1:2">
      <c r="A415"/>
      <c r="B415"/>
    </row>
    <row r="416" spans="1:2">
      <c r="A416"/>
      <c r="B416"/>
    </row>
    <row r="417" spans="1:2">
      <c r="A417"/>
      <c r="B417"/>
    </row>
    <row r="418" spans="1:2">
      <c r="A418"/>
      <c r="B418"/>
    </row>
    <row r="419" spans="1:2">
      <c r="A419"/>
      <c r="B419"/>
    </row>
    <row r="420" spans="1:2">
      <c r="A420"/>
      <c r="B420"/>
    </row>
    <row r="421" spans="1:2">
      <c r="A421"/>
      <c r="B421"/>
    </row>
    <row r="422" spans="1:2">
      <c r="A422"/>
      <c r="B422"/>
    </row>
    <row r="423" spans="1:2">
      <c r="A423"/>
      <c r="B423"/>
    </row>
    <row r="424" spans="1:2">
      <c r="A424"/>
      <c r="B424"/>
    </row>
    <row r="425" spans="1:2">
      <c r="A425"/>
      <c r="B425"/>
    </row>
    <row r="426" spans="1:2">
      <c r="A426"/>
      <c r="B426"/>
    </row>
    <row r="427" spans="1:2">
      <c r="A427"/>
      <c r="B427"/>
    </row>
    <row r="428" spans="1:2">
      <c r="A428"/>
      <c r="B428"/>
    </row>
    <row r="429" spans="1:2">
      <c r="A429"/>
      <c r="B429"/>
    </row>
    <row r="430" spans="1:2">
      <c r="A430"/>
      <c r="B430"/>
    </row>
    <row r="431" spans="1:2">
      <c r="A431"/>
      <c r="B431"/>
    </row>
    <row r="432" spans="1:2">
      <c r="A432"/>
      <c r="B432"/>
    </row>
    <row r="433" spans="1:2">
      <c r="A433"/>
      <c r="B433"/>
    </row>
    <row r="434" spans="1:2">
      <c r="A434"/>
      <c r="B434"/>
    </row>
    <row r="435" spans="1:2">
      <c r="A435"/>
      <c r="B435"/>
    </row>
    <row r="436" spans="1:2">
      <c r="A436"/>
      <c r="B436"/>
    </row>
    <row r="437" spans="1:2">
      <c r="A437"/>
      <c r="B437"/>
    </row>
    <row r="438" spans="1:2">
      <c r="A438"/>
      <c r="B438"/>
    </row>
    <row r="439" spans="1:2">
      <c r="A439"/>
      <c r="B439"/>
    </row>
    <row r="440" spans="1:2">
      <c r="A440"/>
      <c r="B440"/>
    </row>
    <row r="441" spans="1:2">
      <c r="A441"/>
      <c r="B441"/>
    </row>
    <row r="442" spans="1:2">
      <c r="A442"/>
      <c r="B442"/>
    </row>
    <row r="443" spans="1:2">
      <c r="A443"/>
      <c r="B443"/>
    </row>
    <row r="444" spans="1:2">
      <c r="A444"/>
      <c r="B444"/>
    </row>
    <row r="445" spans="1:2">
      <c r="A445"/>
      <c r="B445"/>
    </row>
    <row r="446" spans="1:2">
      <c r="A446"/>
      <c r="B446"/>
    </row>
    <row r="447" spans="1:2">
      <c r="A447"/>
      <c r="B447"/>
    </row>
    <row r="448" spans="1:2">
      <c r="A448"/>
      <c r="B448"/>
    </row>
    <row r="449" spans="1:2">
      <c r="A449"/>
      <c r="B449"/>
    </row>
    <row r="450" spans="1:2">
      <c r="A450"/>
      <c r="B450"/>
    </row>
    <row r="451" spans="1:2">
      <c r="A451"/>
      <c r="B451"/>
    </row>
    <row r="452" spans="1:2">
      <c r="A452"/>
      <c r="B452"/>
    </row>
    <row r="453" spans="1:2">
      <c r="A453"/>
      <c r="B453"/>
    </row>
    <row r="454" spans="1:2">
      <c r="A454"/>
      <c r="B454"/>
    </row>
    <row r="455" spans="1:2">
      <c r="A455"/>
      <c r="B455"/>
    </row>
    <row r="456" spans="1:2">
      <c r="A456"/>
      <c r="B456"/>
    </row>
    <row r="457" spans="1:2">
      <c r="A457"/>
      <c r="B457"/>
    </row>
  </sheetData>
  <mergeCells count="6">
    <mergeCell ref="AG2:AH2"/>
    <mergeCell ref="C2:D2"/>
    <mergeCell ref="I2:J2"/>
    <mergeCell ref="O2:P2"/>
    <mergeCell ref="U2:V2"/>
    <mergeCell ref="AA2:AB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20</vt:i4>
      </vt:variant>
    </vt:vector>
  </HeadingPairs>
  <TitlesOfParts>
    <vt:vector size="20" baseType="lpstr">
      <vt:lpstr>推計方法資料</vt:lpstr>
      <vt:lpstr>交流人口時系列</vt:lpstr>
      <vt:lpstr>交流人口推計2</vt:lpstr>
      <vt:lpstr>H25住宅土地</vt:lpstr>
      <vt:lpstr>H30住宅土地</vt:lpstr>
      <vt:lpstr>ふるさと納税件数</vt:lpstr>
      <vt:lpstr>県外関係人口</vt:lpstr>
      <vt:lpstr>関係人口時系列</vt:lpstr>
      <vt:lpstr>関係人口推計</vt:lpstr>
      <vt:lpstr>昼間人口</vt:lpstr>
      <vt:lpstr>観光人口</vt:lpstr>
      <vt:lpstr>観光人口2</vt:lpstr>
      <vt:lpstr>推計住基人口</vt:lpstr>
      <vt:lpstr>観光客入込数</vt:lpstr>
      <vt:lpstr>h22通勤通学</vt:lpstr>
      <vt:lpstr>h27通勤通学</vt:lpstr>
      <vt:lpstr>観光関連指標</vt:lpstr>
      <vt:lpstr>県推計人口</vt:lpstr>
      <vt:lpstr>就業者数</vt:lpstr>
      <vt:lpstr>県人口世帯</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Owner</cp:lastModifiedBy>
  <dcterms:created xsi:type="dcterms:W3CDTF">2019-05-17T06:35:02Z</dcterms:created>
  <dcterms:modified xsi:type="dcterms:W3CDTF">2021-09-08T20:58:16Z</dcterms:modified>
</cp:coreProperties>
</file>