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政策科学研究所データ\"/>
    </mc:Choice>
  </mc:AlternateContent>
  <xr:revisionPtr revIDLastSave="0" documentId="13_ncr:1_{23CAC4F5-63C9-456C-AECB-A03CB0917491}" xr6:coauthVersionLast="47" xr6:coauthVersionMax="47" xr10:uidLastSave="{00000000-0000-0000-0000-000000000000}"/>
  <bookViews>
    <workbookView xWindow="-110" yWindow="-110" windowWidth="19420" windowHeight="10420" tabRatio="1000" xr2:uid="{00000000-000D-0000-FFFF-FFFF00000000}"/>
  </bookViews>
  <sheets>
    <sheet name="目次" sheetId="27" r:id="rId1"/>
    <sheet name="推計方法" sheetId="20" r:id="rId2"/>
    <sheet name="1観光消費時系列" sheetId="16" r:id="rId3"/>
    <sheet name="2項目別時系列" sheetId="13" r:id="rId4"/>
    <sheet name="３観光消費増減率" sheetId="17" r:id="rId5"/>
    <sheet name="4観光消費構成比" sheetId="18" r:id="rId6"/>
    <sheet name="5観光GDP時系列" sheetId="26" r:id="rId7"/>
    <sheet name="6項目別観光GDP" sheetId="24" r:id="rId8"/>
    <sheet name="7地域観光消費" sheetId="21" r:id="rId9"/>
    <sheet name="項目別時系列" sheetId="28" r:id="rId10"/>
    <sheet name="神戸市" sheetId="12" r:id="rId11"/>
    <sheet name="阪神南" sheetId="11" r:id="rId12"/>
    <sheet name="阪神北" sheetId="10" r:id="rId13"/>
    <sheet name="東播磨" sheetId="9" r:id="rId14"/>
    <sheet name="北播磨" sheetId="8" r:id="rId15"/>
    <sheet name="中播磨" sheetId="7" r:id="rId16"/>
    <sheet name="西播磨" sheetId="6" r:id="rId17"/>
    <sheet name="但馬" sheetId="5" r:id="rId18"/>
    <sheet name="丹波" sheetId="1" r:id="rId19"/>
    <sheet name="淡路" sheetId="2" r:id="rId20"/>
    <sheet name="地域観光消費2" sheetId="22" r:id="rId21"/>
    <sheet name="付加価値率" sheetId="25" r:id="rId22"/>
    <sheet name="市町別入込数" sheetId="4" r:id="rId23"/>
    <sheet name="市町入込数2" sheetId="14" r:id="rId24"/>
    <sheet name="宿泊者数" sheetId="19" r:id="rId25"/>
    <sheet name="交通費単価" sheetId="15" r:id="rId26"/>
  </sheets>
  <calcPr calcId="191029"/>
</workbook>
</file>

<file path=xl/calcChain.xml><?xml version="1.0" encoding="utf-8"?>
<calcChain xmlns="http://schemas.openxmlformats.org/spreadsheetml/2006/main">
  <c r="D106" i="8" l="1"/>
  <c r="E106" i="8"/>
  <c r="F106" i="8"/>
  <c r="G106" i="8"/>
  <c r="H106" i="8"/>
  <c r="I106" i="8"/>
  <c r="J106" i="8"/>
  <c r="K106" i="8"/>
  <c r="L106" i="8"/>
  <c r="M106" i="8"/>
  <c r="D107" i="8"/>
  <c r="E107" i="8"/>
  <c r="F107" i="8"/>
  <c r="G107" i="8"/>
  <c r="H107" i="8"/>
  <c r="I107" i="8"/>
  <c r="J107" i="8"/>
  <c r="K107" i="8"/>
  <c r="L107" i="8"/>
  <c r="M107" i="8"/>
  <c r="D108" i="8"/>
  <c r="E108" i="8"/>
  <c r="F108" i="8"/>
  <c r="G108" i="8"/>
  <c r="H108" i="8"/>
  <c r="I108" i="8"/>
  <c r="J108" i="8"/>
  <c r="K108" i="8"/>
  <c r="L108" i="8"/>
  <c r="M108" i="8"/>
  <c r="M109" i="8" s="1"/>
  <c r="C107" i="8"/>
  <c r="C108" i="8"/>
  <c r="C106" i="8"/>
  <c r="M187" i="13"/>
  <c r="M191" i="13"/>
  <c r="M195" i="13"/>
  <c r="M133" i="2"/>
  <c r="M134" i="2"/>
  <c r="M135" i="2"/>
  <c r="M136" i="2"/>
  <c r="M137" i="2"/>
  <c r="M138" i="2"/>
  <c r="M132" i="2"/>
  <c r="M124" i="2"/>
  <c r="M125" i="2"/>
  <c r="M126" i="2"/>
  <c r="M127" i="2"/>
  <c r="M128" i="2"/>
  <c r="M129" i="2"/>
  <c r="M123" i="2"/>
  <c r="M115" i="2"/>
  <c r="M116" i="2"/>
  <c r="M117" i="2"/>
  <c r="M118" i="2"/>
  <c r="M119" i="2"/>
  <c r="M120" i="2"/>
  <c r="M114" i="2"/>
  <c r="M125" i="1"/>
  <c r="M126" i="1"/>
  <c r="M127" i="1"/>
  <c r="M128" i="1"/>
  <c r="M129" i="1"/>
  <c r="M130" i="1"/>
  <c r="M124" i="1"/>
  <c r="M116" i="1"/>
  <c r="M117" i="1"/>
  <c r="M118" i="1"/>
  <c r="M119" i="1"/>
  <c r="M120" i="1"/>
  <c r="M121" i="1"/>
  <c r="M115" i="1"/>
  <c r="M151" i="5"/>
  <c r="M152" i="5"/>
  <c r="M153" i="5"/>
  <c r="M154" i="5"/>
  <c r="M155" i="5"/>
  <c r="M156" i="5"/>
  <c r="M150" i="5"/>
  <c r="M142" i="5"/>
  <c r="M143" i="5"/>
  <c r="M144" i="5"/>
  <c r="M145" i="5"/>
  <c r="M146" i="5"/>
  <c r="M147" i="5"/>
  <c r="M141" i="5"/>
  <c r="M133" i="5"/>
  <c r="M134" i="5"/>
  <c r="M135" i="5"/>
  <c r="M136" i="5"/>
  <c r="M137" i="5"/>
  <c r="M138" i="5"/>
  <c r="M132" i="5"/>
  <c r="M124" i="5"/>
  <c r="M125" i="5"/>
  <c r="M126" i="5"/>
  <c r="M127" i="5"/>
  <c r="M128" i="5"/>
  <c r="M129" i="5"/>
  <c r="M123" i="5"/>
  <c r="M115" i="5"/>
  <c r="M116" i="5"/>
  <c r="M117" i="5"/>
  <c r="M118" i="5"/>
  <c r="M119" i="5"/>
  <c r="M120" i="5"/>
  <c r="M114" i="5"/>
  <c r="M169" i="6"/>
  <c r="M170" i="6"/>
  <c r="M171" i="6"/>
  <c r="M172" i="6"/>
  <c r="M173" i="6"/>
  <c r="M174" i="6"/>
  <c r="M168" i="6"/>
  <c r="M160" i="6"/>
  <c r="M161" i="6"/>
  <c r="M162" i="6"/>
  <c r="M163" i="6"/>
  <c r="M164" i="6"/>
  <c r="M165" i="6"/>
  <c r="M159" i="6"/>
  <c r="M151" i="6"/>
  <c r="M152" i="6"/>
  <c r="M153" i="6"/>
  <c r="M154" i="6"/>
  <c r="M155" i="6"/>
  <c r="M156" i="6"/>
  <c r="M150" i="6"/>
  <c r="M142" i="6"/>
  <c r="M143" i="6"/>
  <c r="M144" i="6"/>
  <c r="M145" i="6"/>
  <c r="M146" i="6"/>
  <c r="M147" i="6"/>
  <c r="M141" i="6"/>
  <c r="M133" i="6"/>
  <c r="M134" i="6"/>
  <c r="M135" i="6"/>
  <c r="M136" i="6"/>
  <c r="M137" i="6"/>
  <c r="M138" i="6"/>
  <c r="M132" i="6"/>
  <c r="M124" i="6"/>
  <c r="M125" i="6"/>
  <c r="M126" i="6"/>
  <c r="M127" i="6"/>
  <c r="M128" i="6"/>
  <c r="M129" i="6"/>
  <c r="M123" i="6"/>
  <c r="M115" i="6"/>
  <c r="M116" i="6"/>
  <c r="M117" i="6"/>
  <c r="M118" i="6"/>
  <c r="M119" i="6"/>
  <c r="M120" i="6"/>
  <c r="M114" i="6"/>
  <c r="M142" i="7"/>
  <c r="M143" i="7"/>
  <c r="M144" i="7"/>
  <c r="M145" i="7"/>
  <c r="M146" i="7"/>
  <c r="M147" i="7"/>
  <c r="M141" i="7"/>
  <c r="M133" i="7"/>
  <c r="M134" i="7"/>
  <c r="M135" i="7"/>
  <c r="M136" i="7"/>
  <c r="M137" i="7"/>
  <c r="M138" i="7"/>
  <c r="M132" i="7"/>
  <c r="M124" i="7"/>
  <c r="M125" i="7"/>
  <c r="M126" i="7"/>
  <c r="M127" i="7"/>
  <c r="M128" i="7"/>
  <c r="M129" i="7"/>
  <c r="M123" i="7"/>
  <c r="M115" i="7"/>
  <c r="M116" i="7"/>
  <c r="M117" i="7"/>
  <c r="M118" i="7"/>
  <c r="M119" i="7"/>
  <c r="M120" i="7"/>
  <c r="M114" i="7"/>
  <c r="M160" i="8"/>
  <c r="M161" i="8"/>
  <c r="M162" i="8"/>
  <c r="M163" i="8"/>
  <c r="M164" i="8"/>
  <c r="M165" i="8"/>
  <c r="M159" i="8"/>
  <c r="M151" i="8"/>
  <c r="M152" i="8"/>
  <c r="M153" i="8"/>
  <c r="M154" i="8"/>
  <c r="M155" i="8"/>
  <c r="M156" i="8"/>
  <c r="M150" i="8"/>
  <c r="M142" i="8"/>
  <c r="M143" i="8"/>
  <c r="M144" i="8"/>
  <c r="M145" i="8"/>
  <c r="M146" i="8"/>
  <c r="M147" i="8"/>
  <c r="M141" i="8"/>
  <c r="M133" i="8"/>
  <c r="M134" i="8"/>
  <c r="M135" i="8"/>
  <c r="M136" i="8"/>
  <c r="M137" i="8"/>
  <c r="M138" i="8"/>
  <c r="M132" i="8"/>
  <c r="M124" i="8"/>
  <c r="M125" i="8"/>
  <c r="M126" i="8"/>
  <c r="M127" i="8"/>
  <c r="M128" i="8"/>
  <c r="M129" i="8"/>
  <c r="M123" i="8"/>
  <c r="M115" i="8"/>
  <c r="M116" i="8"/>
  <c r="M117" i="8"/>
  <c r="M118" i="8"/>
  <c r="M119" i="8"/>
  <c r="M120" i="8"/>
  <c r="M114" i="8"/>
  <c r="M151" i="9"/>
  <c r="M152" i="9"/>
  <c r="M153" i="9"/>
  <c r="M154" i="9"/>
  <c r="M155" i="9"/>
  <c r="M156" i="9"/>
  <c r="M150" i="9"/>
  <c r="M142" i="9"/>
  <c r="M143" i="9"/>
  <c r="M144" i="9"/>
  <c r="M145" i="9"/>
  <c r="M146" i="9"/>
  <c r="M147" i="9"/>
  <c r="M141" i="9"/>
  <c r="M133" i="9"/>
  <c r="M134" i="9"/>
  <c r="M135" i="9"/>
  <c r="M136" i="9"/>
  <c r="M137" i="9"/>
  <c r="M138" i="9"/>
  <c r="M132" i="9"/>
  <c r="M124" i="9"/>
  <c r="M125" i="9"/>
  <c r="M126" i="9"/>
  <c r="M127" i="9"/>
  <c r="M128" i="9"/>
  <c r="M129" i="9"/>
  <c r="M123" i="9"/>
  <c r="M115" i="9"/>
  <c r="M116" i="9"/>
  <c r="M117" i="9"/>
  <c r="M118" i="9"/>
  <c r="M119" i="9"/>
  <c r="M120" i="9"/>
  <c r="M114" i="9"/>
  <c r="M151" i="10"/>
  <c r="M152" i="10"/>
  <c r="M153" i="10"/>
  <c r="M154" i="10"/>
  <c r="M155" i="10"/>
  <c r="M156" i="10"/>
  <c r="M150" i="10"/>
  <c r="M142" i="10"/>
  <c r="M143" i="10"/>
  <c r="M144" i="10"/>
  <c r="M145" i="10"/>
  <c r="M146" i="10"/>
  <c r="M147" i="10"/>
  <c r="M141" i="10"/>
  <c r="M133" i="10"/>
  <c r="M134" i="10"/>
  <c r="M135" i="10"/>
  <c r="M136" i="10"/>
  <c r="M137" i="10"/>
  <c r="M138" i="10"/>
  <c r="M132" i="10"/>
  <c r="M124" i="10"/>
  <c r="M125" i="10"/>
  <c r="M126" i="10"/>
  <c r="M127" i="10"/>
  <c r="M128" i="10"/>
  <c r="M129" i="10"/>
  <c r="M123" i="10"/>
  <c r="M115" i="10"/>
  <c r="M116" i="10"/>
  <c r="M117" i="10"/>
  <c r="M118" i="10"/>
  <c r="M119" i="10"/>
  <c r="M120" i="10"/>
  <c r="M114" i="10"/>
  <c r="M133" i="11"/>
  <c r="M134" i="11"/>
  <c r="M135" i="11"/>
  <c r="M136" i="11"/>
  <c r="M137" i="11"/>
  <c r="M138" i="11"/>
  <c r="M132" i="11"/>
  <c r="M124" i="11"/>
  <c r="M125" i="11"/>
  <c r="M126" i="11"/>
  <c r="M127" i="11"/>
  <c r="M128" i="11"/>
  <c r="M129" i="11"/>
  <c r="M123" i="11"/>
  <c r="M115" i="11"/>
  <c r="M116" i="11"/>
  <c r="M117" i="11"/>
  <c r="M118" i="11"/>
  <c r="M119" i="11"/>
  <c r="M120" i="11"/>
  <c r="M114" i="11"/>
  <c r="M6" i="13"/>
  <c r="N45" i="14"/>
  <c r="Y45" i="14"/>
  <c r="M177" i="2"/>
  <c r="M176" i="2"/>
  <c r="M178" i="2" s="1"/>
  <c r="M161" i="1"/>
  <c r="M163" i="1" s="1"/>
  <c r="M160" i="1"/>
  <c r="M211" i="5"/>
  <c r="M213" i="5" s="1"/>
  <c r="M210" i="5"/>
  <c r="M246" i="6"/>
  <c r="M245" i="6"/>
  <c r="M247" i="6" s="1"/>
  <c r="M194" i="7"/>
  <c r="M193" i="7"/>
  <c r="M228" i="8"/>
  <c r="M227" i="8"/>
  <c r="M229" i="8" s="1"/>
  <c r="M211" i="9"/>
  <c r="M210" i="9"/>
  <c r="M212" i="10"/>
  <c r="M211" i="10"/>
  <c r="M177" i="11"/>
  <c r="M179" i="11" s="1"/>
  <c r="M176" i="11"/>
  <c r="AS33" i="15"/>
  <c r="AO33" i="15"/>
  <c r="AK33" i="15"/>
  <c r="AG33" i="15"/>
  <c r="AC33" i="15"/>
  <c r="Y33" i="15"/>
  <c r="U33" i="15"/>
  <c r="Q33" i="15"/>
  <c r="M33" i="15"/>
  <c r="J33" i="15"/>
  <c r="G33" i="15"/>
  <c r="AS32" i="15"/>
  <c r="AO32" i="15"/>
  <c r="AK32" i="15"/>
  <c r="AG32" i="15"/>
  <c r="AC32" i="15"/>
  <c r="Y32" i="15"/>
  <c r="U32" i="15"/>
  <c r="Q32" i="15"/>
  <c r="M32" i="15"/>
  <c r="J32" i="15"/>
  <c r="G32" i="15"/>
  <c r="AS31" i="15"/>
  <c r="AO31" i="15"/>
  <c r="AK31" i="15"/>
  <c r="AG31" i="15"/>
  <c r="AC31" i="15"/>
  <c r="Y31" i="15"/>
  <c r="U31" i="15"/>
  <c r="Q31" i="15"/>
  <c r="M31" i="15"/>
  <c r="J31" i="15"/>
  <c r="G31" i="15"/>
  <c r="AS30" i="15"/>
  <c r="AO30" i="15"/>
  <c r="AK30" i="15"/>
  <c r="AG30" i="15"/>
  <c r="AC30" i="15"/>
  <c r="Y30" i="15"/>
  <c r="U30" i="15"/>
  <c r="Q30" i="15"/>
  <c r="M30" i="15"/>
  <c r="J30" i="15"/>
  <c r="G30" i="15"/>
  <c r="AS29" i="15"/>
  <c r="AO29" i="15"/>
  <c r="AK29" i="15"/>
  <c r="AG29" i="15"/>
  <c r="AC29" i="15"/>
  <c r="Y29" i="15"/>
  <c r="U29" i="15"/>
  <c r="Q29" i="15"/>
  <c r="M29" i="15"/>
  <c r="J29" i="15"/>
  <c r="G29" i="15"/>
  <c r="AS28" i="15"/>
  <c r="AO28" i="15"/>
  <c r="AK28" i="15"/>
  <c r="AG28" i="15"/>
  <c r="AC28" i="15"/>
  <c r="Y28" i="15"/>
  <c r="U28" i="15"/>
  <c r="Q28" i="15"/>
  <c r="M28" i="15"/>
  <c r="J28" i="15"/>
  <c r="G28" i="15"/>
  <c r="AS27" i="15"/>
  <c r="AS34" i="15" s="1"/>
  <c r="AS35" i="15" s="1"/>
  <c r="AO27" i="15"/>
  <c r="AK27" i="15"/>
  <c r="AG27" i="15"/>
  <c r="AC27" i="15"/>
  <c r="Y27" i="15"/>
  <c r="U27" i="15"/>
  <c r="U34" i="15" s="1"/>
  <c r="U35" i="15" s="1"/>
  <c r="Q27" i="15"/>
  <c r="M27" i="15"/>
  <c r="J27" i="15"/>
  <c r="J34" i="15" s="1"/>
  <c r="J35" i="15" s="1"/>
  <c r="G27" i="15"/>
  <c r="W24" i="15"/>
  <c r="AA22" i="15" s="1"/>
  <c r="S24" i="15"/>
  <c r="O24" i="15"/>
  <c r="K24" i="15"/>
  <c r="H23" i="15"/>
  <c r="E23" i="15"/>
  <c r="H22" i="15"/>
  <c r="H24" i="15" s="1"/>
  <c r="E22" i="15"/>
  <c r="E24" i="15" s="1"/>
  <c r="AQ20" i="15"/>
  <c r="AM20" i="15"/>
  <c r="AI20" i="15"/>
  <c r="AE20" i="15"/>
  <c r="AA20" i="15"/>
  <c r="W20" i="15"/>
  <c r="S20" i="15"/>
  <c r="O20" i="15"/>
  <c r="K20" i="15"/>
  <c r="C20" i="15"/>
  <c r="E19" i="15"/>
  <c r="H20" i="15"/>
  <c r="O15" i="15"/>
  <c r="K15" i="15"/>
  <c r="O14" i="15"/>
  <c r="K14" i="15"/>
  <c r="O13" i="15"/>
  <c r="K13" i="15"/>
  <c r="O12" i="15"/>
  <c r="R11" i="15" s="1"/>
  <c r="K12" i="15"/>
  <c r="AT11" i="15"/>
  <c r="AP11" i="15"/>
  <c r="AL11" i="15"/>
  <c r="AH11" i="15"/>
  <c r="AD11" i="15"/>
  <c r="Z11" i="15"/>
  <c r="V11" i="15"/>
  <c r="O11" i="15"/>
  <c r="K11" i="15"/>
  <c r="AT10" i="15"/>
  <c r="AP10" i="15"/>
  <c r="AL10" i="15"/>
  <c r="AH10" i="15"/>
  <c r="AD10" i="15"/>
  <c r="Z10" i="15"/>
  <c r="V10" i="15"/>
  <c r="O10" i="15"/>
  <c r="R10" i="15" s="1"/>
  <c r="K10" i="15"/>
  <c r="AT9" i="15"/>
  <c r="AP9" i="15"/>
  <c r="AL9" i="15"/>
  <c r="AH9" i="15"/>
  <c r="AD9" i="15"/>
  <c r="Z9" i="15"/>
  <c r="V9" i="15"/>
  <c r="R9" i="15"/>
  <c r="O9" i="15"/>
  <c r="K9" i="15"/>
  <c r="AT8" i="15"/>
  <c r="AP8" i="15"/>
  <c r="AL8" i="15"/>
  <c r="AH8" i="15"/>
  <c r="AD8" i="15"/>
  <c r="Z8" i="15"/>
  <c r="V8" i="15"/>
  <c r="O8" i="15"/>
  <c r="R8" i="15" s="1"/>
  <c r="K8" i="15"/>
  <c r="O7" i="15"/>
  <c r="K7" i="15"/>
  <c r="AT6" i="15"/>
  <c r="AP6" i="15"/>
  <c r="AL6" i="15"/>
  <c r="AH6" i="15"/>
  <c r="AD6" i="15"/>
  <c r="Z6" i="15"/>
  <c r="V6" i="15"/>
  <c r="O6" i="15"/>
  <c r="R6" i="15" s="1"/>
  <c r="K6" i="15"/>
  <c r="AT5" i="15"/>
  <c r="AP5" i="15"/>
  <c r="AL5" i="15"/>
  <c r="AH5" i="15"/>
  <c r="AD5" i="15"/>
  <c r="Z5" i="15"/>
  <c r="V5" i="15"/>
  <c r="R5" i="15"/>
  <c r="O5" i="15"/>
  <c r="K5" i="15"/>
  <c r="AT4" i="15"/>
  <c r="AP4" i="15"/>
  <c r="AL4" i="15"/>
  <c r="AH4" i="15"/>
  <c r="AD4" i="15"/>
  <c r="Z4" i="15"/>
  <c r="V4" i="15"/>
  <c r="O4" i="15"/>
  <c r="R4" i="15" s="1"/>
  <c r="K4" i="15"/>
  <c r="M100" i="12"/>
  <c r="M102" i="12" s="1"/>
  <c r="AN103" i="19"/>
  <c r="AL103" i="19"/>
  <c r="AG103" i="19"/>
  <c r="Z103" i="19"/>
  <c r="V103" i="19"/>
  <c r="P103" i="19"/>
  <c r="K103" i="19"/>
  <c r="F103" i="19"/>
  <c r="C103" i="19"/>
  <c r="AN102" i="19"/>
  <c r="AL102" i="19"/>
  <c r="AG102" i="19"/>
  <c r="Z102" i="19"/>
  <c r="V102" i="19"/>
  <c r="P102" i="19"/>
  <c r="K102" i="19"/>
  <c r="F102" i="19"/>
  <c r="C102" i="19"/>
  <c r="AN101" i="19"/>
  <c r="AL101" i="19"/>
  <c r="AG101" i="19"/>
  <c r="Z101" i="19"/>
  <c r="V101" i="19"/>
  <c r="P101" i="19"/>
  <c r="K101" i="19"/>
  <c r="F101" i="19"/>
  <c r="C101" i="19"/>
  <c r="AN100" i="19"/>
  <c r="AL100" i="19"/>
  <c r="AG100" i="19"/>
  <c r="Z100" i="19"/>
  <c r="Z104" i="19" s="1"/>
  <c r="V100" i="19"/>
  <c r="P100" i="19"/>
  <c r="K100" i="19"/>
  <c r="F100" i="19"/>
  <c r="F104" i="19" s="1"/>
  <c r="C100" i="19"/>
  <c r="AN99" i="19"/>
  <c r="AL99" i="19"/>
  <c r="AG99" i="19"/>
  <c r="Z99" i="19"/>
  <c r="V99" i="19"/>
  <c r="P99" i="19"/>
  <c r="K99" i="19"/>
  <c r="F99" i="19"/>
  <c r="C99" i="19"/>
  <c r="AN98" i="19"/>
  <c r="AL98" i="19"/>
  <c r="AG98" i="19"/>
  <c r="Z98" i="19"/>
  <c r="V98" i="19"/>
  <c r="P98" i="19"/>
  <c r="K98" i="19"/>
  <c r="F98" i="19"/>
  <c r="C98" i="19"/>
  <c r="AN97" i="19"/>
  <c r="AN104" i="19" s="1"/>
  <c r="AL97" i="19"/>
  <c r="AL104" i="19" s="1"/>
  <c r="AG97" i="19"/>
  <c r="AG104" i="19" s="1"/>
  <c r="Z97" i="19"/>
  <c r="V97" i="19"/>
  <c r="V104" i="19" s="1"/>
  <c r="P97" i="19"/>
  <c r="P104" i="19" s="1"/>
  <c r="K97" i="19"/>
  <c r="K104" i="19" s="1"/>
  <c r="F97" i="19"/>
  <c r="C97" i="19"/>
  <c r="C104" i="19" s="1"/>
  <c r="AN75" i="19"/>
  <c r="AN76" i="19"/>
  <c r="AN77" i="19"/>
  <c r="AN78" i="19"/>
  <c r="AN79" i="19"/>
  <c r="AN80" i="19"/>
  <c r="AN74" i="19"/>
  <c r="AL75" i="19"/>
  <c r="AL76" i="19"/>
  <c r="AL77" i="19"/>
  <c r="AL78" i="19"/>
  <c r="AL79" i="19"/>
  <c r="AL80" i="19"/>
  <c r="AL74" i="19"/>
  <c r="AG75" i="19"/>
  <c r="AG76" i="19"/>
  <c r="AG77" i="19"/>
  <c r="AG78" i="19"/>
  <c r="AG79" i="19"/>
  <c r="AG80" i="19"/>
  <c r="AG74" i="19"/>
  <c r="Z75" i="19"/>
  <c r="Z76" i="19"/>
  <c r="Z77" i="19"/>
  <c r="Z78" i="19"/>
  <c r="Z79" i="19"/>
  <c r="Z80" i="19"/>
  <c r="Z74" i="19"/>
  <c r="V75" i="19"/>
  <c r="V76" i="19"/>
  <c r="V77" i="19"/>
  <c r="V78" i="19"/>
  <c r="V79" i="19"/>
  <c r="V80" i="19"/>
  <c r="V74" i="19"/>
  <c r="P75" i="19"/>
  <c r="P76" i="19"/>
  <c r="P77" i="19"/>
  <c r="P78" i="19"/>
  <c r="P79" i="19"/>
  <c r="P80" i="19"/>
  <c r="P74" i="19"/>
  <c r="K75" i="19"/>
  <c r="K76" i="19"/>
  <c r="K77" i="19"/>
  <c r="K78" i="19"/>
  <c r="K79" i="19"/>
  <c r="K80" i="19"/>
  <c r="K74" i="19"/>
  <c r="F75" i="19"/>
  <c r="F76" i="19"/>
  <c r="F77" i="19"/>
  <c r="F78" i="19"/>
  <c r="F79" i="19"/>
  <c r="F80" i="19"/>
  <c r="F74" i="19"/>
  <c r="C75" i="19"/>
  <c r="C76" i="19"/>
  <c r="C77" i="19"/>
  <c r="C78" i="19"/>
  <c r="C79" i="19"/>
  <c r="C80" i="19"/>
  <c r="C74" i="19"/>
  <c r="AH12" i="25"/>
  <c r="AH13" i="25"/>
  <c r="AH14" i="25"/>
  <c r="AH15" i="25"/>
  <c r="AH16" i="25"/>
  <c r="AH17" i="25"/>
  <c r="AH18" i="25"/>
  <c r="M112" i="11"/>
  <c r="M113" i="11"/>
  <c r="M121" i="11"/>
  <c r="M122" i="11"/>
  <c r="M142" i="11"/>
  <c r="M146" i="11"/>
  <c r="M148" i="11"/>
  <c r="M130" i="11"/>
  <c r="M131" i="11"/>
  <c r="M147" i="11"/>
  <c r="M144" i="11"/>
  <c r="N4" i="22"/>
  <c r="M4" i="13" s="1"/>
  <c r="N5" i="22"/>
  <c r="M5" i="13" s="1"/>
  <c r="N6" i="22"/>
  <c r="N7" i="22"/>
  <c r="M7" i="13" s="1"/>
  <c r="N8" i="22"/>
  <c r="M188" i="13" s="1"/>
  <c r="N9" i="22"/>
  <c r="N10" i="22"/>
  <c r="N11" i="22"/>
  <c r="M118" i="12" s="1"/>
  <c r="M112" i="12" s="1"/>
  <c r="N12" i="22"/>
  <c r="M189" i="13" s="1"/>
  <c r="N13" i="22"/>
  <c r="M106" i="11" s="1"/>
  <c r="N14" i="22"/>
  <c r="M107" i="11" s="1"/>
  <c r="M98" i="11" s="1"/>
  <c r="M97" i="11" s="1"/>
  <c r="N15" i="22"/>
  <c r="M108" i="11" s="1"/>
  <c r="M103" i="11" s="1"/>
  <c r="N16" i="22"/>
  <c r="M190" i="13" s="1"/>
  <c r="N17" i="22"/>
  <c r="N18" i="22"/>
  <c r="N19" i="22"/>
  <c r="M108" i="10" s="1"/>
  <c r="M103" i="10" s="1"/>
  <c r="N20" i="22"/>
  <c r="N21" i="22"/>
  <c r="N22" i="22"/>
  <c r="N23" i="22"/>
  <c r="M108" i="9" s="1"/>
  <c r="M103" i="9" s="1"/>
  <c r="N24" i="22"/>
  <c r="M192" i="13" s="1"/>
  <c r="N25" i="22"/>
  <c r="N26" i="22"/>
  <c r="N27" i="22"/>
  <c r="N28" i="22"/>
  <c r="M193" i="13" s="1"/>
  <c r="N29" i="22"/>
  <c r="N30" i="22"/>
  <c r="N31" i="22"/>
  <c r="M108" i="7" s="1"/>
  <c r="N32" i="22"/>
  <c r="M194" i="13" s="1"/>
  <c r="N33" i="22"/>
  <c r="N34" i="22"/>
  <c r="N35" i="22"/>
  <c r="M108" i="6" s="1"/>
  <c r="M103" i="6" s="1"/>
  <c r="N36" i="22"/>
  <c r="N37" i="22"/>
  <c r="N38" i="22"/>
  <c r="N39" i="22"/>
  <c r="M108" i="5" s="1"/>
  <c r="M103" i="5" s="1"/>
  <c r="N40" i="22"/>
  <c r="M196" i="13" s="1"/>
  <c r="N41" i="22"/>
  <c r="N42" i="22"/>
  <c r="N43" i="22"/>
  <c r="M109" i="1" s="1"/>
  <c r="M103" i="1" s="1"/>
  <c r="N44" i="22"/>
  <c r="M197" i="13" s="1"/>
  <c r="N45" i="22"/>
  <c r="N46" i="22"/>
  <c r="N47" i="22"/>
  <c r="M108" i="2" s="1"/>
  <c r="M109" i="2" s="1"/>
  <c r="M179" i="2"/>
  <c r="M106" i="2"/>
  <c r="M91" i="2" s="1"/>
  <c r="M107" i="2"/>
  <c r="M98" i="2" s="1"/>
  <c r="M183" i="2" s="1"/>
  <c r="M112" i="2"/>
  <c r="M113" i="2"/>
  <c r="M121" i="2"/>
  <c r="M122" i="2"/>
  <c r="M130" i="2"/>
  <c r="M131" i="2"/>
  <c r="M162" i="1"/>
  <c r="M107" i="1"/>
  <c r="M91" i="1" s="1"/>
  <c r="M87" i="1" s="1"/>
  <c r="M155" i="1" s="1"/>
  <c r="M108" i="1"/>
  <c r="M113" i="1"/>
  <c r="M131" i="1" s="1"/>
  <c r="M114" i="1"/>
  <c r="M132" i="1" s="1"/>
  <c r="M136" i="1"/>
  <c r="M140" i="1"/>
  <c r="M122" i="1"/>
  <c r="M123" i="1"/>
  <c r="M137" i="1"/>
  <c r="M212" i="5"/>
  <c r="M106" i="5"/>
  <c r="M91" i="5" s="1"/>
  <c r="M107" i="5"/>
  <c r="M98" i="5" s="1"/>
  <c r="M112" i="5"/>
  <c r="M113" i="5"/>
  <c r="M121" i="5"/>
  <c r="M122" i="5"/>
  <c r="M160" i="5"/>
  <c r="M164" i="5"/>
  <c r="M130" i="5"/>
  <c r="M131" i="5"/>
  <c r="M163" i="5"/>
  <c r="M139" i="5"/>
  <c r="M140" i="5"/>
  <c r="M148" i="5"/>
  <c r="M149" i="5"/>
  <c r="M248" i="6"/>
  <c r="M106" i="6"/>
  <c r="M107" i="6"/>
  <c r="M98" i="6" s="1"/>
  <c r="M252" i="6" s="1"/>
  <c r="M112" i="6"/>
  <c r="M113" i="6"/>
  <c r="M179" i="6"/>
  <c r="M121" i="6"/>
  <c r="M175" i="6" s="1"/>
  <c r="M122" i="6"/>
  <c r="M130" i="6"/>
  <c r="M131" i="6"/>
  <c r="M139" i="6"/>
  <c r="M140" i="6"/>
  <c r="M148" i="6"/>
  <c r="M149" i="6"/>
  <c r="M157" i="6"/>
  <c r="M158" i="6"/>
  <c r="M166" i="6"/>
  <c r="M167" i="6"/>
  <c r="M183" i="6"/>
  <c r="M195" i="7"/>
  <c r="M196" i="7"/>
  <c r="M106" i="7"/>
  <c r="M91" i="7" s="1"/>
  <c r="M107" i="7"/>
  <c r="M98" i="7" s="1"/>
  <c r="M97" i="7" s="1"/>
  <c r="M112" i="7"/>
  <c r="M113" i="7"/>
  <c r="M121" i="7"/>
  <c r="M122" i="7"/>
  <c r="M151" i="7"/>
  <c r="M130" i="7"/>
  <c r="M131" i="7"/>
  <c r="M139" i="7"/>
  <c r="M140" i="7"/>
  <c r="M155" i="7"/>
  <c r="M230" i="8"/>
  <c r="M91" i="8"/>
  <c r="M98" i="8"/>
  <c r="M234" i="8" s="1"/>
  <c r="M112" i="8"/>
  <c r="M113" i="8"/>
  <c r="M167" i="8" s="1"/>
  <c r="M171" i="8"/>
  <c r="M121" i="8"/>
  <c r="M122" i="8"/>
  <c r="M130" i="8"/>
  <c r="M131" i="8"/>
  <c r="M139" i="8"/>
  <c r="M140" i="8"/>
  <c r="M148" i="8"/>
  <c r="M149" i="8"/>
  <c r="M157" i="8"/>
  <c r="M158" i="8"/>
  <c r="M212" i="9"/>
  <c r="M213" i="9"/>
  <c r="M106" i="9"/>
  <c r="M91" i="9" s="1"/>
  <c r="M107" i="9"/>
  <c r="M98" i="9" s="1"/>
  <c r="M217" i="9" s="1"/>
  <c r="M112" i="9"/>
  <c r="M113" i="9"/>
  <c r="M121" i="9"/>
  <c r="M122" i="9"/>
  <c r="M130" i="9"/>
  <c r="M131" i="9"/>
  <c r="M139" i="9"/>
  <c r="M140" i="9"/>
  <c r="M148" i="9"/>
  <c r="M149" i="9"/>
  <c r="M163" i="9"/>
  <c r="M106" i="10"/>
  <c r="M91" i="10" s="1"/>
  <c r="M107" i="10"/>
  <c r="M98" i="10" s="1"/>
  <c r="M112" i="10"/>
  <c r="M113" i="10"/>
  <c r="M121" i="10"/>
  <c r="M122" i="10"/>
  <c r="M163" i="10"/>
  <c r="M130" i="10"/>
  <c r="M131" i="10"/>
  <c r="M139" i="10"/>
  <c r="M140" i="10"/>
  <c r="M148" i="10"/>
  <c r="M149" i="10"/>
  <c r="M213" i="10"/>
  <c r="M214" i="10"/>
  <c r="M116" i="12"/>
  <c r="M91" i="12" s="1"/>
  <c r="M117" i="12"/>
  <c r="M98" i="12" s="1"/>
  <c r="M96" i="12" s="1"/>
  <c r="M174" i="13" l="1"/>
  <c r="M109" i="11"/>
  <c r="M91" i="11"/>
  <c r="M126" i="12"/>
  <c r="M200" i="7"/>
  <c r="M10" i="13"/>
  <c r="M147" i="1"/>
  <c r="M109" i="7"/>
  <c r="M11" i="13"/>
  <c r="M9" i="13"/>
  <c r="M103" i="8"/>
  <c r="M183" i="11"/>
  <c r="M175" i="8"/>
  <c r="M158" i="5"/>
  <c r="M159" i="5" s="1"/>
  <c r="M140" i="2"/>
  <c r="M140" i="11"/>
  <c r="M149" i="7"/>
  <c r="M139" i="2"/>
  <c r="M141" i="2" s="1"/>
  <c r="M215" i="10"/>
  <c r="AK34" i="15"/>
  <c r="AK35" i="15" s="1"/>
  <c r="Y34" i="15"/>
  <c r="Y35" i="15" s="1"/>
  <c r="AE22" i="15"/>
  <c r="AA23" i="15"/>
  <c r="M34" i="15"/>
  <c r="M35" i="15" s="1"/>
  <c r="AO34" i="15"/>
  <c r="AO35" i="15" s="1"/>
  <c r="G34" i="15"/>
  <c r="G35" i="15" s="1"/>
  <c r="Q34" i="15"/>
  <c r="Q35" i="15" s="1"/>
  <c r="AC34" i="15"/>
  <c r="AC35" i="15" s="1"/>
  <c r="AG34" i="15"/>
  <c r="AG35" i="15" s="1"/>
  <c r="M164" i="1"/>
  <c r="M101" i="12"/>
  <c r="M103" i="12" s="1"/>
  <c r="M104" i="12" s="1"/>
  <c r="M178" i="11"/>
  <c r="M180" i="11" s="1"/>
  <c r="M181" i="11" s="1"/>
  <c r="M166" i="10"/>
  <c r="M162" i="10"/>
  <c r="M157" i="10"/>
  <c r="M158" i="10"/>
  <c r="M164" i="10"/>
  <c r="M160" i="10"/>
  <c r="M165" i="10"/>
  <c r="M161" i="10"/>
  <c r="M143" i="11"/>
  <c r="M161" i="5"/>
  <c r="M166" i="9"/>
  <c r="M162" i="9"/>
  <c r="M158" i="9"/>
  <c r="M160" i="9"/>
  <c r="M165" i="9"/>
  <c r="M161" i="9"/>
  <c r="M157" i="7"/>
  <c r="M153" i="7"/>
  <c r="M148" i="7"/>
  <c r="M150" i="7" s="1"/>
  <c r="M154" i="7"/>
  <c r="M156" i="7"/>
  <c r="M152" i="7"/>
  <c r="M184" i="6"/>
  <c r="M180" i="6"/>
  <c r="M181" i="6"/>
  <c r="M176" i="6"/>
  <c r="M177" i="6" s="1"/>
  <c r="M182" i="6"/>
  <c r="M178" i="6"/>
  <c r="M133" i="1"/>
  <c r="M139" i="11"/>
  <c r="M145" i="11"/>
  <c r="M165" i="5"/>
  <c r="M157" i="9"/>
  <c r="M164" i="9"/>
  <c r="M166" i="8"/>
  <c r="M168" i="8" s="1"/>
  <c r="M172" i="8"/>
  <c r="M173" i="8"/>
  <c r="M169" i="8"/>
  <c r="M174" i="8"/>
  <c r="M170" i="8"/>
  <c r="M166" i="5"/>
  <c r="M162" i="5"/>
  <c r="M157" i="5"/>
  <c r="M138" i="1"/>
  <c r="M134" i="1"/>
  <c r="M139" i="1"/>
  <c r="M135" i="1"/>
  <c r="M87" i="11"/>
  <c r="M102" i="11"/>
  <c r="M101" i="11" s="1"/>
  <c r="M96" i="11"/>
  <c r="M90" i="11"/>
  <c r="M86" i="11"/>
  <c r="M95" i="11"/>
  <c r="M89" i="11"/>
  <c r="M85" i="11"/>
  <c r="M88" i="11"/>
  <c r="M164" i="11" s="1"/>
  <c r="M109" i="9"/>
  <c r="M103" i="7"/>
  <c r="M109" i="5"/>
  <c r="M103" i="2"/>
  <c r="M102" i="2" s="1"/>
  <c r="M109" i="10"/>
  <c r="M97" i="5"/>
  <c r="M217" i="5"/>
  <c r="M98" i="1"/>
  <c r="M167" i="1" s="1"/>
  <c r="M110" i="1"/>
  <c r="M91" i="6"/>
  <c r="M86" i="6" s="1"/>
  <c r="M109" i="6"/>
  <c r="M180" i="2"/>
  <c r="M181" i="2" s="1"/>
  <c r="M96" i="2"/>
  <c r="M97" i="2"/>
  <c r="M95" i="2"/>
  <c r="M86" i="2"/>
  <c r="M89" i="2"/>
  <c r="M85" i="2"/>
  <c r="M153" i="2" s="1"/>
  <c r="M87" i="2"/>
  <c r="M90" i="2"/>
  <c r="M88" i="2"/>
  <c r="M102" i="1"/>
  <c r="M90" i="1"/>
  <c r="M86" i="1"/>
  <c r="M89" i="1"/>
  <c r="M85" i="1"/>
  <c r="M88" i="1"/>
  <c r="M214" i="5"/>
  <c r="M215" i="5" s="1"/>
  <c r="M87" i="5"/>
  <c r="M102" i="5"/>
  <c r="M240" i="5" s="1"/>
  <c r="M96" i="5"/>
  <c r="M90" i="5"/>
  <c r="M86" i="5"/>
  <c r="M95" i="5"/>
  <c r="M89" i="5"/>
  <c r="M85" i="5"/>
  <c r="M171" i="5" s="1"/>
  <c r="M88" i="5"/>
  <c r="M249" i="6"/>
  <c r="M250" i="6" s="1"/>
  <c r="M95" i="6"/>
  <c r="M94" i="6" s="1"/>
  <c r="M96" i="6"/>
  <c r="M97" i="6"/>
  <c r="M102" i="6"/>
  <c r="M90" i="6"/>
  <c r="M89" i="6"/>
  <c r="M87" i="6"/>
  <c r="M197" i="7"/>
  <c r="M198" i="7" s="1"/>
  <c r="M87" i="7"/>
  <c r="M102" i="7"/>
  <c r="M96" i="7"/>
  <c r="M90" i="7"/>
  <c r="M86" i="7"/>
  <c r="M95" i="7"/>
  <c r="M89" i="7"/>
  <c r="M85" i="7"/>
  <c r="M88" i="7"/>
  <c r="M231" i="8"/>
  <c r="M232" i="8" s="1"/>
  <c r="M97" i="8"/>
  <c r="M95" i="8"/>
  <c r="M96" i="8"/>
  <c r="M87" i="8"/>
  <c r="M102" i="8"/>
  <c r="M90" i="8"/>
  <c r="M86" i="8"/>
  <c r="M89" i="8"/>
  <c r="M85" i="8"/>
  <c r="M88" i="8"/>
  <c r="M214" i="9"/>
  <c r="M215" i="9" s="1"/>
  <c r="M221" i="9" s="1"/>
  <c r="M97" i="9"/>
  <c r="M95" i="9"/>
  <c r="M96" i="9"/>
  <c r="M87" i="9"/>
  <c r="M102" i="9"/>
  <c r="M90" i="9"/>
  <c r="M86" i="9"/>
  <c r="M89" i="9"/>
  <c r="M85" i="9"/>
  <c r="M88" i="9"/>
  <c r="M97" i="10"/>
  <c r="M95" i="10"/>
  <c r="M218" i="10"/>
  <c r="M96" i="10"/>
  <c r="M102" i="10"/>
  <c r="M90" i="10"/>
  <c r="M86" i="10"/>
  <c r="M89" i="10"/>
  <c r="M85" i="10"/>
  <c r="M87" i="10"/>
  <c r="M88" i="10"/>
  <c r="M95" i="12"/>
  <c r="M107" i="12"/>
  <c r="M119" i="12"/>
  <c r="M111" i="12"/>
  <c r="M97" i="12"/>
  <c r="M94" i="12" s="1"/>
  <c r="M87" i="12"/>
  <c r="M86" i="12"/>
  <c r="M90" i="12"/>
  <c r="M89" i="12"/>
  <c r="M85" i="12"/>
  <c r="M88" i="12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AQ94" i="19"/>
  <c r="AQ93" i="19"/>
  <c r="AQ92" i="19"/>
  <c r="AQ91" i="19"/>
  <c r="AQ90" i="19"/>
  <c r="AQ89" i="19"/>
  <c r="AQ88" i="19"/>
  <c r="AR59" i="4"/>
  <c r="AN59" i="4"/>
  <c r="AJ59" i="4"/>
  <c r="AI59" i="4"/>
  <c r="AG59" i="4"/>
  <c r="AT59" i="4" s="1"/>
  <c r="AF59" i="4"/>
  <c r="AE59" i="4"/>
  <c r="AD59" i="4"/>
  <c r="AS59" i="4" s="1"/>
  <c r="AB59" i="4"/>
  <c r="AA59" i="4"/>
  <c r="Y59" i="4"/>
  <c r="X59" i="4"/>
  <c r="AQ59" i="4" s="1"/>
  <c r="W59" i="4"/>
  <c r="V59" i="4"/>
  <c r="U59" i="4"/>
  <c r="AP59" i="4" s="1"/>
  <c r="T59" i="4"/>
  <c r="S59" i="4"/>
  <c r="R59" i="4"/>
  <c r="Q59" i="4"/>
  <c r="P59" i="4"/>
  <c r="O59" i="4"/>
  <c r="N59" i="4"/>
  <c r="M59" i="4"/>
  <c r="L59" i="4"/>
  <c r="AM59" i="4" s="1"/>
  <c r="K59" i="4"/>
  <c r="J59" i="4"/>
  <c r="I59" i="4"/>
  <c r="AL59" i="4" s="1"/>
  <c r="H59" i="4"/>
  <c r="G59" i="4"/>
  <c r="F59" i="4"/>
  <c r="E59" i="4"/>
  <c r="D59" i="4"/>
  <c r="AR58" i="4"/>
  <c r="AN58" i="4"/>
  <c r="AJ58" i="4"/>
  <c r="AI58" i="4"/>
  <c r="AG58" i="4"/>
  <c r="AT58" i="4" s="1"/>
  <c r="AF58" i="4"/>
  <c r="AE58" i="4"/>
  <c r="AD58" i="4"/>
  <c r="AS58" i="4" s="1"/>
  <c r="AB58" i="4"/>
  <c r="AA58" i="4"/>
  <c r="Y58" i="4"/>
  <c r="X58" i="4"/>
  <c r="AQ58" i="4" s="1"/>
  <c r="W58" i="4"/>
  <c r="V58" i="4"/>
  <c r="U58" i="4"/>
  <c r="AP58" i="4" s="1"/>
  <c r="T58" i="4"/>
  <c r="S58" i="4"/>
  <c r="R58" i="4"/>
  <c r="Q58" i="4"/>
  <c r="P58" i="4"/>
  <c r="O58" i="4"/>
  <c r="N58" i="4"/>
  <c r="M58" i="4"/>
  <c r="L58" i="4"/>
  <c r="AM58" i="4" s="1"/>
  <c r="K58" i="4"/>
  <c r="J58" i="4"/>
  <c r="I58" i="4"/>
  <c r="AL58" i="4" s="1"/>
  <c r="H58" i="4"/>
  <c r="G58" i="4"/>
  <c r="F58" i="4"/>
  <c r="E58" i="4"/>
  <c r="D58" i="4"/>
  <c r="AR57" i="4"/>
  <c r="AN57" i="4"/>
  <c r="AJ57" i="4"/>
  <c r="AI57" i="4"/>
  <c r="AG57" i="4"/>
  <c r="AT57" i="4" s="1"/>
  <c r="AF57" i="4"/>
  <c r="AE57" i="4"/>
  <c r="AD57" i="4"/>
  <c r="AS57" i="4" s="1"/>
  <c r="AB57" i="4"/>
  <c r="AA57" i="4"/>
  <c r="Y57" i="4"/>
  <c r="X57" i="4"/>
  <c r="AQ57" i="4" s="1"/>
  <c r="W57" i="4"/>
  <c r="V57" i="4"/>
  <c r="U57" i="4"/>
  <c r="AP57" i="4" s="1"/>
  <c r="T57" i="4"/>
  <c r="S57" i="4"/>
  <c r="R57" i="4"/>
  <c r="Q57" i="4"/>
  <c r="P57" i="4"/>
  <c r="O57" i="4"/>
  <c r="N57" i="4"/>
  <c r="M57" i="4"/>
  <c r="L57" i="4"/>
  <c r="AM57" i="4" s="1"/>
  <c r="K57" i="4"/>
  <c r="J57" i="4"/>
  <c r="I57" i="4"/>
  <c r="AL57" i="4" s="1"/>
  <c r="H57" i="4"/>
  <c r="G57" i="4"/>
  <c r="F57" i="4"/>
  <c r="E57" i="4"/>
  <c r="D57" i="4"/>
  <c r="AR56" i="4"/>
  <c r="AN56" i="4"/>
  <c r="AJ56" i="4"/>
  <c r="AI56" i="4"/>
  <c r="AG56" i="4"/>
  <c r="AT56" i="4" s="1"/>
  <c r="AF56" i="4"/>
  <c r="AE56" i="4"/>
  <c r="AD56" i="4"/>
  <c r="AS56" i="4" s="1"/>
  <c r="AB56" i="4"/>
  <c r="AA56" i="4"/>
  <c r="Y56" i="4"/>
  <c r="X56" i="4"/>
  <c r="AQ56" i="4" s="1"/>
  <c r="W56" i="4"/>
  <c r="V56" i="4"/>
  <c r="U56" i="4"/>
  <c r="AP56" i="4" s="1"/>
  <c r="T56" i="4"/>
  <c r="S56" i="4"/>
  <c r="R56" i="4"/>
  <c r="Q56" i="4"/>
  <c r="P56" i="4"/>
  <c r="O56" i="4"/>
  <c r="N56" i="4"/>
  <c r="M56" i="4"/>
  <c r="L56" i="4"/>
  <c r="AM56" i="4" s="1"/>
  <c r="K56" i="4"/>
  <c r="J56" i="4"/>
  <c r="I56" i="4"/>
  <c r="AL56" i="4" s="1"/>
  <c r="H56" i="4"/>
  <c r="G56" i="4"/>
  <c r="F56" i="4"/>
  <c r="E56" i="4"/>
  <c r="D56" i="4"/>
  <c r="AR55" i="4"/>
  <c r="AN55" i="4"/>
  <c r="AJ55" i="4"/>
  <c r="AI55" i="4"/>
  <c r="AG55" i="4"/>
  <c r="AT55" i="4" s="1"/>
  <c r="AF55" i="4"/>
  <c r="AE55" i="4"/>
  <c r="AD55" i="4"/>
  <c r="AS55" i="4" s="1"/>
  <c r="AB55" i="4"/>
  <c r="AA55" i="4"/>
  <c r="Y55" i="4"/>
  <c r="X55" i="4"/>
  <c r="AQ55" i="4" s="1"/>
  <c r="W55" i="4"/>
  <c r="V55" i="4"/>
  <c r="U55" i="4"/>
  <c r="AP55" i="4" s="1"/>
  <c r="T55" i="4"/>
  <c r="S55" i="4"/>
  <c r="R55" i="4"/>
  <c r="Q55" i="4"/>
  <c r="P55" i="4"/>
  <c r="O55" i="4"/>
  <c r="N55" i="4"/>
  <c r="M55" i="4"/>
  <c r="L55" i="4"/>
  <c r="AM55" i="4" s="1"/>
  <c r="K55" i="4"/>
  <c r="J55" i="4"/>
  <c r="I55" i="4"/>
  <c r="AL55" i="4" s="1"/>
  <c r="H55" i="4"/>
  <c r="G55" i="4"/>
  <c r="F55" i="4"/>
  <c r="E55" i="4"/>
  <c r="D55" i="4"/>
  <c r="AR54" i="4"/>
  <c r="AN54" i="4"/>
  <c r="AJ54" i="4"/>
  <c r="AI54" i="4"/>
  <c r="AG54" i="4"/>
  <c r="AT54" i="4" s="1"/>
  <c r="AF54" i="4"/>
  <c r="AE54" i="4"/>
  <c r="AD54" i="4"/>
  <c r="AS54" i="4" s="1"/>
  <c r="AB54" i="4"/>
  <c r="AA54" i="4"/>
  <c r="Y54" i="4"/>
  <c r="X54" i="4"/>
  <c r="AQ54" i="4" s="1"/>
  <c r="W54" i="4"/>
  <c r="V54" i="4"/>
  <c r="U54" i="4"/>
  <c r="AP54" i="4" s="1"/>
  <c r="T54" i="4"/>
  <c r="S54" i="4"/>
  <c r="R54" i="4"/>
  <c r="Q54" i="4"/>
  <c r="P54" i="4"/>
  <c r="O54" i="4"/>
  <c r="N54" i="4"/>
  <c r="M54" i="4"/>
  <c r="L54" i="4"/>
  <c r="AM54" i="4" s="1"/>
  <c r="K54" i="4"/>
  <c r="J54" i="4"/>
  <c r="I54" i="4"/>
  <c r="AL54" i="4" s="1"/>
  <c r="H54" i="4"/>
  <c r="G54" i="4"/>
  <c r="F54" i="4"/>
  <c r="E54" i="4"/>
  <c r="D54" i="4"/>
  <c r="AR53" i="4"/>
  <c r="AN53" i="4"/>
  <c r="AJ53" i="4"/>
  <c r="AI53" i="4"/>
  <c r="AG53" i="4"/>
  <c r="AT53" i="4" s="1"/>
  <c r="AF53" i="4"/>
  <c r="AE53" i="4"/>
  <c r="AD53" i="4"/>
  <c r="AS53" i="4" s="1"/>
  <c r="AB53" i="4"/>
  <c r="AA53" i="4"/>
  <c r="Y53" i="4"/>
  <c r="X53" i="4"/>
  <c r="AQ53" i="4" s="1"/>
  <c r="W53" i="4"/>
  <c r="V53" i="4"/>
  <c r="U53" i="4"/>
  <c r="AP53" i="4" s="1"/>
  <c r="T53" i="4"/>
  <c r="S53" i="4"/>
  <c r="R53" i="4"/>
  <c r="Q53" i="4"/>
  <c r="P53" i="4"/>
  <c r="O53" i="4"/>
  <c r="N53" i="4"/>
  <c r="M53" i="4"/>
  <c r="L53" i="4"/>
  <c r="AM53" i="4" s="1"/>
  <c r="K53" i="4"/>
  <c r="J53" i="4"/>
  <c r="I53" i="4"/>
  <c r="AL53" i="4" s="1"/>
  <c r="H53" i="4"/>
  <c r="G53" i="4"/>
  <c r="F53" i="4"/>
  <c r="E53" i="4"/>
  <c r="D53" i="4"/>
  <c r="AR52" i="4"/>
  <c r="AN52" i="4"/>
  <c r="AJ52" i="4"/>
  <c r="AI52" i="4"/>
  <c r="AG52" i="4"/>
  <c r="AT52" i="4" s="1"/>
  <c r="AF52" i="4"/>
  <c r="AE52" i="4"/>
  <c r="AD52" i="4"/>
  <c r="AS52" i="4" s="1"/>
  <c r="AB52" i="4"/>
  <c r="AA52" i="4"/>
  <c r="Y52" i="4"/>
  <c r="X52" i="4"/>
  <c r="AQ52" i="4" s="1"/>
  <c r="W52" i="4"/>
  <c r="V52" i="4"/>
  <c r="U52" i="4"/>
  <c r="AP52" i="4" s="1"/>
  <c r="T52" i="4"/>
  <c r="S52" i="4"/>
  <c r="R52" i="4"/>
  <c r="Q52" i="4"/>
  <c r="P52" i="4"/>
  <c r="O52" i="4"/>
  <c r="N52" i="4"/>
  <c r="M52" i="4"/>
  <c r="L52" i="4"/>
  <c r="AM52" i="4" s="1"/>
  <c r="K52" i="4"/>
  <c r="J52" i="4"/>
  <c r="I52" i="4"/>
  <c r="AL52" i="4" s="1"/>
  <c r="H52" i="4"/>
  <c r="G52" i="4"/>
  <c r="F52" i="4"/>
  <c r="E52" i="4"/>
  <c r="D52" i="4"/>
  <c r="AR51" i="4"/>
  <c r="AN51" i="4"/>
  <c r="AJ51" i="4"/>
  <c r="AI51" i="4"/>
  <c r="AG51" i="4"/>
  <c r="AT51" i="4" s="1"/>
  <c r="AF51" i="4"/>
  <c r="AE51" i="4"/>
  <c r="AD51" i="4"/>
  <c r="AS51" i="4" s="1"/>
  <c r="AB51" i="4"/>
  <c r="AA51" i="4"/>
  <c r="Y51" i="4"/>
  <c r="X51" i="4"/>
  <c r="AQ51" i="4" s="1"/>
  <c r="W51" i="4"/>
  <c r="V51" i="4"/>
  <c r="U51" i="4"/>
  <c r="AP51" i="4" s="1"/>
  <c r="T51" i="4"/>
  <c r="S51" i="4"/>
  <c r="R51" i="4"/>
  <c r="Q51" i="4"/>
  <c r="P51" i="4"/>
  <c r="O51" i="4"/>
  <c r="N51" i="4"/>
  <c r="M51" i="4"/>
  <c r="L51" i="4"/>
  <c r="AM51" i="4" s="1"/>
  <c r="K51" i="4"/>
  <c r="J51" i="4"/>
  <c r="I51" i="4"/>
  <c r="AL51" i="4" s="1"/>
  <c r="H51" i="4"/>
  <c r="G51" i="4"/>
  <c r="F51" i="4"/>
  <c r="E51" i="4"/>
  <c r="D51" i="4"/>
  <c r="AR50" i="4"/>
  <c r="AN50" i="4"/>
  <c r="AJ50" i="4"/>
  <c r="AI50" i="4"/>
  <c r="AI60" i="4" s="1"/>
  <c r="AG50" i="4"/>
  <c r="AT50" i="4" s="1"/>
  <c r="AF50" i="4"/>
  <c r="AF60" i="4" s="1"/>
  <c r="AE50" i="4"/>
  <c r="AE60" i="4" s="1"/>
  <c r="AD50" i="4"/>
  <c r="AD60" i="4" s="1"/>
  <c r="AB50" i="4"/>
  <c r="AB60" i="4" s="1"/>
  <c r="AA50" i="4"/>
  <c r="AA60" i="4" s="1"/>
  <c r="AR60" i="4" s="1"/>
  <c r="Y50" i="4"/>
  <c r="Y60" i="4" s="1"/>
  <c r="X50" i="4"/>
  <c r="AQ50" i="4" s="1"/>
  <c r="W50" i="4"/>
  <c r="W60" i="4" s="1"/>
  <c r="V50" i="4"/>
  <c r="V60" i="4" s="1"/>
  <c r="U50" i="4"/>
  <c r="AP50" i="4" s="1"/>
  <c r="T50" i="4"/>
  <c r="T60" i="4" s="1"/>
  <c r="S50" i="4"/>
  <c r="S60" i="4" s="1"/>
  <c r="R50" i="4"/>
  <c r="R60" i="4" s="1"/>
  <c r="Q50" i="4"/>
  <c r="Q60" i="4" s="1"/>
  <c r="P50" i="4"/>
  <c r="P60" i="4" s="1"/>
  <c r="O50" i="4"/>
  <c r="O60" i="4" s="1"/>
  <c r="N50" i="4"/>
  <c r="N60" i="4" s="1"/>
  <c r="M50" i="4"/>
  <c r="M60" i="4" s="1"/>
  <c r="L50" i="4"/>
  <c r="AM50" i="4" s="1"/>
  <c r="K50" i="4"/>
  <c r="K60" i="4" s="1"/>
  <c r="J50" i="4"/>
  <c r="J60" i="4" s="1"/>
  <c r="I50" i="4"/>
  <c r="AL50" i="4" s="1"/>
  <c r="H50" i="4"/>
  <c r="H60" i="4" s="1"/>
  <c r="G50" i="4"/>
  <c r="G60" i="4" s="1"/>
  <c r="F50" i="4"/>
  <c r="F60" i="4" s="1"/>
  <c r="E50" i="4"/>
  <c r="E60" i="4" s="1"/>
  <c r="D50" i="4"/>
  <c r="D60" i="4" s="1"/>
  <c r="AR45" i="4"/>
  <c r="AQ45" i="4"/>
  <c r="AP45" i="4"/>
  <c r="AO45" i="4"/>
  <c r="AN45" i="4"/>
  <c r="AM45" i="4"/>
  <c r="AL45" i="4"/>
  <c r="AK45" i="4"/>
  <c r="AJ45" i="4"/>
  <c r="AI45" i="4"/>
  <c r="AG45" i="4"/>
  <c r="AT45" i="4" s="1"/>
  <c r="AF45" i="4"/>
  <c r="AE45" i="4"/>
  <c r="AD45" i="4"/>
  <c r="AB45" i="4"/>
  <c r="AA45" i="4"/>
  <c r="Y45" i="4"/>
  <c r="AU44" i="4"/>
  <c r="AT44" i="4"/>
  <c r="AS44" i="4"/>
  <c r="AR44" i="4"/>
  <c r="AQ44" i="4"/>
  <c r="AP44" i="4"/>
  <c r="AO44" i="4"/>
  <c r="AN44" i="4"/>
  <c r="AM44" i="4"/>
  <c r="AL44" i="4"/>
  <c r="AK44" i="4"/>
  <c r="AH44" i="4"/>
  <c r="AC44" i="4"/>
  <c r="Z44" i="4"/>
  <c r="AT43" i="4"/>
  <c r="AS43" i="4"/>
  <c r="AR43" i="4"/>
  <c r="AQ43" i="4"/>
  <c r="AP43" i="4"/>
  <c r="AO43" i="4"/>
  <c r="AN43" i="4"/>
  <c r="AM43" i="4"/>
  <c r="AL43" i="4"/>
  <c r="AK43" i="4"/>
  <c r="AH43" i="4"/>
  <c r="AU43" i="4" s="1"/>
  <c r="AC43" i="4"/>
  <c r="Z43" i="4"/>
  <c r="AU42" i="4"/>
  <c r="AT42" i="4"/>
  <c r="AS42" i="4"/>
  <c r="AR42" i="4"/>
  <c r="AQ42" i="4"/>
  <c r="AP42" i="4"/>
  <c r="AO42" i="4"/>
  <c r="AN42" i="4"/>
  <c r="AM42" i="4"/>
  <c r="AL42" i="4"/>
  <c r="AK42" i="4"/>
  <c r="AH42" i="4"/>
  <c r="AH59" i="4" s="1"/>
  <c r="AC42" i="4"/>
  <c r="AC59" i="4" s="1"/>
  <c r="Z42" i="4"/>
  <c r="Z59" i="4" s="1"/>
  <c r="AT41" i="4"/>
  <c r="AS41" i="4"/>
  <c r="AR41" i="4"/>
  <c r="AQ41" i="4"/>
  <c r="AP41" i="4"/>
  <c r="AO41" i="4"/>
  <c r="AN41" i="4"/>
  <c r="AM41" i="4"/>
  <c r="AL41" i="4"/>
  <c r="AK41" i="4"/>
  <c r="AH41" i="4"/>
  <c r="AU41" i="4" s="1"/>
  <c r="AC41" i="4"/>
  <c r="Z41" i="4"/>
  <c r="AU40" i="4"/>
  <c r="AT40" i="4"/>
  <c r="AS40" i="4"/>
  <c r="AR40" i="4"/>
  <c r="AQ40" i="4"/>
  <c r="AP40" i="4"/>
  <c r="AO40" i="4"/>
  <c r="AN40" i="4"/>
  <c r="AM40" i="4"/>
  <c r="AL40" i="4"/>
  <c r="AK40" i="4"/>
  <c r="AH40" i="4"/>
  <c r="AH58" i="4" s="1"/>
  <c r="AC40" i="4"/>
  <c r="AC58" i="4" s="1"/>
  <c r="Z40" i="4"/>
  <c r="Z58" i="4" s="1"/>
  <c r="AT39" i="4"/>
  <c r="AS39" i="4"/>
  <c r="AR39" i="4"/>
  <c r="AQ39" i="4"/>
  <c r="AP39" i="4"/>
  <c r="AO39" i="4"/>
  <c r="AN39" i="4"/>
  <c r="AM39" i="4"/>
  <c r="AL39" i="4"/>
  <c r="AK39" i="4"/>
  <c r="AH39" i="4"/>
  <c r="AU39" i="4" s="1"/>
  <c r="AC39" i="4"/>
  <c r="Z39" i="4"/>
  <c r="AU38" i="4"/>
  <c r="AT38" i="4"/>
  <c r="AS38" i="4"/>
  <c r="AR38" i="4"/>
  <c r="AQ38" i="4"/>
  <c r="AP38" i="4"/>
  <c r="AO38" i="4"/>
  <c r="AN38" i="4"/>
  <c r="AM38" i="4"/>
  <c r="AL38" i="4"/>
  <c r="AK38" i="4"/>
  <c r="AH38" i="4"/>
  <c r="AC38" i="4"/>
  <c r="Z38" i="4"/>
  <c r="AT37" i="4"/>
  <c r="AS37" i="4"/>
  <c r="AR37" i="4"/>
  <c r="AQ37" i="4"/>
  <c r="AP37" i="4"/>
  <c r="AO37" i="4"/>
  <c r="AN37" i="4"/>
  <c r="AM37" i="4"/>
  <c r="AL37" i="4"/>
  <c r="AK37" i="4"/>
  <c r="AH37" i="4"/>
  <c r="AU37" i="4" s="1"/>
  <c r="AC37" i="4"/>
  <c r="Z37" i="4"/>
  <c r="AU36" i="4"/>
  <c r="AT36" i="4"/>
  <c r="AS36" i="4"/>
  <c r="AR36" i="4"/>
  <c r="AQ36" i="4"/>
  <c r="AP36" i="4"/>
  <c r="AO36" i="4"/>
  <c r="AN36" i="4"/>
  <c r="AM36" i="4"/>
  <c r="AL36" i="4"/>
  <c r="AK36" i="4"/>
  <c r="AH36" i="4"/>
  <c r="AC36" i="4"/>
  <c r="Z36" i="4"/>
  <c r="AT35" i="4"/>
  <c r="AS35" i="4"/>
  <c r="AR35" i="4"/>
  <c r="AQ35" i="4"/>
  <c r="AP35" i="4"/>
  <c r="AO35" i="4"/>
  <c r="AN35" i="4"/>
  <c r="AM35" i="4"/>
  <c r="AL35" i="4"/>
  <c r="AK35" i="4"/>
  <c r="AH35" i="4"/>
  <c r="AH57" i="4" s="1"/>
  <c r="AC35" i="4"/>
  <c r="Z35" i="4"/>
  <c r="Z57" i="4" s="1"/>
  <c r="AU34" i="4"/>
  <c r="AT34" i="4"/>
  <c r="AS34" i="4"/>
  <c r="AR34" i="4"/>
  <c r="AQ34" i="4"/>
  <c r="AP34" i="4"/>
  <c r="AO34" i="4"/>
  <c r="AN34" i="4"/>
  <c r="AM34" i="4"/>
  <c r="AL34" i="4"/>
  <c r="AK34" i="4"/>
  <c r="AH34" i="4"/>
  <c r="AC34" i="4"/>
  <c r="Z34" i="4"/>
  <c r="AT33" i="4"/>
  <c r="AS33" i="4"/>
  <c r="AR33" i="4"/>
  <c r="AQ33" i="4"/>
  <c r="AP33" i="4"/>
  <c r="AO33" i="4"/>
  <c r="AN33" i="4"/>
  <c r="AM33" i="4"/>
  <c r="AL33" i="4"/>
  <c r="AK33" i="4"/>
  <c r="AH33" i="4"/>
  <c r="AU33" i="4" s="1"/>
  <c r="AC33" i="4"/>
  <c r="Z33" i="4"/>
  <c r="AU32" i="4"/>
  <c r="AT32" i="4"/>
  <c r="AS32" i="4"/>
  <c r="AR32" i="4"/>
  <c r="AQ32" i="4"/>
  <c r="AP32" i="4"/>
  <c r="AO32" i="4"/>
  <c r="AN32" i="4"/>
  <c r="AM32" i="4"/>
  <c r="AL32" i="4"/>
  <c r="AK32" i="4"/>
  <c r="AH32" i="4"/>
  <c r="AC32" i="4"/>
  <c r="Z32" i="4"/>
  <c r="AT31" i="4"/>
  <c r="AS31" i="4"/>
  <c r="AR31" i="4"/>
  <c r="AQ31" i="4"/>
  <c r="AP31" i="4"/>
  <c r="AO31" i="4"/>
  <c r="AN31" i="4"/>
  <c r="AM31" i="4"/>
  <c r="AL31" i="4"/>
  <c r="AK31" i="4"/>
  <c r="AH31" i="4"/>
  <c r="AU31" i="4" s="1"/>
  <c r="AC31" i="4"/>
  <c r="Z31" i="4"/>
  <c r="AU30" i="4"/>
  <c r="AT30" i="4"/>
  <c r="AS30" i="4"/>
  <c r="AR30" i="4"/>
  <c r="AQ30" i="4"/>
  <c r="AP30" i="4"/>
  <c r="AO30" i="4"/>
  <c r="AN30" i="4"/>
  <c r="AM30" i="4"/>
  <c r="AL30" i="4"/>
  <c r="AK30" i="4"/>
  <c r="AH30" i="4"/>
  <c r="AC30" i="4"/>
  <c r="Z30" i="4"/>
  <c r="AT29" i="4"/>
  <c r="AS29" i="4"/>
  <c r="AR29" i="4"/>
  <c r="AQ29" i="4"/>
  <c r="AP29" i="4"/>
  <c r="AO29" i="4"/>
  <c r="AN29" i="4"/>
  <c r="AM29" i="4"/>
  <c r="AL29" i="4"/>
  <c r="AK29" i="4"/>
  <c r="AH29" i="4"/>
  <c r="AU29" i="4" s="1"/>
  <c r="AC29" i="4"/>
  <c r="Z29" i="4"/>
  <c r="AU28" i="4"/>
  <c r="AT28" i="4"/>
  <c r="AS28" i="4"/>
  <c r="AR28" i="4"/>
  <c r="AQ28" i="4"/>
  <c r="AP28" i="4"/>
  <c r="AO28" i="4"/>
  <c r="AN28" i="4"/>
  <c r="AM28" i="4"/>
  <c r="AL28" i="4"/>
  <c r="AK28" i="4"/>
  <c r="AH28" i="4"/>
  <c r="AH56" i="4" s="1"/>
  <c r="AC28" i="4"/>
  <c r="Z28" i="4"/>
  <c r="Z56" i="4" s="1"/>
  <c r="AT27" i="4"/>
  <c r="AS27" i="4"/>
  <c r="AR27" i="4"/>
  <c r="AQ27" i="4"/>
  <c r="AP27" i="4"/>
  <c r="AO27" i="4"/>
  <c r="AN27" i="4"/>
  <c r="AM27" i="4"/>
  <c r="AL27" i="4"/>
  <c r="AK27" i="4"/>
  <c r="AH27" i="4"/>
  <c r="AU27" i="4" s="1"/>
  <c r="AC27" i="4"/>
  <c r="Z27" i="4"/>
  <c r="AU26" i="4"/>
  <c r="AT26" i="4"/>
  <c r="AS26" i="4"/>
  <c r="AR26" i="4"/>
  <c r="AQ26" i="4"/>
  <c r="AP26" i="4"/>
  <c r="AO26" i="4"/>
  <c r="AN26" i="4"/>
  <c r="AM26" i="4"/>
  <c r="AL26" i="4"/>
  <c r="AK26" i="4"/>
  <c r="AH26" i="4"/>
  <c r="AC26" i="4"/>
  <c r="Z26" i="4"/>
  <c r="AT25" i="4"/>
  <c r="AS25" i="4"/>
  <c r="AR25" i="4"/>
  <c r="AQ25" i="4"/>
  <c r="AP25" i="4"/>
  <c r="AO25" i="4"/>
  <c r="AN25" i="4"/>
  <c r="AM25" i="4"/>
  <c r="AL25" i="4"/>
  <c r="AK25" i="4"/>
  <c r="AH25" i="4"/>
  <c r="AU25" i="4" s="1"/>
  <c r="AC25" i="4"/>
  <c r="Z25" i="4"/>
  <c r="AU24" i="4"/>
  <c r="AT24" i="4"/>
  <c r="AS24" i="4"/>
  <c r="AR24" i="4"/>
  <c r="AQ24" i="4"/>
  <c r="AP24" i="4"/>
  <c r="AO24" i="4"/>
  <c r="AN24" i="4"/>
  <c r="AM24" i="4"/>
  <c r="AL24" i="4"/>
  <c r="AK24" i="4"/>
  <c r="AH24" i="4"/>
  <c r="AH55" i="4" s="1"/>
  <c r="AC24" i="4"/>
  <c r="AC55" i="4" s="1"/>
  <c r="Z24" i="4"/>
  <c r="Z55" i="4" s="1"/>
  <c r="AT23" i="4"/>
  <c r="AS23" i="4"/>
  <c r="AR23" i="4"/>
  <c r="AQ23" i="4"/>
  <c r="AP23" i="4"/>
  <c r="AO23" i="4"/>
  <c r="AN23" i="4"/>
  <c r="AM23" i="4"/>
  <c r="AL23" i="4"/>
  <c r="AK23" i="4"/>
  <c r="AH23" i="4"/>
  <c r="AU23" i="4" s="1"/>
  <c r="AC23" i="4"/>
  <c r="Z23" i="4"/>
  <c r="AU22" i="4"/>
  <c r="AT22" i="4"/>
  <c r="AS22" i="4"/>
  <c r="AR22" i="4"/>
  <c r="AQ22" i="4"/>
  <c r="AP22" i="4"/>
  <c r="AO22" i="4"/>
  <c r="AN22" i="4"/>
  <c r="AM22" i="4"/>
  <c r="AL22" i="4"/>
  <c r="AK22" i="4"/>
  <c r="AH22" i="4"/>
  <c r="AC22" i="4"/>
  <c r="Z22" i="4"/>
  <c r="AT21" i="4"/>
  <c r="AS21" i="4"/>
  <c r="AR21" i="4"/>
  <c r="AQ21" i="4"/>
  <c r="AP21" i="4"/>
  <c r="AO21" i="4"/>
  <c r="AN21" i="4"/>
  <c r="AM21" i="4"/>
  <c r="AL21" i="4"/>
  <c r="AK21" i="4"/>
  <c r="AH21" i="4"/>
  <c r="AU21" i="4" s="1"/>
  <c r="AC21" i="4"/>
  <c r="Z21" i="4"/>
  <c r="AU20" i="4"/>
  <c r="AT20" i="4"/>
  <c r="AS20" i="4"/>
  <c r="AR20" i="4"/>
  <c r="AQ20" i="4"/>
  <c r="AP20" i="4"/>
  <c r="AO20" i="4"/>
  <c r="AN20" i="4"/>
  <c r="AM20" i="4"/>
  <c r="AL20" i="4"/>
  <c r="AK20" i="4"/>
  <c r="AH20" i="4"/>
  <c r="AC20" i="4"/>
  <c r="Z20" i="4"/>
  <c r="AT19" i="4"/>
  <c r="AS19" i="4"/>
  <c r="AR19" i="4"/>
  <c r="AQ19" i="4"/>
  <c r="AP19" i="4"/>
  <c r="AO19" i="4"/>
  <c r="AN19" i="4"/>
  <c r="AM19" i="4"/>
  <c r="AL19" i="4"/>
  <c r="AK19" i="4"/>
  <c r="AH19" i="4"/>
  <c r="AU19" i="4" s="1"/>
  <c r="AC19" i="4"/>
  <c r="Z19" i="4"/>
  <c r="AU18" i="4"/>
  <c r="AT18" i="4"/>
  <c r="AS18" i="4"/>
  <c r="AR18" i="4"/>
  <c r="AQ18" i="4"/>
  <c r="AP18" i="4"/>
  <c r="AO18" i="4"/>
  <c r="AN18" i="4"/>
  <c r="AM18" i="4"/>
  <c r="AL18" i="4"/>
  <c r="AK18" i="4"/>
  <c r="AH18" i="4"/>
  <c r="AH54" i="4" s="1"/>
  <c r="AC18" i="4"/>
  <c r="AC54" i="4" s="1"/>
  <c r="Z18" i="4"/>
  <c r="Z54" i="4" s="1"/>
  <c r="AT17" i="4"/>
  <c r="AS17" i="4"/>
  <c r="AR17" i="4"/>
  <c r="AQ17" i="4"/>
  <c r="AP17" i="4"/>
  <c r="AO17" i="4"/>
  <c r="AN17" i="4"/>
  <c r="AM17" i="4"/>
  <c r="AL17" i="4"/>
  <c r="AK17" i="4"/>
  <c r="AH17" i="4"/>
  <c r="AU17" i="4" s="1"/>
  <c r="AC17" i="4"/>
  <c r="Z17" i="4"/>
  <c r="AU16" i="4"/>
  <c r="AT16" i="4"/>
  <c r="AS16" i="4"/>
  <c r="AR16" i="4"/>
  <c r="AQ16" i="4"/>
  <c r="AP16" i="4"/>
  <c r="AO16" i="4"/>
  <c r="AN16" i="4"/>
  <c r="AM16" i="4"/>
  <c r="AL16" i="4"/>
  <c r="AK16" i="4"/>
  <c r="AH16" i="4"/>
  <c r="AC16" i="4"/>
  <c r="Z16" i="4"/>
  <c r="AT15" i="4"/>
  <c r="AS15" i="4"/>
  <c r="AR15" i="4"/>
  <c r="AQ15" i="4"/>
  <c r="AP15" i="4"/>
  <c r="AO15" i="4"/>
  <c r="AN15" i="4"/>
  <c r="AM15" i="4"/>
  <c r="AL15" i="4"/>
  <c r="AK15" i="4"/>
  <c r="AH15" i="4"/>
  <c r="AU15" i="4" s="1"/>
  <c r="AC15" i="4"/>
  <c r="Z15" i="4"/>
  <c r="AU14" i="4"/>
  <c r="AT14" i="4"/>
  <c r="AS14" i="4"/>
  <c r="AR14" i="4"/>
  <c r="AQ14" i="4"/>
  <c r="AP14" i="4"/>
  <c r="AO14" i="4"/>
  <c r="AN14" i="4"/>
  <c r="AM14" i="4"/>
  <c r="AL14" i="4"/>
  <c r="AK14" i="4"/>
  <c r="AH14" i="4"/>
  <c r="AC14" i="4"/>
  <c r="Z14" i="4"/>
  <c r="AT13" i="4"/>
  <c r="AS13" i="4"/>
  <c r="AR13" i="4"/>
  <c r="AQ13" i="4"/>
  <c r="AP13" i="4"/>
  <c r="AO13" i="4"/>
  <c r="AN13" i="4"/>
  <c r="AM13" i="4"/>
  <c r="AL13" i="4"/>
  <c r="AK13" i="4"/>
  <c r="AH13" i="4"/>
  <c r="AH53" i="4" s="1"/>
  <c r="AC13" i="4"/>
  <c r="AC53" i="4" s="1"/>
  <c r="Z13" i="4"/>
  <c r="Z53" i="4" s="1"/>
  <c r="AU12" i="4"/>
  <c r="AT12" i="4"/>
  <c r="AS12" i="4"/>
  <c r="AR12" i="4"/>
  <c r="AQ12" i="4"/>
  <c r="AP12" i="4"/>
  <c r="AO12" i="4"/>
  <c r="AN12" i="4"/>
  <c r="AM12" i="4"/>
  <c r="AL12" i="4"/>
  <c r="AK12" i="4"/>
  <c r="AH12" i="4"/>
  <c r="AC12" i="4"/>
  <c r="Z12" i="4"/>
  <c r="AT11" i="4"/>
  <c r="AS11" i="4"/>
  <c r="AR11" i="4"/>
  <c r="AQ11" i="4"/>
  <c r="AP11" i="4"/>
  <c r="AO11" i="4"/>
  <c r="AN11" i="4"/>
  <c r="AM11" i="4"/>
  <c r="AL11" i="4"/>
  <c r="AK11" i="4"/>
  <c r="AH11" i="4"/>
  <c r="AU11" i="4" s="1"/>
  <c r="AC11" i="4"/>
  <c r="Z11" i="4"/>
  <c r="AU10" i="4"/>
  <c r="AT10" i="4"/>
  <c r="AS10" i="4"/>
  <c r="AR10" i="4"/>
  <c r="AQ10" i="4"/>
  <c r="AP10" i="4"/>
  <c r="AO10" i="4"/>
  <c r="AN10" i="4"/>
  <c r="AM10" i="4"/>
  <c r="AL10" i="4"/>
  <c r="AK10" i="4"/>
  <c r="AH10" i="4"/>
  <c r="AC10" i="4"/>
  <c r="Z10" i="4"/>
  <c r="AT9" i="4"/>
  <c r="AS9" i="4"/>
  <c r="AR9" i="4"/>
  <c r="AQ9" i="4"/>
  <c r="AP9" i="4"/>
  <c r="AO9" i="4"/>
  <c r="AN9" i="4"/>
  <c r="AM9" i="4"/>
  <c r="AL9" i="4"/>
  <c r="AK9" i="4"/>
  <c r="AH9" i="4"/>
  <c r="AU9" i="4" s="1"/>
  <c r="AC9" i="4"/>
  <c r="Z9" i="4"/>
  <c r="AU8" i="4"/>
  <c r="AT8" i="4"/>
  <c r="AS8" i="4"/>
  <c r="AR8" i="4"/>
  <c r="AQ8" i="4"/>
  <c r="AP8" i="4"/>
  <c r="AO8" i="4"/>
  <c r="AN8" i="4"/>
  <c r="AM8" i="4"/>
  <c r="AL8" i="4"/>
  <c r="AK8" i="4"/>
  <c r="AH8" i="4"/>
  <c r="AH52" i="4" s="1"/>
  <c r="AC8" i="4"/>
  <c r="AC52" i="4" s="1"/>
  <c r="Z8" i="4"/>
  <c r="Z52" i="4" s="1"/>
  <c r="AT7" i="4"/>
  <c r="AS7" i="4"/>
  <c r="AR7" i="4"/>
  <c r="AQ7" i="4"/>
  <c r="AP7" i="4"/>
  <c r="AO7" i="4"/>
  <c r="AN7" i="4"/>
  <c r="AM7" i="4"/>
  <c r="AL7" i="4"/>
  <c r="AK7" i="4"/>
  <c r="AH7" i="4"/>
  <c r="AU7" i="4" s="1"/>
  <c r="AC7" i="4"/>
  <c r="Z7" i="4"/>
  <c r="AU6" i="4"/>
  <c r="AT6" i="4"/>
  <c r="AS6" i="4"/>
  <c r="AR6" i="4"/>
  <c r="AQ6" i="4"/>
  <c r="AP6" i="4"/>
  <c r="AO6" i="4"/>
  <c r="AN6" i="4"/>
  <c r="AM6" i="4"/>
  <c r="AL6" i="4"/>
  <c r="AK6" i="4"/>
  <c r="AH6" i="4"/>
  <c r="AC6" i="4"/>
  <c r="Z6" i="4"/>
  <c r="AT5" i="4"/>
  <c r="AS5" i="4"/>
  <c r="AR5" i="4"/>
  <c r="AQ5" i="4"/>
  <c r="AP5" i="4"/>
  <c r="AO5" i="4"/>
  <c r="AN5" i="4"/>
  <c r="AM5" i="4"/>
  <c r="AL5" i="4"/>
  <c r="AK5" i="4"/>
  <c r="AH5" i="4"/>
  <c r="AH51" i="4" s="1"/>
  <c r="AC5" i="4"/>
  <c r="AC51" i="4" s="1"/>
  <c r="Z5" i="4"/>
  <c r="Z51" i="4" s="1"/>
  <c r="AU4" i="4"/>
  <c r="AT4" i="4"/>
  <c r="AS4" i="4"/>
  <c r="AR4" i="4"/>
  <c r="AQ4" i="4"/>
  <c r="AP4" i="4"/>
  <c r="AO4" i="4"/>
  <c r="AN4" i="4"/>
  <c r="AM4" i="4"/>
  <c r="AL4" i="4"/>
  <c r="AK4" i="4"/>
  <c r="AH4" i="4"/>
  <c r="AH50" i="4" s="1"/>
  <c r="AC4" i="4"/>
  <c r="Z4" i="4"/>
  <c r="Z50" i="4" s="1"/>
  <c r="M8" i="13" l="1"/>
  <c r="M11" i="24"/>
  <c r="M85" i="6"/>
  <c r="M206" i="6" s="1"/>
  <c r="M94" i="5"/>
  <c r="M105" i="12"/>
  <c r="M199" i="13"/>
  <c r="M84" i="10"/>
  <c r="M195" i="10" s="1"/>
  <c r="M97" i="1"/>
  <c r="M88" i="6"/>
  <c r="M9" i="24"/>
  <c r="M10" i="24"/>
  <c r="M203" i="11"/>
  <c r="M163" i="11"/>
  <c r="M84" i="11"/>
  <c r="M152" i="11" s="1"/>
  <c r="M94" i="11"/>
  <c r="M182" i="11"/>
  <c r="M188" i="11" s="1"/>
  <c r="M190" i="11"/>
  <c r="M202" i="11"/>
  <c r="M94" i="8"/>
  <c r="M171" i="11"/>
  <c r="M200" i="11"/>
  <c r="M206" i="11"/>
  <c r="M159" i="9"/>
  <c r="M159" i="10"/>
  <c r="M141" i="11"/>
  <c r="AE23" i="15"/>
  <c r="AI22" i="15"/>
  <c r="M165" i="1"/>
  <c r="M171" i="1" s="1"/>
  <c r="M194" i="11"/>
  <c r="M191" i="11"/>
  <c r="M187" i="11"/>
  <c r="M199" i="11"/>
  <c r="M205" i="11"/>
  <c r="M204" i="11" s="1"/>
  <c r="M23" i="13" s="1"/>
  <c r="M155" i="11"/>
  <c r="M151" i="11" s="1"/>
  <c r="M13" i="13" s="1"/>
  <c r="M193" i="11"/>
  <c r="AQ95" i="19"/>
  <c r="M101" i="2"/>
  <c r="M203" i="2"/>
  <c r="M200" i="2"/>
  <c r="M206" i="2"/>
  <c r="M185" i="8"/>
  <c r="M193" i="8"/>
  <c r="M201" i="8"/>
  <c r="M209" i="8"/>
  <c r="M217" i="8"/>
  <c r="M225" i="8"/>
  <c r="M216" i="9"/>
  <c r="M233" i="9"/>
  <c r="M230" i="9"/>
  <c r="M227" i="9"/>
  <c r="M224" i="9"/>
  <c r="M84" i="8"/>
  <c r="M211" i="8" s="1"/>
  <c r="M180" i="8"/>
  <c r="M188" i="8"/>
  <c r="M196" i="8"/>
  <c r="M204" i="8"/>
  <c r="M212" i="8"/>
  <c r="M220" i="8"/>
  <c r="M101" i="8"/>
  <c r="M260" i="8"/>
  <c r="M275" i="8"/>
  <c r="M266" i="8"/>
  <c r="M272" i="8"/>
  <c r="M263" i="8"/>
  <c r="M269" i="8"/>
  <c r="M94" i="7"/>
  <c r="M101" i="7"/>
  <c r="M226" i="7"/>
  <c r="M223" i="7"/>
  <c r="M229" i="7"/>
  <c r="M220" i="7"/>
  <c r="M84" i="6"/>
  <c r="M222" i="6"/>
  <c r="M238" i="6"/>
  <c r="M198" i="6"/>
  <c r="M214" i="6"/>
  <c r="M190" i="6"/>
  <c r="M230" i="6"/>
  <c r="M101" i="6"/>
  <c r="M287" i="6"/>
  <c r="M293" i="6"/>
  <c r="M299" i="6"/>
  <c r="M284" i="6"/>
  <c r="M290" i="6"/>
  <c r="M296" i="6"/>
  <c r="M281" i="6"/>
  <c r="M196" i="5"/>
  <c r="M172" i="5"/>
  <c r="M204" i="5"/>
  <c r="M180" i="5"/>
  <c r="M188" i="5"/>
  <c r="M189" i="5"/>
  <c r="M197" i="5"/>
  <c r="M173" i="5"/>
  <c r="M205" i="5"/>
  <c r="M181" i="5"/>
  <c r="M216" i="5"/>
  <c r="M221" i="5"/>
  <c r="M227" i="5"/>
  <c r="M233" i="5"/>
  <c r="M230" i="5"/>
  <c r="M224" i="5"/>
  <c r="M84" i="1"/>
  <c r="M145" i="1"/>
  <c r="M153" i="1"/>
  <c r="M101" i="1"/>
  <c r="M182" i="1"/>
  <c r="M185" i="1"/>
  <c r="M84" i="9"/>
  <c r="M170" i="9" s="1"/>
  <c r="M187" i="9"/>
  <c r="M179" i="9"/>
  <c r="M195" i="9"/>
  <c r="M171" i="9"/>
  <c r="M203" i="9"/>
  <c r="M199" i="7"/>
  <c r="M210" i="7"/>
  <c r="M207" i="7"/>
  <c r="M213" i="7"/>
  <c r="M204" i="7"/>
  <c r="M211" i="6"/>
  <c r="M227" i="6"/>
  <c r="M243" i="6"/>
  <c r="M203" i="6"/>
  <c r="M219" i="6"/>
  <c r="M195" i="6"/>
  <c r="M235" i="6"/>
  <c r="M101" i="5"/>
  <c r="M243" i="5"/>
  <c r="M249" i="5"/>
  <c r="M246" i="5"/>
  <c r="M252" i="5"/>
  <c r="M84" i="12"/>
  <c r="M110" i="12"/>
  <c r="M124" i="12" s="1"/>
  <c r="M128" i="12"/>
  <c r="M182" i="8"/>
  <c r="M190" i="8"/>
  <c r="M198" i="8"/>
  <c r="M206" i="8"/>
  <c r="M214" i="8"/>
  <c r="M222" i="8"/>
  <c r="M164" i="7"/>
  <c r="M172" i="7"/>
  <c r="M180" i="7"/>
  <c r="M188" i="7"/>
  <c r="M242" i="6"/>
  <c r="M202" i="6"/>
  <c r="M218" i="6"/>
  <c r="M194" i="6"/>
  <c r="M234" i="6"/>
  <c r="M226" i="6"/>
  <c r="M210" i="6"/>
  <c r="M251" i="6"/>
  <c r="M274" i="6"/>
  <c r="M259" i="6"/>
  <c r="M265" i="6"/>
  <c r="M256" i="6"/>
  <c r="M271" i="6"/>
  <c r="M262" i="6"/>
  <c r="M268" i="6"/>
  <c r="M203" i="5"/>
  <c r="M179" i="5"/>
  <c r="M187" i="5"/>
  <c r="M195" i="5"/>
  <c r="M184" i="5"/>
  <c r="M192" i="5"/>
  <c r="M200" i="5"/>
  <c r="M176" i="5"/>
  <c r="M208" i="5"/>
  <c r="M84" i="5"/>
  <c r="M96" i="1"/>
  <c r="M84" i="2"/>
  <c r="M94" i="2"/>
  <c r="M106" i="12"/>
  <c r="M127" i="12" s="1"/>
  <c r="M129" i="12" s="1"/>
  <c r="M123" i="12"/>
  <c r="M125" i="12" s="1"/>
  <c r="M101" i="10"/>
  <c r="M248" i="10"/>
  <c r="M254" i="10"/>
  <c r="M245" i="10"/>
  <c r="M251" i="10"/>
  <c r="M242" i="10"/>
  <c r="M101" i="9"/>
  <c r="M239" i="9" s="1"/>
  <c r="M243" i="9"/>
  <c r="M246" i="9"/>
  <c r="M249" i="9"/>
  <c r="M252" i="9"/>
  <c r="M240" i="9"/>
  <c r="M200" i="6"/>
  <c r="M216" i="6"/>
  <c r="M192" i="6"/>
  <c r="M232" i="6"/>
  <c r="M208" i="6"/>
  <c r="M224" i="6"/>
  <c r="M240" i="6"/>
  <c r="M150" i="1"/>
  <c r="M158" i="1"/>
  <c r="M94" i="10"/>
  <c r="M94" i="9"/>
  <c r="M233" i="8"/>
  <c r="M241" i="8"/>
  <c r="M247" i="8"/>
  <c r="M238" i="8"/>
  <c r="M253" i="8"/>
  <c r="M244" i="8"/>
  <c r="M250" i="8"/>
  <c r="M84" i="7"/>
  <c r="M161" i="7" s="1"/>
  <c r="M162" i="7"/>
  <c r="M170" i="7"/>
  <c r="M178" i="7"/>
  <c r="M186" i="7"/>
  <c r="M183" i="7"/>
  <c r="M191" i="7"/>
  <c r="M167" i="7"/>
  <c r="M175" i="7"/>
  <c r="M191" i="6"/>
  <c r="M231" i="6"/>
  <c r="M207" i="6"/>
  <c r="M223" i="6"/>
  <c r="M239" i="6"/>
  <c r="M215" i="6"/>
  <c r="M199" i="6"/>
  <c r="M146" i="1"/>
  <c r="M154" i="1"/>
  <c r="M95" i="1"/>
  <c r="M182" i="2"/>
  <c r="M193" i="2"/>
  <c r="M187" i="2"/>
  <c r="M190" i="2"/>
  <c r="M166" i="1"/>
  <c r="M171" i="10"/>
  <c r="M203" i="10"/>
  <c r="M179" i="10"/>
  <c r="M187" i="10"/>
  <c r="M216" i="10"/>
  <c r="M176" i="10"/>
  <c r="M208" i="10"/>
  <c r="M200" i="10"/>
  <c r="M184" i="10"/>
  <c r="M192" i="10"/>
  <c r="M189" i="10"/>
  <c r="M197" i="10"/>
  <c r="M181" i="10"/>
  <c r="M173" i="10"/>
  <c r="M205" i="10"/>
  <c r="M180" i="10"/>
  <c r="M188" i="10"/>
  <c r="M172" i="10"/>
  <c r="M204" i="10"/>
  <c r="M196" i="10"/>
  <c r="M198" i="10"/>
  <c r="M174" i="10"/>
  <c r="M190" i="10"/>
  <c r="M182" i="10"/>
  <c r="M206" i="10"/>
  <c r="M185" i="10"/>
  <c r="M177" i="10"/>
  <c r="M209" i="10"/>
  <c r="M193" i="10"/>
  <c r="M201" i="10"/>
  <c r="Z60" i="4"/>
  <c r="AC57" i="4"/>
  <c r="AU50" i="4"/>
  <c r="AU51" i="4"/>
  <c r="AU52" i="4"/>
  <c r="AU53" i="4"/>
  <c r="AU54" i="4"/>
  <c r="AU55" i="4"/>
  <c r="AU56" i="4"/>
  <c r="AU57" i="4"/>
  <c r="AU58" i="4"/>
  <c r="AU59" i="4"/>
  <c r="X60" i="4"/>
  <c r="AQ60" i="4" s="1"/>
  <c r="AC50" i="4"/>
  <c r="AC45" i="4"/>
  <c r="AC56" i="4"/>
  <c r="AS45" i="4"/>
  <c r="AK60" i="4"/>
  <c r="AO60" i="4"/>
  <c r="AK51" i="4"/>
  <c r="AO51" i="4"/>
  <c r="AK52" i="4"/>
  <c r="AO52" i="4"/>
  <c r="AK53" i="4"/>
  <c r="AO53" i="4"/>
  <c r="AK54" i="4"/>
  <c r="AO54" i="4"/>
  <c r="AK55" i="4"/>
  <c r="AO55" i="4"/>
  <c r="AK56" i="4"/>
  <c r="AO56" i="4"/>
  <c r="AK57" i="4"/>
  <c r="AO57" i="4"/>
  <c r="AK58" i="4"/>
  <c r="AO58" i="4"/>
  <c r="AK59" i="4"/>
  <c r="AO59" i="4"/>
  <c r="L60" i="4"/>
  <c r="AM60" i="4" s="1"/>
  <c r="AS60" i="4"/>
  <c r="AH60" i="4"/>
  <c r="AN60" i="4"/>
  <c r="AJ60" i="4"/>
  <c r="AK50" i="4"/>
  <c r="AO50" i="4"/>
  <c r="AS50" i="4"/>
  <c r="I60" i="4"/>
  <c r="AL60" i="4" s="1"/>
  <c r="U60" i="4"/>
  <c r="AP60" i="4" s="1"/>
  <c r="AG60" i="4"/>
  <c r="AT60" i="4" s="1"/>
  <c r="AU5" i="4"/>
  <c r="AU13" i="4"/>
  <c r="AU35" i="4"/>
  <c r="Z45" i="4"/>
  <c r="AH45" i="4"/>
  <c r="AU45" i="4" s="1"/>
  <c r="M8" i="24" l="1"/>
  <c r="M201" i="11"/>
  <c r="M19" i="13" s="1"/>
  <c r="M238" i="7"/>
  <c r="M16" i="16"/>
  <c r="M175" i="13"/>
  <c r="M160" i="11"/>
  <c r="M159" i="11" s="1"/>
  <c r="M17" i="13" s="1"/>
  <c r="M17" i="24" s="1"/>
  <c r="M168" i="11"/>
  <c r="M167" i="11" s="1"/>
  <c r="M21" i="13" s="1"/>
  <c r="M215" i="11"/>
  <c r="M94" i="1"/>
  <c r="M23" i="24"/>
  <c r="M19" i="24"/>
  <c r="M13" i="24"/>
  <c r="M308" i="6"/>
  <c r="M261" i="9"/>
  <c r="M189" i="11"/>
  <c r="M18" i="13" s="1"/>
  <c r="M16" i="13" s="1"/>
  <c r="M174" i="1"/>
  <c r="M189" i="1" s="1"/>
  <c r="AI23" i="15"/>
  <c r="AM22" i="15"/>
  <c r="M192" i="11"/>
  <c r="M22" i="13" s="1"/>
  <c r="M214" i="11"/>
  <c r="M210" i="2"/>
  <c r="M198" i="11"/>
  <c r="M211" i="11"/>
  <c r="M186" i="11"/>
  <c r="M14" i="13" s="1"/>
  <c r="M210" i="11"/>
  <c r="M217" i="10"/>
  <c r="M226" i="10"/>
  <c r="M232" i="10"/>
  <c r="M223" i="10"/>
  <c r="M229" i="10"/>
  <c r="M235" i="10"/>
  <c r="M184" i="1"/>
  <c r="M183" i="1" s="1"/>
  <c r="M159" i="13" s="1"/>
  <c r="M181" i="1"/>
  <c r="M256" i="5"/>
  <c r="M256" i="9"/>
  <c r="M242" i="8"/>
  <c r="M240" i="8" s="1"/>
  <c r="M70" i="13" s="1"/>
  <c r="M248" i="8"/>
  <c r="M246" i="8" s="1"/>
  <c r="M78" i="13" s="1"/>
  <c r="M239" i="8"/>
  <c r="M237" i="8" s="1"/>
  <c r="M66" i="13" s="1"/>
  <c r="M254" i="8"/>
  <c r="M252" i="8" s="1"/>
  <c r="M86" i="13" s="1"/>
  <c r="M251" i="8"/>
  <c r="M249" i="8" s="1"/>
  <c r="M82" i="13" s="1"/>
  <c r="M245" i="8"/>
  <c r="M243" i="8" s="1"/>
  <c r="M74" i="13" s="1"/>
  <c r="M242" i="9"/>
  <c r="M241" i="9" s="1"/>
  <c r="M51" i="13" s="1"/>
  <c r="M248" i="9"/>
  <c r="M247" i="9" s="1"/>
  <c r="M59" i="13" s="1"/>
  <c r="M245" i="9"/>
  <c r="M244" i="9" s="1"/>
  <c r="M55" i="13" s="1"/>
  <c r="M251" i="9"/>
  <c r="M250" i="9" s="1"/>
  <c r="M63" i="13" s="1"/>
  <c r="M130" i="12"/>
  <c r="M261" i="5"/>
  <c r="M225" i="5"/>
  <c r="M223" i="5" s="1"/>
  <c r="M138" i="13" s="1"/>
  <c r="M231" i="5"/>
  <c r="M229" i="5" s="1"/>
  <c r="M146" i="13" s="1"/>
  <c r="M222" i="5"/>
  <c r="M228" i="5"/>
  <c r="M226" i="5" s="1"/>
  <c r="M142" i="13" s="1"/>
  <c r="M234" i="5"/>
  <c r="M232" i="5" s="1"/>
  <c r="M150" i="13" s="1"/>
  <c r="M225" i="9"/>
  <c r="M223" i="9" s="1"/>
  <c r="M50" i="13" s="1"/>
  <c r="M231" i="9"/>
  <c r="M229" i="9" s="1"/>
  <c r="M58" i="13" s="1"/>
  <c r="M222" i="9"/>
  <c r="M228" i="9"/>
  <c r="M226" i="9" s="1"/>
  <c r="M54" i="13" s="1"/>
  <c r="M234" i="9"/>
  <c r="M232" i="9" s="1"/>
  <c r="M62" i="13" s="1"/>
  <c r="M215" i="2"/>
  <c r="M178" i="5"/>
  <c r="M177" i="5" s="1"/>
  <c r="M137" i="13" s="1"/>
  <c r="M186" i="5"/>
  <c r="M185" i="5" s="1"/>
  <c r="M141" i="13" s="1"/>
  <c r="M194" i="5"/>
  <c r="M193" i="5" s="1"/>
  <c r="M145" i="13" s="1"/>
  <c r="M170" i="5"/>
  <c r="M169" i="5" s="1"/>
  <c r="M133" i="13" s="1"/>
  <c r="M202" i="5"/>
  <c r="M201" i="5" s="1"/>
  <c r="M149" i="13" s="1"/>
  <c r="M242" i="5"/>
  <c r="M241" i="5" s="1"/>
  <c r="M139" i="13" s="1"/>
  <c r="M248" i="5"/>
  <c r="M247" i="5" s="1"/>
  <c r="M147" i="13" s="1"/>
  <c r="M239" i="5"/>
  <c r="M245" i="5"/>
  <c r="M244" i="5" s="1"/>
  <c r="M143" i="13" s="1"/>
  <c r="M251" i="5"/>
  <c r="M250" i="5" s="1"/>
  <c r="M151" i="13" s="1"/>
  <c r="M205" i="7"/>
  <c r="M203" i="7" s="1"/>
  <c r="M90" i="13" s="1"/>
  <c r="M211" i="7"/>
  <c r="M209" i="7" s="1"/>
  <c r="M98" i="13" s="1"/>
  <c r="M208" i="7"/>
  <c r="M206" i="7" s="1"/>
  <c r="M94" i="13" s="1"/>
  <c r="M214" i="7"/>
  <c r="M212" i="7" s="1"/>
  <c r="M102" i="13" s="1"/>
  <c r="M160" i="7"/>
  <c r="M89" i="13" s="1"/>
  <c r="M169" i="7"/>
  <c r="M168" i="7" s="1"/>
  <c r="M93" i="13" s="1"/>
  <c r="M177" i="7"/>
  <c r="M176" i="7" s="1"/>
  <c r="M97" i="13" s="1"/>
  <c r="M185" i="7"/>
  <c r="M184" i="7" s="1"/>
  <c r="M101" i="13" s="1"/>
  <c r="M279" i="8"/>
  <c r="M263" i="10"/>
  <c r="M303" i="6"/>
  <c r="M263" i="6"/>
  <c r="M261" i="6" s="1"/>
  <c r="M114" i="13" s="1"/>
  <c r="M269" i="6"/>
  <c r="M267" i="6" s="1"/>
  <c r="M122" i="13" s="1"/>
  <c r="M275" i="6"/>
  <c r="M273" i="6" s="1"/>
  <c r="M130" i="13" s="1"/>
  <c r="M260" i="6"/>
  <c r="M258" i="6" s="1"/>
  <c r="M110" i="13" s="1"/>
  <c r="M266" i="6"/>
  <c r="M264" i="6" s="1"/>
  <c r="M118" i="13" s="1"/>
  <c r="M257" i="6"/>
  <c r="M272" i="6"/>
  <c r="M270" i="6" s="1"/>
  <c r="M126" i="13" s="1"/>
  <c r="M202" i="9"/>
  <c r="M201" i="9" s="1"/>
  <c r="M61" i="13" s="1"/>
  <c r="M194" i="9"/>
  <c r="M193" i="9" s="1"/>
  <c r="M57" i="13" s="1"/>
  <c r="M169" i="9"/>
  <c r="M45" i="13" s="1"/>
  <c r="M186" i="9"/>
  <c r="M185" i="9" s="1"/>
  <c r="M53" i="13" s="1"/>
  <c r="M178" i="9"/>
  <c r="M177" i="9" s="1"/>
  <c r="M49" i="13" s="1"/>
  <c r="M233" i="7"/>
  <c r="M222" i="7"/>
  <c r="M221" i="7" s="1"/>
  <c r="M95" i="13" s="1"/>
  <c r="M228" i="7"/>
  <c r="M227" i="7" s="1"/>
  <c r="M103" i="13" s="1"/>
  <c r="M219" i="7"/>
  <c r="M225" i="7"/>
  <c r="M224" i="7" s="1"/>
  <c r="M99" i="13" s="1"/>
  <c r="M265" i="8"/>
  <c r="M264" i="8" s="1"/>
  <c r="M75" i="13" s="1"/>
  <c r="M271" i="8"/>
  <c r="M270" i="8" s="1"/>
  <c r="M83" i="13" s="1"/>
  <c r="M262" i="8"/>
  <c r="M261" i="8" s="1"/>
  <c r="M71" i="13" s="1"/>
  <c r="M71" i="24" s="1"/>
  <c r="M268" i="8"/>
  <c r="M267" i="8" s="1"/>
  <c r="M79" i="13" s="1"/>
  <c r="M274" i="8"/>
  <c r="M273" i="8" s="1"/>
  <c r="M87" i="13" s="1"/>
  <c r="M259" i="8"/>
  <c r="M244" i="10"/>
  <c r="M243" i="10" s="1"/>
  <c r="M31" i="13" s="1"/>
  <c r="M31" i="24" s="1"/>
  <c r="M250" i="10"/>
  <c r="M249" i="10" s="1"/>
  <c r="M39" i="13" s="1"/>
  <c r="M247" i="10"/>
  <c r="M246" i="10" s="1"/>
  <c r="M35" i="13" s="1"/>
  <c r="M241" i="10"/>
  <c r="M253" i="10"/>
  <c r="M252" i="10" s="1"/>
  <c r="M43" i="13" s="1"/>
  <c r="M194" i="1"/>
  <c r="M144" i="1"/>
  <c r="M143" i="1" s="1"/>
  <c r="M153" i="13" s="1"/>
  <c r="M152" i="1"/>
  <c r="M151" i="1" s="1"/>
  <c r="M157" i="13" s="1"/>
  <c r="M298" i="6"/>
  <c r="M297" i="6" s="1"/>
  <c r="M131" i="13" s="1"/>
  <c r="M283" i="6"/>
  <c r="M282" i="6" s="1"/>
  <c r="M111" i="13" s="1"/>
  <c r="M111" i="24" s="1"/>
  <c r="M289" i="6"/>
  <c r="M288" i="6" s="1"/>
  <c r="M119" i="13" s="1"/>
  <c r="M280" i="6"/>
  <c r="M295" i="6"/>
  <c r="M294" i="6" s="1"/>
  <c r="M127" i="13" s="1"/>
  <c r="M286" i="6"/>
  <c r="M285" i="6" s="1"/>
  <c r="M115" i="13" s="1"/>
  <c r="M292" i="6"/>
  <c r="M291" i="6" s="1"/>
  <c r="M123" i="13" s="1"/>
  <c r="M237" i="6"/>
  <c r="M236" i="6" s="1"/>
  <c r="M129" i="13" s="1"/>
  <c r="M197" i="6"/>
  <c r="M196" i="6" s="1"/>
  <c r="M109" i="13" s="1"/>
  <c r="M213" i="6"/>
  <c r="M212" i="6" s="1"/>
  <c r="M117" i="13" s="1"/>
  <c r="M189" i="6"/>
  <c r="M188" i="6" s="1"/>
  <c r="M105" i="13" s="1"/>
  <c r="M229" i="6"/>
  <c r="M228" i="6" s="1"/>
  <c r="M125" i="13" s="1"/>
  <c r="M221" i="6"/>
  <c r="M220" i="6" s="1"/>
  <c r="M121" i="13" s="1"/>
  <c r="M205" i="6"/>
  <c r="M204" i="6" s="1"/>
  <c r="M113" i="13" s="1"/>
  <c r="M284" i="8"/>
  <c r="M179" i="8"/>
  <c r="M178" i="8" s="1"/>
  <c r="M65" i="13" s="1"/>
  <c r="M210" i="8"/>
  <c r="M81" i="13" s="1"/>
  <c r="M219" i="8"/>
  <c r="M218" i="8" s="1"/>
  <c r="M85" i="13" s="1"/>
  <c r="M187" i="8"/>
  <c r="M186" i="8" s="1"/>
  <c r="M69" i="13" s="1"/>
  <c r="M203" i="8"/>
  <c r="M202" i="8" s="1"/>
  <c r="M77" i="13" s="1"/>
  <c r="M195" i="8"/>
  <c r="M194" i="8" s="1"/>
  <c r="M73" i="13" s="1"/>
  <c r="M202" i="2"/>
  <c r="M201" i="2" s="1"/>
  <c r="M167" i="13" s="1"/>
  <c r="M199" i="2"/>
  <c r="M205" i="2"/>
  <c r="M204" i="2" s="1"/>
  <c r="M171" i="13" s="1"/>
  <c r="M188" i="2"/>
  <c r="M191" i="2"/>
  <c r="M189" i="2" s="1"/>
  <c r="M166" i="13" s="1"/>
  <c r="M194" i="2"/>
  <c r="M192" i="2" s="1"/>
  <c r="M170" i="13" s="1"/>
  <c r="M172" i="1"/>
  <c r="M175" i="1"/>
  <c r="M178" i="10"/>
  <c r="M29" i="13" s="1"/>
  <c r="M194" i="10"/>
  <c r="M37" i="13" s="1"/>
  <c r="M202" i="10"/>
  <c r="M41" i="13" s="1"/>
  <c r="M186" i="10"/>
  <c r="M33" i="13" s="1"/>
  <c r="M170" i="10"/>
  <c r="M25" i="13" s="1"/>
  <c r="AU60" i="4"/>
  <c r="AC60" i="4"/>
  <c r="M200" i="13" l="1"/>
  <c r="M5" i="16"/>
  <c r="M16" i="26"/>
  <c r="M175" i="11"/>
  <c r="M213" i="11"/>
  <c r="M167" i="24"/>
  <c r="M166" i="24"/>
  <c r="M170" i="24"/>
  <c r="M171" i="24"/>
  <c r="M159" i="24"/>
  <c r="M143" i="24"/>
  <c r="M142" i="24"/>
  <c r="M150" i="24"/>
  <c r="M147" i="24"/>
  <c r="M139" i="24"/>
  <c r="M138" i="24"/>
  <c r="M151" i="24"/>
  <c r="M146" i="24"/>
  <c r="M126" i="24"/>
  <c r="M123" i="24"/>
  <c r="M115" i="24"/>
  <c r="M118" i="24"/>
  <c r="M119" i="24"/>
  <c r="M122" i="24"/>
  <c r="M110" i="24"/>
  <c r="M130" i="24"/>
  <c r="M114" i="24"/>
  <c r="M127" i="24"/>
  <c r="M131" i="24"/>
  <c r="M90" i="24"/>
  <c r="M95" i="24"/>
  <c r="M99" i="24"/>
  <c r="M102" i="24"/>
  <c r="M94" i="24"/>
  <c r="M103" i="24"/>
  <c r="M98" i="24"/>
  <c r="M50" i="24"/>
  <c r="M55" i="24"/>
  <c r="M63" i="24"/>
  <c r="M59" i="24"/>
  <c r="M62" i="24"/>
  <c r="M58" i="24"/>
  <c r="M56" i="13"/>
  <c r="M31" i="16" s="1"/>
  <c r="M57" i="24"/>
  <c r="M54" i="24"/>
  <c r="M51" i="24"/>
  <c r="M60" i="13"/>
  <c r="M32" i="16" s="1"/>
  <c r="M61" i="24"/>
  <c r="M60" i="24" s="1"/>
  <c r="M35" i="24"/>
  <c r="M43" i="24"/>
  <c r="M39" i="24"/>
  <c r="M207" i="11"/>
  <c r="M15" i="13"/>
  <c r="M22" i="24"/>
  <c r="M14" i="24"/>
  <c r="M70" i="24"/>
  <c r="M75" i="24"/>
  <c r="M74" i="24"/>
  <c r="M82" i="24"/>
  <c r="M78" i="24"/>
  <c r="M76" i="16"/>
  <c r="M86" i="24"/>
  <c r="M87" i="24"/>
  <c r="M66" i="24"/>
  <c r="M83" i="24"/>
  <c r="M79" i="24"/>
  <c r="M18" i="24"/>
  <c r="M16" i="24" s="1"/>
  <c r="M157" i="24"/>
  <c r="M153" i="24"/>
  <c r="M148" i="13"/>
  <c r="M149" i="24"/>
  <c r="M133" i="24"/>
  <c r="M144" i="13"/>
  <c r="M145" i="24"/>
  <c r="M140" i="13"/>
  <c r="M141" i="24"/>
  <c r="M136" i="13"/>
  <c r="M137" i="24"/>
  <c r="M105" i="24"/>
  <c r="M116" i="13"/>
  <c r="M117" i="24"/>
  <c r="M108" i="13"/>
  <c r="M109" i="24"/>
  <c r="M128" i="13"/>
  <c r="M129" i="24"/>
  <c r="M112" i="13"/>
  <c r="M113" i="24"/>
  <c r="M120" i="13"/>
  <c r="M121" i="24"/>
  <c r="M124" i="13"/>
  <c r="M125" i="24"/>
  <c r="M89" i="24"/>
  <c r="M100" i="13"/>
  <c r="M101" i="24"/>
  <c r="M92" i="13"/>
  <c r="M93" i="24"/>
  <c r="M96" i="13"/>
  <c r="M97" i="24"/>
  <c r="M72" i="13"/>
  <c r="M73" i="24"/>
  <c r="M84" i="13"/>
  <c r="M85" i="24"/>
  <c r="M76" i="13"/>
  <c r="M77" i="24"/>
  <c r="M80" i="13"/>
  <c r="M81" i="24"/>
  <c r="M68" i="13"/>
  <c r="M69" i="24"/>
  <c r="M65" i="24"/>
  <c r="M45" i="24"/>
  <c r="M48" i="13"/>
  <c r="M49" i="24"/>
  <c r="M52" i="13"/>
  <c r="M53" i="24"/>
  <c r="M25" i="24"/>
  <c r="M41" i="24"/>
  <c r="M37" i="24"/>
  <c r="M29" i="24"/>
  <c r="M33" i="24"/>
  <c r="M19" i="16"/>
  <c r="M20" i="13"/>
  <c r="M21" i="24"/>
  <c r="M173" i="1"/>
  <c r="M158" i="13" s="1"/>
  <c r="M156" i="13" s="1"/>
  <c r="M212" i="11"/>
  <c r="AQ22" i="15"/>
  <c r="AQ23" i="15" s="1"/>
  <c r="AM23" i="15"/>
  <c r="M195" i="11"/>
  <c r="M216" i="11"/>
  <c r="M307" i="6"/>
  <c r="M260" i="9"/>
  <c r="M186" i="2"/>
  <c r="M162" i="13" s="1"/>
  <c r="M214" i="2"/>
  <c r="M258" i="10"/>
  <c r="M71" i="16" s="1"/>
  <c r="M170" i="1"/>
  <c r="M154" i="13" s="1"/>
  <c r="M193" i="1"/>
  <c r="M240" i="10"/>
  <c r="M259" i="10"/>
  <c r="M209" i="9"/>
  <c r="M255" i="8"/>
  <c r="M236" i="7"/>
  <c r="M192" i="7"/>
  <c r="M260" i="5"/>
  <c r="M283" i="8"/>
  <c r="M220" i="5"/>
  <c r="M192" i="1"/>
  <c r="M159" i="1"/>
  <c r="M198" i="2"/>
  <c r="M211" i="2"/>
  <c r="M212" i="2" s="1"/>
  <c r="M279" i="6"/>
  <c r="M304" i="6"/>
  <c r="M305" i="6" s="1"/>
  <c r="M218" i="7"/>
  <c r="M234" i="7"/>
  <c r="M235" i="7" s="1"/>
  <c r="M215" i="7"/>
  <c r="M259" i="9"/>
  <c r="M238" i="5"/>
  <c r="M257" i="5"/>
  <c r="M258" i="5" s="1"/>
  <c r="M180" i="1"/>
  <c r="M190" i="1"/>
  <c r="M191" i="1" s="1"/>
  <c r="M282" i="8"/>
  <c r="M285" i="8" s="1"/>
  <c r="M226" i="8"/>
  <c r="M210" i="10"/>
  <c r="M261" i="10"/>
  <c r="M306" i="6"/>
  <c r="M244" i="6"/>
  <c r="M258" i="8"/>
  <c r="M280" i="8"/>
  <c r="M281" i="8" s="1"/>
  <c r="M255" i="6"/>
  <c r="M237" i="7"/>
  <c r="M259" i="5"/>
  <c r="M209" i="5"/>
  <c r="M238" i="9"/>
  <c r="M257" i="9"/>
  <c r="M220" i="9"/>
  <c r="M227" i="10"/>
  <c r="M225" i="10" s="1"/>
  <c r="M30" i="13" s="1"/>
  <c r="M233" i="10"/>
  <c r="M231" i="10" s="1"/>
  <c r="M38" i="13" s="1"/>
  <c r="M36" i="13" s="1"/>
  <c r="M236" i="10"/>
  <c r="M234" i="10" s="1"/>
  <c r="M42" i="13" s="1"/>
  <c r="M224" i="10"/>
  <c r="M222" i="10" s="1"/>
  <c r="M26" i="13" s="1"/>
  <c r="M230" i="10"/>
  <c r="M228" i="10" s="1"/>
  <c r="M34" i="13" s="1"/>
  <c r="M32" i="13" s="1"/>
  <c r="M195" i="2"/>
  <c r="M5" i="26" l="1"/>
  <c r="M207" i="2"/>
  <c r="M163" i="13"/>
  <c r="M162" i="24"/>
  <c r="M154" i="24"/>
  <c r="M158" i="24"/>
  <c r="M186" i="1"/>
  <c r="M155" i="13"/>
  <c r="M136" i="24"/>
  <c r="M144" i="24"/>
  <c r="M140" i="24"/>
  <c r="M148" i="24"/>
  <c r="M235" i="5"/>
  <c r="M134" i="13"/>
  <c r="M116" i="24"/>
  <c r="M276" i="6"/>
  <c r="M106" i="13"/>
  <c r="M128" i="24"/>
  <c r="M120" i="24"/>
  <c r="M124" i="24"/>
  <c r="M300" i="6"/>
  <c r="M107" i="13"/>
  <c r="M108" i="24"/>
  <c r="M49" i="26" s="1"/>
  <c r="M92" i="24"/>
  <c r="M100" i="24"/>
  <c r="M96" i="24"/>
  <c r="M230" i="7"/>
  <c r="M91" i="13"/>
  <c r="M56" i="24"/>
  <c r="M52" i="24"/>
  <c r="M48" i="24"/>
  <c r="M32" i="26"/>
  <c r="M255" i="10"/>
  <c r="M27" i="13"/>
  <c r="M38" i="24"/>
  <c r="M42" i="24"/>
  <c r="M40" i="24"/>
  <c r="M30" i="24"/>
  <c r="M28" i="13"/>
  <c r="M40" i="13"/>
  <c r="M28" i="24"/>
  <c r="M23" i="26" s="1"/>
  <c r="M34" i="24"/>
  <c r="M32" i="24" s="1"/>
  <c r="M26" i="24"/>
  <c r="M15" i="24"/>
  <c r="M20" i="24"/>
  <c r="M12" i="13"/>
  <c r="M68" i="24"/>
  <c r="M35" i="26" s="1"/>
  <c r="M276" i="8"/>
  <c r="M67" i="13"/>
  <c r="M84" i="24"/>
  <c r="M72" i="24"/>
  <c r="M76" i="24"/>
  <c r="M156" i="24"/>
  <c r="M253" i="5"/>
  <c r="M135" i="13"/>
  <c r="M112" i="24"/>
  <c r="M80" i="24"/>
  <c r="M253" i="9"/>
  <c r="M47" i="13"/>
  <c r="M258" i="9"/>
  <c r="M72" i="16"/>
  <c r="M235" i="9"/>
  <c r="M46" i="13"/>
  <c r="M19" i="26"/>
  <c r="M61" i="16"/>
  <c r="M58" i="16"/>
  <c r="M57" i="16"/>
  <c r="M55" i="16"/>
  <c r="M56" i="16"/>
  <c r="M50" i="16"/>
  <c r="M49" i="16"/>
  <c r="M47" i="16"/>
  <c r="M48" i="16"/>
  <c r="M51" i="16"/>
  <c r="M52" i="16"/>
  <c r="M42" i="16"/>
  <c r="M44" i="16"/>
  <c r="M43" i="16"/>
  <c r="M38" i="16"/>
  <c r="M36" i="16"/>
  <c r="M37" i="16"/>
  <c r="M35" i="16"/>
  <c r="M39" i="16"/>
  <c r="M30" i="16"/>
  <c r="M29" i="16"/>
  <c r="M24" i="16"/>
  <c r="M25" i="16"/>
  <c r="M23" i="16"/>
  <c r="M26" i="16"/>
  <c r="M217" i="11"/>
  <c r="M20" i="16"/>
  <c r="M286" i="8"/>
  <c r="M176" i="1"/>
  <c r="M260" i="10"/>
  <c r="M73" i="16" s="1"/>
  <c r="M262" i="9"/>
  <c r="M263" i="9" s="1"/>
  <c r="M309" i="6"/>
  <c r="M310" i="6" s="1"/>
  <c r="M262" i="5"/>
  <c r="M263" i="5" s="1"/>
  <c r="M195" i="1"/>
  <c r="M196" i="1" s="1"/>
  <c r="M237" i="10"/>
  <c r="M239" i="7"/>
  <c r="M240" i="7" s="1"/>
  <c r="M262" i="10"/>
  <c r="M264" i="10" s="1"/>
  <c r="M265" i="10" s="1"/>
  <c r="J133" i="11"/>
  <c r="K133" i="11"/>
  <c r="L133" i="11"/>
  <c r="J134" i="11"/>
  <c r="K134" i="11"/>
  <c r="L134" i="11"/>
  <c r="J135" i="11"/>
  <c r="K135" i="11"/>
  <c r="L135" i="11"/>
  <c r="J136" i="11"/>
  <c r="K136" i="11"/>
  <c r="L136" i="11"/>
  <c r="J137" i="11"/>
  <c r="K137" i="11"/>
  <c r="L137" i="11"/>
  <c r="J138" i="11"/>
  <c r="K138" i="11"/>
  <c r="L138" i="11"/>
  <c r="L132" i="11"/>
  <c r="K132" i="11"/>
  <c r="J124" i="11"/>
  <c r="K124" i="11"/>
  <c r="L124" i="11"/>
  <c r="J125" i="11"/>
  <c r="K125" i="11"/>
  <c r="L125" i="11"/>
  <c r="J126" i="11"/>
  <c r="K126" i="11"/>
  <c r="L126" i="11"/>
  <c r="J127" i="11"/>
  <c r="K127" i="11"/>
  <c r="L127" i="11"/>
  <c r="J128" i="11"/>
  <c r="K128" i="11"/>
  <c r="L128" i="11"/>
  <c r="J129" i="11"/>
  <c r="K129" i="11"/>
  <c r="L129" i="11"/>
  <c r="L123" i="11"/>
  <c r="K123" i="11"/>
  <c r="J115" i="11"/>
  <c r="K115" i="11"/>
  <c r="L115" i="11"/>
  <c r="J116" i="11"/>
  <c r="K116" i="11"/>
  <c r="L116" i="11"/>
  <c r="J117" i="11"/>
  <c r="K117" i="11"/>
  <c r="L117" i="11"/>
  <c r="J118" i="11"/>
  <c r="K118" i="11"/>
  <c r="L118" i="11"/>
  <c r="J119" i="11"/>
  <c r="K119" i="11"/>
  <c r="L119" i="11"/>
  <c r="J120" i="11"/>
  <c r="K120" i="11"/>
  <c r="L120" i="11"/>
  <c r="L114" i="11"/>
  <c r="K114" i="11"/>
  <c r="C176" i="8"/>
  <c r="M163" i="24" l="1"/>
  <c r="M155" i="24"/>
  <c r="M152" i="13"/>
  <c r="M134" i="24"/>
  <c r="M58" i="26"/>
  <c r="M55" i="26"/>
  <c r="M56" i="26"/>
  <c r="M57" i="26"/>
  <c r="M106" i="24"/>
  <c r="M104" i="13"/>
  <c r="M107" i="24"/>
  <c r="M50" i="26"/>
  <c r="M48" i="26"/>
  <c r="M51" i="26"/>
  <c r="M52" i="26"/>
  <c r="M42" i="26"/>
  <c r="M91" i="24"/>
  <c r="M88" i="13"/>
  <c r="M43" i="26"/>
  <c r="M44" i="26"/>
  <c r="M29" i="26"/>
  <c r="M30" i="26"/>
  <c r="M31" i="26"/>
  <c r="M24" i="26"/>
  <c r="M75" i="16"/>
  <c r="M26" i="26"/>
  <c r="M36" i="24"/>
  <c r="M27" i="24"/>
  <c r="M24" i="13"/>
  <c r="M18" i="16"/>
  <c r="M176" i="13"/>
  <c r="M20" i="26"/>
  <c r="M12" i="24"/>
  <c r="M67" i="24"/>
  <c r="M64" i="13"/>
  <c r="M36" i="26"/>
  <c r="M37" i="26"/>
  <c r="M39" i="26"/>
  <c r="M61" i="26"/>
  <c r="M135" i="24"/>
  <c r="M132" i="24" s="1"/>
  <c r="M54" i="26" s="1"/>
  <c r="M132" i="13"/>
  <c r="M47" i="26"/>
  <c r="M38" i="26"/>
  <c r="M47" i="24"/>
  <c r="M46" i="24"/>
  <c r="M44" i="13"/>
  <c r="M25" i="26"/>
  <c r="D169" i="8"/>
  <c r="D170" i="8"/>
  <c r="D171" i="8"/>
  <c r="D172" i="8"/>
  <c r="D173" i="8"/>
  <c r="D174" i="8"/>
  <c r="D175" i="8"/>
  <c r="K142" i="11"/>
  <c r="L142" i="11"/>
  <c r="J143" i="11"/>
  <c r="K143" i="11"/>
  <c r="L143" i="11"/>
  <c r="J144" i="11"/>
  <c r="K144" i="11"/>
  <c r="L144" i="11"/>
  <c r="J145" i="11"/>
  <c r="K145" i="11"/>
  <c r="L145" i="11"/>
  <c r="J146" i="11"/>
  <c r="K146" i="11"/>
  <c r="L146" i="11"/>
  <c r="J147" i="11"/>
  <c r="K147" i="11"/>
  <c r="L147" i="11"/>
  <c r="J148" i="11"/>
  <c r="K148" i="11"/>
  <c r="L148" i="11"/>
  <c r="M152" i="24" l="1"/>
  <c r="M60" i="16"/>
  <c r="M183" i="13"/>
  <c r="M181" i="13"/>
  <c r="M206" i="13" s="1"/>
  <c r="M46" i="16"/>
  <c r="M104" i="24"/>
  <c r="M180" i="13"/>
  <c r="M41" i="16"/>
  <c r="M88" i="24"/>
  <c r="M22" i="16"/>
  <c r="M177" i="13"/>
  <c r="M202" i="13" s="1"/>
  <c r="M24" i="24"/>
  <c r="M18" i="26"/>
  <c r="M201" i="13"/>
  <c r="M17" i="16"/>
  <c r="M64" i="24"/>
  <c r="M34" i="16"/>
  <c r="M179" i="13"/>
  <c r="M204" i="13" s="1"/>
  <c r="M182" i="13"/>
  <c r="M207" i="13" s="1"/>
  <c r="M54" i="16"/>
  <c r="M53" i="16" s="1"/>
  <c r="M12" i="16" s="1"/>
  <c r="M53" i="26"/>
  <c r="M7" i="24"/>
  <c r="M178" i="13"/>
  <c r="M28" i="16"/>
  <c r="M6" i="24"/>
  <c r="M44" i="24"/>
  <c r="D176" i="8"/>
  <c r="L149" i="11"/>
  <c r="K149" i="11"/>
  <c r="M208" i="13" l="1"/>
  <c r="M59" i="16"/>
  <c r="M60" i="26"/>
  <c r="M46" i="26"/>
  <c r="M45" i="16"/>
  <c r="M11" i="16" s="1"/>
  <c r="M41" i="26"/>
  <c r="M40" i="16"/>
  <c r="M205" i="13"/>
  <c r="M22" i="26"/>
  <c r="M21" i="16"/>
  <c r="M7" i="16" s="1"/>
  <c r="M17" i="26"/>
  <c r="M6" i="16"/>
  <c r="M34" i="26"/>
  <c r="M33" i="16"/>
  <c r="M9" i="16" s="1"/>
  <c r="M12" i="26"/>
  <c r="M28" i="26"/>
  <c r="M27" i="16"/>
  <c r="M8" i="16" s="1"/>
  <c r="M203" i="13"/>
  <c r="K176" i="11"/>
  <c r="K178" i="11" s="1"/>
  <c r="L176" i="11"/>
  <c r="L178" i="11" s="1"/>
  <c r="K177" i="11"/>
  <c r="K179" i="11" s="1"/>
  <c r="L177" i="11"/>
  <c r="L179" i="11" s="1"/>
  <c r="K112" i="11"/>
  <c r="L112" i="11"/>
  <c r="K113" i="11"/>
  <c r="L113" i="11"/>
  <c r="K121" i="11"/>
  <c r="L121" i="11"/>
  <c r="K122" i="11"/>
  <c r="L122" i="11"/>
  <c r="K130" i="11"/>
  <c r="L130" i="11"/>
  <c r="K131" i="11"/>
  <c r="L131" i="11"/>
  <c r="M59" i="26" l="1"/>
  <c r="M13" i="16"/>
  <c r="M45" i="26"/>
  <c r="M11" i="26" s="1"/>
  <c r="M40" i="26"/>
  <c r="M10" i="16"/>
  <c r="M21" i="26"/>
  <c r="M7" i="26" s="1"/>
  <c r="M6" i="26"/>
  <c r="M33" i="26"/>
  <c r="M9" i="26" s="1"/>
  <c r="M27" i="26"/>
  <c r="L139" i="11"/>
  <c r="K139" i="11"/>
  <c r="L140" i="11"/>
  <c r="L141" i="11" s="1"/>
  <c r="K140" i="11"/>
  <c r="K180" i="11"/>
  <c r="L180" i="11"/>
  <c r="M13" i="26" l="1"/>
  <c r="M10" i="26"/>
  <c r="M8" i="26"/>
  <c r="K141" i="11"/>
  <c r="L139" i="9" l="1"/>
  <c r="L140" i="9"/>
  <c r="L130" i="9"/>
  <c r="L131" i="9"/>
  <c r="L121" i="9"/>
  <c r="L122" i="9"/>
  <c r="L112" i="9"/>
  <c r="L113" i="9"/>
  <c r="F1" i="16" l="1"/>
  <c r="G1" i="22" l="1"/>
  <c r="F1" i="18"/>
  <c r="F1" i="17"/>
  <c r="F1" i="24"/>
  <c r="H1" i="26"/>
  <c r="F1" i="13"/>
  <c r="L130" i="2" l="1"/>
  <c r="L131" i="2"/>
  <c r="L121" i="2"/>
  <c r="L122" i="2"/>
  <c r="L112" i="2"/>
  <c r="L113" i="2"/>
  <c r="L122" i="1"/>
  <c r="L123" i="1"/>
  <c r="L113" i="1"/>
  <c r="L114" i="1"/>
  <c r="L148" i="5"/>
  <c r="L149" i="5"/>
  <c r="L139" i="5"/>
  <c r="L140" i="5"/>
  <c r="L130" i="5"/>
  <c r="L131" i="5"/>
  <c r="L121" i="5"/>
  <c r="L122" i="5"/>
  <c r="L112" i="5"/>
  <c r="L113" i="5"/>
  <c r="L166" i="6"/>
  <c r="L167" i="6"/>
  <c r="L157" i="6"/>
  <c r="L158" i="6"/>
  <c r="L148" i="6"/>
  <c r="L149" i="6"/>
  <c r="L139" i="6"/>
  <c r="L140" i="6"/>
  <c r="L130" i="6"/>
  <c r="L131" i="6"/>
  <c r="L121" i="6"/>
  <c r="L122" i="6"/>
  <c r="L112" i="6"/>
  <c r="L113" i="6"/>
  <c r="L139" i="7"/>
  <c r="L140" i="7"/>
  <c r="L130" i="7"/>
  <c r="L131" i="7"/>
  <c r="L121" i="7"/>
  <c r="L122" i="7"/>
  <c r="L112" i="7"/>
  <c r="L113" i="7"/>
  <c r="L157" i="8"/>
  <c r="L158" i="8"/>
  <c r="L148" i="8"/>
  <c r="L149" i="8"/>
  <c r="L139" i="8"/>
  <c r="L140" i="8"/>
  <c r="L130" i="8"/>
  <c r="L131" i="8"/>
  <c r="L121" i="8"/>
  <c r="L122" i="8"/>
  <c r="L112" i="8"/>
  <c r="L113" i="8"/>
  <c r="L148" i="9"/>
  <c r="L149" i="9"/>
  <c r="L148" i="10"/>
  <c r="L149" i="10"/>
  <c r="L139" i="10"/>
  <c r="L140" i="10"/>
  <c r="L130" i="10"/>
  <c r="L131" i="10"/>
  <c r="L121" i="10"/>
  <c r="L122" i="10"/>
  <c r="L112" i="10"/>
  <c r="L113" i="10"/>
  <c r="M45" i="14"/>
  <c r="L45" i="14"/>
  <c r="X45" i="14"/>
  <c r="L177" i="2" l="1"/>
  <c r="L176" i="2"/>
  <c r="L161" i="1"/>
  <c r="L160" i="1"/>
  <c r="L211" i="5"/>
  <c r="L210" i="5"/>
  <c r="L246" i="6"/>
  <c r="L245" i="6"/>
  <c r="L194" i="7"/>
  <c r="L193" i="7"/>
  <c r="L228" i="8"/>
  <c r="L227" i="8"/>
  <c r="L211" i="9"/>
  <c r="L210" i="9"/>
  <c r="L212" i="10"/>
  <c r="L211" i="10"/>
  <c r="L100" i="12"/>
  <c r="L178" i="2" l="1"/>
  <c r="L179" i="2"/>
  <c r="L133" i="2"/>
  <c r="L134" i="2"/>
  <c r="L135" i="2"/>
  <c r="L136" i="2"/>
  <c r="L137" i="2"/>
  <c r="L138" i="2"/>
  <c r="L132" i="2"/>
  <c r="L124" i="2"/>
  <c r="L125" i="2"/>
  <c r="L126" i="2"/>
  <c r="L127" i="2"/>
  <c r="L128" i="2"/>
  <c r="L129" i="2"/>
  <c r="L123" i="2"/>
  <c r="L115" i="2"/>
  <c r="L116" i="2"/>
  <c r="L117" i="2"/>
  <c r="L118" i="2"/>
  <c r="L119" i="2"/>
  <c r="L120" i="2"/>
  <c r="L114" i="2"/>
  <c r="L140" i="2"/>
  <c r="L163" i="1"/>
  <c r="L162" i="1"/>
  <c r="L125" i="1"/>
  <c r="L126" i="1"/>
  <c r="L127" i="1"/>
  <c r="L128" i="1"/>
  <c r="L129" i="1"/>
  <c r="L130" i="1"/>
  <c r="L124" i="1"/>
  <c r="L116" i="1"/>
  <c r="L117" i="1"/>
  <c r="L118" i="1"/>
  <c r="L119" i="1"/>
  <c r="L120" i="1"/>
  <c r="L121" i="1"/>
  <c r="L115" i="1"/>
  <c r="L132" i="1"/>
  <c r="L151" i="5"/>
  <c r="L152" i="5"/>
  <c r="L153" i="5"/>
  <c r="L154" i="5"/>
  <c r="L155" i="5"/>
  <c r="L156" i="5"/>
  <c r="K115" i="1"/>
  <c r="K116" i="1"/>
  <c r="K117" i="1"/>
  <c r="K118" i="1"/>
  <c r="K119" i="1"/>
  <c r="K120" i="1"/>
  <c r="K121" i="1"/>
  <c r="L150" i="5"/>
  <c r="L142" i="5"/>
  <c r="L143" i="5"/>
  <c r="L144" i="5"/>
  <c r="L145" i="5"/>
  <c r="L146" i="5"/>
  <c r="L147" i="5"/>
  <c r="L141" i="5"/>
  <c r="L133" i="5"/>
  <c r="L134" i="5"/>
  <c r="L135" i="5"/>
  <c r="L136" i="5"/>
  <c r="L137" i="5"/>
  <c r="L138" i="5"/>
  <c r="L132" i="5"/>
  <c r="L124" i="5"/>
  <c r="L125" i="5"/>
  <c r="L126" i="5"/>
  <c r="L127" i="5"/>
  <c r="L128" i="5"/>
  <c r="L129" i="5"/>
  <c r="L123" i="5"/>
  <c r="L115" i="5"/>
  <c r="L116" i="5"/>
  <c r="L117" i="5"/>
  <c r="L118" i="5"/>
  <c r="L119" i="5"/>
  <c r="L120" i="5"/>
  <c r="L114" i="5"/>
  <c r="L169" i="6"/>
  <c r="L170" i="6"/>
  <c r="L171" i="6"/>
  <c r="L172" i="6"/>
  <c r="L173" i="6"/>
  <c r="L174" i="6"/>
  <c r="L168" i="6"/>
  <c r="L160" i="6"/>
  <c r="L161" i="6"/>
  <c r="L162" i="6"/>
  <c r="L163" i="6"/>
  <c r="L164" i="6"/>
  <c r="L165" i="6"/>
  <c r="L159" i="6"/>
  <c r="L151" i="6"/>
  <c r="L152" i="6"/>
  <c r="L153" i="6"/>
  <c r="L154" i="6"/>
  <c r="L155" i="6"/>
  <c r="L156" i="6"/>
  <c r="L150" i="6"/>
  <c r="L142" i="6"/>
  <c r="L143" i="6"/>
  <c r="L144" i="6"/>
  <c r="L145" i="6"/>
  <c r="L146" i="6"/>
  <c r="L147" i="6"/>
  <c r="L141" i="6"/>
  <c r="L133" i="6"/>
  <c r="L134" i="6"/>
  <c r="L135" i="6"/>
  <c r="L136" i="6"/>
  <c r="L137" i="6"/>
  <c r="L138" i="6"/>
  <c r="L132" i="6"/>
  <c r="L124" i="6"/>
  <c r="L125" i="6"/>
  <c r="L126" i="6"/>
  <c r="L127" i="6"/>
  <c r="L128" i="6"/>
  <c r="L129" i="6"/>
  <c r="L123" i="6"/>
  <c r="L115" i="6"/>
  <c r="L116" i="6"/>
  <c r="L117" i="6"/>
  <c r="L118" i="6"/>
  <c r="L119" i="6"/>
  <c r="L120" i="6"/>
  <c r="L114" i="6"/>
  <c r="L142" i="7"/>
  <c r="L143" i="7"/>
  <c r="L144" i="7"/>
  <c r="L145" i="7"/>
  <c r="L146" i="7"/>
  <c r="L147" i="7"/>
  <c r="L141" i="7"/>
  <c r="L133" i="7"/>
  <c r="L134" i="7"/>
  <c r="L135" i="7"/>
  <c r="L136" i="7"/>
  <c r="L137" i="7"/>
  <c r="L138" i="7"/>
  <c r="L132" i="7"/>
  <c r="L124" i="7"/>
  <c r="L125" i="7"/>
  <c r="L126" i="7"/>
  <c r="L127" i="7"/>
  <c r="L128" i="7"/>
  <c r="L129" i="7"/>
  <c r="L123" i="7"/>
  <c r="L115" i="7"/>
  <c r="L116" i="7"/>
  <c r="L117" i="7"/>
  <c r="L118" i="7"/>
  <c r="L119" i="7"/>
  <c r="L120" i="7"/>
  <c r="L114" i="7"/>
  <c r="L137" i="1" l="1"/>
  <c r="L145" i="2"/>
  <c r="L148" i="2"/>
  <c r="L143" i="2"/>
  <c r="L140" i="1"/>
  <c r="L136" i="1"/>
  <c r="L139" i="1"/>
  <c r="L135" i="1"/>
  <c r="L147" i="2"/>
  <c r="L144" i="2"/>
  <c r="L138" i="1"/>
  <c r="L180" i="2"/>
  <c r="L146" i="2"/>
  <c r="L142" i="2"/>
  <c r="L164" i="1"/>
  <c r="L134" i="1"/>
  <c r="L160" i="8"/>
  <c r="L161" i="8"/>
  <c r="L162" i="8"/>
  <c r="L163" i="8"/>
  <c r="L164" i="8"/>
  <c r="L165" i="8"/>
  <c r="L159" i="8"/>
  <c r="L151" i="8"/>
  <c r="L152" i="8"/>
  <c r="L153" i="8"/>
  <c r="L154" i="8"/>
  <c r="L155" i="8"/>
  <c r="L156" i="8"/>
  <c r="L150" i="8"/>
  <c r="L142" i="8"/>
  <c r="L143" i="8"/>
  <c r="L144" i="8"/>
  <c r="L145" i="8"/>
  <c r="L146" i="8"/>
  <c r="L147" i="8"/>
  <c r="L141" i="8"/>
  <c r="L133" i="8"/>
  <c r="L134" i="8"/>
  <c r="L135" i="8"/>
  <c r="L136" i="8"/>
  <c r="L137" i="8"/>
  <c r="L138" i="8"/>
  <c r="L132" i="8"/>
  <c r="L124" i="8"/>
  <c r="L125" i="8"/>
  <c r="L126" i="8"/>
  <c r="L127" i="8"/>
  <c r="L128" i="8"/>
  <c r="L129" i="8"/>
  <c r="L123" i="8"/>
  <c r="L115" i="8"/>
  <c r="L116" i="8"/>
  <c r="L117" i="8"/>
  <c r="L118" i="8"/>
  <c r="L119" i="8"/>
  <c r="L120" i="8"/>
  <c r="L114" i="8"/>
  <c r="L151" i="9"/>
  <c r="L152" i="9"/>
  <c r="L153" i="9"/>
  <c r="L154" i="9"/>
  <c r="L155" i="9"/>
  <c r="L156" i="9"/>
  <c r="L150" i="9"/>
  <c r="L142" i="9"/>
  <c r="L143" i="9"/>
  <c r="L144" i="9"/>
  <c r="L145" i="9"/>
  <c r="L146" i="9"/>
  <c r="L147" i="9"/>
  <c r="L141" i="9"/>
  <c r="L133" i="9"/>
  <c r="L134" i="9"/>
  <c r="L135" i="9"/>
  <c r="L136" i="9"/>
  <c r="L137" i="9"/>
  <c r="L138" i="9"/>
  <c r="L132" i="9"/>
  <c r="L124" i="9"/>
  <c r="L125" i="9"/>
  <c r="L126" i="9"/>
  <c r="L127" i="9"/>
  <c r="L128" i="9"/>
  <c r="L129" i="9"/>
  <c r="L123" i="9"/>
  <c r="L115" i="9"/>
  <c r="L116" i="9"/>
  <c r="L117" i="9"/>
  <c r="L118" i="9"/>
  <c r="L119" i="9"/>
  <c r="L120" i="9"/>
  <c r="L114" i="9"/>
  <c r="L151" i="10"/>
  <c r="L152" i="10"/>
  <c r="L153" i="10"/>
  <c r="L154" i="10"/>
  <c r="L155" i="10"/>
  <c r="L156" i="10"/>
  <c r="L150" i="10"/>
  <c r="L142" i="10"/>
  <c r="L143" i="10"/>
  <c r="L144" i="10"/>
  <c r="L145" i="10"/>
  <c r="L146" i="10"/>
  <c r="L147" i="10"/>
  <c r="L141" i="10"/>
  <c r="L133" i="10"/>
  <c r="L134" i="10"/>
  <c r="L135" i="10"/>
  <c r="L136" i="10"/>
  <c r="L137" i="10"/>
  <c r="L138" i="10"/>
  <c r="L132" i="10"/>
  <c r="L124" i="10"/>
  <c r="L125" i="10"/>
  <c r="L126" i="10"/>
  <c r="L127" i="10"/>
  <c r="L128" i="10"/>
  <c r="L129" i="10"/>
  <c r="L123" i="10"/>
  <c r="L115" i="10"/>
  <c r="L116" i="10"/>
  <c r="L117" i="10"/>
  <c r="L118" i="10"/>
  <c r="L119" i="10"/>
  <c r="L120" i="10"/>
  <c r="L114" i="10"/>
  <c r="L212" i="5" l="1"/>
  <c r="L213" i="5"/>
  <c r="L163" i="5"/>
  <c r="L247" i="6"/>
  <c r="L248" i="6"/>
  <c r="L183" i="6"/>
  <c r="L195" i="7"/>
  <c r="L196" i="7"/>
  <c r="L155" i="7"/>
  <c r="L151" i="7"/>
  <c r="L229" i="8"/>
  <c r="L230" i="8"/>
  <c r="L169" i="8"/>
  <c r="L173" i="8"/>
  <c r="L212" i="9"/>
  <c r="L213" i="9"/>
  <c r="L213" i="10"/>
  <c r="L214" i="10"/>
  <c r="L102" i="12"/>
  <c r="L101" i="12"/>
  <c r="L103" i="12" s="1"/>
  <c r="AF12" i="25"/>
  <c r="AG12" i="25"/>
  <c r="AF13" i="25"/>
  <c r="AG13" i="25"/>
  <c r="AF14" i="25"/>
  <c r="AG14" i="25"/>
  <c r="AF15" i="25"/>
  <c r="AG15" i="25"/>
  <c r="AF16" i="25"/>
  <c r="AG16" i="25"/>
  <c r="AF17" i="25"/>
  <c r="AG17" i="25"/>
  <c r="AF18" i="25"/>
  <c r="AG18" i="25"/>
  <c r="M4" i="22"/>
  <c r="M5" i="22"/>
  <c r="L5" i="13" s="1"/>
  <c r="N5" i="13" s="1"/>
  <c r="M6" i="22"/>
  <c r="L6" i="13" s="1"/>
  <c r="N6" i="13" s="1"/>
  <c r="M8" i="22"/>
  <c r="L188" i="13" s="1"/>
  <c r="N188" i="13" s="1"/>
  <c r="M9" i="22"/>
  <c r="L116" i="12" s="1"/>
  <c r="L126" i="12" s="1"/>
  <c r="M10" i="22"/>
  <c r="L117" i="12" s="1"/>
  <c r="L10" i="13" s="1"/>
  <c r="N10" i="13" s="1"/>
  <c r="M12" i="22"/>
  <c r="L189" i="13" s="1"/>
  <c r="N189" i="13" s="1"/>
  <c r="M13" i="22"/>
  <c r="M14" i="22"/>
  <c r="M16" i="22"/>
  <c r="L190" i="13" s="1"/>
  <c r="N190" i="13" s="1"/>
  <c r="M17" i="22"/>
  <c r="L106" i="10" s="1"/>
  <c r="L91" i="10" s="1"/>
  <c r="M18" i="22"/>
  <c r="L107" i="10" s="1"/>
  <c r="L98" i="10" s="1"/>
  <c r="M20" i="22"/>
  <c r="L191" i="13" s="1"/>
  <c r="N191" i="13" s="1"/>
  <c r="M21" i="22"/>
  <c r="L106" i="9" s="1"/>
  <c r="L91" i="9" s="1"/>
  <c r="M22" i="22"/>
  <c r="L107" i="9" s="1"/>
  <c r="L98" i="9" s="1"/>
  <c r="M24" i="22"/>
  <c r="L192" i="13" s="1"/>
  <c r="N192" i="13" s="1"/>
  <c r="M25" i="22"/>
  <c r="L91" i="8" s="1"/>
  <c r="M26" i="22"/>
  <c r="L98" i="8" s="1"/>
  <c r="M28" i="22"/>
  <c r="L193" i="13" s="1"/>
  <c r="N193" i="13" s="1"/>
  <c r="M29" i="22"/>
  <c r="L106" i="7" s="1"/>
  <c r="L91" i="7" s="1"/>
  <c r="M30" i="22"/>
  <c r="L107" i="7" s="1"/>
  <c r="L98" i="7" s="1"/>
  <c r="L97" i="7" s="1"/>
  <c r="M32" i="22"/>
  <c r="L194" i="13" s="1"/>
  <c r="N194" i="13" s="1"/>
  <c r="M33" i="22"/>
  <c r="L106" i="6" s="1"/>
  <c r="M34" i="22"/>
  <c r="L107" i="6" s="1"/>
  <c r="L98" i="6" s="1"/>
  <c r="L252" i="6" s="1"/>
  <c r="M36" i="22"/>
  <c r="L195" i="13" s="1"/>
  <c r="N195" i="13" s="1"/>
  <c r="M37" i="22"/>
  <c r="L106" i="5" s="1"/>
  <c r="L91" i="5" s="1"/>
  <c r="M38" i="22"/>
  <c r="L107" i="5" s="1"/>
  <c r="L98" i="5" s="1"/>
  <c r="L217" i="5" s="1"/>
  <c r="M40" i="22"/>
  <c r="L196" i="13" s="1"/>
  <c r="N196" i="13" s="1"/>
  <c r="M41" i="22"/>
  <c r="L107" i="1" s="1"/>
  <c r="M42" i="22"/>
  <c r="M44" i="22"/>
  <c r="L197" i="13" s="1"/>
  <c r="N197" i="13" s="1"/>
  <c r="M45" i="22"/>
  <c r="L106" i="2" s="1"/>
  <c r="M46" i="22"/>
  <c r="L107" i="2" s="1"/>
  <c r="L98" i="2" s="1"/>
  <c r="L98" i="11" l="1"/>
  <c r="L97" i="11" s="1"/>
  <c r="L107" i="11"/>
  <c r="L91" i="11"/>
  <c r="L89" i="11" s="1"/>
  <c r="L106" i="11"/>
  <c r="L187" i="13"/>
  <c r="N187" i="13" s="1"/>
  <c r="L4" i="13"/>
  <c r="L108" i="1"/>
  <c r="L98" i="1" s="1"/>
  <c r="L183" i="11"/>
  <c r="L181" i="11" s="1"/>
  <c r="L87" i="11"/>
  <c r="L86" i="11"/>
  <c r="L88" i="11"/>
  <c r="L164" i="11" s="1"/>
  <c r="M43" i="22"/>
  <c r="M27" i="22"/>
  <c r="L103" i="8" s="1"/>
  <c r="M11" i="22"/>
  <c r="L118" i="12" s="1"/>
  <c r="L10" i="24"/>
  <c r="N10" i="24" s="1"/>
  <c r="L249" i="6"/>
  <c r="L250" i="6" s="1"/>
  <c r="L251" i="6" s="1"/>
  <c r="L214" i="9"/>
  <c r="L104" i="12"/>
  <c r="L9" i="13"/>
  <c r="L91" i="12"/>
  <c r="L90" i="12" s="1"/>
  <c r="L112" i="12"/>
  <c r="L111" i="12" s="1"/>
  <c r="L11" i="13"/>
  <c r="N11" i="13" s="1"/>
  <c r="L97" i="10"/>
  <c r="L218" i="10"/>
  <c r="L91" i="6"/>
  <c r="L86" i="6" s="1"/>
  <c r="L97" i="9"/>
  <c r="L217" i="9"/>
  <c r="L97" i="8"/>
  <c r="L234" i="8"/>
  <c r="L91" i="2"/>
  <c r="M47" i="22"/>
  <c r="L108" i="2" s="1"/>
  <c r="L103" i="2" s="1"/>
  <c r="M31" i="22"/>
  <c r="L108" i="7" s="1"/>
  <c r="L103" i="7" s="1"/>
  <c r="M15" i="22"/>
  <c r="L98" i="12"/>
  <c r="L96" i="12" s="1"/>
  <c r="L200" i="7"/>
  <c r="M35" i="22"/>
  <c r="L108" i="6" s="1"/>
  <c r="L103" i="6" s="1"/>
  <c r="L102" i="6" s="1"/>
  <c r="L101" i="6" s="1"/>
  <c r="L283" i="6" s="1"/>
  <c r="M19" i="22"/>
  <c r="L108" i="10" s="1"/>
  <c r="L103" i="10" s="1"/>
  <c r="L102" i="10" s="1"/>
  <c r="L101" i="10" s="1"/>
  <c r="L244" i="10" s="1"/>
  <c r="L183" i="2"/>
  <c r="L97" i="2"/>
  <c r="L95" i="2"/>
  <c r="L96" i="2"/>
  <c r="L91" i="1"/>
  <c r="M39" i="22"/>
  <c r="L108" i="5" s="1"/>
  <c r="L103" i="5" s="1"/>
  <c r="L102" i="5" s="1"/>
  <c r="L240" i="5" s="1"/>
  <c r="M23" i="22"/>
  <c r="L108" i="9" s="1"/>
  <c r="L103" i="9" s="1"/>
  <c r="L102" i="9" s="1"/>
  <c r="L101" i="9" s="1"/>
  <c r="M7" i="22"/>
  <c r="L7" i="13" s="1"/>
  <c r="N7" i="13" s="1"/>
  <c r="L119" i="12"/>
  <c r="L197" i="7"/>
  <c r="L163" i="10"/>
  <c r="L166" i="10"/>
  <c r="L162" i="10"/>
  <c r="L158" i="10"/>
  <c r="L164" i="10"/>
  <c r="L160" i="10"/>
  <c r="L165" i="10"/>
  <c r="L161" i="10"/>
  <c r="L172" i="8"/>
  <c r="L167" i="8"/>
  <c r="L174" i="8"/>
  <c r="L170" i="8"/>
  <c r="L175" i="8"/>
  <c r="L171" i="8"/>
  <c r="L179" i="6"/>
  <c r="L163" i="9"/>
  <c r="L166" i="9"/>
  <c r="L162" i="9"/>
  <c r="L158" i="9"/>
  <c r="L165" i="9"/>
  <c r="L161" i="9"/>
  <c r="L157" i="7"/>
  <c r="L153" i="7"/>
  <c r="L154" i="7"/>
  <c r="L149" i="7"/>
  <c r="L156" i="7"/>
  <c r="L152" i="7"/>
  <c r="L164" i="9"/>
  <c r="L160" i="9"/>
  <c r="L184" i="6"/>
  <c r="L180" i="6"/>
  <c r="L181" i="6"/>
  <c r="L176" i="6"/>
  <c r="L182" i="6"/>
  <c r="L178" i="6"/>
  <c r="L166" i="5"/>
  <c r="L162" i="5"/>
  <c r="L158" i="5"/>
  <c r="L164" i="5"/>
  <c r="L160" i="5"/>
  <c r="L165" i="5"/>
  <c r="L161" i="5"/>
  <c r="L214" i="5"/>
  <c r="L215" i="5" s="1"/>
  <c r="L216" i="5" s="1"/>
  <c r="L97" i="5"/>
  <c r="L95" i="5"/>
  <c r="L96" i="5"/>
  <c r="L87" i="5"/>
  <c r="L173" i="5" s="1"/>
  <c r="L90" i="5"/>
  <c r="L86" i="5"/>
  <c r="L196" i="5" s="1"/>
  <c r="L89" i="5"/>
  <c r="L85" i="5"/>
  <c r="L88" i="5"/>
  <c r="L95" i="6"/>
  <c r="L96" i="6"/>
  <c r="L97" i="6"/>
  <c r="L198" i="7"/>
  <c r="L199" i="7" s="1"/>
  <c r="L102" i="7"/>
  <c r="L101" i="7" s="1"/>
  <c r="L96" i="7"/>
  <c r="L95" i="7"/>
  <c r="L87" i="7"/>
  <c r="L90" i="7"/>
  <c r="L86" i="7"/>
  <c r="L89" i="7"/>
  <c r="L85" i="7"/>
  <c r="L88" i="7"/>
  <c r="L231" i="8"/>
  <c r="L102" i="8"/>
  <c r="L101" i="8" s="1"/>
  <c r="L262" i="8" s="1"/>
  <c r="L109" i="8"/>
  <c r="L96" i="8"/>
  <c r="L95" i="8"/>
  <c r="L87" i="8"/>
  <c r="L206" i="8" s="1"/>
  <c r="L90" i="8"/>
  <c r="L86" i="8"/>
  <c r="L89" i="8"/>
  <c r="L85" i="8"/>
  <c r="L88" i="8"/>
  <c r="L96" i="9"/>
  <c r="L95" i="9"/>
  <c r="L87" i="9"/>
  <c r="L90" i="9"/>
  <c r="L86" i="9"/>
  <c r="L89" i="9"/>
  <c r="L85" i="9"/>
  <c r="L88" i="9"/>
  <c r="L215" i="10"/>
  <c r="L96" i="10"/>
  <c r="L95" i="10"/>
  <c r="L87" i="10"/>
  <c r="L90" i="10"/>
  <c r="L86" i="10"/>
  <c r="L89" i="10"/>
  <c r="L85" i="10"/>
  <c r="L88" i="10"/>
  <c r="L96" i="11"/>
  <c r="L95" i="11"/>
  <c r="L87" i="12"/>
  <c r="L89" i="12"/>
  <c r="L85" i="12"/>
  <c r="L90" i="11" l="1"/>
  <c r="L9" i="24"/>
  <c r="N9" i="24" s="1"/>
  <c r="N9" i="13"/>
  <c r="L85" i="11"/>
  <c r="L174" i="13"/>
  <c r="N4" i="13"/>
  <c r="L103" i="11"/>
  <c r="L102" i="11" s="1"/>
  <c r="L108" i="11"/>
  <c r="L171" i="5"/>
  <c r="L86" i="12"/>
  <c r="L88" i="12"/>
  <c r="L215" i="9"/>
  <c r="L216" i="9" s="1"/>
  <c r="L222" i="5"/>
  <c r="L97" i="1"/>
  <c r="L167" i="1"/>
  <c r="L96" i="1"/>
  <c r="L95" i="1"/>
  <c r="L109" i="1"/>
  <c r="L110" i="1" s="1"/>
  <c r="L101" i="5"/>
  <c r="L182" i="11"/>
  <c r="L188" i="11" s="1"/>
  <c r="L190" i="11"/>
  <c r="L171" i="11"/>
  <c r="L155" i="11"/>
  <c r="L163" i="11"/>
  <c r="L169" i="11"/>
  <c r="L153" i="11"/>
  <c r="L161" i="11"/>
  <c r="L84" i="11"/>
  <c r="L88" i="6"/>
  <c r="L272" i="6"/>
  <c r="L94" i="9"/>
  <c r="L90" i="6"/>
  <c r="L195" i="6" s="1"/>
  <c r="L11" i="24"/>
  <c r="L232" i="8"/>
  <c r="L233" i="8" s="1"/>
  <c r="L248" i="8" s="1"/>
  <c r="L85" i="6"/>
  <c r="L222" i="6" s="1"/>
  <c r="L87" i="6"/>
  <c r="L216" i="6" s="1"/>
  <c r="L89" i="6"/>
  <c r="L226" i="6" s="1"/>
  <c r="L94" i="6"/>
  <c r="L94" i="11"/>
  <c r="L191" i="7"/>
  <c r="L208" i="10"/>
  <c r="L246" i="5"/>
  <c r="L243" i="5"/>
  <c r="L249" i="5"/>
  <c r="L252" i="5"/>
  <c r="L8" i="13"/>
  <c r="L109" i="5"/>
  <c r="L216" i="10"/>
  <c r="L217" i="10" s="1"/>
  <c r="L233" i="10" s="1"/>
  <c r="L109" i="11"/>
  <c r="L109" i="6"/>
  <c r="L97" i="12"/>
  <c r="L107" i="12"/>
  <c r="L105" i="12" s="1"/>
  <c r="L123" i="12" s="1"/>
  <c r="L94" i="2"/>
  <c r="L109" i="7"/>
  <c r="L109" i="10"/>
  <c r="L86" i="1"/>
  <c r="L85" i="1"/>
  <c r="L88" i="1"/>
  <c r="L87" i="1"/>
  <c r="L89" i="1"/>
  <c r="L90" i="1"/>
  <c r="L165" i="1"/>
  <c r="L166" i="1" s="1"/>
  <c r="L90" i="2"/>
  <c r="L86" i="2"/>
  <c r="L89" i="2"/>
  <c r="L85" i="2"/>
  <c r="L87" i="2"/>
  <c r="L88" i="2"/>
  <c r="L205" i="9"/>
  <c r="L109" i="9"/>
  <c r="L95" i="12"/>
  <c r="L94" i="7"/>
  <c r="L243" i="9"/>
  <c r="L181" i="2"/>
  <c r="L182" i="2" s="1"/>
  <c r="L102" i="2"/>
  <c r="L101" i="2" s="1"/>
  <c r="L109" i="2"/>
  <c r="L94" i="5"/>
  <c r="L208" i="6"/>
  <c r="L183" i="7"/>
  <c r="L84" i="7"/>
  <c r="L226" i="7"/>
  <c r="L229" i="7"/>
  <c r="L204" i="8"/>
  <c r="L198" i="8"/>
  <c r="L203" i="9"/>
  <c r="L201" i="10"/>
  <c r="L84" i="12"/>
  <c r="L110" i="12"/>
  <c r="L124" i="12" s="1"/>
  <c r="L128" i="12"/>
  <c r="L172" i="5"/>
  <c r="L189" i="5"/>
  <c r="L200" i="5"/>
  <c r="L181" i="5"/>
  <c r="L205" i="5"/>
  <c r="L197" i="5"/>
  <c r="L84" i="5"/>
  <c r="L202" i="5" s="1"/>
  <c r="L187" i="5"/>
  <c r="L287" i="6"/>
  <c r="L263" i="6"/>
  <c r="L192" i="6"/>
  <c r="L275" i="6"/>
  <c r="L207" i="6"/>
  <c r="L164" i="7"/>
  <c r="L84" i="8"/>
  <c r="L211" i="8" s="1"/>
  <c r="L269" i="8"/>
  <c r="L94" i="8"/>
  <c r="L263" i="8"/>
  <c r="L266" i="8"/>
  <c r="L209" i="8"/>
  <c r="L84" i="9"/>
  <c r="L178" i="9" s="1"/>
  <c r="L84" i="10"/>
  <c r="L203" i="10" s="1"/>
  <c r="L245" i="10"/>
  <c r="L94" i="10"/>
  <c r="L173" i="10"/>
  <c r="L101" i="11"/>
  <c r="L203" i="11"/>
  <c r="L191" i="11"/>
  <c r="L194" i="11"/>
  <c r="L206" i="11"/>
  <c r="L200" i="11"/>
  <c r="L179" i="5"/>
  <c r="L215" i="6"/>
  <c r="L223" i="6"/>
  <c r="L200" i="6"/>
  <c r="L191" i="6"/>
  <c r="L239" i="6"/>
  <c r="L224" i="6"/>
  <c r="L175" i="7"/>
  <c r="L180" i="8"/>
  <c r="L212" i="8"/>
  <c r="L185" i="8"/>
  <c r="L196" i="8"/>
  <c r="L188" i="8"/>
  <c r="L217" i="8"/>
  <c r="L225" i="8"/>
  <c r="L171" i="9"/>
  <c r="L187" i="9"/>
  <c r="L195" i="9"/>
  <c r="L181" i="10"/>
  <c r="L188" i="7"/>
  <c r="L172" i="10"/>
  <c r="L204" i="10"/>
  <c r="L190" i="10"/>
  <c r="L174" i="10"/>
  <c r="L196" i="10"/>
  <c r="L180" i="7"/>
  <c r="L281" i="6"/>
  <c r="L257" i="6"/>
  <c r="L284" i="6"/>
  <c r="L260" i="6"/>
  <c r="L290" i="6"/>
  <c r="L266" i="6"/>
  <c r="L162" i="7"/>
  <c r="L178" i="7"/>
  <c r="L240" i="9"/>
  <c r="L252" i="9"/>
  <c r="L246" i="9"/>
  <c r="L225" i="5"/>
  <c r="L167" i="7"/>
  <c r="L249" i="9"/>
  <c r="L203" i="5"/>
  <c r="L199" i="6"/>
  <c r="L214" i="8"/>
  <c r="L222" i="8"/>
  <c r="L220" i="8"/>
  <c r="L204" i="5"/>
  <c r="L296" i="6"/>
  <c r="L243" i="6"/>
  <c r="L182" i="8"/>
  <c r="L176" i="10"/>
  <c r="L184" i="10"/>
  <c r="L200" i="10"/>
  <c r="L180" i="5"/>
  <c r="L234" i="5"/>
  <c r="L201" i="8"/>
  <c r="L189" i="9"/>
  <c r="L188" i="5"/>
  <c r="L231" i="6"/>
  <c r="L251" i="10"/>
  <c r="L185" i="10"/>
  <c r="L206" i="10"/>
  <c r="L182" i="10"/>
  <c r="L172" i="7"/>
  <c r="L208" i="5"/>
  <c r="L176" i="5"/>
  <c r="L228" i="5"/>
  <c r="L203" i="6"/>
  <c r="L269" i="6"/>
  <c r="L173" i="9"/>
  <c r="L231" i="5"/>
  <c r="L232" i="6"/>
  <c r="L272" i="8"/>
  <c r="L181" i="9"/>
  <c r="L197" i="10"/>
  <c r="L189" i="10"/>
  <c r="L184" i="5"/>
  <c r="L195" i="5"/>
  <c r="L177" i="10"/>
  <c r="L299" i="6"/>
  <c r="L188" i="10"/>
  <c r="L209" i="10"/>
  <c r="L242" i="10"/>
  <c r="L248" i="10"/>
  <c r="L254" i="10"/>
  <c r="L220" i="7"/>
  <c r="L205" i="7"/>
  <c r="L223" i="7"/>
  <c r="L211" i="7"/>
  <c r="L192" i="5"/>
  <c r="L214" i="7"/>
  <c r="L179" i="9"/>
  <c r="L197" i="9"/>
  <c r="L293" i="6"/>
  <c r="L260" i="8"/>
  <c r="L208" i="7"/>
  <c r="L186" i="7"/>
  <c r="L193" i="8"/>
  <c r="L190" i="8"/>
  <c r="L275" i="8"/>
  <c r="L170" i="7"/>
  <c r="L180" i="10"/>
  <c r="L198" i="10"/>
  <c r="L205" i="10"/>
  <c r="L192" i="10"/>
  <c r="L240" i="6"/>
  <c r="L193" i="10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AQ71" i="19"/>
  <c r="AQ70" i="19"/>
  <c r="AQ69" i="19"/>
  <c r="M146" i="2" s="1"/>
  <c r="AQ68" i="19"/>
  <c r="AQ67" i="19"/>
  <c r="AQ66" i="19"/>
  <c r="AQ65" i="19"/>
  <c r="L175" i="13" l="1"/>
  <c r="N8" i="13"/>
  <c r="L8" i="24"/>
  <c r="N11" i="24"/>
  <c r="L199" i="13"/>
  <c r="N174" i="13"/>
  <c r="L94" i="1"/>
  <c r="L235" i="6"/>
  <c r="L227" i="6"/>
  <c r="L211" i="6"/>
  <c r="L218" i="6"/>
  <c r="L234" i="6"/>
  <c r="L219" i="6"/>
  <c r="L231" i="9"/>
  <c r="L225" i="9"/>
  <c r="M144" i="2"/>
  <c r="M170" i="2" s="1"/>
  <c r="M148" i="2"/>
  <c r="M174" i="2" s="1"/>
  <c r="M145" i="2"/>
  <c r="M171" i="2" s="1"/>
  <c r="M142" i="2"/>
  <c r="M168" i="2" s="1"/>
  <c r="M143" i="2"/>
  <c r="M169" i="2" s="1"/>
  <c r="M147" i="2"/>
  <c r="M173" i="2" s="1"/>
  <c r="L222" i="9"/>
  <c r="L190" i="6"/>
  <c r="L228" i="9"/>
  <c r="L234" i="9"/>
  <c r="L103" i="1"/>
  <c r="L102" i="1" s="1"/>
  <c r="L195" i="10"/>
  <c r="L194" i="10" s="1"/>
  <c r="L37" i="13" s="1"/>
  <c r="N37" i="13" s="1"/>
  <c r="L152" i="11"/>
  <c r="L151" i="11" s="1"/>
  <c r="L160" i="11"/>
  <c r="L159" i="11" s="1"/>
  <c r="L17" i="13" s="1"/>
  <c r="N17" i="13" s="1"/>
  <c r="L168" i="11"/>
  <c r="L167" i="11" s="1"/>
  <c r="L21" i="13" s="1"/>
  <c r="N21" i="13" s="1"/>
  <c r="L125" i="12"/>
  <c r="L185" i="7"/>
  <c r="L161" i="7"/>
  <c r="L160" i="7" s="1"/>
  <c r="L84" i="6"/>
  <c r="L229" i="6" s="1"/>
  <c r="L206" i="6"/>
  <c r="L230" i="6"/>
  <c r="L106" i="12"/>
  <c r="L127" i="12" s="1"/>
  <c r="L129" i="12" s="1"/>
  <c r="L239" i="8"/>
  <c r="L254" i="8"/>
  <c r="L251" i="8"/>
  <c r="L210" i="6"/>
  <c r="L202" i="6"/>
  <c r="L242" i="6"/>
  <c r="L194" i="6"/>
  <c r="L245" i="8"/>
  <c r="L242" i="8"/>
  <c r="L214" i="6"/>
  <c r="L171" i="10"/>
  <c r="L198" i="6"/>
  <c r="L238" i="6"/>
  <c r="L179" i="10"/>
  <c r="L178" i="10" s="1"/>
  <c r="L29" i="13" s="1"/>
  <c r="L187" i="10"/>
  <c r="L186" i="10" s="1"/>
  <c r="L33" i="13" s="1"/>
  <c r="N33" i="13" s="1"/>
  <c r="L16" i="16"/>
  <c r="P81" i="19"/>
  <c r="AL81" i="19"/>
  <c r="L260" i="5"/>
  <c r="L261" i="5"/>
  <c r="L227" i="10"/>
  <c r="L197" i="6"/>
  <c r="L186" i="5"/>
  <c r="L185" i="5" s="1"/>
  <c r="L141" i="13" s="1"/>
  <c r="N141" i="13" s="1"/>
  <c r="L236" i="10"/>
  <c r="L224" i="10"/>
  <c r="L202" i="9"/>
  <c r="L201" i="9" s="1"/>
  <c r="L194" i="9"/>
  <c r="L193" i="9" s="1"/>
  <c r="L194" i="5"/>
  <c r="L193" i="5" s="1"/>
  <c r="L145" i="13" s="1"/>
  <c r="N145" i="13" s="1"/>
  <c r="L94" i="12"/>
  <c r="L230" i="10"/>
  <c r="L186" i="9"/>
  <c r="L185" i="9" s="1"/>
  <c r="L53" i="13" s="1"/>
  <c r="N53" i="13" s="1"/>
  <c r="L170" i="9"/>
  <c r="L169" i="9" s="1"/>
  <c r="L178" i="5"/>
  <c r="L177" i="5" s="1"/>
  <c r="L137" i="13" s="1"/>
  <c r="N137" i="13" s="1"/>
  <c r="L84" i="2"/>
  <c r="L160" i="2" s="1"/>
  <c r="L175" i="1"/>
  <c r="L172" i="1"/>
  <c r="L61" i="13"/>
  <c r="L206" i="2"/>
  <c r="L200" i="2"/>
  <c r="L203" i="2"/>
  <c r="L157" i="2"/>
  <c r="L173" i="2"/>
  <c r="L165" i="2"/>
  <c r="L147" i="1"/>
  <c r="L155" i="1"/>
  <c r="L154" i="1"/>
  <c r="L146" i="1"/>
  <c r="L191" i="2"/>
  <c r="L188" i="2"/>
  <c r="L194" i="2"/>
  <c r="L162" i="2"/>
  <c r="L170" i="2"/>
  <c r="L154" i="2"/>
  <c r="L84" i="1"/>
  <c r="L169" i="2"/>
  <c r="L153" i="2"/>
  <c r="L161" i="2"/>
  <c r="L155" i="2"/>
  <c r="L163" i="2"/>
  <c r="L171" i="2"/>
  <c r="L166" i="2"/>
  <c r="L174" i="2"/>
  <c r="L158" i="2"/>
  <c r="L150" i="1"/>
  <c r="L158" i="1"/>
  <c r="L145" i="1"/>
  <c r="L153" i="1"/>
  <c r="L201" i="5"/>
  <c r="L149" i="13" s="1"/>
  <c r="N149" i="13" s="1"/>
  <c r="L170" i="5"/>
  <c r="L169" i="5" s="1"/>
  <c r="L169" i="7"/>
  <c r="L168" i="7" s="1"/>
  <c r="L93" i="13" s="1"/>
  <c r="N93" i="13" s="1"/>
  <c r="L184" i="7"/>
  <c r="L101" i="13" s="1"/>
  <c r="N101" i="13" s="1"/>
  <c r="L177" i="7"/>
  <c r="L176" i="7" s="1"/>
  <c r="L97" i="13" s="1"/>
  <c r="N97" i="13" s="1"/>
  <c r="L177" i="9"/>
  <c r="L49" i="13" s="1"/>
  <c r="L215" i="11"/>
  <c r="L179" i="8"/>
  <c r="L178" i="8" s="1"/>
  <c r="L203" i="8"/>
  <c r="L202" i="8" s="1"/>
  <c r="L77" i="13" s="1"/>
  <c r="N77" i="13" s="1"/>
  <c r="L195" i="8"/>
  <c r="L194" i="8" s="1"/>
  <c r="L73" i="13" s="1"/>
  <c r="N73" i="13" s="1"/>
  <c r="L219" i="8"/>
  <c r="L218" i="8" s="1"/>
  <c r="L85" i="13" s="1"/>
  <c r="N85" i="13" s="1"/>
  <c r="L210" i="8"/>
  <c r="L81" i="13" s="1"/>
  <c r="N81" i="13" s="1"/>
  <c r="L187" i="8"/>
  <c r="L186" i="8" s="1"/>
  <c r="L69" i="13" s="1"/>
  <c r="N69" i="13" s="1"/>
  <c r="L57" i="13"/>
  <c r="L170" i="10"/>
  <c r="L202" i="10"/>
  <c r="L41" i="13" s="1"/>
  <c r="N41" i="13" s="1"/>
  <c r="L214" i="11"/>
  <c r="L238" i="7"/>
  <c r="L261" i="9"/>
  <c r="L307" i="6"/>
  <c r="L308" i="6"/>
  <c r="L284" i="8"/>
  <c r="L237" i="7"/>
  <c r="L263" i="10"/>
  <c r="C81" i="19"/>
  <c r="V81" i="19"/>
  <c r="AN81" i="19"/>
  <c r="K81" i="19"/>
  <c r="AG81" i="19"/>
  <c r="F81" i="19"/>
  <c r="Z81" i="19"/>
  <c r="AQ72" i="19"/>
  <c r="L16" i="26" l="1"/>
  <c r="N8" i="24"/>
  <c r="N16" i="16"/>
  <c r="L16" i="17"/>
  <c r="L200" i="13"/>
  <c r="N175" i="13"/>
  <c r="L260" i="9"/>
  <c r="L49" i="24"/>
  <c r="N49" i="24" s="1"/>
  <c r="N49" i="13"/>
  <c r="L29" i="24"/>
  <c r="N29" i="24" s="1"/>
  <c r="N29" i="13"/>
  <c r="L61" i="24"/>
  <c r="L57" i="24"/>
  <c r="M167" i="2"/>
  <c r="M169" i="13" s="1"/>
  <c r="M157" i="2"/>
  <c r="M165" i="2"/>
  <c r="M152" i="2"/>
  <c r="M160" i="2"/>
  <c r="M166" i="2"/>
  <c r="M158" i="2"/>
  <c r="M161" i="2"/>
  <c r="M155" i="2"/>
  <c r="M163" i="2"/>
  <c r="M162" i="2"/>
  <c r="M154" i="2"/>
  <c r="L101" i="1"/>
  <c r="L182" i="1"/>
  <c r="L185" i="1"/>
  <c r="L209" i="5"/>
  <c r="L189" i="6"/>
  <c r="L188" i="6" s="1"/>
  <c r="L221" i="6"/>
  <c r="L220" i="6" s="1"/>
  <c r="L121" i="13" s="1"/>
  <c r="L213" i="6"/>
  <c r="L212" i="6" s="1"/>
  <c r="L117" i="13" s="1"/>
  <c r="L205" i="6"/>
  <c r="L204" i="6" s="1"/>
  <c r="L113" i="13" s="1"/>
  <c r="L228" i="6"/>
  <c r="L125" i="13" s="1"/>
  <c r="L237" i="6"/>
  <c r="L236" i="6" s="1"/>
  <c r="L129" i="13" s="1"/>
  <c r="L283" i="8"/>
  <c r="L175" i="11"/>
  <c r="L192" i="7"/>
  <c r="L226" i="8"/>
  <c r="L45" i="13"/>
  <c r="L209" i="9"/>
  <c r="L25" i="13"/>
  <c r="N25" i="13" s="1"/>
  <c r="L210" i="10"/>
  <c r="L196" i="6"/>
  <c r="L109" i="13" s="1"/>
  <c r="L5" i="16"/>
  <c r="L262" i="10"/>
  <c r="L168" i="2"/>
  <c r="L167" i="2" s="1"/>
  <c r="L169" i="13" s="1"/>
  <c r="L53" i="24"/>
  <c r="N53" i="24" s="1"/>
  <c r="L25" i="24"/>
  <c r="N25" i="24" s="1"/>
  <c r="L33" i="24"/>
  <c r="N33" i="24" s="1"/>
  <c r="L137" i="24"/>
  <c r="N137" i="24" s="1"/>
  <c r="L133" i="13"/>
  <c r="L259" i="5"/>
  <c r="L262" i="5" s="1"/>
  <c r="L141" i="24"/>
  <c r="N141" i="24" s="1"/>
  <c r="L145" i="24"/>
  <c r="N145" i="24" s="1"/>
  <c r="L149" i="24"/>
  <c r="N149" i="24" s="1"/>
  <c r="L259" i="9"/>
  <c r="L262" i="9" s="1"/>
  <c r="L152" i="2"/>
  <c r="L151" i="2" s="1"/>
  <c r="L215" i="2"/>
  <c r="L144" i="1"/>
  <c r="L143" i="1" s="1"/>
  <c r="L152" i="1"/>
  <c r="L151" i="1" s="1"/>
  <c r="L157" i="13" s="1"/>
  <c r="N157" i="13" s="1"/>
  <c r="L101" i="24"/>
  <c r="N101" i="24" s="1"/>
  <c r="L214" i="2"/>
  <c r="L193" i="1"/>
  <c r="L159" i="2"/>
  <c r="L165" i="13" s="1"/>
  <c r="L89" i="13"/>
  <c r="N89" i="13" s="1"/>
  <c r="L236" i="7"/>
  <c r="L239" i="7" s="1"/>
  <c r="L93" i="24"/>
  <c r="N93" i="24" s="1"/>
  <c r="L97" i="24"/>
  <c r="N97" i="24" s="1"/>
  <c r="L85" i="24"/>
  <c r="N85" i="24" s="1"/>
  <c r="L73" i="24"/>
  <c r="N73" i="24" s="1"/>
  <c r="L69" i="24"/>
  <c r="N69" i="24" s="1"/>
  <c r="L77" i="24"/>
  <c r="N77" i="24" s="1"/>
  <c r="L81" i="24"/>
  <c r="N81" i="24" s="1"/>
  <c r="L65" i="13"/>
  <c r="N65" i="13" s="1"/>
  <c r="L282" i="8"/>
  <c r="L37" i="24"/>
  <c r="N37" i="24" s="1"/>
  <c r="L41" i="24"/>
  <c r="N41" i="24" s="1"/>
  <c r="L261" i="10"/>
  <c r="L13" i="13"/>
  <c r="N13" i="13" s="1"/>
  <c r="L213" i="11"/>
  <c r="L216" i="11" s="1"/>
  <c r="L17" i="24"/>
  <c r="N17" i="24" s="1"/>
  <c r="L21" i="24"/>
  <c r="N21" i="24" s="1"/>
  <c r="L130" i="12"/>
  <c r="L5" i="17" l="1"/>
  <c r="N5" i="16"/>
  <c r="N16" i="26"/>
  <c r="L5" i="26"/>
  <c r="N5" i="26" s="1"/>
  <c r="L133" i="24"/>
  <c r="N133" i="24" s="1"/>
  <c r="N133" i="13"/>
  <c r="L109" i="24"/>
  <c r="N109" i="24" s="1"/>
  <c r="N109" i="13"/>
  <c r="L129" i="24"/>
  <c r="N129" i="24" s="1"/>
  <c r="N129" i="13"/>
  <c r="L125" i="24"/>
  <c r="N125" i="24" s="1"/>
  <c r="N125" i="13"/>
  <c r="L113" i="24"/>
  <c r="N113" i="24" s="1"/>
  <c r="N113" i="13"/>
  <c r="L117" i="24"/>
  <c r="N117" i="24" s="1"/>
  <c r="N117" i="13"/>
  <c r="L121" i="24"/>
  <c r="N121" i="24" s="1"/>
  <c r="N121" i="13"/>
  <c r="L45" i="24"/>
  <c r="N45" i="24" s="1"/>
  <c r="N45" i="13"/>
  <c r="M168" i="13"/>
  <c r="N169" i="13"/>
  <c r="M169" i="24"/>
  <c r="L285" i="8"/>
  <c r="M151" i="2"/>
  <c r="M161" i="13" s="1"/>
  <c r="M159" i="2"/>
  <c r="M165" i="13" s="1"/>
  <c r="L175" i="2"/>
  <c r="L264" i="10"/>
  <c r="L194" i="1"/>
  <c r="L76" i="16" s="1"/>
  <c r="L159" i="1"/>
  <c r="L306" i="6"/>
  <c r="L309" i="6" s="1"/>
  <c r="L105" i="13"/>
  <c r="L244" i="6"/>
  <c r="L75" i="16"/>
  <c r="L213" i="2"/>
  <c r="L216" i="2" s="1"/>
  <c r="L161" i="13"/>
  <c r="L165" i="24"/>
  <c r="L157" i="24"/>
  <c r="N157" i="24" s="1"/>
  <c r="L169" i="24"/>
  <c r="L153" i="13"/>
  <c r="N153" i="13" s="1"/>
  <c r="L192" i="1"/>
  <c r="L195" i="1" s="1"/>
  <c r="L89" i="24"/>
  <c r="N89" i="24" s="1"/>
  <c r="L65" i="24"/>
  <c r="N65" i="24" s="1"/>
  <c r="L13" i="24"/>
  <c r="N13" i="24" s="1"/>
  <c r="K130" i="2"/>
  <c r="K131" i="2"/>
  <c r="K121" i="2"/>
  <c r="K122" i="2"/>
  <c r="K112" i="2"/>
  <c r="K113" i="2"/>
  <c r="K122" i="1"/>
  <c r="K123" i="1"/>
  <c r="K113" i="1"/>
  <c r="K114" i="1"/>
  <c r="K148" i="5"/>
  <c r="K149" i="5"/>
  <c r="K139" i="5"/>
  <c r="K140" i="5"/>
  <c r="K130" i="5"/>
  <c r="K131" i="5"/>
  <c r="K121" i="5"/>
  <c r="K122" i="5"/>
  <c r="K112" i="5"/>
  <c r="K113" i="5"/>
  <c r="K166" i="6"/>
  <c r="K167" i="6"/>
  <c r="K157" i="6"/>
  <c r="K158" i="6"/>
  <c r="K148" i="6"/>
  <c r="K149" i="6"/>
  <c r="K139" i="6"/>
  <c r="K140" i="6"/>
  <c r="K130" i="6"/>
  <c r="K131" i="6"/>
  <c r="K121" i="6"/>
  <c r="K122" i="6"/>
  <c r="K112" i="6"/>
  <c r="K113" i="6"/>
  <c r="K139" i="7"/>
  <c r="K140" i="7"/>
  <c r="K130" i="7"/>
  <c r="K131" i="7"/>
  <c r="K121" i="7"/>
  <c r="K122" i="7"/>
  <c r="K112" i="7"/>
  <c r="K113" i="7"/>
  <c r="K157" i="8"/>
  <c r="K158" i="8"/>
  <c r="K148" i="8"/>
  <c r="K149" i="8"/>
  <c r="K139" i="8"/>
  <c r="K140" i="8"/>
  <c r="K130" i="8"/>
  <c r="K131" i="8"/>
  <c r="K121" i="8"/>
  <c r="K122" i="8"/>
  <c r="K112" i="8"/>
  <c r="K113" i="8"/>
  <c r="K148" i="9"/>
  <c r="K149" i="9"/>
  <c r="K139" i="9"/>
  <c r="K140" i="9"/>
  <c r="K130" i="9"/>
  <c r="K131" i="9"/>
  <c r="K121" i="9"/>
  <c r="K122" i="9"/>
  <c r="K112" i="9"/>
  <c r="K113" i="9"/>
  <c r="K148" i="10"/>
  <c r="K149" i="10"/>
  <c r="K139" i="10"/>
  <c r="K140" i="10"/>
  <c r="K130" i="10"/>
  <c r="K131" i="10"/>
  <c r="K121" i="10"/>
  <c r="K122" i="10"/>
  <c r="K112" i="10"/>
  <c r="K113" i="10"/>
  <c r="M168" i="24" l="1"/>
  <c r="N169" i="24"/>
  <c r="L105" i="24"/>
  <c r="N105" i="24" s="1"/>
  <c r="N105" i="13"/>
  <c r="M65" i="16"/>
  <c r="M164" i="13"/>
  <c r="M165" i="24"/>
  <c r="N165" i="13"/>
  <c r="M160" i="13"/>
  <c r="N161" i="13"/>
  <c r="M161" i="24"/>
  <c r="M213" i="2"/>
  <c r="M175" i="2"/>
  <c r="L77" i="16"/>
  <c r="L74" i="16"/>
  <c r="L153" i="24"/>
  <c r="N153" i="24" s="1"/>
  <c r="L161" i="24"/>
  <c r="K133" i="2"/>
  <c r="K134" i="2"/>
  <c r="K135" i="2"/>
  <c r="K136" i="2"/>
  <c r="K137" i="2"/>
  <c r="K138" i="2"/>
  <c r="K132" i="2"/>
  <c r="K124" i="2"/>
  <c r="K125" i="2"/>
  <c r="K126" i="2"/>
  <c r="K127" i="2"/>
  <c r="K128" i="2"/>
  <c r="K129" i="2"/>
  <c r="K123" i="2"/>
  <c r="K115" i="2"/>
  <c r="K116" i="2"/>
  <c r="K117" i="2"/>
  <c r="K118" i="2"/>
  <c r="K119" i="2"/>
  <c r="K120" i="2"/>
  <c r="K114" i="2"/>
  <c r="K125" i="1"/>
  <c r="K126" i="1"/>
  <c r="K127" i="1"/>
  <c r="K128" i="1"/>
  <c r="K129" i="1"/>
  <c r="K130" i="1"/>
  <c r="K124" i="1"/>
  <c r="K151" i="5"/>
  <c r="K152" i="5"/>
  <c r="K153" i="5"/>
  <c r="K154" i="5"/>
  <c r="K155" i="5"/>
  <c r="K156" i="5"/>
  <c r="K150" i="5"/>
  <c r="K142" i="5"/>
  <c r="K143" i="5"/>
  <c r="K144" i="5"/>
  <c r="K145" i="5"/>
  <c r="K146" i="5"/>
  <c r="K147" i="5"/>
  <c r="K141" i="5"/>
  <c r="K133" i="5"/>
  <c r="K134" i="5"/>
  <c r="K135" i="5"/>
  <c r="K136" i="5"/>
  <c r="K137" i="5"/>
  <c r="K138" i="5"/>
  <c r="K132" i="5"/>
  <c r="K124" i="5"/>
  <c r="K125" i="5"/>
  <c r="K126" i="5"/>
  <c r="K127" i="5"/>
  <c r="K128" i="5"/>
  <c r="K129" i="5"/>
  <c r="K123" i="5"/>
  <c r="K115" i="5"/>
  <c r="K116" i="5"/>
  <c r="K117" i="5"/>
  <c r="K118" i="5"/>
  <c r="K119" i="5"/>
  <c r="K120" i="5"/>
  <c r="K114" i="5"/>
  <c r="K169" i="6"/>
  <c r="K170" i="6"/>
  <c r="K171" i="6"/>
  <c r="K172" i="6"/>
  <c r="K173" i="6"/>
  <c r="K174" i="6"/>
  <c r="K168" i="6"/>
  <c r="K160" i="6"/>
  <c r="K161" i="6"/>
  <c r="K162" i="6"/>
  <c r="K163" i="6"/>
  <c r="K164" i="6"/>
  <c r="K165" i="6"/>
  <c r="K159" i="6"/>
  <c r="K151" i="6"/>
  <c r="K152" i="6"/>
  <c r="K153" i="6"/>
  <c r="K154" i="6"/>
  <c r="K155" i="6"/>
  <c r="K156" i="6"/>
  <c r="K150" i="6"/>
  <c r="K142" i="6"/>
  <c r="K143" i="6"/>
  <c r="K144" i="6"/>
  <c r="K145" i="6"/>
  <c r="K146" i="6"/>
  <c r="K147" i="6"/>
  <c r="K141" i="6"/>
  <c r="K133" i="6"/>
  <c r="K134" i="6"/>
  <c r="K135" i="6"/>
  <c r="K136" i="6"/>
  <c r="K137" i="6"/>
  <c r="K138" i="6"/>
  <c r="K132" i="6"/>
  <c r="K124" i="6"/>
  <c r="K125" i="6"/>
  <c r="K126" i="6"/>
  <c r="K127" i="6"/>
  <c r="K128" i="6"/>
  <c r="K129" i="6"/>
  <c r="K123" i="6"/>
  <c r="K115" i="6"/>
  <c r="K116" i="6"/>
  <c r="K117" i="6"/>
  <c r="K118" i="6"/>
  <c r="K119" i="6"/>
  <c r="K120" i="6"/>
  <c r="K114" i="6"/>
  <c r="K142" i="7"/>
  <c r="K143" i="7"/>
  <c r="K144" i="7"/>
  <c r="K145" i="7"/>
  <c r="K146" i="7"/>
  <c r="K147" i="7"/>
  <c r="K141" i="7"/>
  <c r="K133" i="7"/>
  <c r="K134" i="7"/>
  <c r="K135" i="7"/>
  <c r="K136" i="7"/>
  <c r="K137" i="7"/>
  <c r="K138" i="7"/>
  <c r="K132" i="7"/>
  <c r="K124" i="7"/>
  <c r="K125" i="7"/>
  <c r="K126" i="7"/>
  <c r="K127" i="7"/>
  <c r="K128" i="7"/>
  <c r="K129" i="7"/>
  <c r="K123" i="7"/>
  <c r="K115" i="7"/>
  <c r="K116" i="7"/>
  <c r="K117" i="7"/>
  <c r="K118" i="7"/>
  <c r="K119" i="7"/>
  <c r="K120" i="7"/>
  <c r="K114" i="7"/>
  <c r="K160" i="8"/>
  <c r="K161" i="8"/>
  <c r="K162" i="8"/>
  <c r="K163" i="8"/>
  <c r="K164" i="8"/>
  <c r="K165" i="8"/>
  <c r="K159" i="8"/>
  <c r="K151" i="8"/>
  <c r="K152" i="8"/>
  <c r="K153" i="8"/>
  <c r="K154" i="8"/>
  <c r="K155" i="8"/>
  <c r="K156" i="8"/>
  <c r="K150" i="8"/>
  <c r="K142" i="8"/>
  <c r="K143" i="8"/>
  <c r="K144" i="8"/>
  <c r="K145" i="8"/>
  <c r="K146" i="8"/>
  <c r="K147" i="8"/>
  <c r="K141" i="8"/>
  <c r="K133" i="8"/>
  <c r="K134" i="8"/>
  <c r="K135" i="8"/>
  <c r="K136" i="8"/>
  <c r="K137" i="8"/>
  <c r="K138" i="8"/>
  <c r="K132" i="8"/>
  <c r="K124" i="8"/>
  <c r="K125" i="8"/>
  <c r="K126" i="8"/>
  <c r="K127" i="8"/>
  <c r="K128" i="8"/>
  <c r="K129" i="8"/>
  <c r="K123" i="8"/>
  <c r="K115" i="8"/>
  <c r="K116" i="8"/>
  <c r="K117" i="8"/>
  <c r="K118" i="8"/>
  <c r="K119" i="8"/>
  <c r="K120" i="8"/>
  <c r="K114" i="8"/>
  <c r="K151" i="9"/>
  <c r="K152" i="9"/>
  <c r="K153" i="9"/>
  <c r="K154" i="9"/>
  <c r="K155" i="9"/>
  <c r="K156" i="9"/>
  <c r="K150" i="9"/>
  <c r="K142" i="9"/>
  <c r="K143" i="9"/>
  <c r="K144" i="9"/>
  <c r="K145" i="9"/>
  <c r="K146" i="9"/>
  <c r="K147" i="9"/>
  <c r="K141" i="9"/>
  <c r="K133" i="9"/>
  <c r="K134" i="9"/>
  <c r="K135" i="9"/>
  <c r="K136" i="9"/>
  <c r="K137" i="9"/>
  <c r="K138" i="9"/>
  <c r="K132" i="9"/>
  <c r="K124" i="9"/>
  <c r="K125" i="9"/>
  <c r="K126" i="9"/>
  <c r="K127" i="9"/>
  <c r="K128" i="9"/>
  <c r="K129" i="9"/>
  <c r="K123" i="9"/>
  <c r="K115" i="9"/>
  <c r="K116" i="9"/>
  <c r="K117" i="9"/>
  <c r="K118" i="9"/>
  <c r="K119" i="9"/>
  <c r="K120" i="9"/>
  <c r="K114" i="9"/>
  <c r="K151" i="10"/>
  <c r="K152" i="10"/>
  <c r="K153" i="10"/>
  <c r="K154" i="10"/>
  <c r="K155" i="10"/>
  <c r="K156" i="10"/>
  <c r="K150" i="10"/>
  <c r="K142" i="10"/>
  <c r="K143" i="10"/>
  <c r="K144" i="10"/>
  <c r="K145" i="10"/>
  <c r="K146" i="10"/>
  <c r="K147" i="10"/>
  <c r="K141" i="10"/>
  <c r="K133" i="10"/>
  <c r="K134" i="10"/>
  <c r="K135" i="10"/>
  <c r="K136" i="10"/>
  <c r="K137" i="10"/>
  <c r="K138" i="10"/>
  <c r="K132" i="10"/>
  <c r="K124" i="10"/>
  <c r="K125" i="10"/>
  <c r="K126" i="10"/>
  <c r="K127" i="10"/>
  <c r="K128" i="10"/>
  <c r="K129" i="10"/>
  <c r="K123" i="10"/>
  <c r="K115" i="10"/>
  <c r="K116" i="10"/>
  <c r="K117" i="10"/>
  <c r="K118" i="10"/>
  <c r="K119" i="10"/>
  <c r="K120" i="10"/>
  <c r="K114" i="10"/>
  <c r="M184" i="13" l="1"/>
  <c r="M209" i="13" s="1"/>
  <c r="M210" i="13" s="1"/>
  <c r="M164" i="24"/>
  <c r="N165" i="24"/>
  <c r="N161" i="24"/>
  <c r="M65" i="26"/>
  <c r="M160" i="24"/>
  <c r="M5" i="24"/>
  <c r="M63" i="16"/>
  <c r="M64" i="16"/>
  <c r="M216" i="2"/>
  <c r="M74" i="16"/>
  <c r="L5" i="24"/>
  <c r="K160" i="10"/>
  <c r="K163" i="10"/>
  <c r="K165" i="10"/>
  <c r="K161" i="10"/>
  <c r="K166" i="10"/>
  <c r="K162" i="10"/>
  <c r="K164" i="10"/>
  <c r="M64" i="26" l="1"/>
  <c r="M63" i="26"/>
  <c r="M4" i="24"/>
  <c r="N5" i="24"/>
  <c r="M217" i="2"/>
  <c r="M78" i="16" s="1"/>
  <c r="M77" i="16"/>
  <c r="M62" i="16"/>
  <c r="K136" i="1"/>
  <c r="K132" i="1"/>
  <c r="K138" i="1"/>
  <c r="K134" i="1"/>
  <c r="K140" i="1"/>
  <c r="K162" i="5"/>
  <c r="K151" i="7"/>
  <c r="K153" i="7"/>
  <c r="K155" i="7"/>
  <c r="K172" i="8"/>
  <c r="K166" i="9"/>
  <c r="M62" i="26" l="1"/>
  <c r="M14" i="16"/>
  <c r="K158" i="10"/>
  <c r="K166" i="5"/>
  <c r="K160" i="9"/>
  <c r="K137" i="1"/>
  <c r="K174" i="8"/>
  <c r="K170" i="8"/>
  <c r="K162" i="9"/>
  <c r="K169" i="8"/>
  <c r="K173" i="8"/>
  <c r="K178" i="6"/>
  <c r="K139" i="1"/>
  <c r="K135" i="1"/>
  <c r="K158" i="9"/>
  <c r="K158" i="5"/>
  <c r="K182" i="6"/>
  <c r="K167" i="8"/>
  <c r="K163" i="9"/>
  <c r="K164" i="9"/>
  <c r="K175" i="8"/>
  <c r="K171" i="8"/>
  <c r="K157" i="7"/>
  <c r="K154" i="7"/>
  <c r="K149" i="7"/>
  <c r="K184" i="6"/>
  <c r="K180" i="6"/>
  <c r="K165" i="9"/>
  <c r="K161" i="9"/>
  <c r="K156" i="7"/>
  <c r="K152" i="7"/>
  <c r="K183" i="6"/>
  <c r="K179" i="6"/>
  <c r="K148" i="2"/>
  <c r="K140" i="2"/>
  <c r="K181" i="6"/>
  <c r="K176" i="6"/>
  <c r="K164" i="5"/>
  <c r="K160" i="5"/>
  <c r="K146" i="2"/>
  <c r="K165" i="5"/>
  <c r="K161" i="5"/>
  <c r="K163" i="5"/>
  <c r="AQ19" i="19"/>
  <c r="K142" i="2" s="1"/>
  <c r="AQ20" i="19"/>
  <c r="K143" i="2" s="1"/>
  <c r="AQ21" i="19"/>
  <c r="K144" i="2" s="1"/>
  <c r="AQ22" i="19"/>
  <c r="K145" i="2" s="1"/>
  <c r="AQ23" i="19"/>
  <c r="AQ24" i="19"/>
  <c r="K147" i="2" s="1"/>
  <c r="AQ25" i="19"/>
  <c r="B26" i="19"/>
  <c r="B35" i="19" s="1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B28" i="19"/>
  <c r="C28" i="19"/>
  <c r="F28" i="19"/>
  <c r="K28" i="19"/>
  <c r="P28" i="19"/>
  <c r="V28" i="19"/>
  <c r="Z28" i="19"/>
  <c r="AG28" i="19"/>
  <c r="AL28" i="19"/>
  <c r="AN28" i="19"/>
  <c r="B29" i="19"/>
  <c r="C29" i="19"/>
  <c r="F29" i="19"/>
  <c r="K29" i="19"/>
  <c r="P29" i="19"/>
  <c r="V29" i="19"/>
  <c r="Z29" i="19"/>
  <c r="AG29" i="19"/>
  <c r="AL29" i="19"/>
  <c r="AN29" i="19"/>
  <c r="B30" i="19"/>
  <c r="C30" i="19"/>
  <c r="F30" i="19"/>
  <c r="K30" i="19"/>
  <c r="P30" i="19"/>
  <c r="V30" i="19"/>
  <c r="Z30" i="19"/>
  <c r="AG30" i="19"/>
  <c r="AL30" i="19"/>
  <c r="AN30" i="19"/>
  <c r="B31" i="19"/>
  <c r="C31" i="19"/>
  <c r="F31" i="19"/>
  <c r="K31" i="19"/>
  <c r="P31" i="19"/>
  <c r="V31" i="19"/>
  <c r="Z31" i="19"/>
  <c r="AG31" i="19"/>
  <c r="AL31" i="19"/>
  <c r="AN31" i="19"/>
  <c r="B32" i="19"/>
  <c r="C32" i="19"/>
  <c r="F32" i="19"/>
  <c r="K32" i="19"/>
  <c r="P32" i="19"/>
  <c r="V32" i="19"/>
  <c r="Z32" i="19"/>
  <c r="AG32" i="19"/>
  <c r="AL32" i="19"/>
  <c r="AN32" i="19"/>
  <c r="B33" i="19"/>
  <c r="C33" i="19"/>
  <c r="F33" i="19"/>
  <c r="K33" i="19"/>
  <c r="P33" i="19"/>
  <c r="V33" i="19"/>
  <c r="Z33" i="19"/>
  <c r="AG33" i="19"/>
  <c r="AL33" i="19"/>
  <c r="AN33" i="19"/>
  <c r="B34" i="19"/>
  <c r="C34" i="19"/>
  <c r="F34" i="19"/>
  <c r="K34" i="19"/>
  <c r="P34" i="19"/>
  <c r="V34" i="19"/>
  <c r="Z34" i="19"/>
  <c r="AG34" i="19"/>
  <c r="AL34" i="19"/>
  <c r="AN34" i="19"/>
  <c r="W45" i="14"/>
  <c r="M4" i="16" l="1"/>
  <c r="M14" i="18" s="1"/>
  <c r="M14" i="26"/>
  <c r="AG35" i="19"/>
  <c r="V35" i="19"/>
  <c r="K35" i="19"/>
  <c r="AN35" i="19"/>
  <c r="C35" i="19"/>
  <c r="AQ26" i="19"/>
  <c r="AL35" i="19"/>
  <c r="Z35" i="19"/>
  <c r="F35" i="19"/>
  <c r="P35" i="19"/>
  <c r="M4" i="26" l="1"/>
  <c r="O14" i="26" s="1"/>
  <c r="M23" i="18"/>
  <c r="M42" i="18"/>
  <c r="M5" i="18"/>
  <c r="M60" i="18"/>
  <c r="M38" i="18"/>
  <c r="M52" i="18"/>
  <c r="M30" i="18"/>
  <c r="M6" i="18"/>
  <c r="M32" i="18"/>
  <c r="M40" i="18"/>
  <c r="M46" i="18"/>
  <c r="M64" i="18"/>
  <c r="M8" i="18"/>
  <c r="M51" i="18"/>
  <c r="M35" i="18"/>
  <c r="M41" i="18"/>
  <c r="M18" i="18"/>
  <c r="M43" i="18"/>
  <c r="M49" i="18"/>
  <c r="M57" i="18"/>
  <c r="M50" i="18"/>
  <c r="M65" i="18"/>
  <c r="M24" i="18"/>
  <c r="M11" i="18"/>
  <c r="M54" i="18"/>
  <c r="M22" i="18"/>
  <c r="M25" i="18"/>
  <c r="M59" i="18"/>
  <c r="M13" i="18"/>
  <c r="M53" i="18"/>
  <c r="M27" i="18"/>
  <c r="M37" i="18"/>
  <c r="M44" i="18"/>
  <c r="M48" i="18"/>
  <c r="M16" i="18"/>
  <c r="M10" i="18"/>
  <c r="M9" i="18"/>
  <c r="M55" i="18"/>
  <c r="M56" i="18"/>
  <c r="M61" i="18"/>
  <c r="M29" i="18"/>
  <c r="M7" i="18"/>
  <c r="M47" i="18"/>
  <c r="M19" i="18"/>
  <c r="M45" i="18"/>
  <c r="M20" i="18"/>
  <c r="M36" i="18"/>
  <c r="M34" i="18"/>
  <c r="M21" i="18"/>
  <c r="M17" i="18"/>
  <c r="M31" i="18"/>
  <c r="M12" i="18"/>
  <c r="M4" i="18"/>
  <c r="M28" i="18"/>
  <c r="M39" i="18"/>
  <c r="M26" i="18"/>
  <c r="M58" i="18"/>
  <c r="M33" i="18"/>
  <c r="M63" i="18"/>
  <c r="M62" i="18"/>
  <c r="L4" i="22"/>
  <c r="K187" i="13" s="1"/>
  <c r="L5" i="22"/>
  <c r="K5" i="13" s="1"/>
  <c r="L6" i="22"/>
  <c r="K6" i="13" s="1"/>
  <c r="L8" i="22"/>
  <c r="L9" i="22"/>
  <c r="K116" i="12" s="1"/>
  <c r="K9" i="13" s="1"/>
  <c r="K9" i="24" s="1"/>
  <c r="L10" i="22"/>
  <c r="K117" i="12" s="1"/>
  <c r="K10" i="13" s="1"/>
  <c r="L12" i="22"/>
  <c r="K189" i="13" s="1"/>
  <c r="L13" i="22"/>
  <c r="L14" i="22"/>
  <c r="L16" i="22"/>
  <c r="K190" i="13" s="1"/>
  <c r="L17" i="22"/>
  <c r="K106" i="10" s="1"/>
  <c r="L18" i="22"/>
  <c r="K107" i="10" s="1"/>
  <c r="K98" i="10" s="1"/>
  <c r="L20" i="22"/>
  <c r="K191" i="13" s="1"/>
  <c r="L21" i="22"/>
  <c r="K106" i="9" s="1"/>
  <c r="L22" i="22"/>
  <c r="K107" i="9" s="1"/>
  <c r="K98" i="9" s="1"/>
  <c r="L24" i="22"/>
  <c r="K192" i="13" s="1"/>
  <c r="L25" i="22"/>
  <c r="L26" i="22"/>
  <c r="K98" i="8" s="1"/>
  <c r="L28" i="22"/>
  <c r="K193" i="13" s="1"/>
  <c r="L29" i="22"/>
  <c r="K106" i="7" s="1"/>
  <c r="L30" i="22"/>
  <c r="K107" i="7" s="1"/>
  <c r="K98" i="7" s="1"/>
  <c r="L32" i="22"/>
  <c r="K194" i="13" s="1"/>
  <c r="L33" i="22"/>
  <c r="K106" i="6" s="1"/>
  <c r="L34" i="22"/>
  <c r="K107" i="6" s="1"/>
  <c r="K98" i="6" s="1"/>
  <c r="L36" i="22"/>
  <c r="K195" i="13" s="1"/>
  <c r="L37" i="22"/>
  <c r="K106" i="5" s="1"/>
  <c r="L38" i="22"/>
  <c r="K107" i="5" s="1"/>
  <c r="K98" i="5" s="1"/>
  <c r="L40" i="22"/>
  <c r="K196" i="13" s="1"/>
  <c r="L41" i="22"/>
  <c r="K107" i="1" s="1"/>
  <c r="L42" i="22"/>
  <c r="L44" i="22"/>
  <c r="K197" i="13" s="1"/>
  <c r="L45" i="22"/>
  <c r="K106" i="2" s="1"/>
  <c r="L46" i="22"/>
  <c r="K107" i="2" s="1"/>
  <c r="K98" i="2" s="1"/>
  <c r="K107" i="11" l="1"/>
  <c r="K98" i="11" s="1"/>
  <c r="K91" i="11"/>
  <c r="K106" i="11"/>
  <c r="O7" i="26"/>
  <c r="O60" i="26"/>
  <c r="O56" i="26"/>
  <c r="O21" i="26"/>
  <c r="O41" i="26"/>
  <c r="O61" i="26"/>
  <c r="O13" i="26"/>
  <c r="O34" i="26"/>
  <c r="O44" i="26"/>
  <c r="O59" i="26"/>
  <c r="O9" i="26"/>
  <c r="O40" i="26"/>
  <c r="O23" i="26"/>
  <c r="O25" i="26"/>
  <c r="O36" i="26"/>
  <c r="O54" i="26"/>
  <c r="O16" i="26"/>
  <c r="O17" i="26"/>
  <c r="O8" i="26"/>
  <c r="O58" i="26"/>
  <c r="O47" i="26"/>
  <c r="O55" i="26"/>
  <c r="O19" i="26"/>
  <c r="O48" i="26"/>
  <c r="O10" i="26"/>
  <c r="O39" i="26"/>
  <c r="O52" i="26"/>
  <c r="O20" i="26"/>
  <c r="O43" i="26"/>
  <c r="O22" i="26"/>
  <c r="O4" i="26"/>
  <c r="O32" i="26"/>
  <c r="O11" i="26"/>
  <c r="O51" i="26"/>
  <c r="O27" i="26"/>
  <c r="O24" i="26"/>
  <c r="O42" i="26"/>
  <c r="O31" i="26"/>
  <c r="O49" i="26"/>
  <c r="O38" i="26"/>
  <c r="O30" i="26"/>
  <c r="O64" i="26"/>
  <c r="O37" i="26"/>
  <c r="O12" i="26"/>
  <c r="O28" i="26"/>
  <c r="O6" i="26"/>
  <c r="O50" i="26"/>
  <c r="O35" i="26"/>
  <c r="O53" i="26"/>
  <c r="O65" i="26"/>
  <c r="O26" i="26"/>
  <c r="O29" i="26"/>
  <c r="O45" i="26"/>
  <c r="O18" i="26"/>
  <c r="O46" i="26"/>
  <c r="O57" i="26"/>
  <c r="O33" i="26"/>
  <c r="O5" i="26"/>
  <c r="O63" i="26"/>
  <c r="O62" i="26"/>
  <c r="L11" i="22"/>
  <c r="K118" i="12" s="1"/>
  <c r="K11" i="13" s="1"/>
  <c r="K11" i="24" s="1"/>
  <c r="K188" i="13"/>
  <c r="K108" i="1"/>
  <c r="K85" i="11"/>
  <c r="K87" i="11"/>
  <c r="K90" i="11"/>
  <c r="K88" i="11"/>
  <c r="K164" i="11" s="1"/>
  <c r="K89" i="11"/>
  <c r="K86" i="11"/>
  <c r="L39" i="22"/>
  <c r="K108" i="5" s="1"/>
  <c r="K103" i="5" s="1"/>
  <c r="K102" i="5" s="1"/>
  <c r="K240" i="5" s="1"/>
  <c r="L23" i="22"/>
  <c r="K108" i="9" s="1"/>
  <c r="K103" i="9" s="1"/>
  <c r="K102" i="9" s="1"/>
  <c r="K101" i="9" s="1"/>
  <c r="K239" i="9" s="1"/>
  <c r="L43" i="22"/>
  <c r="L27" i="22"/>
  <c r="K103" i="8" s="1"/>
  <c r="K102" i="8" s="1"/>
  <c r="K275" i="8" s="1"/>
  <c r="L47" i="22"/>
  <c r="K108" i="2" s="1"/>
  <c r="K103" i="2" s="1"/>
  <c r="K102" i="2" s="1"/>
  <c r="K206" i="2" s="1"/>
  <c r="L31" i="22"/>
  <c r="K108" i="7" s="1"/>
  <c r="K103" i="7" s="1"/>
  <c r="L15" i="22"/>
  <c r="L35" i="22"/>
  <c r="K108" i="6" s="1"/>
  <c r="K103" i="6" s="1"/>
  <c r="K102" i="6" s="1"/>
  <c r="L19" i="22"/>
  <c r="K108" i="10" s="1"/>
  <c r="K103" i="10" s="1"/>
  <c r="K102" i="10" s="1"/>
  <c r="K101" i="10" s="1"/>
  <c r="K244" i="10" s="1"/>
  <c r="K8" i="13"/>
  <c r="K175" i="13" s="1"/>
  <c r="K200" i="13" s="1"/>
  <c r="K10" i="24"/>
  <c r="K8" i="24" s="1"/>
  <c r="K16" i="26" s="1"/>
  <c r="K5" i="26" s="1"/>
  <c r="L7" i="22"/>
  <c r="K7" i="13" s="1"/>
  <c r="K4" i="13"/>
  <c r="K174" i="13" s="1"/>
  <c r="K199" i="13" s="1"/>
  <c r="K112" i="12"/>
  <c r="K111" i="12" s="1"/>
  <c r="K128" i="12" s="1"/>
  <c r="K98" i="12"/>
  <c r="K95" i="12" s="1"/>
  <c r="K217" i="5"/>
  <c r="K97" i="5"/>
  <c r="K95" i="5"/>
  <c r="K96" i="5"/>
  <c r="K95" i="7"/>
  <c r="K200" i="7"/>
  <c r="K96" i="7"/>
  <c r="K97" i="7"/>
  <c r="K95" i="9"/>
  <c r="K217" i="9"/>
  <c r="K96" i="9"/>
  <c r="K97" i="9"/>
  <c r="K91" i="2"/>
  <c r="K91" i="1"/>
  <c r="K91" i="5"/>
  <c r="K109" i="5"/>
  <c r="K91" i="6"/>
  <c r="K91" i="7"/>
  <c r="K109" i="7"/>
  <c r="K91" i="8"/>
  <c r="K109" i="9"/>
  <c r="K91" i="9"/>
  <c r="K109" i="10"/>
  <c r="K91" i="10"/>
  <c r="K119" i="12"/>
  <c r="K126" i="12"/>
  <c r="K91" i="12"/>
  <c r="K102" i="7"/>
  <c r="K101" i="7" s="1"/>
  <c r="K183" i="2"/>
  <c r="K97" i="2"/>
  <c r="K95" i="2"/>
  <c r="K96" i="2"/>
  <c r="K95" i="6"/>
  <c r="K252" i="6"/>
  <c r="K96" i="6"/>
  <c r="K97" i="6"/>
  <c r="K234" i="8"/>
  <c r="K95" i="8"/>
  <c r="K96" i="8"/>
  <c r="K97" i="8"/>
  <c r="K95" i="10"/>
  <c r="K218" i="10"/>
  <c r="K96" i="10"/>
  <c r="K97" i="10"/>
  <c r="Y12" i="25"/>
  <c r="Z12" i="25"/>
  <c r="AA12" i="25"/>
  <c r="AB12" i="25"/>
  <c r="AC12" i="25"/>
  <c r="AD12" i="25"/>
  <c r="AE12" i="25"/>
  <c r="Y13" i="25"/>
  <c r="Z13" i="25"/>
  <c r="AA13" i="25"/>
  <c r="AB13" i="25"/>
  <c r="AC13" i="25"/>
  <c r="AD13" i="25"/>
  <c r="AE13" i="25"/>
  <c r="Y14" i="25"/>
  <c r="Z14" i="25"/>
  <c r="AA14" i="25"/>
  <c r="AB14" i="25"/>
  <c r="AC14" i="25"/>
  <c r="AD14" i="25"/>
  <c r="AE14" i="25"/>
  <c r="Y15" i="25"/>
  <c r="Z15" i="25"/>
  <c r="AA15" i="25"/>
  <c r="AB15" i="25"/>
  <c r="AC15" i="25"/>
  <c r="AD15" i="25"/>
  <c r="AE15" i="25"/>
  <c r="Y16" i="25"/>
  <c r="Z16" i="25"/>
  <c r="AA16" i="25"/>
  <c r="AB16" i="25"/>
  <c r="AC16" i="25"/>
  <c r="AD16" i="25"/>
  <c r="AE16" i="25"/>
  <c r="Y17" i="25"/>
  <c r="Z17" i="25"/>
  <c r="AA17" i="25"/>
  <c r="AB17" i="25"/>
  <c r="AC17" i="25"/>
  <c r="AD17" i="25"/>
  <c r="AE17" i="25"/>
  <c r="Y18" i="25"/>
  <c r="Z18" i="25"/>
  <c r="AA18" i="25"/>
  <c r="AB18" i="25"/>
  <c r="AC18" i="25"/>
  <c r="AD18" i="25"/>
  <c r="AE18" i="25"/>
  <c r="X13" i="25"/>
  <c r="X14" i="25"/>
  <c r="X15" i="25"/>
  <c r="X16" i="25"/>
  <c r="X17" i="25"/>
  <c r="X18" i="25"/>
  <c r="X12" i="25"/>
  <c r="K183" i="11" l="1"/>
  <c r="K181" i="11" s="1"/>
  <c r="K182" i="11" s="1"/>
  <c r="K97" i="11"/>
  <c r="K96" i="11"/>
  <c r="K95" i="11"/>
  <c r="K103" i="11"/>
  <c r="K102" i="11" s="1"/>
  <c r="K101" i="11" s="1"/>
  <c r="K202" i="11" s="1"/>
  <c r="K108" i="11"/>
  <c r="K249" i="5"/>
  <c r="K252" i="9"/>
  <c r="K243" i="9"/>
  <c r="K101" i="5"/>
  <c r="K109" i="11"/>
  <c r="K84" i="11"/>
  <c r="K168" i="11" s="1"/>
  <c r="K98" i="1"/>
  <c r="K109" i="1"/>
  <c r="K103" i="1" s="1"/>
  <c r="K109" i="2"/>
  <c r="K203" i="2"/>
  <c r="K200" i="2"/>
  <c r="K243" i="5"/>
  <c r="K155" i="11"/>
  <c r="K163" i="11"/>
  <c r="K171" i="11"/>
  <c r="K169" i="11"/>
  <c r="K161" i="11"/>
  <c r="K153" i="11"/>
  <c r="K252" i="5"/>
  <c r="K246" i="5"/>
  <c r="K240" i="9"/>
  <c r="K249" i="9"/>
  <c r="K260" i="8"/>
  <c r="K246" i="9"/>
  <c r="K16" i="16"/>
  <c r="K5" i="16" s="1"/>
  <c r="K272" i="8"/>
  <c r="K269" i="8"/>
  <c r="K266" i="8"/>
  <c r="K263" i="8"/>
  <c r="K109" i="8"/>
  <c r="K101" i="8"/>
  <c r="K101" i="2"/>
  <c r="K110" i="12"/>
  <c r="K124" i="12" s="1"/>
  <c r="K101" i="6"/>
  <c r="K109" i="6"/>
  <c r="K94" i="11"/>
  <c r="K97" i="12"/>
  <c r="K107" i="12"/>
  <c r="K96" i="12"/>
  <c r="K94" i="10"/>
  <c r="K94" i="6"/>
  <c r="K94" i="2"/>
  <c r="K296" i="6"/>
  <c r="K290" i="6"/>
  <c r="K281" i="6"/>
  <c r="K287" i="6"/>
  <c r="K293" i="6"/>
  <c r="K299" i="6"/>
  <c r="K284" i="6"/>
  <c r="K94" i="5"/>
  <c r="K94" i="8"/>
  <c r="K94" i="9"/>
  <c r="K94" i="7"/>
  <c r="K220" i="7"/>
  <c r="K226" i="7"/>
  <c r="K229" i="7"/>
  <c r="K223" i="7"/>
  <c r="K85" i="9"/>
  <c r="K90" i="9"/>
  <c r="K86" i="9"/>
  <c r="K88" i="9"/>
  <c r="K89" i="9"/>
  <c r="K87" i="9"/>
  <c r="K89" i="2"/>
  <c r="K87" i="2"/>
  <c r="K88" i="2"/>
  <c r="K85" i="2"/>
  <c r="K153" i="2" s="1"/>
  <c r="K86" i="2"/>
  <c r="K90" i="2"/>
  <c r="K203" i="11"/>
  <c r="K200" i="11"/>
  <c r="K206" i="11"/>
  <c r="K87" i="12"/>
  <c r="K86" i="12"/>
  <c r="K90" i="12"/>
  <c r="K85" i="12"/>
  <c r="K89" i="12"/>
  <c r="K88" i="12"/>
  <c r="K85" i="7"/>
  <c r="K86" i="7"/>
  <c r="K89" i="7"/>
  <c r="K87" i="7"/>
  <c r="K88" i="7"/>
  <c r="K90" i="7"/>
  <c r="K85" i="5"/>
  <c r="K88" i="5"/>
  <c r="K87" i="5"/>
  <c r="K90" i="5"/>
  <c r="K86" i="5"/>
  <c r="K89" i="5"/>
  <c r="K85" i="10"/>
  <c r="K90" i="10"/>
  <c r="K89" i="10"/>
  <c r="K88" i="10"/>
  <c r="K87" i="10"/>
  <c r="K86" i="10"/>
  <c r="K85" i="8"/>
  <c r="K90" i="8"/>
  <c r="K89" i="8"/>
  <c r="K88" i="8"/>
  <c r="K87" i="8"/>
  <c r="K86" i="8"/>
  <c r="K89" i="6"/>
  <c r="K88" i="6"/>
  <c r="K87" i="6"/>
  <c r="K86" i="6"/>
  <c r="K85" i="6"/>
  <c r="K206" i="6" s="1"/>
  <c r="K90" i="6"/>
  <c r="K85" i="1"/>
  <c r="K90" i="1"/>
  <c r="K89" i="1"/>
  <c r="K88" i="1"/>
  <c r="K87" i="1"/>
  <c r="K86" i="1"/>
  <c r="K245" i="10"/>
  <c r="K251" i="10"/>
  <c r="K254" i="10"/>
  <c r="K242" i="10"/>
  <c r="K248" i="10"/>
  <c r="K16" i="17" l="1"/>
  <c r="K152" i="11"/>
  <c r="K151" i="11" s="1"/>
  <c r="K215" i="2"/>
  <c r="K160" i="11"/>
  <c r="K159" i="11" s="1"/>
  <c r="K102" i="1"/>
  <c r="K101" i="1" s="1"/>
  <c r="K110" i="1"/>
  <c r="K261" i="5"/>
  <c r="K96" i="1"/>
  <c r="K97" i="1"/>
  <c r="K167" i="1"/>
  <c r="K95" i="1"/>
  <c r="K167" i="11"/>
  <c r="K261" i="9"/>
  <c r="K284" i="8"/>
  <c r="K5" i="17"/>
  <c r="K94" i="12"/>
  <c r="K308" i="6"/>
  <c r="K84" i="6"/>
  <c r="K205" i="6" s="1"/>
  <c r="K84" i="10"/>
  <c r="K179" i="10" s="1"/>
  <c r="K84" i="7"/>
  <c r="K84" i="9"/>
  <c r="K186" i="9" s="1"/>
  <c r="K215" i="11"/>
  <c r="K158" i="1"/>
  <c r="K150" i="1"/>
  <c r="K194" i="6"/>
  <c r="K226" i="6"/>
  <c r="K210" i="6"/>
  <c r="K242" i="6"/>
  <c r="K202" i="6"/>
  <c r="K234" i="6"/>
  <c r="K218" i="6"/>
  <c r="K173" i="10"/>
  <c r="K189" i="10"/>
  <c r="K205" i="10"/>
  <c r="K181" i="10"/>
  <c r="K197" i="10"/>
  <c r="K200" i="6"/>
  <c r="K216" i="6"/>
  <c r="K232" i="6"/>
  <c r="K192" i="6"/>
  <c r="K208" i="6"/>
  <c r="K224" i="6"/>
  <c r="K240" i="6"/>
  <c r="K206" i="8"/>
  <c r="K198" i="8"/>
  <c r="K190" i="8"/>
  <c r="K222" i="8"/>
  <c r="K182" i="8"/>
  <c r="K214" i="8"/>
  <c r="K196" i="8"/>
  <c r="K188" i="8"/>
  <c r="K220" i="8"/>
  <c r="K180" i="8"/>
  <c r="K212" i="8"/>
  <c r="K204" i="8"/>
  <c r="K200" i="5"/>
  <c r="K184" i="5"/>
  <c r="K192" i="5"/>
  <c r="K176" i="5"/>
  <c r="K208" i="5"/>
  <c r="K162" i="2"/>
  <c r="K154" i="2"/>
  <c r="K170" i="2"/>
  <c r="K157" i="2"/>
  <c r="K173" i="2"/>
  <c r="K165" i="2"/>
  <c r="K157" i="1"/>
  <c r="K149" i="1"/>
  <c r="K195" i="6"/>
  <c r="K211" i="6"/>
  <c r="K227" i="6"/>
  <c r="K243" i="6"/>
  <c r="K203" i="6"/>
  <c r="K219" i="6"/>
  <c r="K235" i="6"/>
  <c r="K184" i="10"/>
  <c r="K200" i="10"/>
  <c r="K176" i="10"/>
  <c r="K192" i="10"/>
  <c r="K208" i="10"/>
  <c r="K84" i="5"/>
  <c r="K173" i="5"/>
  <c r="K205" i="5"/>
  <c r="K189" i="5"/>
  <c r="K197" i="5"/>
  <c r="K181" i="5"/>
  <c r="K175" i="7"/>
  <c r="K183" i="7"/>
  <c r="K167" i="7"/>
  <c r="K191" i="7"/>
  <c r="K84" i="2"/>
  <c r="K161" i="2"/>
  <c r="K169" i="2"/>
  <c r="K84" i="1"/>
  <c r="K146" i="1"/>
  <c r="K154" i="1"/>
  <c r="K190" i="6"/>
  <c r="K222" i="6"/>
  <c r="K238" i="6"/>
  <c r="K198" i="6"/>
  <c r="K214" i="6"/>
  <c r="K230" i="6"/>
  <c r="K185" i="10"/>
  <c r="K201" i="10"/>
  <c r="K177" i="10"/>
  <c r="K193" i="10"/>
  <c r="K209" i="10"/>
  <c r="K170" i="7"/>
  <c r="K186" i="7"/>
  <c r="K178" i="7"/>
  <c r="K162" i="7"/>
  <c r="K197" i="9"/>
  <c r="K173" i="9"/>
  <c r="K189" i="9"/>
  <c r="K205" i="9"/>
  <c r="K181" i="9"/>
  <c r="K238" i="7"/>
  <c r="K263" i="10"/>
  <c r="K147" i="1"/>
  <c r="K155" i="1"/>
  <c r="K153" i="1"/>
  <c r="K145" i="1"/>
  <c r="K215" i="6"/>
  <c r="K199" i="6"/>
  <c r="K231" i="6"/>
  <c r="K223" i="6"/>
  <c r="K207" i="6"/>
  <c r="K191" i="6"/>
  <c r="K239" i="6"/>
  <c r="K84" i="8"/>
  <c r="K211" i="8" s="1"/>
  <c r="K185" i="8"/>
  <c r="K217" i="8"/>
  <c r="K209" i="8"/>
  <c r="K201" i="8"/>
  <c r="K193" i="8"/>
  <c r="K225" i="8"/>
  <c r="K174" i="10"/>
  <c r="K182" i="10"/>
  <c r="K198" i="10"/>
  <c r="K190" i="10"/>
  <c r="K206" i="10"/>
  <c r="K172" i="10"/>
  <c r="K188" i="10"/>
  <c r="K204" i="10"/>
  <c r="K180" i="10"/>
  <c r="K196" i="10"/>
  <c r="K180" i="5"/>
  <c r="K196" i="5"/>
  <c r="K204" i="5"/>
  <c r="K172" i="5"/>
  <c r="K188" i="5"/>
  <c r="K187" i="5"/>
  <c r="K171" i="5"/>
  <c r="K203" i="5"/>
  <c r="K179" i="5"/>
  <c r="K195" i="5"/>
  <c r="K164" i="7"/>
  <c r="K172" i="7"/>
  <c r="K180" i="7"/>
  <c r="K188" i="7"/>
  <c r="K84" i="12"/>
  <c r="K166" i="2"/>
  <c r="K158" i="2"/>
  <c r="K174" i="2"/>
  <c r="K171" i="2"/>
  <c r="K155" i="2"/>
  <c r="K163" i="2"/>
  <c r="K187" i="9"/>
  <c r="K171" i="9"/>
  <c r="K203" i="9"/>
  <c r="K179" i="9"/>
  <c r="K195" i="9"/>
  <c r="K5" i="22"/>
  <c r="K6" i="22"/>
  <c r="K4" i="22"/>
  <c r="J187" i="13" s="1"/>
  <c r="K8" i="22"/>
  <c r="J188" i="13" s="1"/>
  <c r="K9" i="22"/>
  <c r="K10" i="22"/>
  <c r="K12" i="22"/>
  <c r="J189" i="13" s="1"/>
  <c r="K13" i="22"/>
  <c r="J106" i="11" s="1"/>
  <c r="K14" i="22"/>
  <c r="J107" i="11" s="1"/>
  <c r="K16" i="22"/>
  <c r="J190" i="13" s="1"/>
  <c r="K17" i="22"/>
  <c r="K18" i="22"/>
  <c r="K20" i="22"/>
  <c r="J191" i="13" s="1"/>
  <c r="K21" i="22"/>
  <c r="K22" i="22"/>
  <c r="K24" i="22"/>
  <c r="J192" i="13" s="1"/>
  <c r="K25" i="22"/>
  <c r="K26" i="22"/>
  <c r="K28" i="22"/>
  <c r="J193" i="13" s="1"/>
  <c r="K29" i="22"/>
  <c r="K30" i="22"/>
  <c r="K32" i="22"/>
  <c r="J194" i="13" s="1"/>
  <c r="K33" i="22"/>
  <c r="K34" i="22"/>
  <c r="K36" i="22"/>
  <c r="J195" i="13" s="1"/>
  <c r="K37" i="22"/>
  <c r="K38" i="22"/>
  <c r="K40" i="22"/>
  <c r="J196" i="13" s="1"/>
  <c r="K41" i="22"/>
  <c r="J107" i="1" s="1"/>
  <c r="K42" i="22"/>
  <c r="J108" i="1" s="1"/>
  <c r="K44" i="22"/>
  <c r="J197" i="13" s="1"/>
  <c r="K45" i="22"/>
  <c r="K46" i="22"/>
  <c r="K94" i="1" l="1"/>
  <c r="K175" i="11"/>
  <c r="K182" i="1"/>
  <c r="K185" i="1"/>
  <c r="K177" i="7"/>
  <c r="K176" i="7" s="1"/>
  <c r="K97" i="13" s="1"/>
  <c r="K161" i="7"/>
  <c r="K160" i="7" s="1"/>
  <c r="K195" i="10"/>
  <c r="K194" i="10" s="1"/>
  <c r="K37" i="13" s="1"/>
  <c r="K37" i="24" s="1"/>
  <c r="K178" i="9"/>
  <c r="K177" i="9" s="1"/>
  <c r="K49" i="13" s="1"/>
  <c r="K49" i="24" s="1"/>
  <c r="K169" i="7"/>
  <c r="K168" i="7" s="1"/>
  <c r="K93" i="13" s="1"/>
  <c r="K171" i="10"/>
  <c r="K170" i="10" s="1"/>
  <c r="K185" i="7"/>
  <c r="K184" i="7" s="1"/>
  <c r="K101" i="13" s="1"/>
  <c r="K187" i="10"/>
  <c r="K186" i="10" s="1"/>
  <c r="K33" i="13" s="1"/>
  <c r="K33" i="24" s="1"/>
  <c r="K221" i="6"/>
  <c r="K220" i="6" s="1"/>
  <c r="K121" i="13" s="1"/>
  <c r="K35" i="22"/>
  <c r="K19" i="22"/>
  <c r="K170" i="9"/>
  <c r="K169" i="9" s="1"/>
  <c r="K185" i="9"/>
  <c r="K53" i="13" s="1"/>
  <c r="K27" i="22"/>
  <c r="K11" i="22"/>
  <c r="K213" i="6"/>
  <c r="K212" i="6" s="1"/>
  <c r="K117" i="13" s="1"/>
  <c r="K237" i="6"/>
  <c r="K236" i="6" s="1"/>
  <c r="K129" i="13" s="1"/>
  <c r="K202" i="9"/>
  <c r="K203" i="10"/>
  <c r="K202" i="10" s="1"/>
  <c r="K41" i="13" s="1"/>
  <c r="K41" i="24" s="1"/>
  <c r="K39" i="22"/>
  <c r="K23" i="22"/>
  <c r="K197" i="6"/>
  <c r="K196" i="6" s="1"/>
  <c r="K109" i="13" s="1"/>
  <c r="K189" i="6"/>
  <c r="K188" i="6" s="1"/>
  <c r="K194" i="9"/>
  <c r="K43" i="22"/>
  <c r="J109" i="1" s="1"/>
  <c r="J110" i="1" s="1"/>
  <c r="K47" i="22"/>
  <c r="K31" i="22"/>
  <c r="K15" i="22"/>
  <c r="J108" i="11" s="1"/>
  <c r="K229" i="6"/>
  <c r="K228" i="6" s="1"/>
  <c r="K125" i="13" s="1"/>
  <c r="K21" i="13"/>
  <c r="K21" i="24" s="1"/>
  <c r="K17" i="13"/>
  <c r="K17" i="24" s="1"/>
  <c r="K13" i="13"/>
  <c r="K13" i="24" s="1"/>
  <c r="K152" i="2"/>
  <c r="K151" i="2" s="1"/>
  <c r="K168" i="2"/>
  <c r="K167" i="2" s="1"/>
  <c r="K169" i="13" s="1"/>
  <c r="K160" i="2"/>
  <c r="K159" i="2" s="1"/>
  <c r="K165" i="13" s="1"/>
  <c r="K7" i="22"/>
  <c r="K179" i="8"/>
  <c r="K178" i="8" s="1"/>
  <c r="K187" i="8"/>
  <c r="K186" i="8" s="1"/>
  <c r="K69" i="13" s="1"/>
  <c r="K195" i="8"/>
  <c r="K194" i="8" s="1"/>
  <c r="K73" i="13" s="1"/>
  <c r="K203" i="8"/>
  <c r="K202" i="8" s="1"/>
  <c r="K77" i="13" s="1"/>
  <c r="K210" i="8"/>
  <c r="K81" i="13" s="1"/>
  <c r="K219" i="8"/>
  <c r="K218" i="8" s="1"/>
  <c r="K85" i="13" s="1"/>
  <c r="K194" i="5"/>
  <c r="K193" i="5" s="1"/>
  <c r="K145" i="13" s="1"/>
  <c r="K178" i="5"/>
  <c r="K177" i="5" s="1"/>
  <c r="K137" i="13" s="1"/>
  <c r="K186" i="5"/>
  <c r="K185" i="5" s="1"/>
  <c r="K141" i="13" s="1"/>
  <c r="K202" i="5"/>
  <c r="K201" i="5" s="1"/>
  <c r="K149" i="13" s="1"/>
  <c r="K170" i="5"/>
  <c r="K169" i="5" s="1"/>
  <c r="K204" i="6"/>
  <c r="K113" i="13" s="1"/>
  <c r="K152" i="1"/>
  <c r="K151" i="1" s="1"/>
  <c r="K157" i="13" s="1"/>
  <c r="K144" i="1"/>
  <c r="K143" i="1" s="1"/>
  <c r="K178" i="10"/>
  <c r="K29" i="13" s="1"/>
  <c r="K29" i="24" s="1"/>
  <c r="K61" i="13" l="1"/>
  <c r="K201" i="9"/>
  <c r="K193" i="9"/>
  <c r="K57" i="13" s="1"/>
  <c r="K57" i="24" s="1"/>
  <c r="K194" i="1"/>
  <c r="K76" i="16" s="1"/>
  <c r="K161" i="13"/>
  <c r="K161" i="24" s="1"/>
  <c r="K175" i="2"/>
  <c r="K153" i="13"/>
  <c r="K153" i="24" s="1"/>
  <c r="K159" i="1"/>
  <c r="K133" i="13"/>
  <c r="K133" i="24" s="1"/>
  <c r="K209" i="5"/>
  <c r="K105" i="13"/>
  <c r="K105" i="24" s="1"/>
  <c r="K244" i="6"/>
  <c r="K89" i="13"/>
  <c r="K192" i="7"/>
  <c r="K65" i="13"/>
  <c r="K65" i="24" s="1"/>
  <c r="K226" i="8"/>
  <c r="K45" i="13"/>
  <c r="K45" i="24" s="1"/>
  <c r="K25" i="13"/>
  <c r="K25" i="24" s="1"/>
  <c r="K210" i="10"/>
  <c r="K141" i="24"/>
  <c r="K137" i="24"/>
  <c r="K77" i="24"/>
  <c r="K109" i="24"/>
  <c r="K61" i="24"/>
  <c r="K157" i="24"/>
  <c r="K145" i="24"/>
  <c r="K73" i="24"/>
  <c r="K125" i="24"/>
  <c r="K129" i="24"/>
  <c r="K53" i="24"/>
  <c r="K113" i="24"/>
  <c r="K149" i="24"/>
  <c r="K85" i="24"/>
  <c r="K69" i="24"/>
  <c r="K165" i="24"/>
  <c r="K117" i="24"/>
  <c r="K121" i="24"/>
  <c r="K81" i="24"/>
  <c r="K169" i="24"/>
  <c r="K101" i="24"/>
  <c r="K89" i="24"/>
  <c r="K93" i="24"/>
  <c r="K97" i="24"/>
  <c r="K306" i="6"/>
  <c r="K261" i="10"/>
  <c r="K259" i="5"/>
  <c r="K259" i="9"/>
  <c r="K282" i="8"/>
  <c r="K192" i="1"/>
  <c r="K236" i="7"/>
  <c r="K213" i="2"/>
  <c r="K213" i="11"/>
  <c r="J116" i="12"/>
  <c r="J126" i="12" s="1"/>
  <c r="J117" i="12"/>
  <c r="J10" i="13" s="1"/>
  <c r="J10" i="24" s="1"/>
  <c r="J118" i="12"/>
  <c r="J112" i="12" s="1"/>
  <c r="J111" i="12" s="1"/>
  <c r="J128" i="12" s="1"/>
  <c r="J4" i="13"/>
  <c r="J174" i="13" s="1"/>
  <c r="J199" i="13" s="1"/>
  <c r="J5" i="13"/>
  <c r="J6" i="13"/>
  <c r="J7" i="13"/>
  <c r="K209" i="9" l="1"/>
  <c r="J9" i="13"/>
  <c r="J9" i="24" s="1"/>
  <c r="K74" i="16"/>
  <c r="K5" i="24"/>
  <c r="J11" i="13"/>
  <c r="J11" i="24" s="1"/>
  <c r="J98" i="12"/>
  <c r="J107" i="12" s="1"/>
  <c r="J119" i="12"/>
  <c r="J91" i="12"/>
  <c r="J89" i="12" s="1"/>
  <c r="J110" i="12"/>
  <c r="J124" i="12" s="1"/>
  <c r="J106" i="10"/>
  <c r="J91" i="10" s="1"/>
  <c r="J107" i="10"/>
  <c r="J98" i="10" s="1"/>
  <c r="J218" i="10" s="1"/>
  <c r="J108" i="10"/>
  <c r="J103" i="10" s="1"/>
  <c r="J102" i="10" s="1"/>
  <c r="J106" i="9"/>
  <c r="J91" i="9" s="1"/>
  <c r="J107" i="9"/>
  <c r="J98" i="9" s="1"/>
  <c r="J108" i="9"/>
  <c r="J103" i="9" s="1"/>
  <c r="J8" i="24" l="1"/>
  <c r="J8" i="13"/>
  <c r="J175" i="13" s="1"/>
  <c r="J200" i="13" s="1"/>
  <c r="J87" i="12"/>
  <c r="J109" i="9"/>
  <c r="J95" i="12"/>
  <c r="J88" i="12"/>
  <c r="J97" i="12"/>
  <c r="J96" i="12"/>
  <c r="J16" i="26"/>
  <c r="J97" i="9"/>
  <c r="J95" i="9"/>
  <c r="J96" i="9"/>
  <c r="J217" i="9"/>
  <c r="J102" i="9"/>
  <c r="J87" i="9"/>
  <c r="J90" i="9"/>
  <c r="J86" i="9"/>
  <c r="J89" i="9"/>
  <c r="J85" i="9"/>
  <c r="J88" i="9"/>
  <c r="J109" i="11"/>
  <c r="J109" i="10"/>
  <c r="J86" i="12"/>
  <c r="J90" i="12"/>
  <c r="J85" i="12"/>
  <c r="J85" i="10"/>
  <c r="J88" i="10"/>
  <c r="J86" i="10"/>
  <c r="J90" i="10"/>
  <c r="J101" i="10"/>
  <c r="J244" i="10" s="1"/>
  <c r="J97" i="10"/>
  <c r="J95" i="10"/>
  <c r="J96" i="10"/>
  <c r="J89" i="10"/>
  <c r="J87" i="10"/>
  <c r="J91" i="8"/>
  <c r="J98" i="8"/>
  <c r="J234" i="8" s="1"/>
  <c r="J103" i="8"/>
  <c r="J106" i="7"/>
  <c r="J91" i="7" s="1"/>
  <c r="J107" i="7"/>
  <c r="J98" i="7" s="1"/>
  <c r="J108" i="7"/>
  <c r="J103" i="7" s="1"/>
  <c r="J106" i="6"/>
  <c r="J107" i="6"/>
  <c r="J98" i="6" s="1"/>
  <c r="J252" i="6" s="1"/>
  <c r="J108" i="6"/>
  <c r="J103" i="6" s="1"/>
  <c r="J106" i="5"/>
  <c r="J107" i="5"/>
  <c r="J98" i="5" s="1"/>
  <c r="J96" i="5" s="1"/>
  <c r="J108" i="5"/>
  <c r="J103" i="5" s="1"/>
  <c r="J102" i="5" s="1"/>
  <c r="J240" i="5" s="1"/>
  <c r="J98" i="1"/>
  <c r="J95" i="1" s="1"/>
  <c r="J103" i="1"/>
  <c r="J102" i="1" s="1"/>
  <c r="J103" i="11"/>
  <c r="J102" i="11" s="1"/>
  <c r="J98" i="11"/>
  <c r="J95" i="11" s="1"/>
  <c r="J91" i="11"/>
  <c r="J85" i="11" s="1"/>
  <c r="J132" i="11"/>
  <c r="J123" i="11"/>
  <c r="J114" i="11"/>
  <c r="J142" i="11" s="1"/>
  <c r="J149" i="11" s="1"/>
  <c r="J151" i="10"/>
  <c r="J152" i="10"/>
  <c r="J153" i="10"/>
  <c r="J154" i="10"/>
  <c r="J155" i="10"/>
  <c r="J156" i="10"/>
  <c r="J150" i="10"/>
  <c r="J142" i="10"/>
  <c r="J143" i="10"/>
  <c r="J144" i="10"/>
  <c r="J145" i="10"/>
  <c r="J146" i="10"/>
  <c r="J147" i="10"/>
  <c r="J141" i="10"/>
  <c r="J133" i="10"/>
  <c r="J134" i="10"/>
  <c r="J135" i="10"/>
  <c r="J136" i="10"/>
  <c r="J137" i="10"/>
  <c r="J138" i="10"/>
  <c r="J132" i="10"/>
  <c r="J124" i="10"/>
  <c r="J125" i="10"/>
  <c r="J126" i="10"/>
  <c r="J127" i="10"/>
  <c r="J128" i="10"/>
  <c r="J129" i="10"/>
  <c r="J123" i="10"/>
  <c r="J115" i="10"/>
  <c r="J116" i="10"/>
  <c r="J117" i="10"/>
  <c r="J118" i="10"/>
  <c r="J119" i="10"/>
  <c r="J120" i="10"/>
  <c r="J114" i="10"/>
  <c r="J151" i="9"/>
  <c r="J152" i="9"/>
  <c r="J153" i="9"/>
  <c r="J154" i="9"/>
  <c r="J155" i="9"/>
  <c r="J156" i="9"/>
  <c r="J150" i="9"/>
  <c r="J142" i="9"/>
  <c r="J143" i="9"/>
  <c r="J144" i="9"/>
  <c r="J145" i="9"/>
  <c r="J146" i="9"/>
  <c r="J147" i="9"/>
  <c r="J141" i="9"/>
  <c r="J133" i="9"/>
  <c r="J134" i="9"/>
  <c r="J135" i="9"/>
  <c r="J136" i="9"/>
  <c r="J137" i="9"/>
  <c r="J138" i="9"/>
  <c r="J132" i="9"/>
  <c r="J124" i="9"/>
  <c r="J125" i="9"/>
  <c r="J126" i="9"/>
  <c r="J127" i="9"/>
  <c r="J128" i="9"/>
  <c r="J129" i="9"/>
  <c r="J123" i="9"/>
  <c r="J115" i="9"/>
  <c r="J116" i="9"/>
  <c r="J117" i="9"/>
  <c r="J118" i="9"/>
  <c r="J119" i="9"/>
  <c r="J120" i="9"/>
  <c r="J114" i="9"/>
  <c r="J160" i="8"/>
  <c r="J161" i="8"/>
  <c r="J162" i="8"/>
  <c r="J163" i="8"/>
  <c r="J164" i="8"/>
  <c r="J165" i="8"/>
  <c r="J159" i="8"/>
  <c r="J151" i="8"/>
  <c r="J152" i="8"/>
  <c r="J153" i="8"/>
  <c r="J154" i="8"/>
  <c r="J155" i="8"/>
  <c r="J156" i="8"/>
  <c r="J150" i="8"/>
  <c r="J142" i="8"/>
  <c r="J143" i="8"/>
  <c r="J144" i="8"/>
  <c r="J145" i="8"/>
  <c r="J146" i="8"/>
  <c r="J147" i="8"/>
  <c r="J141" i="8"/>
  <c r="J133" i="8"/>
  <c r="J134" i="8"/>
  <c r="J135" i="8"/>
  <c r="J136" i="8"/>
  <c r="J137" i="8"/>
  <c r="J138" i="8"/>
  <c r="J132" i="8"/>
  <c r="J124" i="8"/>
  <c r="J125" i="8"/>
  <c r="J126" i="8"/>
  <c r="J127" i="8"/>
  <c r="J128" i="8"/>
  <c r="J129" i="8"/>
  <c r="J123" i="8"/>
  <c r="J115" i="8"/>
  <c r="J116" i="8"/>
  <c r="J117" i="8"/>
  <c r="J118" i="8"/>
  <c r="J119" i="8"/>
  <c r="J120" i="8"/>
  <c r="J114" i="8"/>
  <c r="J94" i="12" l="1"/>
  <c r="J153" i="11"/>
  <c r="J161" i="11"/>
  <c r="J169" i="11"/>
  <c r="J16" i="16"/>
  <c r="J175" i="8"/>
  <c r="J171" i="8"/>
  <c r="J173" i="8"/>
  <c r="J169" i="8"/>
  <c r="J172" i="8"/>
  <c r="J165" i="9"/>
  <c r="J161" i="9"/>
  <c r="J203" i="9" s="1"/>
  <c r="J164" i="10"/>
  <c r="J94" i="9"/>
  <c r="J5" i="26"/>
  <c r="J174" i="8"/>
  <c r="J170" i="8"/>
  <c r="J160" i="9"/>
  <c r="J163" i="9"/>
  <c r="J189" i="9" s="1"/>
  <c r="J166" i="10"/>
  <c r="J209" i="10" s="1"/>
  <c r="J162" i="10"/>
  <c r="J205" i="10" s="1"/>
  <c r="J101" i="9"/>
  <c r="J239" i="9" s="1"/>
  <c r="J84" i="9"/>
  <c r="J166" i="9"/>
  <c r="J164" i="9"/>
  <c r="J162" i="9"/>
  <c r="J160" i="10"/>
  <c r="J165" i="10"/>
  <c r="J192" i="10" s="1"/>
  <c r="J163" i="10"/>
  <c r="J206" i="10" s="1"/>
  <c r="J161" i="10"/>
  <c r="J180" i="10" s="1"/>
  <c r="J95" i="7"/>
  <c r="J96" i="7"/>
  <c r="J97" i="7"/>
  <c r="J200" i="7"/>
  <c r="J181" i="9"/>
  <c r="J109" i="5"/>
  <c r="J102" i="7"/>
  <c r="J101" i="7" s="1"/>
  <c r="J219" i="7" s="1"/>
  <c r="J86" i="7"/>
  <c r="J88" i="7"/>
  <c r="J90" i="7"/>
  <c r="J85" i="7"/>
  <c r="J87" i="7"/>
  <c r="J89" i="7"/>
  <c r="J217" i="5"/>
  <c r="J167" i="1"/>
  <c r="J109" i="8"/>
  <c r="J84" i="12"/>
  <c r="J109" i="6"/>
  <c r="J109" i="7"/>
  <c r="J94" i="10"/>
  <c r="J84" i="10"/>
  <c r="J88" i="11"/>
  <c r="J90" i="11"/>
  <c r="J86" i="11"/>
  <c r="J102" i="8"/>
  <c r="J97" i="8"/>
  <c r="J95" i="8"/>
  <c r="J96" i="8"/>
  <c r="J89" i="8"/>
  <c r="J87" i="8"/>
  <c r="J85" i="8"/>
  <c r="J90" i="8"/>
  <c r="J88" i="8"/>
  <c r="J86" i="8"/>
  <c r="J91" i="6"/>
  <c r="J89" i="6" s="1"/>
  <c r="J102" i="6"/>
  <c r="J96" i="6"/>
  <c r="J97" i="6"/>
  <c r="J95" i="6"/>
  <c r="J91" i="5"/>
  <c r="J87" i="5" s="1"/>
  <c r="J101" i="5"/>
  <c r="J97" i="5"/>
  <c r="J95" i="5"/>
  <c r="J89" i="5"/>
  <c r="J91" i="1"/>
  <c r="J87" i="1" s="1"/>
  <c r="J101" i="1"/>
  <c r="J96" i="1"/>
  <c r="J97" i="1"/>
  <c r="J101" i="11"/>
  <c r="J96" i="11"/>
  <c r="J183" i="11"/>
  <c r="J97" i="11"/>
  <c r="J89" i="11"/>
  <c r="J87" i="11"/>
  <c r="J142" i="7"/>
  <c r="J143" i="7"/>
  <c r="J144" i="7"/>
  <c r="J145" i="7"/>
  <c r="J146" i="7"/>
  <c r="J147" i="7"/>
  <c r="J141" i="7"/>
  <c r="J133" i="7"/>
  <c r="J134" i="7"/>
  <c r="J135" i="7"/>
  <c r="J136" i="7"/>
  <c r="J137" i="7"/>
  <c r="J138" i="7"/>
  <c r="J132" i="7"/>
  <c r="J124" i="7"/>
  <c r="J125" i="7"/>
  <c r="J126" i="7"/>
  <c r="J127" i="7"/>
  <c r="J128" i="7"/>
  <c r="J129" i="7"/>
  <c r="J123" i="7"/>
  <c r="J115" i="7"/>
  <c r="J116" i="7"/>
  <c r="J117" i="7"/>
  <c r="J118" i="7"/>
  <c r="J119" i="7"/>
  <c r="J120" i="7"/>
  <c r="J114" i="7"/>
  <c r="J169" i="6"/>
  <c r="J170" i="6"/>
  <c r="J171" i="6"/>
  <c r="J172" i="6"/>
  <c r="J173" i="6"/>
  <c r="J174" i="6"/>
  <c r="J168" i="6"/>
  <c r="J160" i="6"/>
  <c r="J161" i="6"/>
  <c r="J162" i="6"/>
  <c r="J163" i="6"/>
  <c r="J164" i="6"/>
  <c r="J165" i="6"/>
  <c r="J159" i="6"/>
  <c r="J151" i="6"/>
  <c r="J152" i="6"/>
  <c r="J153" i="6"/>
  <c r="J154" i="6"/>
  <c r="J155" i="6"/>
  <c r="J156" i="6"/>
  <c r="J150" i="6"/>
  <c r="J142" i="6"/>
  <c r="J143" i="6"/>
  <c r="J144" i="6"/>
  <c r="J145" i="6"/>
  <c r="J146" i="6"/>
  <c r="J147" i="6"/>
  <c r="J141" i="6"/>
  <c r="J133" i="6"/>
  <c r="J134" i="6"/>
  <c r="J135" i="6"/>
  <c r="J136" i="6"/>
  <c r="J137" i="6"/>
  <c r="J138" i="6"/>
  <c r="J132" i="6"/>
  <c r="J124" i="6"/>
  <c r="J125" i="6"/>
  <c r="J126" i="6"/>
  <c r="J127" i="6"/>
  <c r="J128" i="6"/>
  <c r="J129" i="6"/>
  <c r="J123" i="6"/>
  <c r="J115" i="6"/>
  <c r="J116" i="6"/>
  <c r="J117" i="6"/>
  <c r="J118" i="6"/>
  <c r="J119" i="6"/>
  <c r="J120" i="6"/>
  <c r="J114" i="6"/>
  <c r="J151" i="5"/>
  <c r="J152" i="5"/>
  <c r="J153" i="5"/>
  <c r="J154" i="5"/>
  <c r="J155" i="5"/>
  <c r="J156" i="5"/>
  <c r="J150" i="5"/>
  <c r="J142" i="5"/>
  <c r="J143" i="5"/>
  <c r="J144" i="5"/>
  <c r="J145" i="5"/>
  <c r="J146" i="5"/>
  <c r="J147" i="5"/>
  <c r="J141" i="5"/>
  <c r="J133" i="5"/>
  <c r="J134" i="5"/>
  <c r="J135" i="5"/>
  <c r="J136" i="5"/>
  <c r="J137" i="5"/>
  <c r="J138" i="5"/>
  <c r="J132" i="5"/>
  <c r="J124" i="5"/>
  <c r="J125" i="5"/>
  <c r="J126" i="5"/>
  <c r="J127" i="5"/>
  <c r="J128" i="5"/>
  <c r="J129" i="5"/>
  <c r="J123" i="5"/>
  <c r="J115" i="5"/>
  <c r="J116" i="5"/>
  <c r="J117" i="5"/>
  <c r="J118" i="5"/>
  <c r="J119" i="5"/>
  <c r="J120" i="5"/>
  <c r="J114" i="5"/>
  <c r="J125" i="1"/>
  <c r="J126" i="1"/>
  <c r="J127" i="1"/>
  <c r="J128" i="1"/>
  <c r="J129" i="1"/>
  <c r="J130" i="1"/>
  <c r="J124" i="1"/>
  <c r="J116" i="1"/>
  <c r="J117" i="1"/>
  <c r="J118" i="1"/>
  <c r="J119" i="1"/>
  <c r="J120" i="1"/>
  <c r="J121" i="1"/>
  <c r="J115" i="1"/>
  <c r="J133" i="2"/>
  <c r="J134" i="2"/>
  <c r="J135" i="2"/>
  <c r="J136" i="2"/>
  <c r="J137" i="2"/>
  <c r="J138" i="2"/>
  <c r="J132" i="2"/>
  <c r="J124" i="2"/>
  <c r="J125" i="2"/>
  <c r="J126" i="2"/>
  <c r="J127" i="2"/>
  <c r="J128" i="2"/>
  <c r="J129" i="2"/>
  <c r="J123" i="2"/>
  <c r="J115" i="2"/>
  <c r="J116" i="2"/>
  <c r="J117" i="2"/>
  <c r="J118" i="2"/>
  <c r="J119" i="2"/>
  <c r="J120" i="2"/>
  <c r="J114" i="2"/>
  <c r="J106" i="2"/>
  <c r="J107" i="2"/>
  <c r="J98" i="2" s="1"/>
  <c r="J95" i="2" s="1"/>
  <c r="J108" i="2"/>
  <c r="J103" i="2" s="1"/>
  <c r="J102" i="2" s="1"/>
  <c r="J170" i="9" l="1"/>
  <c r="J155" i="11"/>
  <c r="J171" i="11"/>
  <c r="J163" i="11"/>
  <c r="J16" i="17"/>
  <c r="J5" i="16"/>
  <c r="J5" i="17" s="1"/>
  <c r="J182" i="10"/>
  <c r="J173" i="9"/>
  <c r="J144" i="2"/>
  <c r="J148" i="2"/>
  <c r="J201" i="10"/>
  <c r="J185" i="10"/>
  <c r="J198" i="10"/>
  <c r="J205" i="9"/>
  <c r="J178" i="9"/>
  <c r="J193" i="10"/>
  <c r="J172" i="10"/>
  <c r="J197" i="10"/>
  <c r="J202" i="9"/>
  <c r="J186" i="9"/>
  <c r="J142" i="2"/>
  <c r="J184" i="10"/>
  <c r="J187" i="9"/>
  <c r="J177" i="10"/>
  <c r="J204" i="10"/>
  <c r="J200" i="10"/>
  <c r="J146" i="2"/>
  <c r="J188" i="10"/>
  <c r="J181" i="10"/>
  <c r="J179" i="9"/>
  <c r="J145" i="2"/>
  <c r="J138" i="1"/>
  <c r="J166" i="5"/>
  <c r="J162" i="5"/>
  <c r="J183" i="6"/>
  <c r="J194" i="6" s="1"/>
  <c r="J179" i="6"/>
  <c r="J157" i="7"/>
  <c r="J175" i="7" s="1"/>
  <c r="J153" i="7"/>
  <c r="J196" i="10"/>
  <c r="J189" i="10"/>
  <c r="J176" i="10"/>
  <c r="J208" i="10"/>
  <c r="J197" i="9"/>
  <c r="J171" i="9"/>
  <c r="J195" i="9"/>
  <c r="J147" i="2"/>
  <c r="J143" i="2"/>
  <c r="J140" i="1"/>
  <c r="J136" i="1"/>
  <c r="J164" i="5"/>
  <c r="J178" i="6"/>
  <c r="J181" i="6"/>
  <c r="J155" i="7"/>
  <c r="J173" i="10"/>
  <c r="J84" i="7"/>
  <c r="J94" i="7"/>
  <c r="J194" i="9"/>
  <c r="J193" i="9" s="1"/>
  <c r="J134" i="1"/>
  <c r="J139" i="1"/>
  <c r="J137" i="1"/>
  <c r="J155" i="1" s="1"/>
  <c r="J135" i="1"/>
  <c r="J160" i="5"/>
  <c r="J165" i="5"/>
  <c r="J163" i="5"/>
  <c r="J205" i="5" s="1"/>
  <c r="J161" i="5"/>
  <c r="J184" i="6"/>
  <c r="J182" i="6"/>
  <c r="J180" i="6"/>
  <c r="J151" i="7"/>
  <c r="J156" i="7"/>
  <c r="J154" i="7"/>
  <c r="J180" i="7" s="1"/>
  <c r="J152" i="7"/>
  <c r="J178" i="7" s="1"/>
  <c r="J174" i="10"/>
  <c r="J190" i="10"/>
  <c r="J172" i="7"/>
  <c r="J183" i="7"/>
  <c r="J167" i="7"/>
  <c r="J101" i="8"/>
  <c r="J262" i="8" s="1"/>
  <c r="J94" i="1"/>
  <c r="J94" i="5"/>
  <c r="J87" i="6"/>
  <c r="J101" i="6"/>
  <c r="J180" i="8"/>
  <c r="J220" i="8"/>
  <c r="J212" i="8"/>
  <c r="J204" i="8"/>
  <c r="J196" i="8"/>
  <c r="J188" i="8"/>
  <c r="J225" i="8"/>
  <c r="J217" i="8"/>
  <c r="J209" i="8"/>
  <c r="J201" i="8"/>
  <c r="J193" i="8"/>
  <c r="J185" i="8"/>
  <c r="J222" i="8"/>
  <c r="J214" i="8"/>
  <c r="J206" i="8"/>
  <c r="J198" i="8"/>
  <c r="J190" i="8"/>
  <c r="J182" i="8"/>
  <c r="J203" i="10"/>
  <c r="J195" i="10"/>
  <c r="J187" i="10"/>
  <c r="J179" i="10"/>
  <c r="J171" i="10"/>
  <c r="J84" i="11"/>
  <c r="J152" i="11" s="1"/>
  <c r="J94" i="11"/>
  <c r="J189" i="5"/>
  <c r="J94" i="6"/>
  <c r="J242" i="6"/>
  <c r="J218" i="6"/>
  <c r="J94" i="8"/>
  <c r="J84" i="8"/>
  <c r="J85" i="6"/>
  <c r="J206" i="6" s="1"/>
  <c r="J86" i="6"/>
  <c r="J90" i="6"/>
  <c r="J88" i="6"/>
  <c r="J85" i="5"/>
  <c r="J86" i="5"/>
  <c r="J88" i="5"/>
  <c r="J90" i="5"/>
  <c r="J85" i="1"/>
  <c r="J90" i="1"/>
  <c r="J88" i="1"/>
  <c r="J86" i="1"/>
  <c r="J89" i="1"/>
  <c r="J109" i="2"/>
  <c r="J91" i="2"/>
  <c r="J90" i="2" s="1"/>
  <c r="J101" i="2"/>
  <c r="J205" i="2" s="1"/>
  <c r="J96" i="2"/>
  <c r="J183" i="2"/>
  <c r="J97" i="2"/>
  <c r="J89" i="2"/>
  <c r="J169" i="9" l="1"/>
  <c r="J201" i="9"/>
  <c r="J171" i="5"/>
  <c r="J151" i="11"/>
  <c r="J160" i="11"/>
  <c r="J168" i="11"/>
  <c r="J167" i="11" s="1"/>
  <c r="J94" i="2"/>
  <c r="J173" i="5"/>
  <c r="J186" i="7"/>
  <c r="J194" i="10"/>
  <c r="J37" i="13" s="1"/>
  <c r="J37" i="24" s="1"/>
  <c r="J61" i="13"/>
  <c r="J61" i="24" s="1"/>
  <c r="J88" i="2"/>
  <c r="J85" i="2"/>
  <c r="J153" i="2" s="1"/>
  <c r="J185" i="9"/>
  <c r="J53" i="13" s="1"/>
  <c r="J53" i="24" s="1"/>
  <c r="J181" i="5"/>
  <c r="J147" i="1"/>
  <c r="J162" i="7"/>
  <c r="J210" i="6"/>
  <c r="J197" i="5"/>
  <c r="J216" i="6"/>
  <c r="J170" i="7"/>
  <c r="J177" i="9"/>
  <c r="J49" i="13" s="1"/>
  <c r="J49" i="24" s="1"/>
  <c r="J177" i="7"/>
  <c r="J176" i="7" s="1"/>
  <c r="J97" i="13" s="1"/>
  <c r="J97" i="24" s="1"/>
  <c r="J57" i="13"/>
  <c r="J57" i="24" s="1"/>
  <c r="J234" i="6"/>
  <c r="J226" i="6"/>
  <c r="J191" i="7"/>
  <c r="J202" i="6"/>
  <c r="J185" i="7"/>
  <c r="J178" i="10"/>
  <c r="J29" i="13" s="1"/>
  <c r="J29" i="24" s="1"/>
  <c r="J86" i="2"/>
  <c r="J170" i="2" s="1"/>
  <c r="J87" i="2"/>
  <c r="J163" i="2" s="1"/>
  <c r="J224" i="6"/>
  <c r="J188" i="7"/>
  <c r="J169" i="7"/>
  <c r="J170" i="10"/>
  <c r="J202" i="10"/>
  <c r="J41" i="13" s="1"/>
  <c r="J41" i="24" s="1"/>
  <c r="J186" i="10"/>
  <c r="J33" i="13" s="1"/>
  <c r="J33" i="24" s="1"/>
  <c r="J164" i="7"/>
  <c r="J161" i="7"/>
  <c r="J45" i="13"/>
  <c r="J45" i="24" s="1"/>
  <c r="J232" i="6"/>
  <c r="J192" i="6"/>
  <c r="J200" i="6"/>
  <c r="J208" i="6"/>
  <c r="J240" i="6"/>
  <c r="J219" i="8"/>
  <c r="J218" i="8" s="1"/>
  <c r="J85" i="13" s="1"/>
  <c r="J85" i="24" s="1"/>
  <c r="J211" i="8"/>
  <c r="J210" i="8" s="1"/>
  <c r="J81" i="13" s="1"/>
  <c r="J81" i="24" s="1"/>
  <c r="J203" i="8"/>
  <c r="J202" i="8" s="1"/>
  <c r="J77" i="13" s="1"/>
  <c r="J77" i="24" s="1"/>
  <c r="J195" i="8"/>
  <c r="J194" i="8" s="1"/>
  <c r="J73" i="13" s="1"/>
  <c r="J73" i="24" s="1"/>
  <c r="J187" i="8"/>
  <c r="J186" i="8" s="1"/>
  <c r="J69" i="13" s="1"/>
  <c r="J69" i="24" s="1"/>
  <c r="J179" i="8"/>
  <c r="J178" i="8" s="1"/>
  <c r="J159" i="11"/>
  <c r="J17" i="13" s="1"/>
  <c r="J17" i="24" s="1"/>
  <c r="J174" i="2"/>
  <c r="J158" i="2"/>
  <c r="J166" i="2"/>
  <c r="J173" i="2"/>
  <c r="J165" i="2"/>
  <c r="J157" i="2"/>
  <c r="J146" i="1"/>
  <c r="J154" i="1"/>
  <c r="J158" i="1"/>
  <c r="J150" i="1"/>
  <c r="J149" i="1"/>
  <c r="J157" i="1"/>
  <c r="J84" i="1"/>
  <c r="J153" i="1"/>
  <c r="J145" i="1"/>
  <c r="J208" i="5"/>
  <c r="J192" i="5"/>
  <c r="J184" i="5"/>
  <c r="J176" i="5"/>
  <c r="J200" i="5"/>
  <c r="J204" i="5"/>
  <c r="J196" i="5"/>
  <c r="J180" i="5"/>
  <c r="J172" i="5"/>
  <c r="J188" i="5"/>
  <c r="J84" i="5"/>
  <c r="J187" i="5"/>
  <c r="J203" i="5"/>
  <c r="J195" i="5"/>
  <c r="J179" i="5"/>
  <c r="J84" i="6"/>
  <c r="J230" i="6"/>
  <c r="J214" i="6"/>
  <c r="J198" i="6"/>
  <c r="J238" i="6"/>
  <c r="J222" i="6"/>
  <c r="J190" i="6"/>
  <c r="J239" i="6"/>
  <c r="J223" i="6"/>
  <c r="J207" i="6"/>
  <c r="J191" i="6"/>
  <c r="J231" i="6"/>
  <c r="J215" i="6"/>
  <c r="J199" i="6"/>
  <c r="J243" i="6"/>
  <c r="J235" i="6"/>
  <c r="J219" i="6"/>
  <c r="J203" i="6"/>
  <c r="J227" i="6"/>
  <c r="J211" i="6"/>
  <c r="J195" i="6"/>
  <c r="V5" i="14"/>
  <c r="J113" i="11" s="1"/>
  <c r="V6" i="14"/>
  <c r="J122" i="11" s="1"/>
  <c r="V7" i="14"/>
  <c r="J131" i="11" s="1"/>
  <c r="V8" i="14"/>
  <c r="J113" i="10" s="1"/>
  <c r="V9" i="14"/>
  <c r="J122" i="10" s="1"/>
  <c r="V10" i="14"/>
  <c r="J131" i="10" s="1"/>
  <c r="V11" i="14"/>
  <c r="J140" i="10" s="1"/>
  <c r="V12" i="14"/>
  <c r="J149" i="10" s="1"/>
  <c r="V13" i="14"/>
  <c r="J113" i="9" s="1"/>
  <c r="V14" i="14"/>
  <c r="J122" i="9" s="1"/>
  <c r="V15" i="14"/>
  <c r="J131" i="9" s="1"/>
  <c r="V16" i="14"/>
  <c r="J140" i="9" s="1"/>
  <c r="V17" i="14"/>
  <c r="J149" i="9" s="1"/>
  <c r="V18" i="14"/>
  <c r="J113" i="8" s="1"/>
  <c r="V19" i="14"/>
  <c r="J122" i="8" s="1"/>
  <c r="V20" i="14"/>
  <c r="J131" i="8" s="1"/>
  <c r="V21" i="14"/>
  <c r="J140" i="8" s="1"/>
  <c r="V22" i="14"/>
  <c r="J149" i="8" s="1"/>
  <c r="V23" i="14"/>
  <c r="J158" i="8" s="1"/>
  <c r="V24" i="14"/>
  <c r="J113" i="7" s="1"/>
  <c r="V25" i="14"/>
  <c r="J122" i="7" s="1"/>
  <c r="V26" i="14"/>
  <c r="J131" i="7" s="1"/>
  <c r="V27" i="14"/>
  <c r="J140" i="7" s="1"/>
  <c r="V28" i="14"/>
  <c r="J113" i="6" s="1"/>
  <c r="V29" i="14"/>
  <c r="V30" i="14"/>
  <c r="J131" i="6" s="1"/>
  <c r="V31" i="14"/>
  <c r="J140" i="6" s="1"/>
  <c r="V32" i="14"/>
  <c r="J149" i="6" s="1"/>
  <c r="V33" i="14"/>
  <c r="J158" i="6" s="1"/>
  <c r="V34" i="14"/>
  <c r="J167" i="6" s="1"/>
  <c r="V35" i="14"/>
  <c r="J113" i="5" s="1"/>
  <c r="V36" i="14"/>
  <c r="J122" i="5" s="1"/>
  <c r="V37" i="14"/>
  <c r="J131" i="5" s="1"/>
  <c r="V38" i="14"/>
  <c r="J140" i="5" s="1"/>
  <c r="V39" i="14"/>
  <c r="J149" i="5" s="1"/>
  <c r="V40" i="14"/>
  <c r="J114" i="1" s="1"/>
  <c r="V41" i="14"/>
  <c r="J123" i="1" s="1"/>
  <c r="V42" i="14"/>
  <c r="J113" i="2" s="1"/>
  <c r="V43" i="14"/>
  <c r="J122" i="2" s="1"/>
  <c r="V44" i="14"/>
  <c r="J131" i="2" s="1"/>
  <c r="V4" i="14"/>
  <c r="J169" i="2" l="1"/>
  <c r="J140" i="11"/>
  <c r="J226" i="8"/>
  <c r="J209" i="9"/>
  <c r="J25" i="13"/>
  <c r="J25" i="24" s="1"/>
  <c r="J210" i="10"/>
  <c r="J21" i="13"/>
  <c r="J21" i="24" s="1"/>
  <c r="J175" i="11"/>
  <c r="J161" i="2"/>
  <c r="J259" i="9"/>
  <c r="J155" i="2"/>
  <c r="J168" i="7"/>
  <c r="J93" i="13" s="1"/>
  <c r="J93" i="24" s="1"/>
  <c r="J184" i="7"/>
  <c r="J101" i="13" s="1"/>
  <c r="J101" i="24" s="1"/>
  <c r="J154" i="2"/>
  <c r="J162" i="2"/>
  <c r="J171" i="2"/>
  <c r="J84" i="2"/>
  <c r="J160" i="2" s="1"/>
  <c r="J160" i="7"/>
  <c r="J261" i="10"/>
  <c r="J140" i="2"/>
  <c r="J200" i="2" s="1"/>
  <c r="J132" i="1"/>
  <c r="J182" i="1" s="1"/>
  <c r="J149" i="7"/>
  <c r="J223" i="7" s="1"/>
  <c r="J167" i="8"/>
  <c r="J272" i="8" s="1"/>
  <c r="J158" i="10"/>
  <c r="J254" i="10" s="1"/>
  <c r="J158" i="5"/>
  <c r="J122" i="6"/>
  <c r="J158" i="9"/>
  <c r="J65" i="13"/>
  <c r="J65" i="24" s="1"/>
  <c r="J282" i="8"/>
  <c r="J13" i="13"/>
  <c r="J13" i="24" s="1"/>
  <c r="J213" i="11"/>
  <c r="J152" i="1"/>
  <c r="J151" i="1" s="1"/>
  <c r="J157" i="13" s="1"/>
  <c r="J157" i="24" s="1"/>
  <c r="J144" i="1"/>
  <c r="J143" i="1" s="1"/>
  <c r="J202" i="5"/>
  <c r="J201" i="5" s="1"/>
  <c r="J149" i="13" s="1"/>
  <c r="J149" i="24" s="1"/>
  <c r="J194" i="5"/>
  <c r="J193" i="5" s="1"/>
  <c r="J145" i="13" s="1"/>
  <c r="J145" i="24" s="1"/>
  <c r="J178" i="5"/>
  <c r="J177" i="5" s="1"/>
  <c r="J137" i="13" s="1"/>
  <c r="J137" i="24" s="1"/>
  <c r="J170" i="5"/>
  <c r="J169" i="5" s="1"/>
  <c r="J186" i="5"/>
  <c r="J185" i="5" s="1"/>
  <c r="J141" i="13" s="1"/>
  <c r="J141" i="24" s="1"/>
  <c r="J237" i="6"/>
  <c r="J236" i="6" s="1"/>
  <c r="J129" i="13" s="1"/>
  <c r="J129" i="24" s="1"/>
  <c r="J221" i="6"/>
  <c r="J220" i="6" s="1"/>
  <c r="J121" i="13" s="1"/>
  <c r="J121" i="24" s="1"/>
  <c r="J205" i="6"/>
  <c r="J204" i="6" s="1"/>
  <c r="J113" i="13" s="1"/>
  <c r="J113" i="24" s="1"/>
  <c r="J189" i="6"/>
  <c r="J188" i="6" s="1"/>
  <c r="J229" i="6"/>
  <c r="J228" i="6" s="1"/>
  <c r="J125" i="13" s="1"/>
  <c r="J125" i="24" s="1"/>
  <c r="J213" i="6"/>
  <c r="J212" i="6" s="1"/>
  <c r="J117" i="13" s="1"/>
  <c r="J117" i="24" s="1"/>
  <c r="J197" i="6"/>
  <c r="J196" i="6" s="1"/>
  <c r="K43" i="14"/>
  <c r="J121" i="2" s="1"/>
  <c r="K39" i="14"/>
  <c r="J148" i="5" s="1"/>
  <c r="K37" i="14"/>
  <c r="J130" i="5" s="1"/>
  <c r="K36" i="14"/>
  <c r="J121" i="5" s="1"/>
  <c r="K31" i="14"/>
  <c r="J139" i="6" s="1"/>
  <c r="K21" i="14"/>
  <c r="J139" i="8" s="1"/>
  <c r="K44" i="14"/>
  <c r="J130" i="2" s="1"/>
  <c r="K42" i="14"/>
  <c r="J112" i="2" s="1"/>
  <c r="K41" i="14"/>
  <c r="J122" i="1" s="1"/>
  <c r="K40" i="14"/>
  <c r="J113" i="1" s="1"/>
  <c r="K38" i="14"/>
  <c r="J139" i="5" s="1"/>
  <c r="K35" i="14"/>
  <c r="J112" i="5" s="1"/>
  <c r="K34" i="14"/>
  <c r="J166" i="6" s="1"/>
  <c r="K33" i="14"/>
  <c r="J157" i="6" s="1"/>
  <c r="K32" i="14"/>
  <c r="J148" i="6" s="1"/>
  <c r="K30" i="14"/>
  <c r="J130" i="6" s="1"/>
  <c r="K29" i="14"/>
  <c r="J121" i="6" s="1"/>
  <c r="K28" i="14"/>
  <c r="J112" i="6" s="1"/>
  <c r="K27" i="14"/>
  <c r="J139" i="7" s="1"/>
  <c r="K26" i="14"/>
  <c r="J130" i="7" s="1"/>
  <c r="K25" i="14"/>
  <c r="J121" i="7" s="1"/>
  <c r="K24" i="14"/>
  <c r="J112" i="7" s="1"/>
  <c r="K23" i="14"/>
  <c r="J157" i="8" s="1"/>
  <c r="K22" i="14"/>
  <c r="J148" i="8" s="1"/>
  <c r="K20" i="14"/>
  <c r="J130" i="8" s="1"/>
  <c r="K19" i="14"/>
  <c r="J121" i="8" s="1"/>
  <c r="K18" i="14"/>
  <c r="J112" i="8" s="1"/>
  <c r="K17" i="14"/>
  <c r="J148" i="9" s="1"/>
  <c r="K16" i="14"/>
  <c r="J139" i="9" s="1"/>
  <c r="K15" i="14"/>
  <c r="J130" i="9" s="1"/>
  <c r="K14" i="14"/>
  <c r="J121" i="9" s="1"/>
  <c r="K13" i="14"/>
  <c r="J112" i="9" s="1"/>
  <c r="K12" i="14"/>
  <c r="J148" i="10" s="1"/>
  <c r="K11" i="14"/>
  <c r="J139" i="10" s="1"/>
  <c r="K10" i="14"/>
  <c r="J130" i="10" s="1"/>
  <c r="K9" i="14"/>
  <c r="J121" i="10" s="1"/>
  <c r="K8" i="14"/>
  <c r="J112" i="10" s="1"/>
  <c r="K7" i="14"/>
  <c r="J130" i="11" s="1"/>
  <c r="K6" i="14"/>
  <c r="J121" i="11" s="1"/>
  <c r="K5" i="14"/>
  <c r="J112" i="11" s="1"/>
  <c r="K4" i="14"/>
  <c r="J139" i="11" l="1"/>
  <c r="J141" i="11" s="1"/>
  <c r="J192" i="7"/>
  <c r="J153" i="13"/>
  <c r="J153" i="24" s="1"/>
  <c r="J159" i="1"/>
  <c r="J133" i="13"/>
  <c r="J133" i="24" s="1"/>
  <c r="J209" i="5"/>
  <c r="J244" i="6"/>
  <c r="J89" i="13"/>
  <c r="J89" i="24" s="1"/>
  <c r="J269" i="8"/>
  <c r="J152" i="2"/>
  <c r="J151" i="2" s="1"/>
  <c r="J236" i="7"/>
  <c r="J245" i="10"/>
  <c r="J159" i="2"/>
  <c r="J165" i="13" s="1"/>
  <c r="J165" i="24" s="1"/>
  <c r="J157" i="10"/>
  <c r="J159" i="10" s="1"/>
  <c r="J139" i="2"/>
  <c r="J141" i="2" s="1"/>
  <c r="J203" i="2"/>
  <c r="J166" i="8"/>
  <c r="J168" i="8" s="1"/>
  <c r="J148" i="7"/>
  <c r="J150" i="7" s="1"/>
  <c r="J131" i="1"/>
  <c r="J133" i="1" s="1"/>
  <c r="J175" i="6"/>
  <c r="J283" i="6" s="1"/>
  <c r="J157" i="9"/>
  <c r="J157" i="5"/>
  <c r="J239" i="5" s="1"/>
  <c r="J168" i="2"/>
  <c r="J167" i="2" s="1"/>
  <c r="J169" i="13" s="1"/>
  <c r="J169" i="24" s="1"/>
  <c r="J263" i="8"/>
  <c r="J229" i="7"/>
  <c r="J185" i="1"/>
  <c r="J194" i="1" s="1"/>
  <c r="J260" i="8"/>
  <c r="J206" i="2"/>
  <c r="J251" i="10"/>
  <c r="J275" i="8"/>
  <c r="J266" i="8"/>
  <c r="J252" i="9"/>
  <c r="J242" i="10"/>
  <c r="J246" i="5"/>
  <c r="J220" i="7"/>
  <c r="J226" i="7"/>
  <c r="J200" i="11"/>
  <c r="J206" i="11"/>
  <c r="J240" i="9"/>
  <c r="J252" i="5"/>
  <c r="J248" i="10"/>
  <c r="J243" i="9"/>
  <c r="J249" i="9"/>
  <c r="J249" i="5"/>
  <c r="J159" i="9"/>
  <c r="J222" i="7"/>
  <c r="J221" i="7" s="1"/>
  <c r="J95" i="13" s="1"/>
  <c r="J95" i="24" s="1"/>
  <c r="J246" i="9"/>
  <c r="J203" i="11"/>
  <c r="J176" i="6"/>
  <c r="J243" i="5"/>
  <c r="J205" i="11"/>
  <c r="J109" i="13"/>
  <c r="J109" i="24" s="1"/>
  <c r="J105" i="13"/>
  <c r="J105" i="24" s="1"/>
  <c r="J306" i="6"/>
  <c r="J192" i="1"/>
  <c r="J259" i="5"/>
  <c r="K45" i="14"/>
  <c r="V45" i="14"/>
  <c r="J204" i="2" l="1"/>
  <c r="J171" i="13" s="1"/>
  <c r="J171" i="24" s="1"/>
  <c r="J199" i="11"/>
  <c r="J198" i="11" s="1"/>
  <c r="J218" i="7"/>
  <c r="J161" i="13"/>
  <c r="J161" i="24" s="1"/>
  <c r="J5" i="24" s="1"/>
  <c r="J175" i="2"/>
  <c r="J251" i="9"/>
  <c r="J298" i="6"/>
  <c r="J181" i="1"/>
  <c r="J180" i="1" s="1"/>
  <c r="J184" i="1"/>
  <c r="J183" i="1" s="1"/>
  <c r="J159" i="13" s="1"/>
  <c r="J159" i="24" s="1"/>
  <c r="J295" i="6"/>
  <c r="J245" i="5"/>
  <c r="J244" i="5" s="1"/>
  <c r="J143" i="13" s="1"/>
  <c r="J143" i="24" s="1"/>
  <c r="J280" i="6"/>
  <c r="J204" i="11"/>
  <c r="J23" i="13" s="1"/>
  <c r="J23" i="24" s="1"/>
  <c r="J253" i="10"/>
  <c r="J252" i="10" s="1"/>
  <c r="J43" i="13" s="1"/>
  <c r="J43" i="24" s="1"/>
  <c r="J199" i="2"/>
  <c r="J198" i="2" s="1"/>
  <c r="J202" i="2"/>
  <c r="J201" i="2" s="1"/>
  <c r="J167" i="13" s="1"/>
  <c r="J167" i="24" s="1"/>
  <c r="J271" i="8"/>
  <c r="J270" i="8" s="1"/>
  <c r="J83" i="13" s="1"/>
  <c r="J83" i="24" s="1"/>
  <c r="J225" i="7"/>
  <c r="J224" i="7" s="1"/>
  <c r="J99" i="13" s="1"/>
  <c r="J99" i="24" s="1"/>
  <c r="J228" i="7"/>
  <c r="J227" i="7" s="1"/>
  <c r="J103" i="13" s="1"/>
  <c r="J103" i="24" s="1"/>
  <c r="J250" i="10"/>
  <c r="J249" i="10" s="1"/>
  <c r="J39" i="13" s="1"/>
  <c r="J39" i="24" s="1"/>
  <c r="J251" i="5"/>
  <c r="J250" i="5" s="1"/>
  <c r="J151" i="13" s="1"/>
  <c r="J151" i="24" s="1"/>
  <c r="J241" i="10"/>
  <c r="J240" i="10" s="1"/>
  <c r="J159" i="5"/>
  <c r="J268" i="8"/>
  <c r="J267" i="8" s="1"/>
  <c r="J79" i="13" s="1"/>
  <c r="J79" i="24" s="1"/>
  <c r="J202" i="11"/>
  <c r="J201" i="11" s="1"/>
  <c r="J19" i="13" s="1"/>
  <c r="J19" i="24" s="1"/>
  <c r="J274" i="8"/>
  <c r="J273" i="8" s="1"/>
  <c r="J87" i="13" s="1"/>
  <c r="J87" i="24" s="1"/>
  <c r="J265" i="8"/>
  <c r="J264" i="8" s="1"/>
  <c r="J75" i="13" s="1"/>
  <c r="J75" i="24" s="1"/>
  <c r="J259" i="8"/>
  <c r="J258" i="8" s="1"/>
  <c r="J238" i="9"/>
  <c r="J261" i="8"/>
  <c r="J71" i="13" s="1"/>
  <c r="J71" i="24" s="1"/>
  <c r="J243" i="10"/>
  <c r="J31" i="13" s="1"/>
  <c r="J31" i="24" s="1"/>
  <c r="J247" i="10"/>
  <c r="J289" i="6"/>
  <c r="J284" i="8"/>
  <c r="J242" i="5"/>
  <c r="J241" i="5" s="1"/>
  <c r="J139" i="13" s="1"/>
  <c r="J238" i="7"/>
  <c r="J215" i="2"/>
  <c r="J238" i="5"/>
  <c r="J248" i="9"/>
  <c r="J247" i="9" s="1"/>
  <c r="J59" i="13" s="1"/>
  <c r="J59" i="24" s="1"/>
  <c r="J292" i="6"/>
  <c r="J213" i="2"/>
  <c r="J245" i="9"/>
  <c r="J263" i="10"/>
  <c r="J286" i="6"/>
  <c r="J248" i="5"/>
  <c r="J247" i="5" s="1"/>
  <c r="J147" i="13" s="1"/>
  <c r="J147" i="24" s="1"/>
  <c r="J242" i="9"/>
  <c r="J241" i="9" s="1"/>
  <c r="J51" i="13" s="1"/>
  <c r="J51" i="24" s="1"/>
  <c r="J261" i="5"/>
  <c r="J293" i="6"/>
  <c r="J290" i="6"/>
  <c r="J299" i="6"/>
  <c r="J287" i="6"/>
  <c r="J281" i="6"/>
  <c r="J296" i="6"/>
  <c r="J294" i="6" s="1"/>
  <c r="J127" i="13" s="1"/>
  <c r="J127" i="24" s="1"/>
  <c r="J250" i="9"/>
  <c r="J63" i="13" s="1"/>
  <c r="J63" i="24" s="1"/>
  <c r="J284" i="6"/>
  <c r="J177" i="6"/>
  <c r="J261" i="9"/>
  <c r="J215" i="11"/>
  <c r="J74" i="16"/>
  <c r="J297" i="6" l="1"/>
  <c r="J131" i="13" s="1"/>
  <c r="J131" i="24" s="1"/>
  <c r="J163" i="13"/>
  <c r="J163" i="24" s="1"/>
  <c r="J207" i="2"/>
  <c r="J155" i="13"/>
  <c r="J155" i="24" s="1"/>
  <c r="J186" i="1"/>
  <c r="J135" i="13"/>
  <c r="J135" i="24" s="1"/>
  <c r="J253" i="5"/>
  <c r="J91" i="13"/>
  <c r="J91" i="24" s="1"/>
  <c r="J230" i="7"/>
  <c r="J67" i="13"/>
  <c r="J67" i="24" s="1"/>
  <c r="J276" i="8"/>
  <c r="J47" i="13"/>
  <c r="J47" i="24" s="1"/>
  <c r="J27" i="13"/>
  <c r="J27" i="24" s="1"/>
  <c r="J15" i="13"/>
  <c r="J15" i="24" s="1"/>
  <c r="J207" i="11"/>
  <c r="J285" i="6"/>
  <c r="J115" i="13" s="1"/>
  <c r="J115" i="24" s="1"/>
  <c r="J190" i="1"/>
  <c r="J291" i="6"/>
  <c r="J123" i="13" s="1"/>
  <c r="J123" i="24" s="1"/>
  <c r="J234" i="7"/>
  <c r="J288" i="6"/>
  <c r="J119" i="13" s="1"/>
  <c r="J119" i="24" s="1"/>
  <c r="J211" i="2"/>
  <c r="J259" i="10"/>
  <c r="K211" i="10"/>
  <c r="K213" i="10" s="1"/>
  <c r="K227" i="8"/>
  <c r="K229" i="8" s="1"/>
  <c r="K245" i="6"/>
  <c r="K247" i="6" s="1"/>
  <c r="K210" i="9"/>
  <c r="K212" i="9" s="1"/>
  <c r="K193" i="7"/>
  <c r="K195" i="7" s="1"/>
  <c r="K176" i="2"/>
  <c r="K178" i="2" s="1"/>
  <c r="K210" i="5"/>
  <c r="K212" i="5" s="1"/>
  <c r="K160" i="1"/>
  <c r="K162" i="1" s="1"/>
  <c r="J280" i="8"/>
  <c r="J211" i="11"/>
  <c r="J246" i="10"/>
  <c r="J35" i="13" s="1"/>
  <c r="J35" i="24" s="1"/>
  <c r="J257" i="9"/>
  <c r="J244" i="9"/>
  <c r="J55" i="13" s="1"/>
  <c r="J55" i="24" s="1"/>
  <c r="J304" i="6"/>
  <c r="J257" i="5"/>
  <c r="J245" i="6"/>
  <c r="J247" i="6" s="1"/>
  <c r="J211" i="10"/>
  <c r="J213" i="10" s="1"/>
  <c r="J176" i="2"/>
  <c r="J178" i="2" s="1"/>
  <c r="J193" i="7"/>
  <c r="J195" i="7" s="1"/>
  <c r="J160" i="1"/>
  <c r="J162" i="1" s="1"/>
  <c r="J227" i="8"/>
  <c r="J229" i="8" s="1"/>
  <c r="J210" i="5"/>
  <c r="J212" i="5" s="1"/>
  <c r="J210" i="9"/>
  <c r="J212" i="9" s="1"/>
  <c r="J176" i="11"/>
  <c r="J282" i="6"/>
  <c r="J111" i="13" s="1"/>
  <c r="J111" i="24" s="1"/>
  <c r="J139" i="24"/>
  <c r="J308" i="6"/>
  <c r="J76" i="16" s="1"/>
  <c r="J279" i="6"/>
  <c r="J107" i="13" l="1"/>
  <c r="J107" i="24" s="1"/>
  <c r="J300" i="6"/>
  <c r="J253" i="9"/>
  <c r="J255" i="10"/>
  <c r="J7" i="24"/>
  <c r="K100" i="12"/>
  <c r="K102" i="12" s="1"/>
  <c r="K161" i="1"/>
  <c r="K163" i="1" s="1"/>
  <c r="K164" i="1" s="1"/>
  <c r="K165" i="1" s="1"/>
  <c r="K166" i="1" s="1"/>
  <c r="K211" i="9"/>
  <c r="K213" i="9" s="1"/>
  <c r="K214" i="9" s="1"/>
  <c r="K215" i="9" s="1"/>
  <c r="K194" i="7"/>
  <c r="K196" i="7" s="1"/>
  <c r="K197" i="7" s="1"/>
  <c r="K198" i="7" s="1"/>
  <c r="K177" i="2"/>
  <c r="K179" i="2" s="1"/>
  <c r="K180" i="2" s="1"/>
  <c r="K181" i="2" s="1"/>
  <c r="K182" i="2" s="1"/>
  <c r="K211" i="5"/>
  <c r="K213" i="5" s="1"/>
  <c r="K214" i="5" s="1"/>
  <c r="K215" i="5" s="1"/>
  <c r="K216" i="5" s="1"/>
  <c r="K212" i="10"/>
  <c r="K214" i="10" s="1"/>
  <c r="K215" i="10" s="1"/>
  <c r="K216" i="10" s="1"/>
  <c r="K228" i="8"/>
  <c r="K230" i="8" s="1"/>
  <c r="K231" i="8" s="1"/>
  <c r="K232" i="8" s="1"/>
  <c r="K233" i="8" s="1"/>
  <c r="K246" i="6"/>
  <c r="K248" i="6" s="1"/>
  <c r="K249" i="6" s="1"/>
  <c r="K250" i="6" s="1"/>
  <c r="J72" i="16"/>
  <c r="J100" i="12"/>
  <c r="J102" i="12" s="1"/>
  <c r="J178" i="11"/>
  <c r="J228" i="8"/>
  <c r="J230" i="8" s="1"/>
  <c r="J231" i="8" s="1"/>
  <c r="J232" i="8" s="1"/>
  <c r="J177" i="2"/>
  <c r="J179" i="2" s="1"/>
  <c r="J180" i="2" s="1"/>
  <c r="J181" i="2" s="1"/>
  <c r="J193" i="2" s="1"/>
  <c r="J177" i="11"/>
  <c r="J194" i="7"/>
  <c r="J196" i="7" s="1"/>
  <c r="J197" i="7" s="1"/>
  <c r="J198" i="7" s="1"/>
  <c r="J212" i="10"/>
  <c r="J214" i="10" s="1"/>
  <c r="J215" i="10" s="1"/>
  <c r="J216" i="10" s="1"/>
  <c r="J246" i="6"/>
  <c r="J248" i="6" s="1"/>
  <c r="J249" i="6" s="1"/>
  <c r="J250" i="6" s="1"/>
  <c r="J161" i="1"/>
  <c r="J163" i="1" s="1"/>
  <c r="J164" i="1" s="1"/>
  <c r="J165" i="1" s="1"/>
  <c r="J211" i="9"/>
  <c r="J213" i="9" s="1"/>
  <c r="J214" i="9" s="1"/>
  <c r="J215" i="9" s="1"/>
  <c r="J221" i="9" s="1"/>
  <c r="J211" i="5"/>
  <c r="J213" i="5" s="1"/>
  <c r="J214" i="5" s="1"/>
  <c r="J215" i="5" s="1"/>
  <c r="E13" i="22"/>
  <c r="D106" i="11" s="1"/>
  <c r="F13" i="22"/>
  <c r="E106" i="11" s="1"/>
  <c r="G13" i="22"/>
  <c r="F106" i="11" s="1"/>
  <c r="H13" i="22"/>
  <c r="G106" i="11" s="1"/>
  <c r="I13" i="22"/>
  <c r="H106" i="11" s="1"/>
  <c r="J13" i="22"/>
  <c r="I106" i="11" s="1"/>
  <c r="E14" i="22"/>
  <c r="D107" i="11" s="1"/>
  <c r="F14" i="22"/>
  <c r="E107" i="11" s="1"/>
  <c r="G14" i="22"/>
  <c r="F107" i="11" s="1"/>
  <c r="H14" i="22"/>
  <c r="G107" i="11" s="1"/>
  <c r="I14" i="22"/>
  <c r="H107" i="11" s="1"/>
  <c r="J14" i="22"/>
  <c r="I107" i="11" s="1"/>
  <c r="D14" i="22"/>
  <c r="C107" i="11" s="1"/>
  <c r="D13" i="22"/>
  <c r="C106" i="11" s="1"/>
  <c r="E17" i="22"/>
  <c r="D106" i="10" s="1"/>
  <c r="F17" i="22"/>
  <c r="E106" i="10" s="1"/>
  <c r="G17" i="22"/>
  <c r="F106" i="10" s="1"/>
  <c r="H17" i="22"/>
  <c r="G106" i="10" s="1"/>
  <c r="I17" i="22"/>
  <c r="H106" i="10" s="1"/>
  <c r="J17" i="22"/>
  <c r="I106" i="10" s="1"/>
  <c r="E18" i="22"/>
  <c r="D107" i="10" s="1"/>
  <c r="F18" i="22"/>
  <c r="E107" i="10" s="1"/>
  <c r="G18" i="22"/>
  <c r="F107" i="10" s="1"/>
  <c r="H18" i="22"/>
  <c r="G107" i="10" s="1"/>
  <c r="I18" i="22"/>
  <c r="H107" i="10" s="1"/>
  <c r="J18" i="22"/>
  <c r="I107" i="10" s="1"/>
  <c r="D18" i="22"/>
  <c r="C107" i="10" s="1"/>
  <c r="D17" i="22"/>
  <c r="C106" i="10" s="1"/>
  <c r="E21" i="22"/>
  <c r="F21" i="22"/>
  <c r="G21" i="22"/>
  <c r="H21" i="22"/>
  <c r="I21" i="22"/>
  <c r="J21" i="22"/>
  <c r="E22" i="22"/>
  <c r="F22" i="22"/>
  <c r="G22" i="22"/>
  <c r="H22" i="22"/>
  <c r="I22" i="22"/>
  <c r="J22" i="22"/>
  <c r="D22" i="22"/>
  <c r="D21" i="22"/>
  <c r="E25" i="22"/>
  <c r="F25" i="22"/>
  <c r="G25" i="22"/>
  <c r="H25" i="22"/>
  <c r="I25" i="22"/>
  <c r="J25" i="22"/>
  <c r="E26" i="22"/>
  <c r="F26" i="22"/>
  <c r="G26" i="22"/>
  <c r="H26" i="22"/>
  <c r="I26" i="22"/>
  <c r="J26" i="22"/>
  <c r="D26" i="22"/>
  <c r="D25" i="22"/>
  <c r="E45" i="22"/>
  <c r="D106" i="2" s="1"/>
  <c r="D91" i="2" s="1"/>
  <c r="F45" i="22"/>
  <c r="E106" i="2" s="1"/>
  <c r="E91" i="2" s="1"/>
  <c r="G45" i="22"/>
  <c r="F106" i="2" s="1"/>
  <c r="F91" i="2" s="1"/>
  <c r="H45" i="22"/>
  <c r="G106" i="2" s="1"/>
  <c r="G91" i="2" s="1"/>
  <c r="I45" i="22"/>
  <c r="H106" i="2" s="1"/>
  <c r="H91" i="2" s="1"/>
  <c r="J45" i="22"/>
  <c r="I106" i="2" s="1"/>
  <c r="I91" i="2" s="1"/>
  <c r="E46" i="22"/>
  <c r="D107" i="2" s="1"/>
  <c r="D98" i="2" s="1"/>
  <c r="D183" i="2" s="1"/>
  <c r="F46" i="22"/>
  <c r="E107" i="2" s="1"/>
  <c r="E98" i="2" s="1"/>
  <c r="E183" i="2" s="1"/>
  <c r="G46" i="22"/>
  <c r="F107" i="2" s="1"/>
  <c r="F98" i="2" s="1"/>
  <c r="F183" i="2" s="1"/>
  <c r="H46" i="22"/>
  <c r="G107" i="2" s="1"/>
  <c r="G98" i="2" s="1"/>
  <c r="G183" i="2" s="1"/>
  <c r="I46" i="22"/>
  <c r="H107" i="2" s="1"/>
  <c r="H98" i="2" s="1"/>
  <c r="H183" i="2" s="1"/>
  <c r="J46" i="22"/>
  <c r="D46" i="22"/>
  <c r="C107" i="2" s="1"/>
  <c r="C98" i="2" s="1"/>
  <c r="C183" i="2" s="1"/>
  <c r="D45" i="22"/>
  <c r="C106" i="2" s="1"/>
  <c r="C91" i="2" s="1"/>
  <c r="E41" i="22"/>
  <c r="F41" i="22"/>
  <c r="G41" i="22"/>
  <c r="H41" i="22"/>
  <c r="I41" i="22"/>
  <c r="J41" i="22"/>
  <c r="E42" i="22"/>
  <c r="F42" i="22"/>
  <c r="G42" i="22"/>
  <c r="H42" i="22"/>
  <c r="I42" i="22"/>
  <c r="H108" i="1" s="1"/>
  <c r="J42" i="22"/>
  <c r="D42" i="22"/>
  <c r="D41" i="22"/>
  <c r="E37" i="22"/>
  <c r="D106" i="5" s="1"/>
  <c r="D91" i="5" s="1"/>
  <c r="F37" i="22"/>
  <c r="E106" i="5" s="1"/>
  <c r="E91" i="5" s="1"/>
  <c r="G37" i="22"/>
  <c r="F106" i="5" s="1"/>
  <c r="F91" i="5" s="1"/>
  <c r="H37" i="22"/>
  <c r="G106" i="5" s="1"/>
  <c r="G91" i="5" s="1"/>
  <c r="I37" i="22"/>
  <c r="H106" i="5" s="1"/>
  <c r="H91" i="5" s="1"/>
  <c r="J37" i="22"/>
  <c r="I106" i="5" s="1"/>
  <c r="I91" i="5" s="1"/>
  <c r="E38" i="22"/>
  <c r="F38" i="22"/>
  <c r="G38" i="22"/>
  <c r="F107" i="5" s="1"/>
  <c r="F98" i="5" s="1"/>
  <c r="F217" i="5" s="1"/>
  <c r="H38" i="22"/>
  <c r="G107" i="5" s="1"/>
  <c r="G98" i="5" s="1"/>
  <c r="G217" i="5" s="1"/>
  <c r="I38" i="22"/>
  <c r="J38" i="22"/>
  <c r="D38" i="22"/>
  <c r="C107" i="5" s="1"/>
  <c r="C98" i="5" s="1"/>
  <c r="C217" i="5" s="1"/>
  <c r="D37" i="22"/>
  <c r="C106" i="5" s="1"/>
  <c r="C91" i="5" s="1"/>
  <c r="E33" i="22"/>
  <c r="D106" i="6" s="1"/>
  <c r="D91" i="6" s="1"/>
  <c r="F33" i="22"/>
  <c r="E106" i="6" s="1"/>
  <c r="E91" i="6" s="1"/>
  <c r="G33" i="22"/>
  <c r="F106" i="6" s="1"/>
  <c r="F91" i="6" s="1"/>
  <c r="H33" i="22"/>
  <c r="G106" i="6" s="1"/>
  <c r="G91" i="6" s="1"/>
  <c r="I33" i="22"/>
  <c r="H106" i="6" s="1"/>
  <c r="H91" i="6" s="1"/>
  <c r="J33" i="22"/>
  <c r="I106" i="6" s="1"/>
  <c r="I91" i="6" s="1"/>
  <c r="E34" i="22"/>
  <c r="D107" i="6" s="1"/>
  <c r="D98" i="6" s="1"/>
  <c r="D252" i="6" s="1"/>
  <c r="F34" i="22"/>
  <c r="G34" i="22"/>
  <c r="H34" i="22"/>
  <c r="G107" i="6" s="1"/>
  <c r="G98" i="6" s="1"/>
  <c r="G252" i="6" s="1"/>
  <c r="I34" i="22"/>
  <c r="H107" i="6" s="1"/>
  <c r="H98" i="6" s="1"/>
  <c r="H252" i="6" s="1"/>
  <c r="J34" i="22"/>
  <c r="D34" i="22"/>
  <c r="C107" i="6" s="1"/>
  <c r="C98" i="6" s="1"/>
  <c r="C252" i="6" s="1"/>
  <c r="D33" i="22"/>
  <c r="C106" i="6" s="1"/>
  <c r="C91" i="6" s="1"/>
  <c r="E30" i="22"/>
  <c r="F30" i="22"/>
  <c r="G30" i="22"/>
  <c r="H30" i="22"/>
  <c r="I30" i="22"/>
  <c r="J30" i="22"/>
  <c r="D30" i="22"/>
  <c r="E29" i="22"/>
  <c r="F29" i="22"/>
  <c r="G29" i="22"/>
  <c r="H29" i="22"/>
  <c r="I29" i="22"/>
  <c r="J29" i="22"/>
  <c r="D29" i="22"/>
  <c r="H98" i="1"/>
  <c r="H167" i="1" s="1"/>
  <c r="I107" i="2"/>
  <c r="I98" i="2" s="1"/>
  <c r="I183" i="2" s="1"/>
  <c r="I108" i="1" l="1"/>
  <c r="I98" i="1" s="1"/>
  <c r="E108" i="1"/>
  <c r="E98" i="1" s="1"/>
  <c r="G107" i="1"/>
  <c r="G91" i="1" s="1"/>
  <c r="D108" i="1"/>
  <c r="D98" i="1" s="1"/>
  <c r="F107" i="1"/>
  <c r="F91" i="1" s="1"/>
  <c r="C107" i="1"/>
  <c r="C91" i="1" s="1"/>
  <c r="G108" i="1"/>
  <c r="G98" i="1" s="1"/>
  <c r="I107" i="1"/>
  <c r="I91" i="1" s="1"/>
  <c r="E107" i="1"/>
  <c r="E91" i="1" s="1"/>
  <c r="C108" i="1"/>
  <c r="C98" i="1" s="1"/>
  <c r="F108" i="1"/>
  <c r="F98" i="1" s="1"/>
  <c r="H107" i="1"/>
  <c r="H91" i="1" s="1"/>
  <c r="D107" i="1"/>
  <c r="D91" i="1" s="1"/>
  <c r="K216" i="9"/>
  <c r="K222" i="9" s="1"/>
  <c r="K217" i="10"/>
  <c r="K224" i="10" s="1"/>
  <c r="K199" i="7"/>
  <c r="K208" i="7" s="1"/>
  <c r="K251" i="6"/>
  <c r="K263" i="6" s="1"/>
  <c r="K228" i="5"/>
  <c r="K225" i="5"/>
  <c r="K234" i="5"/>
  <c r="K231" i="5"/>
  <c r="K222" i="5"/>
  <c r="K191" i="2"/>
  <c r="K188" i="2"/>
  <c r="K194" i="2"/>
  <c r="K242" i="8"/>
  <c r="K251" i="8"/>
  <c r="K248" i="8"/>
  <c r="K245" i="8"/>
  <c r="K254" i="8"/>
  <c r="K239" i="8"/>
  <c r="K101" i="12"/>
  <c r="K103" i="12" s="1"/>
  <c r="K104" i="12" s="1"/>
  <c r="K105" i="12" s="1"/>
  <c r="K175" i="1"/>
  <c r="K172" i="1"/>
  <c r="J216" i="5"/>
  <c r="J227" i="5"/>
  <c r="J224" i="5"/>
  <c r="J221" i="5"/>
  <c r="J230" i="5"/>
  <c r="J233" i="5"/>
  <c r="J217" i="10"/>
  <c r="J232" i="10"/>
  <c r="J235" i="10"/>
  <c r="J223" i="10"/>
  <c r="J229" i="10"/>
  <c r="J226" i="10"/>
  <c r="J233" i="8"/>
  <c r="J241" i="8"/>
  <c r="J238" i="8"/>
  <c r="J247" i="8"/>
  <c r="J250" i="8"/>
  <c r="J253" i="8"/>
  <c r="J244" i="8"/>
  <c r="J216" i="9"/>
  <c r="J224" i="9"/>
  <c r="J230" i="9"/>
  <c r="J227" i="9"/>
  <c r="J233" i="9"/>
  <c r="J199" i="7"/>
  <c r="J204" i="7"/>
  <c r="J213" i="7"/>
  <c r="J210" i="7"/>
  <c r="J207" i="7"/>
  <c r="J166" i="1"/>
  <c r="J171" i="1"/>
  <c r="J174" i="1"/>
  <c r="J187" i="2"/>
  <c r="J190" i="2"/>
  <c r="J182" i="2"/>
  <c r="J101" i="12"/>
  <c r="J103" i="12" s="1"/>
  <c r="J104" i="12" s="1"/>
  <c r="J105" i="12" s="1"/>
  <c r="J179" i="11"/>
  <c r="J180" i="11" s="1"/>
  <c r="J181" i="11" s="1"/>
  <c r="J251" i="6"/>
  <c r="J262" i="6"/>
  <c r="J268" i="6"/>
  <c r="J259" i="6"/>
  <c r="J271" i="6"/>
  <c r="J256" i="6"/>
  <c r="J265" i="6"/>
  <c r="J274" i="6"/>
  <c r="I107" i="5"/>
  <c r="I98" i="5" s="1"/>
  <c r="I217" i="5" s="1"/>
  <c r="E107" i="5"/>
  <c r="E98" i="5" s="1"/>
  <c r="E96" i="5" s="1"/>
  <c r="H107" i="5"/>
  <c r="H98" i="5" s="1"/>
  <c r="H96" i="5" s="1"/>
  <c r="D107" i="5"/>
  <c r="D98" i="5" s="1"/>
  <c r="D95" i="5" s="1"/>
  <c r="F107" i="6"/>
  <c r="F98" i="6" s="1"/>
  <c r="F96" i="6" s="1"/>
  <c r="I107" i="6"/>
  <c r="I98" i="6" s="1"/>
  <c r="I252" i="6" s="1"/>
  <c r="E107" i="6"/>
  <c r="E98" i="6" s="1"/>
  <c r="E95" i="6" s="1"/>
  <c r="H96" i="6"/>
  <c r="G95" i="6"/>
  <c r="D96" i="6"/>
  <c r="C95" i="6"/>
  <c r="G97" i="6"/>
  <c r="C97" i="6"/>
  <c r="G96" i="6"/>
  <c r="C96" i="6"/>
  <c r="H90" i="6"/>
  <c r="G89" i="6"/>
  <c r="F88" i="6"/>
  <c r="D90" i="6"/>
  <c r="C89" i="6"/>
  <c r="I90" i="6"/>
  <c r="F90" i="6"/>
  <c r="E90" i="6"/>
  <c r="I89" i="6"/>
  <c r="F89" i="6"/>
  <c r="E89" i="6"/>
  <c r="I88" i="6"/>
  <c r="H88" i="6"/>
  <c r="E88" i="6"/>
  <c r="D88" i="6"/>
  <c r="I87" i="6"/>
  <c r="H87" i="6"/>
  <c r="G87" i="6"/>
  <c r="F87" i="6"/>
  <c r="E87" i="6"/>
  <c r="D87" i="6"/>
  <c r="C87" i="6"/>
  <c r="I86" i="6"/>
  <c r="F86" i="6"/>
  <c r="E86" i="6"/>
  <c r="I85" i="6"/>
  <c r="F85" i="6"/>
  <c r="E85" i="6"/>
  <c r="G95" i="5"/>
  <c r="C95" i="5"/>
  <c r="F97" i="5"/>
  <c r="F96" i="5"/>
  <c r="F95" i="5"/>
  <c r="H90" i="5"/>
  <c r="G89" i="5"/>
  <c r="F88" i="5"/>
  <c r="D90" i="5"/>
  <c r="C89" i="5"/>
  <c r="I90" i="5"/>
  <c r="E90" i="5"/>
  <c r="I89" i="5"/>
  <c r="H89" i="5"/>
  <c r="E89" i="5"/>
  <c r="D89" i="5"/>
  <c r="I88" i="5"/>
  <c r="H88" i="5"/>
  <c r="G88" i="5"/>
  <c r="E88" i="5"/>
  <c r="D88" i="5"/>
  <c r="C88" i="5"/>
  <c r="I87" i="5"/>
  <c r="H87" i="5"/>
  <c r="G87" i="5"/>
  <c r="F87" i="5"/>
  <c r="E87" i="5"/>
  <c r="D87" i="5"/>
  <c r="C87" i="5"/>
  <c r="I86" i="5"/>
  <c r="E86" i="5"/>
  <c r="I85" i="5"/>
  <c r="H85" i="5"/>
  <c r="E85" i="5"/>
  <c r="E171" i="5" s="1"/>
  <c r="D85" i="5"/>
  <c r="D171" i="5" s="1"/>
  <c r="H96" i="1"/>
  <c r="H95" i="1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C96" i="2"/>
  <c r="C97" i="2"/>
  <c r="C95" i="2"/>
  <c r="D85" i="2"/>
  <c r="E85" i="2"/>
  <c r="F85" i="2"/>
  <c r="F153" i="2" s="1"/>
  <c r="G85" i="2"/>
  <c r="G153" i="2" s="1"/>
  <c r="H85" i="2"/>
  <c r="H153" i="2" s="1"/>
  <c r="I85" i="2"/>
  <c r="I153" i="2" s="1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C86" i="2"/>
  <c r="C87" i="2"/>
  <c r="C88" i="2"/>
  <c r="C89" i="2"/>
  <c r="C90" i="2"/>
  <c r="C85" i="2"/>
  <c r="C153" i="2" s="1"/>
  <c r="K233" i="10" l="1"/>
  <c r="K272" i="6"/>
  <c r="K234" i="9"/>
  <c r="K266" i="6"/>
  <c r="H87" i="1"/>
  <c r="H85" i="1"/>
  <c r="H90" i="1"/>
  <c r="H89" i="1"/>
  <c r="H88" i="1"/>
  <c r="I85" i="1"/>
  <c r="I89" i="1"/>
  <c r="I88" i="1"/>
  <c r="I86" i="1"/>
  <c r="I90" i="1"/>
  <c r="I87" i="1"/>
  <c r="D167" i="1"/>
  <c r="D96" i="1"/>
  <c r="D95" i="1"/>
  <c r="F167" i="1"/>
  <c r="F97" i="1"/>
  <c r="F96" i="1"/>
  <c r="F95" i="1"/>
  <c r="G167" i="1"/>
  <c r="G95" i="1"/>
  <c r="G87" i="1"/>
  <c r="G89" i="1"/>
  <c r="G88" i="1"/>
  <c r="C167" i="1"/>
  <c r="C95" i="1"/>
  <c r="C87" i="1"/>
  <c r="C89" i="1"/>
  <c r="C88" i="1"/>
  <c r="E167" i="1"/>
  <c r="E96" i="1"/>
  <c r="E95" i="1"/>
  <c r="E97" i="1"/>
  <c r="D89" i="1"/>
  <c r="D87" i="1"/>
  <c r="D85" i="1"/>
  <c r="D90" i="1"/>
  <c r="D88" i="1"/>
  <c r="E90" i="1"/>
  <c r="E88" i="1"/>
  <c r="E89" i="1"/>
  <c r="E87" i="1"/>
  <c r="E85" i="1"/>
  <c r="E86" i="1"/>
  <c r="F88" i="1"/>
  <c r="F87" i="1"/>
  <c r="I167" i="1"/>
  <c r="I95" i="1"/>
  <c r="I97" i="1"/>
  <c r="I96" i="1"/>
  <c r="K230" i="10"/>
  <c r="K228" i="9"/>
  <c r="K260" i="6"/>
  <c r="K211" i="7"/>
  <c r="K231" i="9"/>
  <c r="K225" i="9"/>
  <c r="K236" i="10"/>
  <c r="K227" i="10"/>
  <c r="K205" i="7"/>
  <c r="K214" i="7"/>
  <c r="K269" i="6"/>
  <c r="K257" i="6"/>
  <c r="K275" i="6"/>
  <c r="E95" i="5"/>
  <c r="K123" i="12"/>
  <c r="K125" i="12" s="1"/>
  <c r="K106" i="12"/>
  <c r="K127" i="12" s="1"/>
  <c r="K194" i="11"/>
  <c r="K191" i="11"/>
  <c r="K188" i="11"/>
  <c r="K214" i="2"/>
  <c r="K216" i="2" s="1"/>
  <c r="J189" i="1"/>
  <c r="J191" i="1" s="1"/>
  <c r="K193" i="1"/>
  <c r="K195" i="1" s="1"/>
  <c r="K283" i="8"/>
  <c r="K285" i="8" s="1"/>
  <c r="K260" i="5"/>
  <c r="K262" i="5" s="1"/>
  <c r="J210" i="2"/>
  <c r="J212" i="2" s="1"/>
  <c r="I97" i="6"/>
  <c r="J182" i="11"/>
  <c r="J190" i="11"/>
  <c r="J187" i="11"/>
  <c r="J193" i="11"/>
  <c r="J106" i="12"/>
  <c r="J127" i="12" s="1"/>
  <c r="J123" i="12"/>
  <c r="J269" i="6"/>
  <c r="J267" i="6" s="1"/>
  <c r="J122" i="13" s="1"/>
  <c r="J263" i="6"/>
  <c r="J261" i="6" s="1"/>
  <c r="J114" i="13" s="1"/>
  <c r="J260" i="6"/>
  <c r="J257" i="6"/>
  <c r="J266" i="6"/>
  <c r="J264" i="6" s="1"/>
  <c r="J118" i="13" s="1"/>
  <c r="J272" i="6"/>
  <c r="J270" i="6" s="1"/>
  <c r="J126" i="13" s="1"/>
  <c r="J275" i="6"/>
  <c r="J273" i="6" s="1"/>
  <c r="J130" i="13" s="1"/>
  <c r="J231" i="9"/>
  <c r="J229" i="9" s="1"/>
  <c r="J58" i="13" s="1"/>
  <c r="J228" i="9"/>
  <c r="J226" i="9" s="1"/>
  <c r="J54" i="13" s="1"/>
  <c r="J225" i="9"/>
  <c r="J223" i="9" s="1"/>
  <c r="J50" i="13" s="1"/>
  <c r="J222" i="9"/>
  <c r="J220" i="9" s="1"/>
  <c r="J234" i="9"/>
  <c r="J232" i="9" s="1"/>
  <c r="J62" i="13" s="1"/>
  <c r="J256" i="5"/>
  <c r="J258" i="5" s="1"/>
  <c r="I95" i="5"/>
  <c r="J172" i="1"/>
  <c r="J175" i="1"/>
  <c r="J173" i="1" s="1"/>
  <c r="J158" i="13" s="1"/>
  <c r="J256" i="9"/>
  <c r="J258" i="9" s="1"/>
  <c r="J279" i="8"/>
  <c r="J281" i="8" s="1"/>
  <c r="J224" i="10"/>
  <c r="J222" i="10" s="1"/>
  <c r="J233" i="10"/>
  <c r="J231" i="10" s="1"/>
  <c r="J38" i="13" s="1"/>
  <c r="J36" i="13" s="1"/>
  <c r="J25" i="16" s="1"/>
  <c r="J230" i="10"/>
  <c r="J228" i="10" s="1"/>
  <c r="J34" i="13" s="1"/>
  <c r="J236" i="10"/>
  <c r="J234" i="10" s="1"/>
  <c r="J42" i="13" s="1"/>
  <c r="J227" i="10"/>
  <c r="J225" i="10" s="1"/>
  <c r="J30" i="13" s="1"/>
  <c r="J233" i="7"/>
  <c r="J235" i="7" s="1"/>
  <c r="J205" i="7"/>
  <c r="J211" i="7"/>
  <c r="J208" i="7"/>
  <c r="J206" i="7" s="1"/>
  <c r="J94" i="13" s="1"/>
  <c r="J214" i="7"/>
  <c r="J212" i="7" s="1"/>
  <c r="J102" i="13" s="1"/>
  <c r="J258" i="10"/>
  <c r="J260" i="10" s="1"/>
  <c r="J303" i="6"/>
  <c r="J305" i="6" s="1"/>
  <c r="J191" i="2"/>
  <c r="J189" i="2" s="1"/>
  <c r="J166" i="13" s="1"/>
  <c r="J194" i="2"/>
  <c r="J192" i="2" s="1"/>
  <c r="J170" i="13" s="1"/>
  <c r="J188" i="2"/>
  <c r="J209" i="7"/>
  <c r="J98" i="13" s="1"/>
  <c r="J248" i="8"/>
  <c r="J246" i="8" s="1"/>
  <c r="J78" i="13" s="1"/>
  <c r="J76" i="13" s="1"/>
  <c r="J37" i="16" s="1"/>
  <c r="J251" i="8"/>
  <c r="J249" i="8" s="1"/>
  <c r="J82" i="13" s="1"/>
  <c r="J242" i="8"/>
  <c r="J240" i="8" s="1"/>
  <c r="J70" i="13" s="1"/>
  <c r="J245" i="8"/>
  <c r="J243" i="8" s="1"/>
  <c r="J74" i="13" s="1"/>
  <c r="J239" i="8"/>
  <c r="J254" i="8"/>
  <c r="J252" i="8" s="1"/>
  <c r="J86" i="13" s="1"/>
  <c r="J225" i="5"/>
  <c r="J223" i="5" s="1"/>
  <c r="J138" i="13" s="1"/>
  <c r="J222" i="5"/>
  <c r="J228" i="5"/>
  <c r="J226" i="5" s="1"/>
  <c r="J142" i="13" s="1"/>
  <c r="J231" i="5"/>
  <c r="J229" i="5" s="1"/>
  <c r="J146" i="13" s="1"/>
  <c r="J234" i="5"/>
  <c r="J232" i="5" s="1"/>
  <c r="J150" i="13" s="1"/>
  <c r="I95" i="6"/>
  <c r="I96" i="5"/>
  <c r="I97" i="5"/>
  <c r="D96" i="5"/>
  <c r="D217" i="5"/>
  <c r="E97" i="5"/>
  <c r="E94" i="5" s="1"/>
  <c r="E217" i="5"/>
  <c r="E97" i="6"/>
  <c r="E252" i="6"/>
  <c r="F97" i="6"/>
  <c r="F252" i="6"/>
  <c r="H95" i="5"/>
  <c r="H217" i="5"/>
  <c r="F95" i="6"/>
  <c r="C94" i="6"/>
  <c r="F94" i="1"/>
  <c r="F94" i="5"/>
  <c r="E84" i="5"/>
  <c r="I84" i="5"/>
  <c r="G94" i="6"/>
  <c r="E84" i="6"/>
  <c r="F84" i="6"/>
  <c r="I84" i="6"/>
  <c r="C86" i="6"/>
  <c r="G86" i="6"/>
  <c r="C90" i="6"/>
  <c r="G90" i="6"/>
  <c r="D97" i="6"/>
  <c r="D85" i="6"/>
  <c r="H85" i="6"/>
  <c r="C88" i="6"/>
  <c r="G88" i="6"/>
  <c r="D89" i="6"/>
  <c r="H89" i="6"/>
  <c r="D95" i="6"/>
  <c r="H95" i="6"/>
  <c r="E96" i="6"/>
  <c r="E94" i="6" s="1"/>
  <c r="I96" i="6"/>
  <c r="H97" i="6"/>
  <c r="C85" i="6"/>
  <c r="G85" i="6"/>
  <c r="D86" i="6"/>
  <c r="H86" i="6"/>
  <c r="F86" i="5"/>
  <c r="F90" i="5"/>
  <c r="C97" i="5"/>
  <c r="G97" i="5"/>
  <c r="F85" i="5"/>
  <c r="F171" i="5" s="1"/>
  <c r="C86" i="5"/>
  <c r="G86" i="5"/>
  <c r="F89" i="5"/>
  <c r="C90" i="5"/>
  <c r="G90" i="5"/>
  <c r="C96" i="5"/>
  <c r="G96" i="5"/>
  <c r="D97" i="5"/>
  <c r="H97" i="5"/>
  <c r="C85" i="5"/>
  <c r="C171" i="5" s="1"/>
  <c r="G85" i="5"/>
  <c r="G171" i="5" s="1"/>
  <c r="D86" i="5"/>
  <c r="H86" i="5"/>
  <c r="F86" i="1"/>
  <c r="F90" i="1"/>
  <c r="C97" i="1"/>
  <c r="G97" i="1"/>
  <c r="F85" i="1"/>
  <c r="C86" i="1"/>
  <c r="G86" i="1"/>
  <c r="F89" i="1"/>
  <c r="C90" i="1"/>
  <c r="G90" i="1"/>
  <c r="C96" i="1"/>
  <c r="G96" i="1"/>
  <c r="D97" i="1"/>
  <c r="D94" i="1" s="1"/>
  <c r="H97" i="1"/>
  <c r="H94" i="1" s="1"/>
  <c r="C85" i="1"/>
  <c r="G85" i="1"/>
  <c r="D86" i="1"/>
  <c r="H86" i="1"/>
  <c r="I94" i="1" l="1"/>
  <c r="E94" i="1"/>
  <c r="I84" i="1"/>
  <c r="E84" i="1"/>
  <c r="K307" i="6"/>
  <c r="K309" i="6" s="1"/>
  <c r="K237" i="7"/>
  <c r="K239" i="7" s="1"/>
  <c r="K260" i="9"/>
  <c r="K262" i="9" s="1"/>
  <c r="K262" i="10"/>
  <c r="K264" i="10" s="1"/>
  <c r="J46" i="13"/>
  <c r="J44" i="13" s="1"/>
  <c r="J235" i="9"/>
  <c r="J26" i="13"/>
  <c r="J26" i="24" s="1"/>
  <c r="J24" i="24" s="1"/>
  <c r="J22" i="26" s="1"/>
  <c r="J237" i="10"/>
  <c r="J258" i="6"/>
  <c r="J110" i="13" s="1"/>
  <c r="J108" i="13" s="1"/>
  <c r="J49" i="16" s="1"/>
  <c r="J307" i="6"/>
  <c r="J309" i="6" s="1"/>
  <c r="J310" i="6" s="1"/>
  <c r="K129" i="12"/>
  <c r="K214" i="11"/>
  <c r="K216" i="11" s="1"/>
  <c r="I94" i="6"/>
  <c r="J283" i="8"/>
  <c r="J285" i="8" s="1"/>
  <c r="J286" i="8" s="1"/>
  <c r="J237" i="7"/>
  <c r="J239" i="7" s="1"/>
  <c r="J240" i="7" s="1"/>
  <c r="J138" i="24"/>
  <c r="J136" i="24" s="1"/>
  <c r="J55" i="26" s="1"/>
  <c r="J136" i="13"/>
  <c r="J55" i="16" s="1"/>
  <c r="J100" i="13"/>
  <c r="J43" i="16" s="1"/>
  <c r="J102" i="24"/>
  <c r="J100" i="24" s="1"/>
  <c r="J43" i="26" s="1"/>
  <c r="J158" i="24"/>
  <c r="J156" i="24" s="1"/>
  <c r="J61" i="26" s="1"/>
  <c r="J156" i="13"/>
  <c r="J61" i="16" s="1"/>
  <c r="J34" i="24"/>
  <c r="J32" i="24" s="1"/>
  <c r="J24" i="26" s="1"/>
  <c r="J32" i="13"/>
  <c r="J24" i="16" s="1"/>
  <c r="J146" i="24"/>
  <c r="J144" i="24" s="1"/>
  <c r="J57" i="26" s="1"/>
  <c r="J144" i="13"/>
  <c r="J57" i="16" s="1"/>
  <c r="J70" i="24"/>
  <c r="J68" i="24" s="1"/>
  <c r="J35" i="26" s="1"/>
  <c r="J68" i="13"/>
  <c r="J35" i="16" s="1"/>
  <c r="J92" i="13"/>
  <c r="J44" i="16" s="1"/>
  <c r="J94" i="24"/>
  <c r="J92" i="24" s="1"/>
  <c r="J44" i="26" s="1"/>
  <c r="J30" i="24"/>
  <c r="J28" i="24" s="1"/>
  <c r="J23" i="26" s="1"/>
  <c r="J28" i="13"/>
  <c r="J23" i="16" s="1"/>
  <c r="J142" i="24"/>
  <c r="J140" i="24" s="1"/>
  <c r="J56" i="26" s="1"/>
  <c r="J140" i="13"/>
  <c r="J56" i="16" s="1"/>
  <c r="J38" i="24"/>
  <c r="J36" i="24" s="1"/>
  <c r="J25" i="26" s="1"/>
  <c r="J40" i="13"/>
  <c r="J26" i="16" s="1"/>
  <c r="J42" i="24"/>
  <c r="J40" i="24" s="1"/>
  <c r="J26" i="26" s="1"/>
  <c r="J98" i="24"/>
  <c r="J96" i="24" s="1"/>
  <c r="J42" i="26" s="1"/>
  <c r="J96" i="13"/>
  <c r="J42" i="16" s="1"/>
  <c r="J164" i="13"/>
  <c r="J64" i="16" s="1"/>
  <c r="J166" i="24"/>
  <c r="J164" i="24" s="1"/>
  <c r="J64" i="26" s="1"/>
  <c r="J237" i="8"/>
  <c r="J62" i="24"/>
  <c r="J60" i="24" s="1"/>
  <c r="J32" i="26" s="1"/>
  <c r="J60" i="13"/>
  <c r="J32" i="16" s="1"/>
  <c r="J58" i="24"/>
  <c r="J56" i="24" s="1"/>
  <c r="J31" i="26" s="1"/>
  <c r="J56" i="13"/>
  <c r="J31" i="16" s="1"/>
  <c r="J126" i="24"/>
  <c r="J124" i="24" s="1"/>
  <c r="J51" i="26" s="1"/>
  <c r="J124" i="13"/>
  <c r="J51" i="16" s="1"/>
  <c r="J114" i="24"/>
  <c r="J112" i="24" s="1"/>
  <c r="J47" i="26" s="1"/>
  <c r="J112" i="13"/>
  <c r="J47" i="16" s="1"/>
  <c r="J260" i="5"/>
  <c r="J262" i="5" s="1"/>
  <c r="J263" i="5" s="1"/>
  <c r="J255" i="6"/>
  <c r="J203" i="7"/>
  <c r="J260" i="9"/>
  <c r="J262" i="9" s="1"/>
  <c r="J263" i="9" s="1"/>
  <c r="J116" i="13"/>
  <c r="J48" i="16" s="1"/>
  <c r="J118" i="24"/>
  <c r="J116" i="24" s="1"/>
  <c r="J48" i="26" s="1"/>
  <c r="J120" i="13"/>
  <c r="J50" i="16" s="1"/>
  <c r="J122" i="24"/>
  <c r="J120" i="24" s="1"/>
  <c r="J50" i="26" s="1"/>
  <c r="J210" i="11"/>
  <c r="J212" i="11" s="1"/>
  <c r="J150" i="24"/>
  <c r="J148" i="24" s="1"/>
  <c r="J58" i="26" s="1"/>
  <c r="J148" i="13"/>
  <c r="J58" i="16" s="1"/>
  <c r="J186" i="2"/>
  <c r="J214" i="2"/>
  <c r="J216" i="2" s="1"/>
  <c r="J217" i="2" s="1"/>
  <c r="J86" i="24"/>
  <c r="J84" i="24" s="1"/>
  <c r="J39" i="26" s="1"/>
  <c r="J84" i="13"/>
  <c r="J39" i="16" s="1"/>
  <c r="J262" i="10"/>
  <c r="J264" i="10" s="1"/>
  <c r="J265" i="10" s="1"/>
  <c r="J74" i="24"/>
  <c r="J72" i="24" s="1"/>
  <c r="J36" i="26" s="1"/>
  <c r="J72" i="13"/>
  <c r="J36" i="16" s="1"/>
  <c r="J48" i="13"/>
  <c r="J29" i="16" s="1"/>
  <c r="J50" i="24"/>
  <c r="J48" i="24" s="1"/>
  <c r="J29" i="26" s="1"/>
  <c r="J125" i="12"/>
  <c r="J80" i="13"/>
  <c r="J38" i="16" s="1"/>
  <c r="J82" i="24"/>
  <c r="J80" i="24" s="1"/>
  <c r="J38" i="26" s="1"/>
  <c r="J78" i="24"/>
  <c r="J76" i="24" s="1"/>
  <c r="J37" i="26" s="1"/>
  <c r="J168" i="13"/>
  <c r="J65" i="16" s="1"/>
  <c r="J170" i="24"/>
  <c r="J168" i="24" s="1"/>
  <c r="J65" i="26" s="1"/>
  <c r="J170" i="1"/>
  <c r="J193" i="1"/>
  <c r="J195" i="1" s="1"/>
  <c r="J196" i="1" s="1"/>
  <c r="J220" i="5"/>
  <c r="J54" i="24"/>
  <c r="J52" i="24" s="1"/>
  <c r="J30" i="26" s="1"/>
  <c r="J52" i="13"/>
  <c r="J30" i="16" s="1"/>
  <c r="J128" i="13"/>
  <c r="J52" i="16" s="1"/>
  <c r="J130" i="24"/>
  <c r="J128" i="24" s="1"/>
  <c r="J52" i="26" s="1"/>
  <c r="J129" i="12"/>
  <c r="J194" i="11"/>
  <c r="J192" i="11" s="1"/>
  <c r="J22" i="13" s="1"/>
  <c r="J191" i="11"/>
  <c r="J189" i="11" s="1"/>
  <c r="J18" i="13" s="1"/>
  <c r="J188" i="11"/>
  <c r="I94" i="5"/>
  <c r="H94" i="5"/>
  <c r="D94" i="5"/>
  <c r="F94" i="6"/>
  <c r="H84" i="1"/>
  <c r="C94" i="1"/>
  <c r="F84" i="1"/>
  <c r="D84" i="5"/>
  <c r="D84" i="1"/>
  <c r="H84" i="5"/>
  <c r="G84" i="1"/>
  <c r="G94" i="1"/>
  <c r="F84" i="5"/>
  <c r="G84" i="5"/>
  <c r="G94" i="5"/>
  <c r="C94" i="5"/>
  <c r="G84" i="6"/>
  <c r="C84" i="6"/>
  <c r="D94" i="6"/>
  <c r="H84" i="6"/>
  <c r="D84" i="6"/>
  <c r="H94" i="6"/>
  <c r="C84" i="5"/>
  <c r="C84" i="1"/>
  <c r="C106" i="7"/>
  <c r="C91" i="7" s="1"/>
  <c r="E91" i="8"/>
  <c r="I91" i="8"/>
  <c r="G98" i="8"/>
  <c r="G234" i="8" s="1"/>
  <c r="C98" i="8"/>
  <c r="C234" i="8" s="1"/>
  <c r="C91" i="8"/>
  <c r="E106" i="9"/>
  <c r="E91" i="9" s="1"/>
  <c r="F106" i="9"/>
  <c r="F91" i="9" s="1"/>
  <c r="G106" i="9"/>
  <c r="G91" i="9" s="1"/>
  <c r="I106" i="9"/>
  <c r="I91" i="9" s="1"/>
  <c r="D107" i="9"/>
  <c r="D98" i="9" s="1"/>
  <c r="D217" i="9" s="1"/>
  <c r="E107" i="9"/>
  <c r="E98" i="9" s="1"/>
  <c r="E217" i="9" s="1"/>
  <c r="G107" i="9"/>
  <c r="G98" i="9" s="1"/>
  <c r="G217" i="9" s="1"/>
  <c r="H107" i="9"/>
  <c r="H98" i="9" s="1"/>
  <c r="H217" i="9" s="1"/>
  <c r="I107" i="9"/>
  <c r="I98" i="9" s="1"/>
  <c r="I217" i="9" s="1"/>
  <c r="C106" i="9"/>
  <c r="C91" i="9" s="1"/>
  <c r="E91" i="10"/>
  <c r="I91" i="10"/>
  <c r="G98" i="10"/>
  <c r="G218" i="10" s="1"/>
  <c r="C98" i="10"/>
  <c r="C218" i="10" s="1"/>
  <c r="C91" i="10"/>
  <c r="F91" i="11"/>
  <c r="G91" i="11"/>
  <c r="D98" i="11"/>
  <c r="D183" i="11" s="1"/>
  <c r="E98" i="11"/>
  <c r="E183" i="11" s="1"/>
  <c r="H98" i="11"/>
  <c r="H183" i="11" s="1"/>
  <c r="I98" i="11"/>
  <c r="I183" i="11" s="1"/>
  <c r="C98" i="11"/>
  <c r="C183" i="11" s="1"/>
  <c r="C91" i="11"/>
  <c r="D84" i="2"/>
  <c r="E84" i="2"/>
  <c r="F84" i="2"/>
  <c r="G84" i="2"/>
  <c r="H84" i="2"/>
  <c r="I84" i="2"/>
  <c r="C84" i="2"/>
  <c r="D106" i="7"/>
  <c r="D91" i="7" s="1"/>
  <c r="E106" i="7"/>
  <c r="E91" i="7" s="1"/>
  <c r="F106" i="7"/>
  <c r="F91" i="7" s="1"/>
  <c r="G106" i="7"/>
  <c r="G91" i="7" s="1"/>
  <c r="H106" i="7"/>
  <c r="H91" i="7" s="1"/>
  <c r="I106" i="7"/>
  <c r="I91" i="7" s="1"/>
  <c r="D107" i="7"/>
  <c r="D98" i="7" s="1"/>
  <c r="D200" i="7" s="1"/>
  <c r="E107" i="7"/>
  <c r="E98" i="7" s="1"/>
  <c r="E200" i="7" s="1"/>
  <c r="F107" i="7"/>
  <c r="F98" i="7" s="1"/>
  <c r="F200" i="7" s="1"/>
  <c r="G107" i="7"/>
  <c r="G98" i="7" s="1"/>
  <c r="G200" i="7" s="1"/>
  <c r="H107" i="7"/>
  <c r="H98" i="7" s="1"/>
  <c r="H200" i="7" s="1"/>
  <c r="I107" i="7"/>
  <c r="I98" i="7" s="1"/>
  <c r="I200" i="7" s="1"/>
  <c r="C107" i="7"/>
  <c r="C98" i="7" s="1"/>
  <c r="C200" i="7" s="1"/>
  <c r="D91" i="8"/>
  <c r="F91" i="8"/>
  <c r="G91" i="8"/>
  <c r="H91" i="8"/>
  <c r="D98" i="8"/>
  <c r="D234" i="8" s="1"/>
  <c r="E98" i="8"/>
  <c r="E234" i="8" s="1"/>
  <c r="F98" i="8"/>
  <c r="F234" i="8" s="1"/>
  <c r="H98" i="8"/>
  <c r="H234" i="8" s="1"/>
  <c r="I98" i="8"/>
  <c r="I234" i="8" s="1"/>
  <c r="D106" i="9"/>
  <c r="D91" i="9" s="1"/>
  <c r="H106" i="9"/>
  <c r="H91" i="9" s="1"/>
  <c r="F107" i="9"/>
  <c r="F98" i="9" s="1"/>
  <c r="F217" i="9" s="1"/>
  <c r="C107" i="9"/>
  <c r="C98" i="9" s="1"/>
  <c r="C217" i="9" s="1"/>
  <c r="D91" i="10"/>
  <c r="F91" i="10"/>
  <c r="G91" i="10"/>
  <c r="H91" i="10"/>
  <c r="D98" i="10"/>
  <c r="D218" i="10" s="1"/>
  <c r="E98" i="10"/>
  <c r="E218" i="10" s="1"/>
  <c r="F98" i="10"/>
  <c r="F218" i="10" s="1"/>
  <c r="H98" i="10"/>
  <c r="H218" i="10" s="1"/>
  <c r="I98" i="10"/>
  <c r="I218" i="10" s="1"/>
  <c r="D91" i="11"/>
  <c r="E91" i="11"/>
  <c r="H91" i="11"/>
  <c r="I91" i="11"/>
  <c r="F98" i="11"/>
  <c r="F183" i="11" s="1"/>
  <c r="G98" i="11"/>
  <c r="G183" i="11" s="1"/>
  <c r="E5" i="22"/>
  <c r="F5" i="22"/>
  <c r="G5" i="22"/>
  <c r="H5" i="22"/>
  <c r="I5" i="22"/>
  <c r="J5" i="22"/>
  <c r="E6" i="22"/>
  <c r="F6" i="22"/>
  <c r="G6" i="22"/>
  <c r="H6" i="22"/>
  <c r="I6" i="22"/>
  <c r="J6" i="22"/>
  <c r="D6" i="22"/>
  <c r="D5" i="22"/>
  <c r="I4" i="22"/>
  <c r="H187" i="13" s="1"/>
  <c r="G4" i="22"/>
  <c r="F187" i="13" s="1"/>
  <c r="E4" i="22"/>
  <c r="D187" i="13" s="1"/>
  <c r="J4" i="22"/>
  <c r="I187" i="13" s="1"/>
  <c r="H4" i="22"/>
  <c r="G187" i="13" s="1"/>
  <c r="F4" i="22"/>
  <c r="E187" i="13" s="1"/>
  <c r="D4" i="22"/>
  <c r="C187" i="13" s="1"/>
  <c r="J73" i="16" l="1"/>
  <c r="J110" i="24"/>
  <c r="J108" i="24" s="1"/>
  <c r="J49" i="26" s="1"/>
  <c r="J46" i="24"/>
  <c r="J44" i="24" s="1"/>
  <c r="J28" i="26" s="1"/>
  <c r="J24" i="13"/>
  <c r="J22" i="16" s="1"/>
  <c r="J21" i="16" s="1"/>
  <c r="J162" i="13"/>
  <c r="J160" i="13" s="1"/>
  <c r="J195" i="2"/>
  <c r="J154" i="13"/>
  <c r="J152" i="13" s="1"/>
  <c r="J176" i="1"/>
  <c r="J134" i="13"/>
  <c r="J134" i="24" s="1"/>
  <c r="J132" i="24" s="1"/>
  <c r="J54" i="26" s="1"/>
  <c r="J53" i="26" s="1"/>
  <c r="J12" i="26" s="1"/>
  <c r="J235" i="5"/>
  <c r="J106" i="13"/>
  <c r="J276" i="6"/>
  <c r="J90" i="13"/>
  <c r="J90" i="24" s="1"/>
  <c r="J88" i="24" s="1"/>
  <c r="J41" i="26" s="1"/>
  <c r="J40" i="26" s="1"/>
  <c r="J10" i="26" s="1"/>
  <c r="J215" i="7"/>
  <c r="J66" i="13"/>
  <c r="J66" i="24" s="1"/>
  <c r="J64" i="24" s="1"/>
  <c r="J34" i="26" s="1"/>
  <c r="J33" i="26" s="1"/>
  <c r="J9" i="26" s="1"/>
  <c r="J255" i="8"/>
  <c r="J28" i="16"/>
  <c r="J27" i="16" s="1"/>
  <c r="J178" i="13"/>
  <c r="J203" i="13" s="1"/>
  <c r="K77" i="16"/>
  <c r="K75" i="16"/>
  <c r="J71" i="16"/>
  <c r="K130" i="12"/>
  <c r="J21" i="26"/>
  <c r="J7" i="26" s="1"/>
  <c r="J20" i="13"/>
  <c r="J20" i="16" s="1"/>
  <c r="J22" i="24"/>
  <c r="J20" i="24" s="1"/>
  <c r="J20" i="26" s="1"/>
  <c r="F4" i="13"/>
  <c r="F174" i="13" s="1"/>
  <c r="F199" i="13" s="1"/>
  <c r="E6" i="13"/>
  <c r="J132" i="13"/>
  <c r="I4" i="13"/>
  <c r="I174" i="13" s="1"/>
  <c r="I199" i="13" s="1"/>
  <c r="C5" i="13"/>
  <c r="G6" i="13"/>
  <c r="I5" i="13"/>
  <c r="E5" i="13"/>
  <c r="J214" i="11"/>
  <c r="J130" i="12"/>
  <c r="J186" i="11"/>
  <c r="C4" i="13"/>
  <c r="D4" i="13"/>
  <c r="D174" i="13" s="1"/>
  <c r="D199" i="13" s="1"/>
  <c r="C6" i="13"/>
  <c r="F6" i="13"/>
  <c r="H5" i="13"/>
  <c r="D5" i="13"/>
  <c r="J18" i="24"/>
  <c r="J16" i="24" s="1"/>
  <c r="J19" i="26" s="1"/>
  <c r="J16" i="13"/>
  <c r="J19" i="16" s="1"/>
  <c r="J106" i="24"/>
  <c r="J104" i="24" s="1"/>
  <c r="J46" i="26" s="1"/>
  <c r="J104" i="13"/>
  <c r="E4" i="13"/>
  <c r="E174" i="13" s="1"/>
  <c r="E199" i="13" s="1"/>
  <c r="I6" i="13"/>
  <c r="G5" i="13"/>
  <c r="G4" i="13"/>
  <c r="G174" i="13" s="1"/>
  <c r="G199" i="13" s="1"/>
  <c r="H4" i="13"/>
  <c r="H174" i="13" s="1"/>
  <c r="H199" i="13" s="1"/>
  <c r="H6" i="13"/>
  <c r="D6" i="13"/>
  <c r="F5" i="13"/>
  <c r="J27" i="26"/>
  <c r="J8" i="26" s="1"/>
  <c r="I87" i="11"/>
  <c r="I85" i="11"/>
  <c r="I90" i="11"/>
  <c r="I86" i="11"/>
  <c r="I89" i="11"/>
  <c r="I88" i="11"/>
  <c r="I95" i="11"/>
  <c r="I96" i="11"/>
  <c r="I97" i="11"/>
  <c r="G88" i="11"/>
  <c r="G89" i="11"/>
  <c r="G87" i="11"/>
  <c r="G85" i="11"/>
  <c r="G86" i="11"/>
  <c r="G90" i="11"/>
  <c r="H89" i="11"/>
  <c r="H88" i="11"/>
  <c r="H90" i="11"/>
  <c r="H87" i="11"/>
  <c r="H85" i="11"/>
  <c r="H86" i="11"/>
  <c r="H96" i="11"/>
  <c r="H95" i="11"/>
  <c r="H97" i="11"/>
  <c r="F88" i="11"/>
  <c r="F87" i="11"/>
  <c r="F86" i="11"/>
  <c r="F85" i="11"/>
  <c r="F90" i="11"/>
  <c r="F89" i="11"/>
  <c r="G95" i="11"/>
  <c r="G96" i="11"/>
  <c r="G97" i="11"/>
  <c r="E87" i="11"/>
  <c r="E89" i="11"/>
  <c r="E90" i="11"/>
  <c r="E88" i="11"/>
  <c r="E85" i="11"/>
  <c r="E86" i="11"/>
  <c r="E97" i="11"/>
  <c r="E96" i="11"/>
  <c r="E95" i="11"/>
  <c r="F97" i="11"/>
  <c r="F96" i="11"/>
  <c r="F95" i="11"/>
  <c r="D90" i="11"/>
  <c r="D87" i="11"/>
  <c r="D89" i="11"/>
  <c r="D88" i="11"/>
  <c r="D85" i="11"/>
  <c r="D86" i="11"/>
  <c r="D95" i="11"/>
  <c r="D96" i="11"/>
  <c r="D97" i="11"/>
  <c r="C95" i="11"/>
  <c r="C97" i="11"/>
  <c r="C96" i="11"/>
  <c r="C87" i="11"/>
  <c r="C89" i="11"/>
  <c r="C88" i="11"/>
  <c r="C90" i="11"/>
  <c r="C85" i="11"/>
  <c r="C86" i="11"/>
  <c r="H96" i="10"/>
  <c r="H95" i="10"/>
  <c r="H97" i="10"/>
  <c r="H89" i="10"/>
  <c r="H88" i="10"/>
  <c r="H90" i="10"/>
  <c r="H87" i="10"/>
  <c r="H85" i="10"/>
  <c r="H86" i="10"/>
  <c r="F96" i="10"/>
  <c r="F95" i="10"/>
  <c r="F97" i="10"/>
  <c r="G89" i="10"/>
  <c r="G87" i="10"/>
  <c r="G88" i="10"/>
  <c r="G85" i="10"/>
  <c r="G86" i="10"/>
  <c r="G90" i="10"/>
  <c r="G95" i="10"/>
  <c r="G96" i="10"/>
  <c r="G97" i="10"/>
  <c r="E97" i="10"/>
  <c r="E96" i="10"/>
  <c r="E95" i="10"/>
  <c r="F88" i="10"/>
  <c r="F87" i="10"/>
  <c r="F86" i="10"/>
  <c r="F85" i="10"/>
  <c r="F90" i="10"/>
  <c r="F89" i="10"/>
  <c r="I86" i="10"/>
  <c r="I89" i="10"/>
  <c r="I88" i="10"/>
  <c r="I87" i="10"/>
  <c r="I85" i="10"/>
  <c r="I90" i="10"/>
  <c r="I97" i="10"/>
  <c r="I95" i="10"/>
  <c r="I96" i="10"/>
  <c r="D96" i="10"/>
  <c r="D95" i="10"/>
  <c r="D97" i="10"/>
  <c r="D89" i="10"/>
  <c r="D88" i="10"/>
  <c r="D85" i="10"/>
  <c r="D90" i="10"/>
  <c r="D87" i="10"/>
  <c r="D86" i="10"/>
  <c r="E90" i="10"/>
  <c r="E88" i="10"/>
  <c r="E85" i="10"/>
  <c r="E86" i="10"/>
  <c r="E87" i="10"/>
  <c r="E89" i="10"/>
  <c r="C95" i="10"/>
  <c r="C96" i="10"/>
  <c r="C97" i="10"/>
  <c r="C89" i="10"/>
  <c r="C88" i="10"/>
  <c r="C87" i="10"/>
  <c r="C90" i="10"/>
  <c r="C85" i="10"/>
  <c r="C86" i="10"/>
  <c r="F96" i="9"/>
  <c r="F95" i="9"/>
  <c r="F97" i="9"/>
  <c r="E97" i="9"/>
  <c r="E96" i="9"/>
  <c r="E95" i="9"/>
  <c r="F88" i="9"/>
  <c r="F87" i="9"/>
  <c r="F86" i="9"/>
  <c r="F85" i="9"/>
  <c r="F90" i="9"/>
  <c r="F89" i="9"/>
  <c r="H90" i="9"/>
  <c r="H87" i="9"/>
  <c r="H85" i="9"/>
  <c r="H89" i="9"/>
  <c r="H88" i="9"/>
  <c r="H86" i="9"/>
  <c r="I96" i="9"/>
  <c r="I97" i="9"/>
  <c r="I95" i="9"/>
  <c r="D96" i="9"/>
  <c r="D95" i="9"/>
  <c r="D97" i="9"/>
  <c r="E89" i="9"/>
  <c r="E90" i="9"/>
  <c r="E88" i="9"/>
  <c r="E85" i="9"/>
  <c r="E86" i="9"/>
  <c r="E87" i="9"/>
  <c r="D87" i="9"/>
  <c r="D89" i="9"/>
  <c r="D88" i="9"/>
  <c r="D85" i="9"/>
  <c r="D90" i="9"/>
  <c r="D86" i="9"/>
  <c r="H95" i="9"/>
  <c r="H96" i="9"/>
  <c r="H97" i="9"/>
  <c r="I90" i="9"/>
  <c r="I86" i="9"/>
  <c r="I89" i="9"/>
  <c r="I88" i="9"/>
  <c r="I87" i="9"/>
  <c r="I85" i="9"/>
  <c r="G95" i="9"/>
  <c r="G96" i="9"/>
  <c r="G97" i="9"/>
  <c r="G88" i="9"/>
  <c r="G89" i="9"/>
  <c r="G87" i="9"/>
  <c r="G90" i="9"/>
  <c r="G86" i="9"/>
  <c r="G85" i="9"/>
  <c r="C95" i="9"/>
  <c r="C97" i="9"/>
  <c r="C96" i="9"/>
  <c r="C87" i="9"/>
  <c r="C89" i="9"/>
  <c r="C88" i="9"/>
  <c r="C85" i="9"/>
  <c r="C90" i="9"/>
  <c r="C86" i="9"/>
  <c r="F97" i="8"/>
  <c r="F96" i="8"/>
  <c r="F95" i="8"/>
  <c r="G88" i="8"/>
  <c r="G89" i="8"/>
  <c r="G87" i="8"/>
  <c r="G90" i="8"/>
  <c r="G85" i="8"/>
  <c r="G86" i="8"/>
  <c r="I87" i="8"/>
  <c r="I85" i="8"/>
  <c r="I90" i="8"/>
  <c r="I86" i="8"/>
  <c r="I89" i="8"/>
  <c r="I88" i="8"/>
  <c r="E97" i="8"/>
  <c r="E96" i="8"/>
  <c r="E95" i="8"/>
  <c r="F88" i="8"/>
  <c r="F87" i="8"/>
  <c r="F86" i="8"/>
  <c r="F85" i="8"/>
  <c r="F90" i="8"/>
  <c r="F89" i="8"/>
  <c r="E87" i="8"/>
  <c r="E89" i="8"/>
  <c r="E90" i="8"/>
  <c r="E88" i="8"/>
  <c r="E85" i="8"/>
  <c r="E86" i="8"/>
  <c r="I95" i="8"/>
  <c r="I96" i="8"/>
  <c r="I97" i="8"/>
  <c r="D95" i="8"/>
  <c r="D96" i="8"/>
  <c r="D97" i="8"/>
  <c r="D90" i="8"/>
  <c r="D87" i="8"/>
  <c r="D89" i="8"/>
  <c r="D88" i="8"/>
  <c r="D85" i="8"/>
  <c r="D86" i="8"/>
  <c r="H96" i="8"/>
  <c r="H95" i="8"/>
  <c r="H97" i="8"/>
  <c r="H89" i="8"/>
  <c r="H88" i="8"/>
  <c r="H90" i="8"/>
  <c r="H87" i="8"/>
  <c r="H85" i="8"/>
  <c r="H86" i="8"/>
  <c r="G95" i="8"/>
  <c r="G96" i="8"/>
  <c r="G97" i="8"/>
  <c r="C95" i="8"/>
  <c r="C96" i="8"/>
  <c r="C97" i="8"/>
  <c r="C87" i="8"/>
  <c r="C89" i="8"/>
  <c r="C88" i="8"/>
  <c r="C90" i="8"/>
  <c r="C85" i="8"/>
  <c r="C86" i="8"/>
  <c r="I97" i="7"/>
  <c r="I95" i="7"/>
  <c r="I96" i="7"/>
  <c r="E96" i="7"/>
  <c r="E95" i="7"/>
  <c r="E97" i="7"/>
  <c r="H96" i="7"/>
  <c r="H95" i="7"/>
  <c r="H97" i="7"/>
  <c r="D96" i="7"/>
  <c r="D95" i="7"/>
  <c r="D97" i="7"/>
  <c r="G95" i="7"/>
  <c r="G97" i="7"/>
  <c r="G96" i="7"/>
  <c r="F97" i="7"/>
  <c r="F96" i="7"/>
  <c r="F95" i="7"/>
  <c r="C95" i="7"/>
  <c r="C96" i="7"/>
  <c r="C97" i="7"/>
  <c r="H90" i="7"/>
  <c r="H87" i="7"/>
  <c r="H85" i="7"/>
  <c r="H89" i="7"/>
  <c r="H88" i="7"/>
  <c r="H86" i="7"/>
  <c r="D87" i="7"/>
  <c r="D89" i="7"/>
  <c r="D88" i="7"/>
  <c r="D85" i="7"/>
  <c r="D90" i="7"/>
  <c r="D86" i="7"/>
  <c r="G88" i="7"/>
  <c r="G89" i="7"/>
  <c r="G87" i="7"/>
  <c r="G90" i="7"/>
  <c r="G86" i="7"/>
  <c r="G85" i="7"/>
  <c r="F88" i="7"/>
  <c r="F87" i="7"/>
  <c r="F86" i="7"/>
  <c r="F90" i="7"/>
  <c r="F85" i="7"/>
  <c r="F89" i="7"/>
  <c r="I90" i="7"/>
  <c r="I86" i="7"/>
  <c r="I89" i="7"/>
  <c r="I88" i="7"/>
  <c r="I87" i="7"/>
  <c r="I85" i="7"/>
  <c r="E89" i="7"/>
  <c r="E90" i="7"/>
  <c r="E88" i="7"/>
  <c r="E85" i="7"/>
  <c r="E86" i="7"/>
  <c r="E87" i="7"/>
  <c r="C89" i="7"/>
  <c r="C88" i="7"/>
  <c r="C87" i="7"/>
  <c r="C90" i="7"/>
  <c r="C86" i="7"/>
  <c r="C85" i="7"/>
  <c r="D7" i="22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Q11" i="19"/>
  <c r="AQ10" i="19"/>
  <c r="AQ9" i="19"/>
  <c r="AQ8" i="19"/>
  <c r="AQ7" i="19"/>
  <c r="AQ6" i="19"/>
  <c r="AQ5" i="19"/>
  <c r="J154" i="24" l="1"/>
  <c r="J152" i="24" s="1"/>
  <c r="J60" i="26" s="1"/>
  <c r="J59" i="26" s="1"/>
  <c r="J13" i="26" s="1"/>
  <c r="J64" i="13"/>
  <c r="J45" i="26"/>
  <c r="J11" i="26" s="1"/>
  <c r="J88" i="13"/>
  <c r="J41" i="16" s="1"/>
  <c r="J40" i="16" s="1"/>
  <c r="J162" i="24"/>
  <c r="J160" i="24" s="1"/>
  <c r="J63" i="26" s="1"/>
  <c r="J62" i="26" s="1"/>
  <c r="J14" i="26" s="1"/>
  <c r="J177" i="13"/>
  <c r="J202" i="13" s="1"/>
  <c r="D188" i="8"/>
  <c r="D204" i="8"/>
  <c r="D220" i="8"/>
  <c r="D212" i="8"/>
  <c r="D180" i="8"/>
  <c r="D196" i="8"/>
  <c r="D185" i="8"/>
  <c r="D193" i="8"/>
  <c r="D209" i="8"/>
  <c r="D225" i="8"/>
  <c r="D201" i="8"/>
  <c r="D217" i="8"/>
  <c r="D214" i="8"/>
  <c r="D206" i="8"/>
  <c r="D190" i="8"/>
  <c r="D222" i="8"/>
  <c r="D182" i="8"/>
  <c r="D198" i="8"/>
  <c r="J14" i="13"/>
  <c r="J14" i="24" s="1"/>
  <c r="J195" i="11"/>
  <c r="J180" i="13"/>
  <c r="J205" i="13" s="1"/>
  <c r="J63" i="16"/>
  <c r="J62" i="16" s="1"/>
  <c r="J184" i="13"/>
  <c r="J209" i="13" s="1"/>
  <c r="C174" i="13"/>
  <c r="C199" i="13" s="1"/>
  <c r="J60" i="16"/>
  <c r="J59" i="16" s="1"/>
  <c r="J183" i="13"/>
  <c r="J208" i="13" s="1"/>
  <c r="J46" i="16"/>
  <c r="J45" i="16" s="1"/>
  <c r="J181" i="13"/>
  <c r="J206" i="13" s="1"/>
  <c r="J34" i="16"/>
  <c r="J33" i="16" s="1"/>
  <c r="J179" i="13"/>
  <c r="J204" i="13" s="1"/>
  <c r="J54" i="16"/>
  <c r="J53" i="16" s="1"/>
  <c r="J182" i="13"/>
  <c r="J207" i="13" s="1"/>
  <c r="C7" i="13"/>
  <c r="J8" i="16"/>
  <c r="J216" i="11"/>
  <c r="J75" i="16"/>
  <c r="J7" i="16"/>
  <c r="F9" i="22"/>
  <c r="D94" i="7"/>
  <c r="G10" i="22"/>
  <c r="F117" i="12" s="1"/>
  <c r="I94" i="9"/>
  <c r="D94" i="10"/>
  <c r="I94" i="10"/>
  <c r="C94" i="11"/>
  <c r="D84" i="11"/>
  <c r="D152" i="11" s="1"/>
  <c r="I10" i="22"/>
  <c r="E10" i="22"/>
  <c r="I9" i="22"/>
  <c r="H116" i="12" s="1"/>
  <c r="H126" i="12" s="1"/>
  <c r="E9" i="22"/>
  <c r="C84" i="10"/>
  <c r="C195" i="10" s="1"/>
  <c r="E94" i="11"/>
  <c r="J9" i="22"/>
  <c r="D9" i="22"/>
  <c r="G9" i="22"/>
  <c r="I94" i="7"/>
  <c r="F94" i="8"/>
  <c r="G94" i="9"/>
  <c r="D84" i="9"/>
  <c r="D170" i="9" s="1"/>
  <c r="D94" i="9"/>
  <c r="F84" i="9"/>
  <c r="F170" i="9" s="1"/>
  <c r="C84" i="7"/>
  <c r="E84" i="7"/>
  <c r="I84" i="7"/>
  <c r="G84" i="7"/>
  <c r="D84" i="7"/>
  <c r="G94" i="7"/>
  <c r="E94" i="7"/>
  <c r="E94" i="8"/>
  <c r="H94" i="9"/>
  <c r="H84" i="9"/>
  <c r="F94" i="10"/>
  <c r="H94" i="10"/>
  <c r="D94" i="11"/>
  <c r="F94" i="11"/>
  <c r="I84" i="11"/>
  <c r="I152" i="11" s="1"/>
  <c r="F84" i="7"/>
  <c r="C84" i="8"/>
  <c r="C211" i="8" s="1"/>
  <c r="C94" i="8"/>
  <c r="H94" i="8"/>
  <c r="I94" i="8"/>
  <c r="C84" i="9"/>
  <c r="C170" i="9" s="1"/>
  <c r="I84" i="9"/>
  <c r="I170" i="9" s="1"/>
  <c r="E94" i="9"/>
  <c r="I84" i="10"/>
  <c r="I195" i="10" s="1"/>
  <c r="I94" i="11"/>
  <c r="E94" i="10"/>
  <c r="E84" i="8"/>
  <c r="E211" i="8" s="1"/>
  <c r="F84" i="8"/>
  <c r="I84" i="8"/>
  <c r="I211" i="8" s="1"/>
  <c r="H84" i="11"/>
  <c r="E84" i="11"/>
  <c r="H94" i="11"/>
  <c r="G94" i="11"/>
  <c r="F84" i="11"/>
  <c r="F152" i="11" s="1"/>
  <c r="G84" i="11"/>
  <c r="C84" i="11"/>
  <c r="D84" i="10"/>
  <c r="D195" i="10" s="1"/>
  <c r="G84" i="10"/>
  <c r="G94" i="10"/>
  <c r="H84" i="10"/>
  <c r="E84" i="10"/>
  <c r="E195" i="10" s="1"/>
  <c r="F84" i="10"/>
  <c r="F195" i="10" s="1"/>
  <c r="C94" i="10"/>
  <c r="G84" i="9"/>
  <c r="E84" i="9"/>
  <c r="E170" i="9" s="1"/>
  <c r="F94" i="9"/>
  <c r="C94" i="9"/>
  <c r="G94" i="8"/>
  <c r="D84" i="8"/>
  <c r="D211" i="8" s="1"/>
  <c r="H84" i="8"/>
  <c r="H211" i="8" s="1"/>
  <c r="D94" i="8"/>
  <c r="G84" i="8"/>
  <c r="F94" i="7"/>
  <c r="H94" i="7"/>
  <c r="C94" i="7"/>
  <c r="H84" i="7"/>
  <c r="AQ12" i="19"/>
  <c r="E176" i="2"/>
  <c r="E178" i="2" s="1"/>
  <c r="F176" i="2"/>
  <c r="F178" i="2" s="1"/>
  <c r="G176" i="2"/>
  <c r="G178" i="2" s="1"/>
  <c r="H176" i="2"/>
  <c r="H178" i="2" s="1"/>
  <c r="E177" i="2"/>
  <c r="E179" i="2" s="1"/>
  <c r="G177" i="2"/>
  <c r="G179" i="2" s="1"/>
  <c r="H177" i="2"/>
  <c r="H179" i="2" s="1"/>
  <c r="D142" i="2"/>
  <c r="E142" i="2"/>
  <c r="F142" i="2"/>
  <c r="G142" i="2"/>
  <c r="H142" i="2"/>
  <c r="I142" i="2"/>
  <c r="D143" i="2"/>
  <c r="E143" i="2"/>
  <c r="F143" i="2"/>
  <c r="G143" i="2"/>
  <c r="H143" i="2"/>
  <c r="I143" i="2"/>
  <c r="D144" i="2"/>
  <c r="E144" i="2"/>
  <c r="F144" i="2"/>
  <c r="G144" i="2"/>
  <c r="H144" i="2"/>
  <c r="I144" i="2"/>
  <c r="D145" i="2"/>
  <c r="E145" i="2"/>
  <c r="F145" i="2"/>
  <c r="G145" i="2"/>
  <c r="H145" i="2"/>
  <c r="I145" i="2"/>
  <c r="D146" i="2"/>
  <c r="E146" i="2"/>
  <c r="F146" i="2"/>
  <c r="G146" i="2"/>
  <c r="H146" i="2"/>
  <c r="I146" i="2"/>
  <c r="D147" i="2"/>
  <c r="E147" i="2"/>
  <c r="F147" i="2"/>
  <c r="G147" i="2"/>
  <c r="H147" i="2"/>
  <c r="I147" i="2"/>
  <c r="D148" i="2"/>
  <c r="E148" i="2"/>
  <c r="F148" i="2"/>
  <c r="G148" i="2"/>
  <c r="H148" i="2"/>
  <c r="I148" i="2"/>
  <c r="J12" i="13" l="1"/>
  <c r="J176" i="13" s="1"/>
  <c r="J201" i="13" s="1"/>
  <c r="J210" i="13" s="1"/>
  <c r="D187" i="8"/>
  <c r="D186" i="8" s="1"/>
  <c r="D219" i="8"/>
  <c r="D218" i="8" s="1"/>
  <c r="D179" i="8"/>
  <c r="D178" i="8" s="1"/>
  <c r="D210" i="8"/>
  <c r="D203" i="8"/>
  <c r="D202" i="8" s="1"/>
  <c r="D195" i="8"/>
  <c r="D194" i="8" s="1"/>
  <c r="J12" i="24"/>
  <c r="J18" i="26" s="1"/>
  <c r="J17" i="26" s="1"/>
  <c r="J6" i="26" s="1"/>
  <c r="J4" i="26" s="1"/>
  <c r="J6" i="24"/>
  <c r="J217" i="11"/>
  <c r="J78" i="16" s="1"/>
  <c r="J77" i="16"/>
  <c r="J9" i="16"/>
  <c r="J12" i="16"/>
  <c r="J13" i="16"/>
  <c r="J14" i="16"/>
  <c r="J10" i="16"/>
  <c r="J11" i="16"/>
  <c r="H117" i="12"/>
  <c r="H98" i="12" s="1"/>
  <c r="E116" i="12"/>
  <c r="E126" i="12" s="1"/>
  <c r="D117" i="12"/>
  <c r="D10" i="13" s="1"/>
  <c r="D10" i="24" s="1"/>
  <c r="H174" i="2"/>
  <c r="H158" i="2"/>
  <c r="H166" i="2"/>
  <c r="F166" i="2"/>
  <c r="F174" i="2"/>
  <c r="F158" i="2"/>
  <c r="D166" i="2"/>
  <c r="D174" i="2"/>
  <c r="D158" i="2"/>
  <c r="H173" i="2"/>
  <c r="H157" i="2"/>
  <c r="H165" i="2"/>
  <c r="F173" i="2"/>
  <c r="F157" i="2"/>
  <c r="F165" i="2"/>
  <c r="D165" i="2"/>
  <c r="D173" i="2"/>
  <c r="D157" i="2"/>
  <c r="H171" i="2"/>
  <c r="H155" i="2"/>
  <c r="H163" i="2"/>
  <c r="F163" i="2"/>
  <c r="F171" i="2"/>
  <c r="F155" i="2"/>
  <c r="D171" i="2"/>
  <c r="D155" i="2"/>
  <c r="D163" i="2"/>
  <c r="H162" i="2"/>
  <c r="H170" i="2"/>
  <c r="H154" i="2"/>
  <c r="F170" i="2"/>
  <c r="F154" i="2"/>
  <c r="F162" i="2"/>
  <c r="D162" i="2"/>
  <c r="D170" i="2"/>
  <c r="D154" i="2"/>
  <c r="H169" i="2"/>
  <c r="H161" i="2"/>
  <c r="F161" i="2"/>
  <c r="F169" i="2"/>
  <c r="D169" i="2"/>
  <c r="D153" i="2"/>
  <c r="D161" i="2"/>
  <c r="H168" i="2"/>
  <c r="H152" i="2"/>
  <c r="H160" i="2"/>
  <c r="F168" i="2"/>
  <c r="F152" i="2"/>
  <c r="F160" i="2"/>
  <c r="D168" i="2"/>
  <c r="D152" i="2"/>
  <c r="D160" i="2"/>
  <c r="I166" i="2"/>
  <c r="I174" i="2"/>
  <c r="I158" i="2"/>
  <c r="G174" i="2"/>
  <c r="G158" i="2"/>
  <c r="G166" i="2"/>
  <c r="E166" i="2"/>
  <c r="E174" i="2"/>
  <c r="E158" i="2"/>
  <c r="I173" i="2"/>
  <c r="I157" i="2"/>
  <c r="I165" i="2"/>
  <c r="G165" i="2"/>
  <c r="G173" i="2"/>
  <c r="G157" i="2"/>
  <c r="E173" i="2"/>
  <c r="E157" i="2"/>
  <c r="E165" i="2"/>
  <c r="I163" i="2"/>
  <c r="I171" i="2"/>
  <c r="I155" i="2"/>
  <c r="G171" i="2"/>
  <c r="G155" i="2"/>
  <c r="G163" i="2"/>
  <c r="E163" i="2"/>
  <c r="E171" i="2"/>
  <c r="E155" i="2"/>
  <c r="I170" i="2"/>
  <c r="I154" i="2"/>
  <c r="I162" i="2"/>
  <c r="G162" i="2"/>
  <c r="G170" i="2"/>
  <c r="G154" i="2"/>
  <c r="E170" i="2"/>
  <c r="E154" i="2"/>
  <c r="E162" i="2"/>
  <c r="I161" i="2"/>
  <c r="I169" i="2"/>
  <c r="G169" i="2"/>
  <c r="G161" i="2"/>
  <c r="E161" i="2"/>
  <c r="E169" i="2"/>
  <c r="E153" i="2"/>
  <c r="I160" i="2"/>
  <c r="I168" i="2"/>
  <c r="I152" i="2"/>
  <c r="G168" i="2"/>
  <c r="G152" i="2"/>
  <c r="G160" i="2"/>
  <c r="E160" i="2"/>
  <c r="E168" i="2"/>
  <c r="E152" i="2"/>
  <c r="D10" i="22"/>
  <c r="F10" i="22"/>
  <c r="J10" i="22"/>
  <c r="H9" i="22"/>
  <c r="F116" i="12"/>
  <c r="F126" i="12" s="1"/>
  <c r="C116" i="12"/>
  <c r="C126" i="12" s="1"/>
  <c r="I116" i="12"/>
  <c r="I126" i="12" s="1"/>
  <c r="D116" i="12"/>
  <c r="D126" i="12" s="1"/>
  <c r="H10" i="22"/>
  <c r="H91" i="12"/>
  <c r="H90" i="12" s="1"/>
  <c r="H9" i="13"/>
  <c r="H9" i="24" s="1"/>
  <c r="D98" i="12"/>
  <c r="F98" i="12"/>
  <c r="F10" i="13"/>
  <c r="F10" i="24" s="1"/>
  <c r="E91" i="12"/>
  <c r="E88" i="12" s="1"/>
  <c r="E9" i="13"/>
  <c r="E9" i="24" s="1"/>
  <c r="F96" i="12"/>
  <c r="D40" i="22"/>
  <c r="G32" i="22"/>
  <c r="I36" i="22"/>
  <c r="I20" i="22"/>
  <c r="H191" i="13" s="1"/>
  <c r="D44" i="22"/>
  <c r="G36" i="22"/>
  <c r="I40" i="22"/>
  <c r="I24" i="22"/>
  <c r="H192" i="13" s="1"/>
  <c r="D32" i="22"/>
  <c r="F32" i="22"/>
  <c r="G40" i="22"/>
  <c r="G24" i="22"/>
  <c r="F192" i="13" s="1"/>
  <c r="I44" i="22"/>
  <c r="I28" i="22"/>
  <c r="E28" i="22"/>
  <c r="D36" i="22"/>
  <c r="D20" i="22"/>
  <c r="F20" i="22"/>
  <c r="E191" i="13" s="1"/>
  <c r="J36" i="22"/>
  <c r="J40" i="22"/>
  <c r="E40" i="22"/>
  <c r="G44" i="22"/>
  <c r="G28" i="22"/>
  <c r="I32" i="22"/>
  <c r="H180" i="2"/>
  <c r="H181" i="2" s="1"/>
  <c r="H182" i="2" s="1"/>
  <c r="G180" i="2"/>
  <c r="G181" i="2" s="1"/>
  <c r="E180" i="2"/>
  <c r="E181" i="2" s="1"/>
  <c r="J18" i="16" l="1"/>
  <c r="J17" i="16" s="1"/>
  <c r="J6" i="16" s="1"/>
  <c r="G31" i="22"/>
  <c r="F108" i="7" s="1"/>
  <c r="F103" i="7" s="1"/>
  <c r="F102" i="7" s="1"/>
  <c r="F101" i="7" s="1"/>
  <c r="F219" i="7" s="1"/>
  <c r="F193" i="13"/>
  <c r="E31" i="22"/>
  <c r="D108" i="7" s="1"/>
  <c r="D103" i="7" s="1"/>
  <c r="D102" i="7" s="1"/>
  <c r="D101" i="7" s="1"/>
  <c r="D219" i="7" s="1"/>
  <c r="D193" i="13"/>
  <c r="G47" i="22"/>
  <c r="F108" i="2" s="1"/>
  <c r="F103" i="2" s="1"/>
  <c r="F197" i="13"/>
  <c r="I31" i="22"/>
  <c r="H108" i="7" s="1"/>
  <c r="H103" i="7" s="1"/>
  <c r="H102" i="7" s="1"/>
  <c r="H193" i="13"/>
  <c r="F35" i="22"/>
  <c r="E108" i="6" s="1"/>
  <c r="E103" i="6" s="1"/>
  <c r="E102" i="6" s="1"/>
  <c r="E194" i="13"/>
  <c r="G39" i="22"/>
  <c r="F108" i="5" s="1"/>
  <c r="F103" i="5" s="1"/>
  <c r="F102" i="5" s="1"/>
  <c r="F195" i="13"/>
  <c r="G35" i="22"/>
  <c r="F108" i="6" s="1"/>
  <c r="F103" i="6" s="1"/>
  <c r="F102" i="6" s="1"/>
  <c r="F101" i="6" s="1"/>
  <c r="F283" i="6" s="1"/>
  <c r="F194" i="13"/>
  <c r="D23" i="22"/>
  <c r="C108" i="9" s="1"/>
  <c r="C103" i="9" s="1"/>
  <c r="C102" i="9" s="1"/>
  <c r="C191" i="13"/>
  <c r="D35" i="22"/>
  <c r="C108" i="6" s="1"/>
  <c r="C103" i="6" s="1"/>
  <c r="C102" i="6" s="1"/>
  <c r="C101" i="6" s="1"/>
  <c r="C283" i="6" s="1"/>
  <c r="C194" i="13"/>
  <c r="D47" i="22"/>
  <c r="C108" i="2" s="1"/>
  <c r="C103" i="2" s="1"/>
  <c r="C197" i="13"/>
  <c r="D43" i="22"/>
  <c r="C196" i="13"/>
  <c r="E43" i="22"/>
  <c r="D196" i="13"/>
  <c r="I47" i="22"/>
  <c r="H108" i="2" s="1"/>
  <c r="H103" i="2" s="1"/>
  <c r="H197" i="13"/>
  <c r="I35" i="22"/>
  <c r="H108" i="6" s="1"/>
  <c r="H103" i="6" s="1"/>
  <c r="H102" i="6" s="1"/>
  <c r="H101" i="6" s="1"/>
  <c r="H283" i="6" s="1"/>
  <c r="H194" i="13"/>
  <c r="J43" i="22"/>
  <c r="I196" i="13"/>
  <c r="D39" i="22"/>
  <c r="C108" i="5" s="1"/>
  <c r="C103" i="5" s="1"/>
  <c r="C102" i="5" s="1"/>
  <c r="C195" i="13"/>
  <c r="J39" i="22"/>
  <c r="I108" i="5" s="1"/>
  <c r="I103" i="5" s="1"/>
  <c r="I102" i="5" s="1"/>
  <c r="I101" i="5" s="1"/>
  <c r="I195" i="13"/>
  <c r="G43" i="22"/>
  <c r="F196" i="13"/>
  <c r="I43" i="22"/>
  <c r="H196" i="13"/>
  <c r="I39" i="22"/>
  <c r="H108" i="5" s="1"/>
  <c r="H103" i="5" s="1"/>
  <c r="H102" i="5" s="1"/>
  <c r="H195" i="13"/>
  <c r="G182" i="2"/>
  <c r="E182" i="2"/>
  <c r="G151" i="2"/>
  <c r="J4" i="24"/>
  <c r="D159" i="2"/>
  <c r="E151" i="2"/>
  <c r="H159" i="2"/>
  <c r="F159" i="2"/>
  <c r="F151" i="2"/>
  <c r="H10" i="13"/>
  <c r="H10" i="24" s="1"/>
  <c r="I151" i="2"/>
  <c r="E117" i="12"/>
  <c r="E10" i="13" s="1"/>
  <c r="E10" i="24" s="1"/>
  <c r="H151" i="2"/>
  <c r="D151" i="2"/>
  <c r="H89" i="12"/>
  <c r="F97" i="12"/>
  <c r="F107" i="12"/>
  <c r="H96" i="12"/>
  <c r="H107" i="12"/>
  <c r="D96" i="12"/>
  <c r="D107" i="12"/>
  <c r="I117" i="12"/>
  <c r="I10" i="13" s="1"/>
  <c r="I10" i="24" s="1"/>
  <c r="H86" i="12"/>
  <c r="E90" i="12"/>
  <c r="G159" i="2"/>
  <c r="G167" i="2"/>
  <c r="E159" i="2"/>
  <c r="H95" i="12"/>
  <c r="H87" i="12"/>
  <c r="E87" i="12"/>
  <c r="D95" i="12"/>
  <c r="H97" i="12"/>
  <c r="H85" i="12"/>
  <c r="H88" i="12"/>
  <c r="E85" i="12"/>
  <c r="D97" i="12"/>
  <c r="E89" i="12"/>
  <c r="E86" i="12"/>
  <c r="F95" i="12"/>
  <c r="G117" i="12"/>
  <c r="G116" i="12"/>
  <c r="G126" i="12" s="1"/>
  <c r="I16" i="22"/>
  <c r="G16" i="22"/>
  <c r="D9" i="13"/>
  <c r="D9" i="24" s="1"/>
  <c r="D91" i="12"/>
  <c r="C91" i="12"/>
  <c r="C9" i="13"/>
  <c r="D16" i="22"/>
  <c r="I9" i="13"/>
  <c r="I9" i="24" s="1"/>
  <c r="I91" i="12"/>
  <c r="F91" i="12"/>
  <c r="F9" i="13"/>
  <c r="F9" i="24" s="1"/>
  <c r="H101" i="7"/>
  <c r="H219" i="7" s="1"/>
  <c r="G27" i="22"/>
  <c r="E101" i="6"/>
  <c r="E283" i="6" s="1"/>
  <c r="I27" i="22"/>
  <c r="F101" i="5"/>
  <c r="I98" i="12"/>
  <c r="F23" i="22"/>
  <c r="E108" i="9" s="1"/>
  <c r="I23" i="22"/>
  <c r="H108" i="9" s="1"/>
  <c r="F109" i="5"/>
  <c r="F109" i="7"/>
  <c r="C109" i="2"/>
  <c r="C94" i="2"/>
  <c r="C109" i="9"/>
  <c r="E109" i="6"/>
  <c r="F109" i="6"/>
  <c r="D167" i="2"/>
  <c r="F94" i="2"/>
  <c r="F109" i="2"/>
  <c r="D109" i="7"/>
  <c r="H109" i="7"/>
  <c r="C109" i="6"/>
  <c r="C117" i="12"/>
  <c r="H109" i="6"/>
  <c r="E24" i="22"/>
  <c r="D192" i="13" s="1"/>
  <c r="F36" i="22"/>
  <c r="H94" i="2"/>
  <c r="H109" i="2"/>
  <c r="G20" i="22"/>
  <c r="F191" i="13" s="1"/>
  <c r="F167" i="2"/>
  <c r="E36" i="22"/>
  <c r="J12" i="22"/>
  <c r="I189" i="13" s="1"/>
  <c r="J20" i="22"/>
  <c r="I191" i="13" s="1"/>
  <c r="E20" i="22"/>
  <c r="D191" i="13" s="1"/>
  <c r="E32" i="22"/>
  <c r="J28" i="22"/>
  <c r="F28" i="22"/>
  <c r="D28" i="22"/>
  <c r="E44" i="22"/>
  <c r="J24" i="22"/>
  <c r="I192" i="13" s="1"/>
  <c r="F24" i="22"/>
  <c r="E192" i="13" s="1"/>
  <c r="D24" i="22"/>
  <c r="G12" i="22"/>
  <c r="F189" i="13" s="1"/>
  <c r="I8" i="22"/>
  <c r="H188" i="13" s="1"/>
  <c r="I12" i="22"/>
  <c r="H189" i="13" s="1"/>
  <c r="J32" i="22"/>
  <c r="F12" i="22"/>
  <c r="E189" i="13" s="1"/>
  <c r="J44" i="22"/>
  <c r="F44" i="22"/>
  <c r="D8" i="22"/>
  <c r="D12" i="22"/>
  <c r="F40" i="22"/>
  <c r="E167" i="2"/>
  <c r="H167" i="2"/>
  <c r="I159" i="2"/>
  <c r="I167" i="2"/>
  <c r="E47" i="22" l="1"/>
  <c r="D108" i="2" s="1"/>
  <c r="D103" i="2" s="1"/>
  <c r="D197" i="13"/>
  <c r="E39" i="22"/>
  <c r="D108" i="5" s="1"/>
  <c r="D103" i="5" s="1"/>
  <c r="D102" i="5" s="1"/>
  <c r="D240" i="5" s="1"/>
  <c r="D195" i="13"/>
  <c r="D11" i="22"/>
  <c r="C188" i="13"/>
  <c r="J35" i="22"/>
  <c r="I108" i="6" s="1"/>
  <c r="I103" i="6" s="1"/>
  <c r="I102" i="6" s="1"/>
  <c r="I101" i="6" s="1"/>
  <c r="I283" i="6" s="1"/>
  <c r="I194" i="13"/>
  <c r="D27" i="22"/>
  <c r="C103" i="8" s="1"/>
  <c r="C192" i="13"/>
  <c r="D31" i="22"/>
  <c r="C108" i="7" s="1"/>
  <c r="C103" i="7" s="1"/>
  <c r="C102" i="7" s="1"/>
  <c r="C101" i="7" s="1"/>
  <c r="C193" i="13"/>
  <c r="C109" i="5"/>
  <c r="G19" i="22"/>
  <c r="F108" i="10" s="1"/>
  <c r="F109" i="10" s="1"/>
  <c r="F190" i="13"/>
  <c r="D15" i="22"/>
  <c r="C189" i="13"/>
  <c r="F31" i="22"/>
  <c r="E108" i="7" s="1"/>
  <c r="E103" i="7" s="1"/>
  <c r="E102" i="7" s="1"/>
  <c r="E193" i="13"/>
  <c r="I19" i="22"/>
  <c r="H108" i="10" s="1"/>
  <c r="H109" i="10" s="1"/>
  <c r="H190" i="13"/>
  <c r="F109" i="1"/>
  <c r="F110" i="1" s="1"/>
  <c r="D109" i="1"/>
  <c r="D110" i="1" s="1"/>
  <c r="F47" i="22"/>
  <c r="E108" i="2" s="1"/>
  <c r="E103" i="2" s="1"/>
  <c r="E197" i="13"/>
  <c r="F43" i="22"/>
  <c r="E196" i="13"/>
  <c r="J47" i="22"/>
  <c r="I108" i="2" s="1"/>
  <c r="I103" i="2" s="1"/>
  <c r="I197" i="13"/>
  <c r="J31" i="22"/>
  <c r="I108" i="7" s="1"/>
  <c r="I103" i="7" s="1"/>
  <c r="I102" i="7" s="1"/>
  <c r="I101" i="7" s="1"/>
  <c r="I219" i="7" s="1"/>
  <c r="I193" i="13"/>
  <c r="H109" i="5"/>
  <c r="F39" i="22"/>
  <c r="E108" i="5" s="1"/>
  <c r="E103" i="5" s="1"/>
  <c r="E102" i="5" s="1"/>
  <c r="E101" i="5" s="1"/>
  <c r="E195" i="13"/>
  <c r="I109" i="5"/>
  <c r="C101" i="5"/>
  <c r="H101" i="5"/>
  <c r="C101" i="9"/>
  <c r="E35" i="22"/>
  <c r="D108" i="6" s="1"/>
  <c r="D103" i="6" s="1"/>
  <c r="D194" i="13"/>
  <c r="D19" i="22"/>
  <c r="C108" i="10" s="1"/>
  <c r="C109" i="10" s="1"/>
  <c r="C190" i="13"/>
  <c r="H103" i="1"/>
  <c r="H109" i="1"/>
  <c r="H110" i="1" s="1"/>
  <c r="I109" i="1"/>
  <c r="I110" i="1" s="1"/>
  <c r="C109" i="1"/>
  <c r="C110" i="1" s="1"/>
  <c r="H175" i="2"/>
  <c r="F175" i="2"/>
  <c r="E175" i="2"/>
  <c r="I175" i="2"/>
  <c r="D175" i="2"/>
  <c r="G175" i="2"/>
  <c r="E213" i="2"/>
  <c r="H213" i="2"/>
  <c r="F213" i="2"/>
  <c r="D213" i="2"/>
  <c r="E98" i="12"/>
  <c r="E96" i="12" s="1"/>
  <c r="C9" i="24"/>
  <c r="J4" i="16"/>
  <c r="F94" i="12"/>
  <c r="D94" i="12"/>
  <c r="H94" i="12"/>
  <c r="G8" i="22"/>
  <c r="H84" i="12"/>
  <c r="G213" i="2"/>
  <c r="E84" i="12"/>
  <c r="I95" i="12"/>
  <c r="I107" i="12"/>
  <c r="I96" i="12"/>
  <c r="I97" i="12"/>
  <c r="I213" i="2"/>
  <c r="G9" i="13"/>
  <c r="G9" i="24" s="1"/>
  <c r="G91" i="12"/>
  <c r="G98" i="12"/>
  <c r="G107" i="12" s="1"/>
  <c r="G10" i="13"/>
  <c r="G10" i="24" s="1"/>
  <c r="H103" i="8"/>
  <c r="H109" i="8"/>
  <c r="F103" i="8"/>
  <c r="F109" i="8"/>
  <c r="F16" i="22"/>
  <c r="I89" i="12"/>
  <c r="I87" i="12"/>
  <c r="I90" i="12"/>
  <c r="I86" i="12"/>
  <c r="I88" i="12"/>
  <c r="I85" i="12"/>
  <c r="D89" i="12"/>
  <c r="D85" i="12"/>
  <c r="D86" i="12"/>
  <c r="D90" i="12"/>
  <c r="D88" i="12"/>
  <c r="D87" i="12"/>
  <c r="E16" i="22"/>
  <c r="J16" i="22"/>
  <c r="F87" i="12"/>
  <c r="F85" i="12"/>
  <c r="F89" i="12"/>
  <c r="F88" i="12"/>
  <c r="F86" i="12"/>
  <c r="F90" i="12"/>
  <c r="C87" i="12"/>
  <c r="C90" i="12"/>
  <c r="C85" i="12"/>
  <c r="C89" i="12"/>
  <c r="C88" i="12"/>
  <c r="C86" i="12"/>
  <c r="E103" i="9"/>
  <c r="E102" i="9" s="1"/>
  <c r="E109" i="9"/>
  <c r="H103" i="9"/>
  <c r="H102" i="9" s="1"/>
  <c r="H109" i="9"/>
  <c r="I11" i="22"/>
  <c r="G15" i="22"/>
  <c r="F108" i="11" s="1"/>
  <c r="J27" i="22"/>
  <c r="D102" i="6"/>
  <c r="D101" i="6" s="1"/>
  <c r="J15" i="22"/>
  <c r="I108" i="11" s="1"/>
  <c r="E27" i="22"/>
  <c r="F15" i="22"/>
  <c r="E108" i="11" s="1"/>
  <c r="I15" i="22"/>
  <c r="H108" i="11" s="1"/>
  <c r="F27" i="22"/>
  <c r="E101" i="7"/>
  <c r="E23" i="22"/>
  <c r="D108" i="9" s="1"/>
  <c r="J23" i="22"/>
  <c r="I108" i="9" s="1"/>
  <c r="G23" i="22"/>
  <c r="F108" i="9" s="1"/>
  <c r="C98" i="12"/>
  <c r="C97" i="12" s="1"/>
  <c r="C10" i="13"/>
  <c r="C103" i="10"/>
  <c r="C102" i="10" s="1"/>
  <c r="H103" i="10"/>
  <c r="H102" i="10" s="1"/>
  <c r="F103" i="10"/>
  <c r="F102" i="10" s="1"/>
  <c r="C118" i="12"/>
  <c r="C119" i="12" s="1"/>
  <c r="F102" i="2"/>
  <c r="H102" i="2"/>
  <c r="C102" i="2"/>
  <c r="D94" i="2"/>
  <c r="D109" i="2"/>
  <c r="E109" i="7"/>
  <c r="D109" i="5"/>
  <c r="I94" i="2"/>
  <c r="I109" i="2"/>
  <c r="C109" i="8"/>
  <c r="C102" i="8" s="1"/>
  <c r="C109" i="7"/>
  <c r="E109" i="5"/>
  <c r="I109" i="7"/>
  <c r="D109" i="6"/>
  <c r="E94" i="2"/>
  <c r="E109" i="2"/>
  <c r="I109" i="6"/>
  <c r="F8" i="22"/>
  <c r="E188" i="13" s="1"/>
  <c r="E8" i="22"/>
  <c r="D188" i="13" s="1"/>
  <c r="E12" i="22"/>
  <c r="D189" i="13" s="1"/>
  <c r="J8" i="22"/>
  <c r="I188" i="13" s="1"/>
  <c r="P24" i="14"/>
  <c r="Q24" i="14"/>
  <c r="R24" i="14"/>
  <c r="O24" i="14"/>
  <c r="E97" i="12" l="1"/>
  <c r="C108" i="11"/>
  <c r="C109" i="11" s="1"/>
  <c r="C103" i="1"/>
  <c r="D101" i="5"/>
  <c r="I103" i="1"/>
  <c r="J19" i="22"/>
  <c r="I108" i="10" s="1"/>
  <c r="I109" i="10" s="1"/>
  <c r="I190" i="13"/>
  <c r="E109" i="1"/>
  <c r="E110" i="1" s="1"/>
  <c r="D103" i="1"/>
  <c r="E19" i="22"/>
  <c r="D108" i="10" s="1"/>
  <c r="D109" i="10" s="1"/>
  <c r="D190" i="13"/>
  <c r="G11" i="22"/>
  <c r="F188" i="13"/>
  <c r="I102" i="1"/>
  <c r="I101" i="1" s="1"/>
  <c r="E95" i="12"/>
  <c r="F103" i="1"/>
  <c r="F19" i="22"/>
  <c r="E108" i="10" s="1"/>
  <c r="E109" i="10" s="1"/>
  <c r="E190" i="13"/>
  <c r="C102" i="1"/>
  <c r="C101" i="1" s="1"/>
  <c r="H102" i="1"/>
  <c r="H101" i="1" s="1"/>
  <c r="E107" i="12"/>
  <c r="J6" i="18"/>
  <c r="J37" i="18"/>
  <c r="J48" i="18"/>
  <c r="J23" i="18"/>
  <c r="J22" i="18"/>
  <c r="J26" i="18"/>
  <c r="J19" i="18"/>
  <c r="J28" i="18"/>
  <c r="J49" i="18"/>
  <c r="J20" i="18"/>
  <c r="J65" i="18"/>
  <c r="J41" i="18"/>
  <c r="J63" i="18"/>
  <c r="J55" i="18"/>
  <c r="J35" i="18"/>
  <c r="J44" i="18"/>
  <c r="J21" i="18"/>
  <c r="J27" i="18"/>
  <c r="J43" i="18"/>
  <c r="J25" i="18"/>
  <c r="J57" i="18"/>
  <c r="J32" i="18"/>
  <c r="J16" i="18"/>
  <c r="J52" i="18"/>
  <c r="J58" i="18"/>
  <c r="J56" i="18"/>
  <c r="J39" i="18"/>
  <c r="J29" i="18"/>
  <c r="J36" i="18"/>
  <c r="J5" i="18"/>
  <c r="J46" i="18"/>
  <c r="J38" i="18"/>
  <c r="J31" i="18"/>
  <c r="J30" i="18"/>
  <c r="J42" i="18"/>
  <c r="J64" i="18"/>
  <c r="J24" i="18"/>
  <c r="J47" i="18"/>
  <c r="J61" i="18"/>
  <c r="J50" i="18"/>
  <c r="J51" i="18"/>
  <c r="J4" i="18"/>
  <c r="J34" i="18"/>
  <c r="J54" i="18"/>
  <c r="J60" i="18"/>
  <c r="J33" i="18"/>
  <c r="J53" i="18"/>
  <c r="J45" i="18"/>
  <c r="J7" i="18"/>
  <c r="J18" i="18"/>
  <c r="J40" i="18"/>
  <c r="J8" i="18"/>
  <c r="J62" i="18"/>
  <c r="J59" i="18"/>
  <c r="J17" i="18"/>
  <c r="J11" i="18"/>
  <c r="J9" i="18"/>
  <c r="J12" i="18"/>
  <c r="J14" i="18"/>
  <c r="J10" i="18"/>
  <c r="J13" i="18"/>
  <c r="C10" i="24"/>
  <c r="I94" i="12"/>
  <c r="I103" i="11"/>
  <c r="I102" i="11" s="1"/>
  <c r="I109" i="11"/>
  <c r="C96" i="12"/>
  <c r="C107" i="12"/>
  <c r="C95" i="12"/>
  <c r="F84" i="12"/>
  <c r="C84" i="12"/>
  <c r="D84" i="12"/>
  <c r="I84" i="12"/>
  <c r="E94" i="12"/>
  <c r="G96" i="12"/>
  <c r="G95" i="12"/>
  <c r="G97" i="12"/>
  <c r="G89" i="12"/>
  <c r="G88" i="12"/>
  <c r="G86" i="12"/>
  <c r="G87" i="12"/>
  <c r="G90" i="12"/>
  <c r="G85" i="12"/>
  <c r="H103" i="11"/>
  <c r="H102" i="11" s="1"/>
  <c r="H109" i="11"/>
  <c r="D103" i="8"/>
  <c r="D109" i="8"/>
  <c r="F103" i="11"/>
  <c r="F102" i="11" s="1"/>
  <c r="F109" i="11"/>
  <c r="E103" i="11"/>
  <c r="E102" i="11" s="1"/>
  <c r="E101" i="11" s="1"/>
  <c r="E109" i="11"/>
  <c r="I103" i="8"/>
  <c r="I109" i="8"/>
  <c r="E103" i="8"/>
  <c r="E109" i="8"/>
  <c r="F118" i="12"/>
  <c r="F119" i="12" s="1"/>
  <c r="H118" i="12"/>
  <c r="H119" i="12" s="1"/>
  <c r="F102" i="8"/>
  <c r="F101" i="8" s="1"/>
  <c r="F262" i="8" s="1"/>
  <c r="H102" i="8"/>
  <c r="H101" i="8" s="1"/>
  <c r="H262" i="8" s="1"/>
  <c r="C101" i="10"/>
  <c r="C244" i="10" s="1"/>
  <c r="I103" i="9"/>
  <c r="I102" i="9" s="1"/>
  <c r="I109" i="9"/>
  <c r="F103" i="9"/>
  <c r="F102" i="9" s="1"/>
  <c r="F109" i="9"/>
  <c r="D103" i="9"/>
  <c r="D102" i="9" s="1"/>
  <c r="D109" i="9"/>
  <c r="I103" i="10"/>
  <c r="I102" i="10" s="1"/>
  <c r="E15" i="22"/>
  <c r="D108" i="11" s="1"/>
  <c r="J11" i="22"/>
  <c r="E11" i="22"/>
  <c r="F11" i="22"/>
  <c r="C112" i="12"/>
  <c r="C111" i="12" s="1"/>
  <c r="C11" i="13"/>
  <c r="F101" i="10"/>
  <c r="H101" i="10"/>
  <c r="H244" i="10" s="1"/>
  <c r="F112" i="12"/>
  <c r="F111" i="12" s="1"/>
  <c r="E103" i="10"/>
  <c r="E102" i="10" s="1"/>
  <c r="D103" i="10"/>
  <c r="D102" i="10" s="1"/>
  <c r="H101" i="9"/>
  <c r="E101" i="9"/>
  <c r="E239" i="9" s="1"/>
  <c r="C101" i="8"/>
  <c r="C262" i="8" s="1"/>
  <c r="D102" i="2"/>
  <c r="H101" i="2"/>
  <c r="E102" i="2"/>
  <c r="I102" i="2"/>
  <c r="F101" i="2"/>
  <c r="F205" i="2" s="1"/>
  <c r="C101" i="2"/>
  <c r="H12" i="22"/>
  <c r="G189" i="13" s="1"/>
  <c r="H28" i="22"/>
  <c r="H44" i="22"/>
  <c r="H24" i="22"/>
  <c r="G192" i="13" s="1"/>
  <c r="H40" i="22"/>
  <c r="H20" i="22"/>
  <c r="G191" i="13" s="1"/>
  <c r="H36" i="22"/>
  <c r="H32" i="22"/>
  <c r="F120" i="7"/>
  <c r="F117" i="7"/>
  <c r="F115" i="7"/>
  <c r="F114" i="7"/>
  <c r="P121" i="7"/>
  <c r="D117" i="7" s="1"/>
  <c r="Q121" i="7"/>
  <c r="E120" i="7" s="1"/>
  <c r="O121" i="7"/>
  <c r="C117" i="7" s="1"/>
  <c r="H111" i="7"/>
  <c r="G111" i="7"/>
  <c r="R113" i="7"/>
  <c r="C103" i="11" l="1"/>
  <c r="C102" i="11" s="1"/>
  <c r="C101" i="11" s="1"/>
  <c r="E103" i="1"/>
  <c r="H43" i="22"/>
  <c r="G196" i="13"/>
  <c r="H35" i="22"/>
  <c r="G108" i="6" s="1"/>
  <c r="G103" i="6" s="1"/>
  <c r="G102" i="6" s="1"/>
  <c r="G101" i="6" s="1"/>
  <c r="G283" i="6" s="1"/>
  <c r="G194" i="13"/>
  <c r="E102" i="1"/>
  <c r="E101" i="1" s="1"/>
  <c r="H39" i="22"/>
  <c r="G108" i="5" s="1"/>
  <c r="G103" i="5" s="1"/>
  <c r="G102" i="5" s="1"/>
  <c r="G195" i="13"/>
  <c r="H47" i="22"/>
  <c r="G108" i="2" s="1"/>
  <c r="G103" i="2" s="1"/>
  <c r="G197" i="13"/>
  <c r="H31" i="22"/>
  <c r="G108" i="7" s="1"/>
  <c r="G103" i="7" s="1"/>
  <c r="G102" i="7" s="1"/>
  <c r="G193" i="13"/>
  <c r="F102" i="1"/>
  <c r="F101" i="1" s="1"/>
  <c r="D102" i="1"/>
  <c r="D101" i="1" s="1"/>
  <c r="C11" i="24"/>
  <c r="I101" i="11"/>
  <c r="F111" i="7"/>
  <c r="D120" i="7"/>
  <c r="F101" i="11"/>
  <c r="H101" i="11"/>
  <c r="C94" i="12"/>
  <c r="F110" i="12"/>
  <c r="F124" i="12" s="1"/>
  <c r="F128" i="12"/>
  <c r="H112" i="12"/>
  <c r="H111" i="12" s="1"/>
  <c r="G94" i="12"/>
  <c r="F11" i="13"/>
  <c r="F11" i="24" s="1"/>
  <c r="G84" i="12"/>
  <c r="H11" i="13"/>
  <c r="H11" i="24" s="1"/>
  <c r="C110" i="12"/>
  <c r="C124" i="12" s="1"/>
  <c r="C128" i="12"/>
  <c r="D103" i="11"/>
  <c r="D102" i="11" s="1"/>
  <c r="D109" i="11"/>
  <c r="H16" i="22"/>
  <c r="E118" i="12"/>
  <c r="E119" i="12" s="1"/>
  <c r="D118" i="12"/>
  <c r="D119" i="12" s="1"/>
  <c r="I118" i="12"/>
  <c r="I119" i="12" s="1"/>
  <c r="E102" i="8"/>
  <c r="E101" i="8" s="1"/>
  <c r="I102" i="8"/>
  <c r="I101" i="8" s="1"/>
  <c r="D102" i="8"/>
  <c r="D101" i="8" s="1"/>
  <c r="D262" i="8" s="1"/>
  <c r="H23" i="22"/>
  <c r="G108" i="9" s="1"/>
  <c r="H27" i="22"/>
  <c r="I101" i="10"/>
  <c r="I244" i="10" s="1"/>
  <c r="D101" i="9"/>
  <c r="F101" i="9"/>
  <c r="F239" i="9" s="1"/>
  <c r="H15" i="22"/>
  <c r="G108" i="11" s="1"/>
  <c r="D101" i="10"/>
  <c r="E101" i="10"/>
  <c r="E244" i="10" s="1"/>
  <c r="I101" i="9"/>
  <c r="I239" i="9" s="1"/>
  <c r="E101" i="2"/>
  <c r="I101" i="2"/>
  <c r="D101" i="2"/>
  <c r="D205" i="2" s="1"/>
  <c r="G94" i="2"/>
  <c r="G109" i="2"/>
  <c r="D115" i="7"/>
  <c r="G109" i="7"/>
  <c r="G109" i="6"/>
  <c r="G109" i="5"/>
  <c r="E115" i="7"/>
  <c r="E117" i="7"/>
  <c r="H8" i="22"/>
  <c r="G188" i="13" s="1"/>
  <c r="C120" i="7"/>
  <c r="C115" i="7"/>
  <c r="G101" i="5" l="1"/>
  <c r="G240" i="5"/>
  <c r="H19" i="22"/>
  <c r="G108" i="10" s="1"/>
  <c r="G109" i="10" s="1"/>
  <c r="G190" i="13"/>
  <c r="G101" i="7"/>
  <c r="G109" i="1"/>
  <c r="G110" i="1" s="1"/>
  <c r="I112" i="12"/>
  <c r="I111" i="12" s="1"/>
  <c r="I110" i="12" s="1"/>
  <c r="I124" i="12" s="1"/>
  <c r="F8" i="24"/>
  <c r="F16" i="26" s="1"/>
  <c r="F5" i="26" s="1"/>
  <c r="H8" i="24"/>
  <c r="H16" i="26" s="1"/>
  <c r="H5" i="26" s="1"/>
  <c r="C8" i="24"/>
  <c r="D114" i="7"/>
  <c r="D111" i="7" s="1"/>
  <c r="E11" i="13"/>
  <c r="E11" i="24" s="1"/>
  <c r="H110" i="12"/>
  <c r="H124" i="12" s="1"/>
  <c r="H128" i="12"/>
  <c r="D112" i="12"/>
  <c r="D111" i="12" s="1"/>
  <c r="I11" i="13"/>
  <c r="I11" i="24" s="1"/>
  <c r="E112" i="12"/>
  <c r="E111" i="12" s="1"/>
  <c r="D11" i="13"/>
  <c r="D11" i="24" s="1"/>
  <c r="D101" i="11"/>
  <c r="G103" i="11"/>
  <c r="G102" i="11" s="1"/>
  <c r="G109" i="11"/>
  <c r="G103" i="9"/>
  <c r="G102" i="9" s="1"/>
  <c r="G101" i="9" s="1"/>
  <c r="G239" i="9" s="1"/>
  <c r="G109" i="9"/>
  <c r="G103" i="8"/>
  <c r="G109" i="8"/>
  <c r="H11" i="22"/>
  <c r="G103" i="10"/>
  <c r="G102" i="10" s="1"/>
  <c r="G102" i="2"/>
  <c r="E114" i="7"/>
  <c r="E111" i="7" s="1"/>
  <c r="C114" i="7"/>
  <c r="G103" i="1" l="1"/>
  <c r="I128" i="12"/>
  <c r="C111" i="7"/>
  <c r="I8" i="24"/>
  <c r="I16" i="26" s="1"/>
  <c r="I5" i="26" s="1"/>
  <c r="E8" i="24"/>
  <c r="E16" i="26" s="1"/>
  <c r="E5" i="26" s="1"/>
  <c r="D8" i="24"/>
  <c r="D16" i="26" s="1"/>
  <c r="D5" i="26" s="1"/>
  <c r="C16" i="26"/>
  <c r="G118" i="12"/>
  <c r="G119" i="12" s="1"/>
  <c r="E110" i="12"/>
  <c r="E124" i="12" s="1"/>
  <c r="E128" i="12"/>
  <c r="D110" i="12"/>
  <c r="D124" i="12" s="1"/>
  <c r="D128" i="12"/>
  <c r="G101" i="11"/>
  <c r="G102" i="8"/>
  <c r="G101" i="8" s="1"/>
  <c r="G262" i="8" s="1"/>
  <c r="G101" i="10"/>
  <c r="G101" i="2"/>
  <c r="G112" i="12" l="1"/>
  <c r="G111" i="12" s="1"/>
  <c r="G128" i="12" s="1"/>
  <c r="G102" i="1"/>
  <c r="G101" i="1" s="1"/>
  <c r="C5" i="26"/>
  <c r="G11" i="13"/>
  <c r="G11" i="24" s="1"/>
  <c r="I169" i="13"/>
  <c r="I169" i="24" s="1"/>
  <c r="I165" i="13"/>
  <c r="I165" i="24" s="1"/>
  <c r="I161" i="13"/>
  <c r="I161" i="24" s="1"/>
  <c r="G110" i="12" l="1"/>
  <c r="G124" i="12" s="1"/>
  <c r="G8" i="24"/>
  <c r="G16" i="26" s="1"/>
  <c r="G5" i="26" s="1"/>
  <c r="D160" i="5"/>
  <c r="E160" i="5"/>
  <c r="F160" i="5"/>
  <c r="G160" i="5"/>
  <c r="H160" i="5"/>
  <c r="I160" i="5"/>
  <c r="D161" i="5"/>
  <c r="E161" i="5"/>
  <c r="F161" i="5"/>
  <c r="G161" i="5"/>
  <c r="H161" i="5"/>
  <c r="I161" i="5"/>
  <c r="D162" i="5"/>
  <c r="E162" i="5"/>
  <c r="F162" i="5"/>
  <c r="G162" i="5"/>
  <c r="H162" i="5"/>
  <c r="I162" i="5"/>
  <c r="D163" i="5"/>
  <c r="E163" i="5"/>
  <c r="F163" i="5"/>
  <c r="G163" i="5"/>
  <c r="H163" i="5"/>
  <c r="I163" i="5"/>
  <c r="D164" i="5"/>
  <c r="E164" i="5"/>
  <c r="F164" i="5"/>
  <c r="G164" i="5"/>
  <c r="H164" i="5"/>
  <c r="I164" i="5"/>
  <c r="D165" i="5"/>
  <c r="E165" i="5"/>
  <c r="F165" i="5"/>
  <c r="G165" i="5"/>
  <c r="H165" i="5"/>
  <c r="I165" i="5"/>
  <c r="D166" i="5"/>
  <c r="E166" i="5"/>
  <c r="F166" i="5"/>
  <c r="G166" i="5"/>
  <c r="H166" i="5"/>
  <c r="I166" i="5"/>
  <c r="C161" i="5"/>
  <c r="C162" i="5"/>
  <c r="C163" i="5"/>
  <c r="C164" i="5"/>
  <c r="C165" i="5"/>
  <c r="C166" i="5"/>
  <c r="C160" i="5"/>
  <c r="F194" i="5" l="1"/>
  <c r="F186" i="5"/>
  <c r="F178" i="5"/>
  <c r="F170" i="5"/>
  <c r="F202" i="5"/>
  <c r="I170" i="5"/>
  <c r="I194" i="5"/>
  <c r="I202" i="5"/>
  <c r="I178" i="5"/>
  <c r="I186" i="5"/>
  <c r="E170" i="5"/>
  <c r="E202" i="5"/>
  <c r="E194" i="5"/>
  <c r="E186" i="5"/>
  <c r="E178" i="5"/>
  <c r="G194" i="5"/>
  <c r="G202" i="5"/>
  <c r="G186" i="5"/>
  <c r="G178" i="5"/>
  <c r="G170" i="5"/>
  <c r="C170" i="5"/>
  <c r="C186" i="5"/>
  <c r="C194" i="5"/>
  <c r="C178" i="5"/>
  <c r="C202" i="5"/>
  <c r="H194" i="5"/>
  <c r="H178" i="5"/>
  <c r="H202" i="5"/>
  <c r="H170" i="5"/>
  <c r="H186" i="5"/>
  <c r="D194" i="5"/>
  <c r="D186" i="5"/>
  <c r="D178" i="5"/>
  <c r="D202" i="5"/>
  <c r="D170" i="5"/>
  <c r="C197" i="5"/>
  <c r="C181" i="5"/>
  <c r="C205" i="5"/>
  <c r="C189" i="5"/>
  <c r="C173" i="5"/>
  <c r="C208" i="5"/>
  <c r="C184" i="5"/>
  <c r="C192" i="5"/>
  <c r="C200" i="5"/>
  <c r="C176" i="5"/>
  <c r="C188" i="5"/>
  <c r="C172" i="5"/>
  <c r="C196" i="5"/>
  <c r="C180" i="5"/>
  <c r="C204" i="5"/>
  <c r="I184" i="5"/>
  <c r="I200" i="5"/>
  <c r="I176" i="5"/>
  <c r="I192" i="5"/>
  <c r="I208" i="5"/>
  <c r="G192" i="5"/>
  <c r="G208" i="5"/>
  <c r="G184" i="5"/>
  <c r="G200" i="5"/>
  <c r="G176" i="5"/>
  <c r="E184" i="5"/>
  <c r="E200" i="5"/>
  <c r="E176" i="5"/>
  <c r="E192" i="5"/>
  <c r="E208" i="5"/>
  <c r="I205" i="5"/>
  <c r="I189" i="5"/>
  <c r="I173" i="5"/>
  <c r="I197" i="5"/>
  <c r="I181" i="5"/>
  <c r="G197" i="5"/>
  <c r="G181" i="5"/>
  <c r="G205" i="5"/>
  <c r="G189" i="5"/>
  <c r="G173" i="5"/>
  <c r="E205" i="5"/>
  <c r="E189" i="5"/>
  <c r="E173" i="5"/>
  <c r="E197" i="5"/>
  <c r="E181" i="5"/>
  <c r="I196" i="5"/>
  <c r="I180" i="5"/>
  <c r="I204" i="5"/>
  <c r="I188" i="5"/>
  <c r="I172" i="5"/>
  <c r="G196" i="5"/>
  <c r="G180" i="5"/>
  <c r="G204" i="5"/>
  <c r="G188" i="5"/>
  <c r="G172" i="5"/>
  <c r="E204" i="5"/>
  <c r="E188" i="5"/>
  <c r="E172" i="5"/>
  <c r="E196" i="5"/>
  <c r="E180" i="5"/>
  <c r="I203" i="5"/>
  <c r="I187" i="5"/>
  <c r="I171" i="5"/>
  <c r="I195" i="5"/>
  <c r="I179" i="5"/>
  <c r="G195" i="5"/>
  <c r="G179" i="5"/>
  <c r="G203" i="5"/>
  <c r="G187" i="5"/>
  <c r="E195" i="5"/>
  <c r="E179" i="5"/>
  <c r="E203" i="5"/>
  <c r="E187" i="5"/>
  <c r="C207" i="5"/>
  <c r="C191" i="5"/>
  <c r="C199" i="5"/>
  <c r="C195" i="5"/>
  <c r="C179" i="5"/>
  <c r="C203" i="5"/>
  <c r="C187" i="5"/>
  <c r="H192" i="5"/>
  <c r="H200" i="5"/>
  <c r="H184" i="5"/>
  <c r="H208" i="5"/>
  <c r="H176" i="5"/>
  <c r="F184" i="5"/>
  <c r="F192" i="5"/>
  <c r="F208" i="5"/>
  <c r="F176" i="5"/>
  <c r="F200" i="5"/>
  <c r="D184" i="5"/>
  <c r="D200" i="5"/>
  <c r="D192" i="5"/>
  <c r="D208" i="5"/>
  <c r="D176" i="5"/>
  <c r="H205" i="5"/>
  <c r="H189" i="5"/>
  <c r="H181" i="5"/>
  <c r="H197" i="5"/>
  <c r="H173" i="5"/>
  <c r="F197" i="5"/>
  <c r="F173" i="5"/>
  <c r="F205" i="5"/>
  <c r="F181" i="5"/>
  <c r="F189" i="5"/>
  <c r="D205" i="5"/>
  <c r="D189" i="5"/>
  <c r="D181" i="5"/>
  <c r="D197" i="5"/>
  <c r="D173" i="5"/>
  <c r="H204" i="5"/>
  <c r="H180" i="5"/>
  <c r="H188" i="5"/>
  <c r="H196" i="5"/>
  <c r="H172" i="5"/>
  <c r="F196" i="5"/>
  <c r="F172" i="5"/>
  <c r="F204" i="5"/>
  <c r="F188" i="5"/>
  <c r="F180" i="5"/>
  <c r="D204" i="5"/>
  <c r="D180" i="5"/>
  <c r="D188" i="5"/>
  <c r="D196" i="5"/>
  <c r="D172" i="5"/>
  <c r="H195" i="5"/>
  <c r="H179" i="5"/>
  <c r="H203" i="5"/>
  <c r="H187" i="5"/>
  <c r="H171" i="5"/>
  <c r="F203" i="5"/>
  <c r="F179" i="5"/>
  <c r="F187" i="5"/>
  <c r="F195" i="5"/>
  <c r="D203" i="5"/>
  <c r="D187" i="5"/>
  <c r="D195" i="5"/>
  <c r="D179" i="5"/>
  <c r="G201" i="5" l="1"/>
  <c r="G149" i="13" s="1"/>
  <c r="G149" i="24" s="1"/>
  <c r="D185" i="5"/>
  <c r="D141" i="13" s="1"/>
  <c r="D141" i="24" s="1"/>
  <c r="H201" i="5"/>
  <c r="H149" i="13" s="1"/>
  <c r="H149" i="24" s="1"/>
  <c r="D177" i="5"/>
  <c r="D137" i="13" s="1"/>
  <c r="D137" i="24" s="1"/>
  <c r="C169" i="5"/>
  <c r="E185" i="5"/>
  <c r="E141" i="13" s="1"/>
  <c r="E141" i="24" s="1"/>
  <c r="F177" i="5"/>
  <c r="F137" i="13" s="1"/>
  <c r="F137" i="24" s="1"/>
  <c r="H185" i="5"/>
  <c r="H141" i="13" s="1"/>
  <c r="H141" i="24" s="1"/>
  <c r="D193" i="5"/>
  <c r="D145" i="13" s="1"/>
  <c r="D145" i="24" s="1"/>
  <c r="D169" i="5"/>
  <c r="D201" i="5"/>
  <c r="D149" i="13" s="1"/>
  <c r="D149" i="24" s="1"/>
  <c r="F193" i="5"/>
  <c r="F145" i="13" s="1"/>
  <c r="F145" i="24" s="1"/>
  <c r="H169" i="5"/>
  <c r="H177" i="5"/>
  <c r="H137" i="13" s="1"/>
  <c r="H137" i="24" s="1"/>
  <c r="E193" i="5"/>
  <c r="E145" i="13" s="1"/>
  <c r="E145" i="24" s="1"/>
  <c r="G177" i="5"/>
  <c r="G137" i="13" s="1"/>
  <c r="G137" i="24" s="1"/>
  <c r="F201" i="5"/>
  <c r="F149" i="13" s="1"/>
  <c r="F149" i="24" s="1"/>
  <c r="E177" i="5"/>
  <c r="E137" i="13" s="1"/>
  <c r="E137" i="24" s="1"/>
  <c r="H193" i="5"/>
  <c r="H145" i="13" s="1"/>
  <c r="H145" i="24" s="1"/>
  <c r="F169" i="5"/>
  <c r="F185" i="5"/>
  <c r="F141" i="13" s="1"/>
  <c r="F141" i="24" s="1"/>
  <c r="D133" i="13"/>
  <c r="D133" i="24" s="1"/>
  <c r="C185" i="5"/>
  <c r="C141" i="13" s="1"/>
  <c r="C177" i="5"/>
  <c r="C137" i="13" s="1"/>
  <c r="G169" i="5"/>
  <c r="E201" i="5"/>
  <c r="E149" i="13" s="1"/>
  <c r="E149" i="24" s="1"/>
  <c r="G185" i="5"/>
  <c r="G141" i="13" s="1"/>
  <c r="G141" i="24" s="1"/>
  <c r="C201" i="5"/>
  <c r="C149" i="13" s="1"/>
  <c r="G193" i="5"/>
  <c r="G145" i="13" s="1"/>
  <c r="G145" i="24" s="1"/>
  <c r="E169" i="5"/>
  <c r="C193" i="5"/>
  <c r="C145" i="13" s="1"/>
  <c r="I177" i="5"/>
  <c r="I137" i="13" s="1"/>
  <c r="I137" i="24" s="1"/>
  <c r="I185" i="5"/>
  <c r="I141" i="13" s="1"/>
  <c r="I141" i="24" s="1"/>
  <c r="I193" i="5"/>
  <c r="I145" i="13" s="1"/>
  <c r="I145" i="24" s="1"/>
  <c r="I201" i="5"/>
  <c r="I149" i="13" s="1"/>
  <c r="I149" i="24" s="1"/>
  <c r="I169" i="5"/>
  <c r="E177" i="11"/>
  <c r="F177" i="11"/>
  <c r="G177" i="11"/>
  <c r="H177" i="11"/>
  <c r="H176" i="11"/>
  <c r="G176" i="11"/>
  <c r="F176" i="11"/>
  <c r="E176" i="11"/>
  <c r="E212" i="10"/>
  <c r="E214" i="10" s="1"/>
  <c r="F212" i="10"/>
  <c r="F214" i="10" s="1"/>
  <c r="G212" i="10"/>
  <c r="G214" i="10" s="1"/>
  <c r="H212" i="10"/>
  <c r="H214" i="10" s="1"/>
  <c r="H211" i="10"/>
  <c r="H213" i="10" s="1"/>
  <c r="G211" i="10"/>
  <c r="G213" i="10" s="1"/>
  <c r="F211" i="10"/>
  <c r="F213" i="10" s="1"/>
  <c r="E211" i="10"/>
  <c r="E213" i="10" s="1"/>
  <c r="E211" i="9"/>
  <c r="E213" i="9" s="1"/>
  <c r="F211" i="9"/>
  <c r="F213" i="9" s="1"/>
  <c r="G211" i="9"/>
  <c r="G213" i="9" s="1"/>
  <c r="H211" i="9"/>
  <c r="H213" i="9" s="1"/>
  <c r="H210" i="9"/>
  <c r="H212" i="9" s="1"/>
  <c r="G210" i="9"/>
  <c r="G212" i="9" s="1"/>
  <c r="F210" i="9"/>
  <c r="F212" i="9" s="1"/>
  <c r="E210" i="9"/>
  <c r="E212" i="9" s="1"/>
  <c r="E228" i="8"/>
  <c r="E230" i="8" s="1"/>
  <c r="F228" i="8"/>
  <c r="F230" i="8" s="1"/>
  <c r="G228" i="8"/>
  <c r="G230" i="8" s="1"/>
  <c r="H228" i="8"/>
  <c r="H230" i="8" s="1"/>
  <c r="H227" i="8"/>
  <c r="H229" i="8" s="1"/>
  <c r="G227" i="8"/>
  <c r="G229" i="8" s="1"/>
  <c r="F227" i="8"/>
  <c r="F229" i="8" s="1"/>
  <c r="E227" i="8"/>
  <c r="E229" i="8" s="1"/>
  <c r="E194" i="7"/>
  <c r="E196" i="7" s="1"/>
  <c r="F194" i="7"/>
  <c r="F196" i="7" s="1"/>
  <c r="G194" i="7"/>
  <c r="G196" i="7" s="1"/>
  <c r="H194" i="7"/>
  <c r="H196" i="7" s="1"/>
  <c r="H193" i="7"/>
  <c r="H195" i="7" s="1"/>
  <c r="G193" i="7"/>
  <c r="G195" i="7" s="1"/>
  <c r="F193" i="7"/>
  <c r="F195" i="7" s="1"/>
  <c r="E193" i="7"/>
  <c r="E195" i="7" s="1"/>
  <c r="E246" i="6"/>
  <c r="E248" i="6" s="1"/>
  <c r="F246" i="6"/>
  <c r="F248" i="6" s="1"/>
  <c r="G246" i="6"/>
  <c r="G248" i="6" s="1"/>
  <c r="H246" i="6"/>
  <c r="H248" i="6" s="1"/>
  <c r="H245" i="6"/>
  <c r="H247" i="6" s="1"/>
  <c r="G245" i="6"/>
  <c r="G247" i="6" s="1"/>
  <c r="F245" i="6"/>
  <c r="F247" i="6" s="1"/>
  <c r="E245" i="6"/>
  <c r="E247" i="6" s="1"/>
  <c r="E211" i="5"/>
  <c r="E213" i="5" s="1"/>
  <c r="F211" i="5"/>
  <c r="F213" i="5" s="1"/>
  <c r="G211" i="5"/>
  <c r="G213" i="5" s="1"/>
  <c r="H211" i="5"/>
  <c r="H213" i="5" s="1"/>
  <c r="H210" i="5"/>
  <c r="H212" i="5" s="1"/>
  <c r="G210" i="5"/>
  <c r="G212" i="5" s="1"/>
  <c r="F210" i="5"/>
  <c r="F212" i="5" s="1"/>
  <c r="E210" i="5"/>
  <c r="E212" i="5" s="1"/>
  <c r="E161" i="1"/>
  <c r="E163" i="1" s="1"/>
  <c r="F161" i="1"/>
  <c r="F163" i="1" s="1"/>
  <c r="G161" i="1"/>
  <c r="G163" i="1" s="1"/>
  <c r="H161" i="1"/>
  <c r="H163" i="1" s="1"/>
  <c r="H160" i="1"/>
  <c r="H162" i="1" s="1"/>
  <c r="G160" i="1"/>
  <c r="G162" i="1" s="1"/>
  <c r="F160" i="1"/>
  <c r="F162" i="1" s="1"/>
  <c r="E160" i="1"/>
  <c r="E162" i="1" s="1"/>
  <c r="D177" i="11"/>
  <c r="C212" i="10"/>
  <c r="C214" i="10" s="1"/>
  <c r="D176" i="11"/>
  <c r="E209" i="5" l="1"/>
  <c r="I209" i="5"/>
  <c r="F133" i="13"/>
  <c r="F133" i="24" s="1"/>
  <c r="F209" i="5"/>
  <c r="D209" i="5"/>
  <c r="G209" i="5"/>
  <c r="H133" i="13"/>
  <c r="H133" i="24" s="1"/>
  <c r="H209" i="5"/>
  <c r="C133" i="13"/>
  <c r="C209" i="5"/>
  <c r="D259" i="5"/>
  <c r="F259" i="5"/>
  <c r="C149" i="24"/>
  <c r="C137" i="24"/>
  <c r="C145" i="24"/>
  <c r="C141" i="24"/>
  <c r="H259" i="5"/>
  <c r="F178" i="11"/>
  <c r="F100" i="12"/>
  <c r="F102" i="12" s="1"/>
  <c r="H178" i="11"/>
  <c r="H100" i="12"/>
  <c r="H102" i="12" s="1"/>
  <c r="G179" i="11"/>
  <c r="G101" i="12"/>
  <c r="G103" i="12" s="1"/>
  <c r="E179" i="11"/>
  <c r="E101" i="12"/>
  <c r="E103" i="12" s="1"/>
  <c r="D178" i="11"/>
  <c r="D100" i="12"/>
  <c r="D102" i="12" s="1"/>
  <c r="D179" i="11"/>
  <c r="D101" i="12"/>
  <c r="D103" i="12" s="1"/>
  <c r="E178" i="11"/>
  <c r="E100" i="12"/>
  <c r="E102" i="12" s="1"/>
  <c r="G178" i="11"/>
  <c r="G100" i="12"/>
  <c r="G102" i="12" s="1"/>
  <c r="H179" i="11"/>
  <c r="H101" i="12"/>
  <c r="H103" i="12" s="1"/>
  <c r="F179" i="11"/>
  <c r="F101" i="12"/>
  <c r="F103" i="12" s="1"/>
  <c r="G133" i="13"/>
  <c r="G133" i="24" s="1"/>
  <c r="G259" i="5"/>
  <c r="C259" i="5"/>
  <c r="I133" i="13"/>
  <c r="I133" i="24" s="1"/>
  <c r="I259" i="5"/>
  <c r="E133" i="13"/>
  <c r="E133" i="24" s="1"/>
  <c r="E259" i="5"/>
  <c r="I176" i="2"/>
  <c r="I178" i="2" s="1"/>
  <c r="C176" i="2"/>
  <c r="C178" i="2" s="1"/>
  <c r="I160" i="1"/>
  <c r="I162" i="1" s="1"/>
  <c r="C210" i="5"/>
  <c r="C212" i="5" s="1"/>
  <c r="C214" i="5" s="1"/>
  <c r="C215" i="5" s="1"/>
  <c r="C216" i="5" s="1"/>
  <c r="D211" i="5"/>
  <c r="D213" i="5" s="1"/>
  <c r="I245" i="6"/>
  <c r="I247" i="6" s="1"/>
  <c r="C193" i="7"/>
  <c r="C195" i="7" s="1"/>
  <c r="D194" i="7"/>
  <c r="D196" i="7" s="1"/>
  <c r="I227" i="8"/>
  <c r="I229" i="8" s="1"/>
  <c r="C210" i="9"/>
  <c r="C212" i="9" s="1"/>
  <c r="D211" i="9"/>
  <c r="D213" i="9" s="1"/>
  <c r="I211" i="10"/>
  <c r="I213" i="10" s="1"/>
  <c r="C176" i="11"/>
  <c r="C177" i="2"/>
  <c r="C179" i="2" s="1"/>
  <c r="D210" i="5"/>
  <c r="D212" i="5" s="1"/>
  <c r="C211" i="5"/>
  <c r="C213" i="5" s="1"/>
  <c r="D193" i="7"/>
  <c r="D195" i="7" s="1"/>
  <c r="C194" i="7"/>
  <c r="C196" i="7" s="1"/>
  <c r="D210" i="9"/>
  <c r="D212" i="9" s="1"/>
  <c r="C211" i="9"/>
  <c r="C213" i="9" s="1"/>
  <c r="C177" i="11"/>
  <c r="F177" i="2"/>
  <c r="F179" i="2" s="1"/>
  <c r="F180" i="2" s="1"/>
  <c r="F181" i="2" s="1"/>
  <c r="F182" i="2" s="1"/>
  <c r="D177" i="2"/>
  <c r="D179" i="2" s="1"/>
  <c r="C160" i="1"/>
  <c r="C162" i="1" s="1"/>
  <c r="D161" i="1"/>
  <c r="D163" i="1" s="1"/>
  <c r="I210" i="5"/>
  <c r="I212" i="5" s="1"/>
  <c r="C245" i="6"/>
  <c r="C247" i="6" s="1"/>
  <c r="D246" i="6"/>
  <c r="D248" i="6" s="1"/>
  <c r="I193" i="7"/>
  <c r="I195" i="7" s="1"/>
  <c r="C227" i="8"/>
  <c r="C229" i="8" s="1"/>
  <c r="D228" i="8"/>
  <c r="D230" i="8" s="1"/>
  <c r="I210" i="9"/>
  <c r="I212" i="9" s="1"/>
  <c r="C211" i="10"/>
  <c r="C213" i="10" s="1"/>
  <c r="C215" i="10" s="1"/>
  <c r="C216" i="10" s="1"/>
  <c r="D212" i="10"/>
  <c r="D214" i="10" s="1"/>
  <c r="I176" i="11"/>
  <c r="D176" i="2"/>
  <c r="D178" i="2" s="1"/>
  <c r="D160" i="1"/>
  <c r="D162" i="1" s="1"/>
  <c r="C161" i="1"/>
  <c r="C163" i="1" s="1"/>
  <c r="D245" i="6"/>
  <c r="D247" i="6" s="1"/>
  <c r="C246" i="6"/>
  <c r="C248" i="6" s="1"/>
  <c r="D227" i="8"/>
  <c r="D229" i="8" s="1"/>
  <c r="C228" i="8"/>
  <c r="C230" i="8" s="1"/>
  <c r="D211" i="10"/>
  <c r="D213" i="10" s="1"/>
  <c r="G165" i="13"/>
  <c r="G165" i="24" s="1"/>
  <c r="E165" i="13"/>
  <c r="E165" i="24" s="1"/>
  <c r="G169" i="13"/>
  <c r="G169" i="24" s="1"/>
  <c r="E169" i="13"/>
  <c r="E169" i="24" s="1"/>
  <c r="H165" i="13"/>
  <c r="H165" i="24" s="1"/>
  <c r="F165" i="13"/>
  <c r="F165" i="24" s="1"/>
  <c r="D165" i="13"/>
  <c r="D165" i="24" s="1"/>
  <c r="H169" i="13"/>
  <c r="H169" i="24" s="1"/>
  <c r="F169" i="13"/>
  <c r="F169" i="24" s="1"/>
  <c r="D169" i="13"/>
  <c r="D169" i="24" s="1"/>
  <c r="F249" i="6"/>
  <c r="F250" i="6" s="1"/>
  <c r="F251" i="6" s="1"/>
  <c r="F214" i="9"/>
  <c r="F215" i="9" s="1"/>
  <c r="H214" i="9"/>
  <c r="H215" i="9" s="1"/>
  <c r="H216" i="9" s="1"/>
  <c r="G214" i="9"/>
  <c r="G215" i="9" s="1"/>
  <c r="G216" i="9" s="1"/>
  <c r="E214" i="9"/>
  <c r="E215" i="9" s="1"/>
  <c r="E216" i="9" s="1"/>
  <c r="F215" i="10"/>
  <c r="F216" i="10" s="1"/>
  <c r="H215" i="10"/>
  <c r="H216" i="10" s="1"/>
  <c r="H217" i="10" s="1"/>
  <c r="G215" i="10"/>
  <c r="G216" i="10" s="1"/>
  <c r="E215" i="10"/>
  <c r="E216" i="10" s="1"/>
  <c r="F231" i="8"/>
  <c r="H231" i="8"/>
  <c r="G231" i="8"/>
  <c r="E231" i="8"/>
  <c r="F197" i="7"/>
  <c r="F198" i="7" s="1"/>
  <c r="H197" i="7"/>
  <c r="H198" i="7" s="1"/>
  <c r="G197" i="7"/>
  <c r="G198" i="7" s="1"/>
  <c r="E197" i="7"/>
  <c r="E198" i="7" s="1"/>
  <c r="H249" i="6"/>
  <c r="H250" i="6" s="1"/>
  <c r="H251" i="6" s="1"/>
  <c r="G249" i="6"/>
  <c r="G250" i="6" s="1"/>
  <c r="E249" i="6"/>
  <c r="E250" i="6" s="1"/>
  <c r="E251" i="6" s="1"/>
  <c r="F214" i="5"/>
  <c r="F215" i="5" s="1"/>
  <c r="F216" i="5" s="1"/>
  <c r="H214" i="5"/>
  <c r="H215" i="5" s="1"/>
  <c r="H216" i="5" s="1"/>
  <c r="G214" i="5"/>
  <c r="G215" i="5" s="1"/>
  <c r="G216" i="5" s="1"/>
  <c r="E214" i="5"/>
  <c r="E215" i="5" s="1"/>
  <c r="E216" i="5" s="1"/>
  <c r="F164" i="1"/>
  <c r="F165" i="1" s="1"/>
  <c r="F166" i="1" s="1"/>
  <c r="H164" i="1"/>
  <c r="H165" i="1" s="1"/>
  <c r="H166" i="1" s="1"/>
  <c r="G164" i="1"/>
  <c r="G165" i="1" s="1"/>
  <c r="G166" i="1" s="1"/>
  <c r="E164" i="1"/>
  <c r="E165" i="1" s="1"/>
  <c r="E166" i="1" s="1"/>
  <c r="D161" i="13"/>
  <c r="D161" i="24" s="1"/>
  <c r="E161" i="13"/>
  <c r="E161" i="24" s="1"/>
  <c r="F161" i="13"/>
  <c r="F161" i="24" s="1"/>
  <c r="G161" i="13"/>
  <c r="G161" i="24" s="1"/>
  <c r="H161" i="13"/>
  <c r="H161" i="24" s="1"/>
  <c r="F216" i="9" l="1"/>
  <c r="G217" i="10"/>
  <c r="C217" i="10"/>
  <c r="F217" i="10"/>
  <c r="E217" i="10"/>
  <c r="G251" i="6"/>
  <c r="C133" i="24"/>
  <c r="E180" i="11"/>
  <c r="E181" i="11" s="1"/>
  <c r="F180" i="11"/>
  <c r="F181" i="11" s="1"/>
  <c r="G180" i="11"/>
  <c r="G181" i="11" s="1"/>
  <c r="G182" i="11" s="1"/>
  <c r="D180" i="11"/>
  <c r="D181" i="11" s="1"/>
  <c r="H180" i="11"/>
  <c r="H181" i="11" s="1"/>
  <c r="D214" i="5"/>
  <c r="D215" i="5" s="1"/>
  <c r="D216" i="5" s="1"/>
  <c r="I178" i="11"/>
  <c r="I100" i="12"/>
  <c r="I102" i="12" s="1"/>
  <c r="G104" i="12"/>
  <c r="G105" i="12" s="1"/>
  <c r="E104" i="12"/>
  <c r="E105" i="12" s="1"/>
  <c r="D104" i="12"/>
  <c r="D105" i="12" s="1"/>
  <c r="H104" i="12"/>
  <c r="H105" i="12" s="1"/>
  <c r="F104" i="12"/>
  <c r="F105" i="12" s="1"/>
  <c r="C179" i="11"/>
  <c r="C101" i="12"/>
  <c r="C103" i="12" s="1"/>
  <c r="C178" i="11"/>
  <c r="C100" i="12"/>
  <c r="C102" i="12" s="1"/>
  <c r="C214" i="9"/>
  <c r="C215" i="9" s="1"/>
  <c r="C216" i="9" s="1"/>
  <c r="C180" i="2"/>
  <c r="C181" i="2" s="1"/>
  <c r="C182" i="2" s="1"/>
  <c r="C249" i="6"/>
  <c r="C250" i="6" s="1"/>
  <c r="D164" i="1"/>
  <c r="D165" i="1" s="1"/>
  <c r="D166" i="1" s="1"/>
  <c r="C164" i="1"/>
  <c r="C165" i="1" s="1"/>
  <c r="C166" i="1" s="1"/>
  <c r="D215" i="10"/>
  <c r="D216" i="10" s="1"/>
  <c r="D217" i="10" s="1"/>
  <c r="C231" i="8"/>
  <c r="C232" i="8" s="1"/>
  <c r="D249" i="6"/>
  <c r="D250" i="6" s="1"/>
  <c r="D197" i="7"/>
  <c r="D198" i="7" s="1"/>
  <c r="C197" i="7"/>
  <c r="C198" i="7" s="1"/>
  <c r="C199" i="7" s="1"/>
  <c r="D231" i="8"/>
  <c r="D214" i="9"/>
  <c r="D215" i="9" s="1"/>
  <c r="D216" i="9" s="1"/>
  <c r="D180" i="2"/>
  <c r="D181" i="2" s="1"/>
  <c r="I177" i="2"/>
  <c r="I179" i="2" s="1"/>
  <c r="I180" i="2" s="1"/>
  <c r="I181" i="2" s="1"/>
  <c r="I182" i="2" s="1"/>
  <c r="I177" i="11"/>
  <c r="I211" i="9"/>
  <c r="I213" i="9" s="1"/>
  <c r="I214" i="9" s="1"/>
  <c r="I215" i="9" s="1"/>
  <c r="I194" i="7"/>
  <c r="I196" i="7" s="1"/>
  <c r="I197" i="7" s="1"/>
  <c r="I198" i="7" s="1"/>
  <c r="I211" i="5"/>
  <c r="I213" i="5" s="1"/>
  <c r="I214" i="5" s="1"/>
  <c r="I215" i="5" s="1"/>
  <c r="I216" i="5" s="1"/>
  <c r="I212" i="10"/>
  <c r="I214" i="10" s="1"/>
  <c r="I215" i="10" s="1"/>
  <c r="I216" i="10" s="1"/>
  <c r="I217" i="10" s="1"/>
  <c r="I228" i="8"/>
  <c r="I230" i="8" s="1"/>
  <c r="I231" i="8" s="1"/>
  <c r="I232" i="8" s="1"/>
  <c r="I233" i="8" s="1"/>
  <c r="I246" i="6"/>
  <c r="I248" i="6" s="1"/>
  <c r="I249" i="6" s="1"/>
  <c r="I250" i="6" s="1"/>
  <c r="I161" i="1"/>
  <c r="I163" i="1" s="1"/>
  <c r="I164" i="1" s="1"/>
  <c r="I165" i="1" s="1"/>
  <c r="I166" i="1" s="1"/>
  <c r="G199" i="7"/>
  <c r="F199" i="7"/>
  <c r="E199" i="7"/>
  <c r="H199" i="7"/>
  <c r="D142" i="11"/>
  <c r="E142" i="11"/>
  <c r="F142" i="11"/>
  <c r="G142" i="11"/>
  <c r="H142" i="11"/>
  <c r="I142" i="11"/>
  <c r="D143" i="11"/>
  <c r="E143" i="11"/>
  <c r="F143" i="11"/>
  <c r="G143" i="11"/>
  <c r="H143" i="11"/>
  <c r="I143" i="11"/>
  <c r="D144" i="11"/>
  <c r="E144" i="11"/>
  <c r="F144" i="11"/>
  <c r="G144" i="11"/>
  <c r="H144" i="11"/>
  <c r="I144" i="11"/>
  <c r="D145" i="11"/>
  <c r="E145" i="11"/>
  <c r="F145" i="11"/>
  <c r="G145" i="11"/>
  <c r="H145" i="11"/>
  <c r="I145" i="11"/>
  <c r="D146" i="11"/>
  <c r="E146" i="11"/>
  <c r="F146" i="11"/>
  <c r="G146" i="11"/>
  <c r="H146" i="11"/>
  <c r="I146" i="11"/>
  <c r="D147" i="11"/>
  <c r="E147" i="11"/>
  <c r="F147" i="11"/>
  <c r="G147" i="11"/>
  <c r="H147" i="11"/>
  <c r="I147" i="11"/>
  <c r="D148" i="11"/>
  <c r="E148" i="11"/>
  <c r="F148" i="11"/>
  <c r="G148" i="11"/>
  <c r="H148" i="11"/>
  <c r="I148" i="11"/>
  <c r="C142" i="11"/>
  <c r="C143" i="11"/>
  <c r="C144" i="11"/>
  <c r="C145" i="11"/>
  <c r="C146" i="11"/>
  <c r="C147" i="11"/>
  <c r="C148" i="11"/>
  <c r="D160" i="10"/>
  <c r="E160" i="10"/>
  <c r="F160" i="10"/>
  <c r="G160" i="10"/>
  <c r="H160" i="10"/>
  <c r="I160" i="10"/>
  <c r="D161" i="10"/>
  <c r="E161" i="10"/>
  <c r="F161" i="10"/>
  <c r="G161" i="10"/>
  <c r="H161" i="10"/>
  <c r="I161" i="10"/>
  <c r="D162" i="10"/>
  <c r="E162" i="10"/>
  <c r="F162" i="10"/>
  <c r="G162" i="10"/>
  <c r="H162" i="10"/>
  <c r="I162" i="10"/>
  <c r="D163" i="10"/>
  <c r="E163" i="10"/>
  <c r="F163" i="10"/>
  <c r="G163" i="10"/>
  <c r="H163" i="10"/>
  <c r="I163" i="10"/>
  <c r="D164" i="10"/>
  <c r="E164" i="10"/>
  <c r="F164" i="10"/>
  <c r="G164" i="10"/>
  <c r="H164" i="10"/>
  <c r="I164" i="10"/>
  <c r="D165" i="10"/>
  <c r="E165" i="10"/>
  <c r="F165" i="10"/>
  <c r="G165" i="10"/>
  <c r="H165" i="10"/>
  <c r="I165" i="10"/>
  <c r="D166" i="10"/>
  <c r="E166" i="10"/>
  <c r="F166" i="10"/>
  <c r="G166" i="10"/>
  <c r="H166" i="10"/>
  <c r="I166" i="10"/>
  <c r="C160" i="10"/>
  <c r="C161" i="10"/>
  <c r="C162" i="10"/>
  <c r="C163" i="10"/>
  <c r="C164" i="10"/>
  <c r="C165" i="10"/>
  <c r="C166" i="10"/>
  <c r="D160" i="9"/>
  <c r="E160" i="9"/>
  <c r="F160" i="9"/>
  <c r="G160" i="9"/>
  <c r="H160" i="9"/>
  <c r="I160" i="9"/>
  <c r="D161" i="9"/>
  <c r="E161" i="9"/>
  <c r="F161" i="9"/>
  <c r="G161" i="9"/>
  <c r="H161" i="9"/>
  <c r="I161" i="9"/>
  <c r="D162" i="9"/>
  <c r="E162" i="9"/>
  <c r="F162" i="9"/>
  <c r="G162" i="9"/>
  <c r="H162" i="9"/>
  <c r="I162" i="9"/>
  <c r="D163" i="9"/>
  <c r="E163" i="9"/>
  <c r="F163" i="9"/>
  <c r="G163" i="9"/>
  <c r="H163" i="9"/>
  <c r="I163" i="9"/>
  <c r="D164" i="9"/>
  <c r="E164" i="9"/>
  <c r="F164" i="9"/>
  <c r="G164" i="9"/>
  <c r="H164" i="9"/>
  <c r="I164" i="9"/>
  <c r="D165" i="9"/>
  <c r="E165" i="9"/>
  <c r="F165" i="9"/>
  <c r="G165" i="9"/>
  <c r="H165" i="9"/>
  <c r="I165" i="9"/>
  <c r="D166" i="9"/>
  <c r="E166" i="9"/>
  <c r="F166" i="9"/>
  <c r="G166" i="9"/>
  <c r="H166" i="9"/>
  <c r="I166" i="9"/>
  <c r="C160" i="9"/>
  <c r="C161" i="9"/>
  <c r="C162" i="9"/>
  <c r="C163" i="9"/>
  <c r="C164" i="9"/>
  <c r="C165" i="9"/>
  <c r="C166" i="9"/>
  <c r="E169" i="8"/>
  <c r="F169" i="8"/>
  <c r="G169" i="8"/>
  <c r="H169" i="8"/>
  <c r="I169" i="8"/>
  <c r="E170" i="8"/>
  <c r="F170" i="8"/>
  <c r="G170" i="8"/>
  <c r="H170" i="8"/>
  <c r="I170" i="8"/>
  <c r="E171" i="8"/>
  <c r="F171" i="8"/>
  <c r="G171" i="8"/>
  <c r="H171" i="8"/>
  <c r="I171" i="8"/>
  <c r="E172" i="8"/>
  <c r="F172" i="8"/>
  <c r="G172" i="8"/>
  <c r="H172" i="8"/>
  <c r="I172" i="8"/>
  <c r="E173" i="8"/>
  <c r="F173" i="8"/>
  <c r="G173" i="8"/>
  <c r="H173" i="8"/>
  <c r="I173" i="8"/>
  <c r="E174" i="8"/>
  <c r="F174" i="8"/>
  <c r="G174" i="8"/>
  <c r="H174" i="8"/>
  <c r="I174" i="8"/>
  <c r="E175" i="8"/>
  <c r="F175" i="8"/>
  <c r="G175" i="8"/>
  <c r="H175" i="8"/>
  <c r="I175" i="8"/>
  <c r="C169" i="8"/>
  <c r="C170" i="8"/>
  <c r="C171" i="8"/>
  <c r="C172" i="8"/>
  <c r="C173" i="8"/>
  <c r="C174" i="8"/>
  <c r="C175" i="8"/>
  <c r="D151" i="7"/>
  <c r="E151" i="7"/>
  <c r="F151" i="7"/>
  <c r="F161" i="7" s="1"/>
  <c r="G151" i="7"/>
  <c r="H151" i="7"/>
  <c r="H161" i="7" s="1"/>
  <c r="I151" i="7"/>
  <c r="D152" i="7"/>
  <c r="E152" i="7"/>
  <c r="F152" i="7"/>
  <c r="G152" i="7"/>
  <c r="H152" i="7"/>
  <c r="I152" i="7"/>
  <c r="D153" i="7"/>
  <c r="E153" i="7"/>
  <c r="F153" i="7"/>
  <c r="G153" i="7"/>
  <c r="H153" i="7"/>
  <c r="I153" i="7"/>
  <c r="D154" i="7"/>
  <c r="E154" i="7"/>
  <c r="F154" i="7"/>
  <c r="G154" i="7"/>
  <c r="H154" i="7"/>
  <c r="I154" i="7"/>
  <c r="D155" i="7"/>
  <c r="E155" i="7"/>
  <c r="F155" i="7"/>
  <c r="G155" i="7"/>
  <c r="H155" i="7"/>
  <c r="I155" i="7"/>
  <c r="D156" i="7"/>
  <c r="E156" i="7"/>
  <c r="F156" i="7"/>
  <c r="G156" i="7"/>
  <c r="H156" i="7"/>
  <c r="I156" i="7"/>
  <c r="D157" i="7"/>
  <c r="E157" i="7"/>
  <c r="F157" i="7"/>
  <c r="G157" i="7"/>
  <c r="H157" i="7"/>
  <c r="I157" i="7"/>
  <c r="C151" i="7"/>
  <c r="C161" i="7" s="1"/>
  <c r="C152" i="7"/>
  <c r="C153" i="7"/>
  <c r="C154" i="7"/>
  <c r="C155" i="7"/>
  <c r="C156" i="7"/>
  <c r="C157" i="7"/>
  <c r="D178" i="6"/>
  <c r="E178" i="6"/>
  <c r="F178" i="6"/>
  <c r="G178" i="6"/>
  <c r="H178" i="6"/>
  <c r="I178" i="6"/>
  <c r="D179" i="6"/>
  <c r="D206" i="6" s="1"/>
  <c r="E179" i="6"/>
  <c r="E206" i="6" s="1"/>
  <c r="F179" i="6"/>
  <c r="F206" i="6" s="1"/>
  <c r="G179" i="6"/>
  <c r="G206" i="6" s="1"/>
  <c r="H179" i="6"/>
  <c r="H206" i="6" s="1"/>
  <c r="I179" i="6"/>
  <c r="I206" i="6" s="1"/>
  <c r="D180" i="6"/>
  <c r="E180" i="6"/>
  <c r="F180" i="6"/>
  <c r="G180" i="6"/>
  <c r="H180" i="6"/>
  <c r="I180" i="6"/>
  <c r="D181" i="6"/>
  <c r="E181" i="6"/>
  <c r="F181" i="6"/>
  <c r="G181" i="6"/>
  <c r="H181" i="6"/>
  <c r="I181" i="6"/>
  <c r="D182" i="6"/>
  <c r="E182" i="6"/>
  <c r="F182" i="6"/>
  <c r="G182" i="6"/>
  <c r="H182" i="6"/>
  <c r="I182" i="6"/>
  <c r="D183" i="6"/>
  <c r="E183" i="6"/>
  <c r="F183" i="6"/>
  <c r="G183" i="6"/>
  <c r="H183" i="6"/>
  <c r="I183" i="6"/>
  <c r="D184" i="6"/>
  <c r="E184" i="6"/>
  <c r="F184" i="6"/>
  <c r="G184" i="6"/>
  <c r="H184" i="6"/>
  <c r="I184" i="6"/>
  <c r="C178" i="6"/>
  <c r="C179" i="6"/>
  <c r="C206" i="6" s="1"/>
  <c r="C180" i="6"/>
  <c r="C181" i="6"/>
  <c r="C182" i="6"/>
  <c r="C183" i="6"/>
  <c r="C184" i="6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C134" i="1"/>
  <c r="C135" i="1"/>
  <c r="C136" i="1"/>
  <c r="C137" i="1"/>
  <c r="C138" i="1"/>
  <c r="C139" i="1"/>
  <c r="C140" i="1"/>
  <c r="C142" i="2"/>
  <c r="C143" i="2"/>
  <c r="C144" i="2"/>
  <c r="C145" i="2"/>
  <c r="C146" i="2"/>
  <c r="C147" i="2"/>
  <c r="C148" i="2"/>
  <c r="D182" i="2" l="1"/>
  <c r="C233" i="8"/>
  <c r="I216" i="9"/>
  <c r="F182" i="11"/>
  <c r="H182" i="11"/>
  <c r="E182" i="11"/>
  <c r="D182" i="11"/>
  <c r="D199" i="7"/>
  <c r="I199" i="7"/>
  <c r="I251" i="6"/>
  <c r="D251" i="6"/>
  <c r="C251" i="6"/>
  <c r="C180" i="11"/>
  <c r="C181" i="11" s="1"/>
  <c r="H106" i="12"/>
  <c r="H127" i="12" s="1"/>
  <c r="H129" i="12" s="1"/>
  <c r="H123" i="12"/>
  <c r="H125" i="12" s="1"/>
  <c r="E106" i="12"/>
  <c r="E127" i="12" s="1"/>
  <c r="E129" i="12" s="1"/>
  <c r="E123" i="12"/>
  <c r="E125" i="12" s="1"/>
  <c r="F106" i="12"/>
  <c r="F127" i="12" s="1"/>
  <c r="F129" i="12" s="1"/>
  <c r="F123" i="12"/>
  <c r="F125" i="12" s="1"/>
  <c r="D106" i="12"/>
  <c r="D127" i="12" s="1"/>
  <c r="D129" i="12" s="1"/>
  <c r="D123" i="12"/>
  <c r="D125" i="12" s="1"/>
  <c r="G123" i="12"/>
  <c r="G125" i="12" s="1"/>
  <c r="G106" i="12"/>
  <c r="G127" i="12" s="1"/>
  <c r="G129" i="12" s="1"/>
  <c r="I179" i="11"/>
  <c r="I180" i="11" s="1"/>
  <c r="I181" i="11" s="1"/>
  <c r="I182" i="11" s="1"/>
  <c r="I101" i="12"/>
  <c r="I103" i="12" s="1"/>
  <c r="I104" i="12" s="1"/>
  <c r="I105" i="12" s="1"/>
  <c r="C104" i="12"/>
  <c r="C105" i="12" s="1"/>
  <c r="C155" i="1"/>
  <c r="C147" i="1"/>
  <c r="C158" i="1"/>
  <c r="C150" i="1"/>
  <c r="C146" i="1"/>
  <c r="C154" i="1"/>
  <c r="C152" i="1"/>
  <c r="C144" i="1"/>
  <c r="H158" i="1"/>
  <c r="H150" i="1"/>
  <c r="F158" i="1"/>
  <c r="F150" i="1"/>
  <c r="D158" i="1"/>
  <c r="D150" i="1"/>
  <c r="H157" i="1"/>
  <c r="H149" i="1"/>
  <c r="F157" i="1"/>
  <c r="F149" i="1"/>
  <c r="D157" i="1"/>
  <c r="D149" i="1"/>
  <c r="H155" i="1"/>
  <c r="H147" i="1"/>
  <c r="F155" i="1"/>
  <c r="F147" i="1"/>
  <c r="D155" i="1"/>
  <c r="D147" i="1"/>
  <c r="H146" i="1"/>
  <c r="H154" i="1"/>
  <c r="F154" i="1"/>
  <c r="F146" i="1"/>
  <c r="D146" i="1"/>
  <c r="D154" i="1"/>
  <c r="H153" i="1"/>
  <c r="H145" i="1"/>
  <c r="F145" i="1"/>
  <c r="F153" i="1"/>
  <c r="D153" i="1"/>
  <c r="D145" i="1"/>
  <c r="H152" i="1"/>
  <c r="H144" i="1"/>
  <c r="F144" i="1"/>
  <c r="F152" i="1"/>
  <c r="D152" i="1"/>
  <c r="D144" i="1"/>
  <c r="C157" i="1"/>
  <c r="C149" i="1"/>
  <c r="C145" i="1"/>
  <c r="C153" i="1"/>
  <c r="I150" i="1"/>
  <c r="I158" i="1"/>
  <c r="G158" i="1"/>
  <c r="G150" i="1"/>
  <c r="E158" i="1"/>
  <c r="E150" i="1"/>
  <c r="I157" i="1"/>
  <c r="I149" i="1"/>
  <c r="G157" i="1"/>
  <c r="G149" i="1"/>
  <c r="E157" i="1"/>
  <c r="E149" i="1"/>
  <c r="I155" i="1"/>
  <c r="I147" i="1"/>
  <c r="G155" i="1"/>
  <c r="G147" i="1"/>
  <c r="E155" i="1"/>
  <c r="E147" i="1"/>
  <c r="I154" i="1"/>
  <c r="I146" i="1"/>
  <c r="G146" i="1"/>
  <c r="G154" i="1"/>
  <c r="E154" i="1"/>
  <c r="E146" i="1"/>
  <c r="I153" i="1"/>
  <c r="I145" i="1"/>
  <c r="G145" i="1"/>
  <c r="G153" i="1"/>
  <c r="E153" i="1"/>
  <c r="E145" i="1"/>
  <c r="I152" i="1"/>
  <c r="I144" i="1"/>
  <c r="G144" i="1"/>
  <c r="G152" i="1"/>
  <c r="E144" i="1"/>
  <c r="E152" i="1"/>
  <c r="C242" i="6"/>
  <c r="C226" i="6"/>
  <c r="C210" i="6"/>
  <c r="C194" i="6"/>
  <c r="C234" i="6"/>
  <c r="C218" i="6"/>
  <c r="C202" i="6"/>
  <c r="C240" i="6"/>
  <c r="C224" i="6"/>
  <c r="C208" i="6"/>
  <c r="C192" i="6"/>
  <c r="C232" i="6"/>
  <c r="C216" i="6"/>
  <c r="C200" i="6"/>
  <c r="C238" i="6"/>
  <c r="C222" i="6"/>
  <c r="C190" i="6"/>
  <c r="C230" i="6"/>
  <c r="C214" i="6"/>
  <c r="C198" i="6"/>
  <c r="I235" i="6"/>
  <c r="I227" i="6"/>
  <c r="I211" i="6"/>
  <c r="I195" i="6"/>
  <c r="I243" i="6"/>
  <c r="I219" i="6"/>
  <c r="I203" i="6"/>
  <c r="G235" i="6"/>
  <c r="G219" i="6"/>
  <c r="G203" i="6"/>
  <c r="G243" i="6"/>
  <c r="G227" i="6"/>
  <c r="G211" i="6"/>
  <c r="G195" i="6"/>
  <c r="E243" i="6"/>
  <c r="E219" i="6"/>
  <c r="E203" i="6"/>
  <c r="E235" i="6"/>
  <c r="E227" i="6"/>
  <c r="E211" i="6"/>
  <c r="E195" i="6"/>
  <c r="I242" i="6"/>
  <c r="I226" i="6"/>
  <c r="I210" i="6"/>
  <c r="I194" i="6"/>
  <c r="I234" i="6"/>
  <c r="I218" i="6"/>
  <c r="I202" i="6"/>
  <c r="G234" i="6"/>
  <c r="G226" i="6"/>
  <c r="G210" i="6"/>
  <c r="G194" i="6"/>
  <c r="G242" i="6"/>
  <c r="G218" i="6"/>
  <c r="G202" i="6"/>
  <c r="E234" i="6"/>
  <c r="E218" i="6"/>
  <c r="E202" i="6"/>
  <c r="E242" i="6"/>
  <c r="E226" i="6"/>
  <c r="E210" i="6"/>
  <c r="E194" i="6"/>
  <c r="I232" i="6"/>
  <c r="I216" i="6"/>
  <c r="I200" i="6"/>
  <c r="I240" i="6"/>
  <c r="I224" i="6"/>
  <c r="I208" i="6"/>
  <c r="I192" i="6"/>
  <c r="G240" i="6"/>
  <c r="G224" i="6"/>
  <c r="G208" i="6"/>
  <c r="G192" i="6"/>
  <c r="G232" i="6"/>
  <c r="G216" i="6"/>
  <c r="G200" i="6"/>
  <c r="E232" i="6"/>
  <c r="E216" i="6"/>
  <c r="E200" i="6"/>
  <c r="E240" i="6"/>
  <c r="E224" i="6"/>
  <c r="E208" i="6"/>
  <c r="E192" i="6"/>
  <c r="I231" i="6"/>
  <c r="I215" i="6"/>
  <c r="I199" i="6"/>
  <c r="I239" i="6"/>
  <c r="I223" i="6"/>
  <c r="I207" i="6"/>
  <c r="I191" i="6"/>
  <c r="G239" i="6"/>
  <c r="G223" i="6"/>
  <c r="G207" i="6"/>
  <c r="G191" i="6"/>
  <c r="G231" i="6"/>
  <c r="G215" i="6"/>
  <c r="G199" i="6"/>
  <c r="E239" i="6"/>
  <c r="E223" i="6"/>
  <c r="E207" i="6"/>
  <c r="E191" i="6"/>
  <c r="E231" i="6"/>
  <c r="E215" i="6"/>
  <c r="E199" i="6"/>
  <c r="I238" i="6"/>
  <c r="I222" i="6"/>
  <c r="I190" i="6"/>
  <c r="I230" i="6"/>
  <c r="I214" i="6"/>
  <c r="I198" i="6"/>
  <c r="G238" i="6"/>
  <c r="G222" i="6"/>
  <c r="G190" i="6"/>
  <c r="G230" i="6"/>
  <c r="G214" i="6"/>
  <c r="G198" i="6"/>
  <c r="E238" i="6"/>
  <c r="E214" i="6"/>
  <c r="E198" i="6"/>
  <c r="E230" i="6"/>
  <c r="E222" i="6"/>
  <c r="E190" i="6"/>
  <c r="I229" i="6"/>
  <c r="I213" i="6"/>
  <c r="I197" i="6"/>
  <c r="I237" i="6"/>
  <c r="I221" i="6"/>
  <c r="I205" i="6"/>
  <c r="I189" i="6"/>
  <c r="G229" i="6"/>
  <c r="G221" i="6"/>
  <c r="G205" i="6"/>
  <c r="G189" i="6"/>
  <c r="G237" i="6"/>
  <c r="G213" i="6"/>
  <c r="G197" i="6"/>
  <c r="E237" i="6"/>
  <c r="E221" i="6"/>
  <c r="E205" i="6"/>
  <c r="E189" i="6"/>
  <c r="E229" i="6"/>
  <c r="E213" i="6"/>
  <c r="E197" i="6"/>
  <c r="C235" i="6"/>
  <c r="C219" i="6"/>
  <c r="C243" i="6"/>
  <c r="C227" i="6"/>
  <c r="C211" i="6"/>
  <c r="C195" i="6"/>
  <c r="C203" i="6"/>
  <c r="C239" i="6"/>
  <c r="C223" i="6"/>
  <c r="C231" i="6"/>
  <c r="C215" i="6"/>
  <c r="C199" i="6"/>
  <c r="C207" i="6"/>
  <c r="C191" i="6"/>
  <c r="C229" i="6"/>
  <c r="C213" i="6"/>
  <c r="C197" i="6"/>
  <c r="C237" i="6"/>
  <c r="C221" i="6"/>
  <c r="C205" i="6"/>
  <c r="C189" i="6"/>
  <c r="H235" i="6"/>
  <c r="H219" i="6"/>
  <c r="H203" i="6"/>
  <c r="H243" i="6"/>
  <c r="H227" i="6"/>
  <c r="H211" i="6"/>
  <c r="H195" i="6"/>
  <c r="F235" i="6"/>
  <c r="F219" i="6"/>
  <c r="F203" i="6"/>
  <c r="F243" i="6"/>
  <c r="F227" i="6"/>
  <c r="F211" i="6"/>
  <c r="F195" i="6"/>
  <c r="D235" i="6"/>
  <c r="D219" i="6"/>
  <c r="D203" i="6"/>
  <c r="D243" i="6"/>
  <c r="D227" i="6"/>
  <c r="D211" i="6"/>
  <c r="D195" i="6"/>
  <c r="H234" i="6"/>
  <c r="H218" i="6"/>
  <c r="H202" i="6"/>
  <c r="H242" i="6"/>
  <c r="H226" i="6"/>
  <c r="H210" i="6"/>
  <c r="H194" i="6"/>
  <c r="F242" i="6"/>
  <c r="F226" i="6"/>
  <c r="F210" i="6"/>
  <c r="F194" i="6"/>
  <c r="F234" i="6"/>
  <c r="F218" i="6"/>
  <c r="F202" i="6"/>
  <c r="D234" i="6"/>
  <c r="D218" i="6"/>
  <c r="D202" i="6"/>
  <c r="D242" i="6"/>
  <c r="D226" i="6"/>
  <c r="D210" i="6"/>
  <c r="D194" i="6"/>
  <c r="H240" i="6"/>
  <c r="H224" i="6"/>
  <c r="H208" i="6"/>
  <c r="H192" i="6"/>
  <c r="H232" i="6"/>
  <c r="H216" i="6"/>
  <c r="H200" i="6"/>
  <c r="F232" i="6"/>
  <c r="F216" i="6"/>
  <c r="F200" i="6"/>
  <c r="F240" i="6"/>
  <c r="F224" i="6"/>
  <c r="F208" i="6"/>
  <c r="F192" i="6"/>
  <c r="D240" i="6"/>
  <c r="D224" i="6"/>
  <c r="D208" i="6"/>
  <c r="D192" i="6"/>
  <c r="D232" i="6"/>
  <c r="D216" i="6"/>
  <c r="D200" i="6"/>
  <c r="H231" i="6"/>
  <c r="H215" i="6"/>
  <c r="H199" i="6"/>
  <c r="H239" i="6"/>
  <c r="H223" i="6"/>
  <c r="H207" i="6"/>
  <c r="H191" i="6"/>
  <c r="F231" i="6"/>
  <c r="F215" i="6"/>
  <c r="F199" i="6"/>
  <c r="F239" i="6"/>
  <c r="F223" i="6"/>
  <c r="F207" i="6"/>
  <c r="F191" i="6"/>
  <c r="D231" i="6"/>
  <c r="D215" i="6"/>
  <c r="D199" i="6"/>
  <c r="D239" i="6"/>
  <c r="D223" i="6"/>
  <c r="D207" i="6"/>
  <c r="D191" i="6"/>
  <c r="H238" i="6"/>
  <c r="H222" i="6"/>
  <c r="H190" i="6"/>
  <c r="H230" i="6"/>
  <c r="H214" i="6"/>
  <c r="H198" i="6"/>
  <c r="F230" i="6"/>
  <c r="F214" i="6"/>
  <c r="F198" i="6"/>
  <c r="F238" i="6"/>
  <c r="F222" i="6"/>
  <c r="F190" i="6"/>
  <c r="D238" i="6"/>
  <c r="D222" i="6"/>
  <c r="D190" i="6"/>
  <c r="D230" i="6"/>
  <c r="D214" i="6"/>
  <c r="D198" i="6"/>
  <c r="H237" i="6"/>
  <c r="H221" i="6"/>
  <c r="H205" i="6"/>
  <c r="H189" i="6"/>
  <c r="H229" i="6"/>
  <c r="H213" i="6"/>
  <c r="H197" i="6"/>
  <c r="F229" i="6"/>
  <c r="F197" i="6"/>
  <c r="F237" i="6"/>
  <c r="F221" i="6"/>
  <c r="F205" i="6"/>
  <c r="F189" i="6"/>
  <c r="F213" i="6"/>
  <c r="D229" i="6"/>
  <c r="D213" i="6"/>
  <c r="D197" i="6"/>
  <c r="D237" i="6"/>
  <c r="D221" i="6"/>
  <c r="D205" i="6"/>
  <c r="D189" i="6"/>
  <c r="C183" i="7"/>
  <c r="C167" i="7"/>
  <c r="C191" i="7"/>
  <c r="C175" i="7"/>
  <c r="C179" i="7"/>
  <c r="C187" i="7"/>
  <c r="C171" i="7"/>
  <c r="C177" i="7"/>
  <c r="C185" i="7"/>
  <c r="C169" i="7"/>
  <c r="H167" i="7"/>
  <c r="H191" i="7"/>
  <c r="H175" i="7"/>
  <c r="H183" i="7"/>
  <c r="F183" i="7"/>
  <c r="F167" i="7"/>
  <c r="F191" i="7"/>
  <c r="F175" i="7"/>
  <c r="D183" i="7"/>
  <c r="D167" i="7"/>
  <c r="D191" i="7"/>
  <c r="D175" i="7"/>
  <c r="H188" i="7"/>
  <c r="H172" i="7"/>
  <c r="H180" i="7"/>
  <c r="H164" i="7"/>
  <c r="F180" i="7"/>
  <c r="F164" i="7"/>
  <c r="F188" i="7"/>
  <c r="F172" i="7"/>
  <c r="D180" i="7"/>
  <c r="D188" i="7"/>
  <c r="D172" i="7"/>
  <c r="D164" i="7"/>
  <c r="H187" i="7"/>
  <c r="H171" i="7"/>
  <c r="H179" i="7"/>
  <c r="H163" i="7"/>
  <c r="D179" i="7"/>
  <c r="D187" i="7"/>
  <c r="D171" i="7"/>
  <c r="H178" i="7"/>
  <c r="H170" i="7"/>
  <c r="H186" i="7"/>
  <c r="H162" i="7"/>
  <c r="F178" i="7"/>
  <c r="F170" i="7"/>
  <c r="F186" i="7"/>
  <c r="F162" i="7"/>
  <c r="D186" i="7"/>
  <c r="D162" i="7"/>
  <c r="D178" i="7"/>
  <c r="D170" i="7"/>
  <c r="H177" i="7"/>
  <c r="H169" i="7"/>
  <c r="H185" i="7"/>
  <c r="F177" i="7"/>
  <c r="F169" i="7"/>
  <c r="F185" i="7"/>
  <c r="D177" i="7"/>
  <c r="D169" i="7"/>
  <c r="D185" i="7"/>
  <c r="D161" i="7"/>
  <c r="C188" i="7"/>
  <c r="C180" i="7"/>
  <c r="C164" i="7"/>
  <c r="C172" i="7"/>
  <c r="C162" i="7"/>
  <c r="C170" i="7"/>
  <c r="C186" i="7"/>
  <c r="C178" i="7"/>
  <c r="I191" i="7"/>
  <c r="I175" i="7"/>
  <c r="I183" i="7"/>
  <c r="I167" i="7"/>
  <c r="G191" i="7"/>
  <c r="G175" i="7"/>
  <c r="G183" i="7"/>
  <c r="G167" i="7"/>
  <c r="E191" i="7"/>
  <c r="E175" i="7"/>
  <c r="E183" i="7"/>
  <c r="E167" i="7"/>
  <c r="I188" i="7"/>
  <c r="I180" i="7"/>
  <c r="I164" i="7"/>
  <c r="I172" i="7"/>
  <c r="G180" i="7"/>
  <c r="G172" i="7"/>
  <c r="G188" i="7"/>
  <c r="G164" i="7"/>
  <c r="E180" i="7"/>
  <c r="E172" i="7"/>
  <c r="E188" i="7"/>
  <c r="E164" i="7"/>
  <c r="E187" i="7"/>
  <c r="E171" i="7"/>
  <c r="E179" i="7"/>
  <c r="I178" i="7"/>
  <c r="I162" i="7"/>
  <c r="I186" i="7"/>
  <c r="I170" i="7"/>
  <c r="G178" i="7"/>
  <c r="G162" i="7"/>
  <c r="G186" i="7"/>
  <c r="G170" i="7"/>
  <c r="E186" i="7"/>
  <c r="E170" i="7"/>
  <c r="E178" i="7"/>
  <c r="E162" i="7"/>
  <c r="I177" i="7"/>
  <c r="I161" i="7"/>
  <c r="I185" i="7"/>
  <c r="I169" i="7"/>
  <c r="G177" i="7"/>
  <c r="G161" i="7"/>
  <c r="G185" i="7"/>
  <c r="G169" i="7"/>
  <c r="E177" i="7"/>
  <c r="E161" i="7"/>
  <c r="E185" i="7"/>
  <c r="E169" i="7"/>
  <c r="C204" i="9"/>
  <c r="C188" i="9"/>
  <c r="C196" i="9"/>
  <c r="C180" i="9"/>
  <c r="C172" i="9"/>
  <c r="C194" i="9"/>
  <c r="C178" i="9"/>
  <c r="C202" i="9"/>
  <c r="C186" i="9"/>
  <c r="H181" i="9"/>
  <c r="H189" i="9"/>
  <c r="H173" i="9"/>
  <c r="H205" i="9"/>
  <c r="H197" i="9"/>
  <c r="F173" i="9"/>
  <c r="F197" i="9"/>
  <c r="F181" i="9"/>
  <c r="F189" i="9"/>
  <c r="F205" i="9"/>
  <c r="D173" i="9"/>
  <c r="D189" i="9"/>
  <c r="D181" i="9"/>
  <c r="D205" i="9"/>
  <c r="D197" i="9"/>
  <c r="H179" i="9"/>
  <c r="H171" i="9"/>
  <c r="H187" i="9"/>
  <c r="H203" i="9"/>
  <c r="H195" i="9"/>
  <c r="F171" i="9"/>
  <c r="F187" i="9"/>
  <c r="F179" i="9"/>
  <c r="F203" i="9"/>
  <c r="F195" i="9"/>
  <c r="D171" i="9"/>
  <c r="D179" i="9"/>
  <c r="D203" i="9"/>
  <c r="D195" i="9"/>
  <c r="D187" i="9"/>
  <c r="H170" i="9"/>
  <c r="H186" i="9"/>
  <c r="H178" i="9"/>
  <c r="H202" i="9"/>
  <c r="H201" i="9" s="1"/>
  <c r="H194" i="9"/>
  <c r="H193" i="9" s="1"/>
  <c r="F186" i="9"/>
  <c r="F202" i="9"/>
  <c r="F194" i="9"/>
  <c r="F178" i="9"/>
  <c r="D202" i="9"/>
  <c r="D201" i="9" s="1"/>
  <c r="D186" i="9"/>
  <c r="D194" i="9"/>
  <c r="D178" i="9"/>
  <c r="C197" i="9"/>
  <c r="C181" i="9"/>
  <c r="C205" i="9"/>
  <c r="C189" i="9"/>
  <c r="C173" i="9"/>
  <c r="C203" i="9"/>
  <c r="C187" i="9"/>
  <c r="C171" i="9"/>
  <c r="C195" i="9"/>
  <c r="C179" i="9"/>
  <c r="I173" i="9"/>
  <c r="I181" i="9"/>
  <c r="I205" i="9"/>
  <c r="I197" i="9"/>
  <c r="I189" i="9"/>
  <c r="G173" i="9"/>
  <c r="G189" i="9"/>
  <c r="G197" i="9"/>
  <c r="G181" i="9"/>
  <c r="G205" i="9"/>
  <c r="E181" i="9"/>
  <c r="E205" i="9"/>
  <c r="E173" i="9"/>
  <c r="E189" i="9"/>
  <c r="E197" i="9"/>
  <c r="I179" i="9"/>
  <c r="I203" i="9"/>
  <c r="I171" i="9"/>
  <c r="I187" i="9"/>
  <c r="I195" i="9"/>
  <c r="G171" i="9"/>
  <c r="G179" i="9"/>
  <c r="G203" i="9"/>
  <c r="G195" i="9"/>
  <c r="G187" i="9"/>
  <c r="E171" i="9"/>
  <c r="E203" i="9"/>
  <c r="E179" i="9"/>
  <c r="E187" i="9"/>
  <c r="E195" i="9"/>
  <c r="I202" i="9"/>
  <c r="I194" i="9"/>
  <c r="I193" i="9" s="1"/>
  <c r="I178" i="9"/>
  <c r="I186" i="9"/>
  <c r="G178" i="9"/>
  <c r="G202" i="9"/>
  <c r="G170" i="9"/>
  <c r="G186" i="9"/>
  <c r="G194" i="9"/>
  <c r="E202" i="9"/>
  <c r="E194" i="9"/>
  <c r="E178" i="9"/>
  <c r="E186" i="9"/>
  <c r="C201" i="10"/>
  <c r="C209" i="10"/>
  <c r="C193" i="10"/>
  <c r="C185" i="10"/>
  <c r="C177" i="10"/>
  <c r="C205" i="10"/>
  <c r="C189" i="10"/>
  <c r="C197" i="10"/>
  <c r="C181" i="10"/>
  <c r="C173" i="10"/>
  <c r="C171" i="10"/>
  <c r="C203" i="10"/>
  <c r="C187" i="10"/>
  <c r="C179" i="10"/>
  <c r="H201" i="10"/>
  <c r="H185" i="10"/>
  <c r="H209" i="10"/>
  <c r="H193" i="10"/>
  <c r="H177" i="10"/>
  <c r="F201" i="10"/>
  <c r="F185" i="10"/>
  <c r="F177" i="10"/>
  <c r="F209" i="10"/>
  <c r="F193" i="10"/>
  <c r="D201" i="10"/>
  <c r="D185" i="10"/>
  <c r="D209" i="10"/>
  <c r="D193" i="10"/>
  <c r="D177" i="10"/>
  <c r="H200" i="10"/>
  <c r="H184" i="10"/>
  <c r="H176" i="10"/>
  <c r="H208" i="10"/>
  <c r="H192" i="10"/>
  <c r="F200" i="10"/>
  <c r="F184" i="10"/>
  <c r="F176" i="10"/>
  <c r="F208" i="10"/>
  <c r="F192" i="10"/>
  <c r="D200" i="10"/>
  <c r="D184" i="10"/>
  <c r="D176" i="10"/>
  <c r="D208" i="10"/>
  <c r="D192" i="10"/>
  <c r="H198" i="10"/>
  <c r="H182" i="10"/>
  <c r="H206" i="10"/>
  <c r="H190" i="10"/>
  <c r="H174" i="10"/>
  <c r="F198" i="10"/>
  <c r="F182" i="10"/>
  <c r="F174" i="10"/>
  <c r="F206" i="10"/>
  <c r="F190" i="10"/>
  <c r="D198" i="10"/>
  <c r="D182" i="10"/>
  <c r="D206" i="10"/>
  <c r="D190" i="10"/>
  <c r="D174" i="10"/>
  <c r="H197" i="10"/>
  <c r="H181" i="10"/>
  <c r="H173" i="10"/>
  <c r="H205" i="10"/>
  <c r="H189" i="10"/>
  <c r="F197" i="10"/>
  <c r="F181" i="10"/>
  <c r="F205" i="10"/>
  <c r="F189" i="10"/>
  <c r="F173" i="10"/>
  <c r="D197" i="10"/>
  <c r="D181" i="10"/>
  <c r="D173" i="10"/>
  <c r="D205" i="10"/>
  <c r="D189" i="10"/>
  <c r="H196" i="10"/>
  <c r="H180" i="10"/>
  <c r="H172" i="10"/>
  <c r="H204" i="10"/>
  <c r="H188" i="10"/>
  <c r="F196" i="10"/>
  <c r="F180" i="10"/>
  <c r="F204" i="10"/>
  <c r="F188" i="10"/>
  <c r="F172" i="10"/>
  <c r="D196" i="10"/>
  <c r="D180" i="10"/>
  <c r="D204" i="10"/>
  <c r="D188" i="10"/>
  <c r="D172" i="10"/>
  <c r="H195" i="10"/>
  <c r="H179" i="10"/>
  <c r="H203" i="10"/>
  <c r="H187" i="10"/>
  <c r="H171" i="10"/>
  <c r="F179" i="10"/>
  <c r="F171" i="10"/>
  <c r="F203" i="10"/>
  <c r="F187" i="10"/>
  <c r="D203" i="10"/>
  <c r="D187" i="10"/>
  <c r="D179" i="10"/>
  <c r="D171" i="10"/>
  <c r="C208" i="10"/>
  <c r="C192" i="10"/>
  <c r="C200" i="10"/>
  <c r="C176" i="10"/>
  <c r="C184" i="10"/>
  <c r="C198" i="10"/>
  <c r="C206" i="10"/>
  <c r="C190" i="10"/>
  <c r="C174" i="10"/>
  <c r="C182" i="10"/>
  <c r="C204" i="10"/>
  <c r="C188" i="10"/>
  <c r="C196" i="10"/>
  <c r="C172" i="10"/>
  <c r="C180" i="10"/>
  <c r="I201" i="10"/>
  <c r="I185" i="10"/>
  <c r="I209" i="10"/>
  <c r="I193" i="10"/>
  <c r="I177" i="10"/>
  <c r="G201" i="10"/>
  <c r="G185" i="10"/>
  <c r="G209" i="10"/>
  <c r="G193" i="10"/>
  <c r="G177" i="10"/>
  <c r="E201" i="10"/>
  <c r="E185" i="10"/>
  <c r="E177" i="10"/>
  <c r="E209" i="10"/>
  <c r="E193" i="10"/>
  <c r="I200" i="10"/>
  <c r="I184" i="10"/>
  <c r="I208" i="10"/>
  <c r="I192" i="10"/>
  <c r="I176" i="10"/>
  <c r="G200" i="10"/>
  <c r="G184" i="10"/>
  <c r="G208" i="10"/>
  <c r="G192" i="10"/>
  <c r="G176" i="10"/>
  <c r="E200" i="10"/>
  <c r="E184" i="10"/>
  <c r="E176" i="10"/>
  <c r="E208" i="10"/>
  <c r="E192" i="10"/>
  <c r="I198" i="10"/>
  <c r="I182" i="10"/>
  <c r="I174" i="10"/>
  <c r="I206" i="10"/>
  <c r="I190" i="10"/>
  <c r="G198" i="10"/>
  <c r="G182" i="10"/>
  <c r="G206" i="10"/>
  <c r="G190" i="10"/>
  <c r="G174" i="10"/>
  <c r="E198" i="10"/>
  <c r="E182" i="10"/>
  <c r="E174" i="10"/>
  <c r="E206" i="10"/>
  <c r="E190" i="10"/>
  <c r="I197" i="10"/>
  <c r="I181" i="10"/>
  <c r="I205" i="10"/>
  <c r="I189" i="10"/>
  <c r="I173" i="10"/>
  <c r="G197" i="10"/>
  <c r="G181" i="10"/>
  <c r="G173" i="10"/>
  <c r="G205" i="10"/>
  <c r="G189" i="10"/>
  <c r="E197" i="10"/>
  <c r="E181" i="10"/>
  <c r="E205" i="10"/>
  <c r="E189" i="10"/>
  <c r="E173" i="10"/>
  <c r="I196" i="10"/>
  <c r="I180" i="10"/>
  <c r="I172" i="10"/>
  <c r="I204" i="10"/>
  <c r="I188" i="10"/>
  <c r="G196" i="10"/>
  <c r="G180" i="10"/>
  <c r="G172" i="10"/>
  <c r="G204" i="10"/>
  <c r="G188" i="10"/>
  <c r="E196" i="10"/>
  <c r="E180" i="10"/>
  <c r="E204" i="10"/>
  <c r="E188" i="10"/>
  <c r="E172" i="10"/>
  <c r="I171" i="10"/>
  <c r="I203" i="10"/>
  <c r="I187" i="10"/>
  <c r="I179" i="10"/>
  <c r="G195" i="10"/>
  <c r="G179" i="10"/>
  <c r="G171" i="10"/>
  <c r="G203" i="10"/>
  <c r="G187" i="10"/>
  <c r="E203" i="10"/>
  <c r="E187" i="10"/>
  <c r="E171" i="10"/>
  <c r="E179" i="10"/>
  <c r="C155" i="11"/>
  <c r="C163" i="11"/>
  <c r="C171" i="11"/>
  <c r="C161" i="11"/>
  <c r="C169" i="11"/>
  <c r="C153" i="11"/>
  <c r="I163" i="11"/>
  <c r="I171" i="11"/>
  <c r="I155" i="11"/>
  <c r="G163" i="11"/>
  <c r="G171" i="11"/>
  <c r="G155" i="11"/>
  <c r="E163" i="11"/>
  <c r="E155" i="11"/>
  <c r="E171" i="11"/>
  <c r="I153" i="11"/>
  <c r="I169" i="11"/>
  <c r="I161" i="11"/>
  <c r="G169" i="11"/>
  <c r="G153" i="11"/>
  <c r="G161" i="11"/>
  <c r="E153" i="11"/>
  <c r="E169" i="11"/>
  <c r="E161" i="11"/>
  <c r="I160" i="11"/>
  <c r="I168" i="11"/>
  <c r="G152" i="11"/>
  <c r="G160" i="11"/>
  <c r="G168" i="11"/>
  <c r="E168" i="11"/>
  <c r="E160" i="11"/>
  <c r="E152" i="11"/>
  <c r="C160" i="11"/>
  <c r="C168" i="11"/>
  <c r="C152" i="11"/>
  <c r="H163" i="11"/>
  <c r="H171" i="11"/>
  <c r="H155" i="11"/>
  <c r="F163" i="11"/>
  <c r="F171" i="11"/>
  <c r="F155" i="11"/>
  <c r="D171" i="11"/>
  <c r="D163" i="11"/>
  <c r="D155" i="11"/>
  <c r="H153" i="11"/>
  <c r="H161" i="11"/>
  <c r="H169" i="11"/>
  <c r="F169" i="11"/>
  <c r="F153" i="11"/>
  <c r="F161" i="11"/>
  <c r="D169" i="11"/>
  <c r="D161" i="11"/>
  <c r="D153" i="11"/>
  <c r="H152" i="11"/>
  <c r="H160" i="11"/>
  <c r="H168" i="11"/>
  <c r="F160" i="11"/>
  <c r="F168" i="11"/>
  <c r="D168" i="11"/>
  <c r="D160" i="11"/>
  <c r="C173" i="2"/>
  <c r="C157" i="2"/>
  <c r="C165" i="2"/>
  <c r="C161" i="2"/>
  <c r="C169" i="2"/>
  <c r="C166" i="2"/>
  <c r="C174" i="2"/>
  <c r="C158" i="2"/>
  <c r="C170" i="2"/>
  <c r="C154" i="2"/>
  <c r="C162" i="2"/>
  <c r="C160" i="2"/>
  <c r="C168" i="2"/>
  <c r="C152" i="2"/>
  <c r="C163" i="2"/>
  <c r="C171" i="2"/>
  <c r="C155" i="2"/>
  <c r="C214" i="8"/>
  <c r="C198" i="8"/>
  <c r="C182" i="8"/>
  <c r="C222" i="8"/>
  <c r="C206" i="8"/>
  <c r="C190" i="8"/>
  <c r="C212" i="8"/>
  <c r="C196" i="8"/>
  <c r="C180" i="8"/>
  <c r="C220" i="8"/>
  <c r="C204" i="8"/>
  <c r="C188" i="8"/>
  <c r="I217" i="8"/>
  <c r="I201" i="8"/>
  <c r="I185" i="8"/>
  <c r="I225" i="8"/>
  <c r="I209" i="8"/>
  <c r="I193" i="8"/>
  <c r="G217" i="8"/>
  <c r="G201" i="8"/>
  <c r="G185" i="8"/>
  <c r="G225" i="8"/>
  <c r="G209" i="8"/>
  <c r="G193" i="8"/>
  <c r="E225" i="8"/>
  <c r="E209" i="8"/>
  <c r="E193" i="8"/>
  <c r="E217" i="8"/>
  <c r="E201" i="8"/>
  <c r="E185" i="8"/>
  <c r="I214" i="8"/>
  <c r="I198" i="8"/>
  <c r="I182" i="8"/>
  <c r="I222" i="8"/>
  <c r="I206" i="8"/>
  <c r="I190" i="8"/>
  <c r="G214" i="8"/>
  <c r="G198" i="8"/>
  <c r="G182" i="8"/>
  <c r="G222" i="8"/>
  <c r="G190" i="8"/>
  <c r="G206" i="8"/>
  <c r="E222" i="8"/>
  <c r="E206" i="8"/>
  <c r="E190" i="8"/>
  <c r="E214" i="8"/>
  <c r="E198" i="8"/>
  <c r="E182" i="8"/>
  <c r="I220" i="8"/>
  <c r="I212" i="8"/>
  <c r="I196" i="8"/>
  <c r="I180" i="8"/>
  <c r="I204" i="8"/>
  <c r="I188" i="8"/>
  <c r="G212" i="8"/>
  <c r="G196" i="8"/>
  <c r="G180" i="8"/>
  <c r="G204" i="8"/>
  <c r="G220" i="8"/>
  <c r="G188" i="8"/>
  <c r="E220" i="8"/>
  <c r="E204" i="8"/>
  <c r="E188" i="8"/>
  <c r="E212" i="8"/>
  <c r="E196" i="8"/>
  <c r="E180" i="8"/>
  <c r="I195" i="8"/>
  <c r="I179" i="8"/>
  <c r="I219" i="8"/>
  <c r="I203" i="8"/>
  <c r="I187" i="8"/>
  <c r="G211" i="8"/>
  <c r="G195" i="8"/>
  <c r="G179" i="8"/>
  <c r="G219" i="8"/>
  <c r="G203" i="8"/>
  <c r="G187" i="8"/>
  <c r="E195" i="8"/>
  <c r="E179" i="8"/>
  <c r="E219" i="8"/>
  <c r="E203" i="8"/>
  <c r="E187" i="8"/>
  <c r="C225" i="8"/>
  <c r="C209" i="8"/>
  <c r="C193" i="8"/>
  <c r="C217" i="8"/>
  <c r="C201" i="8"/>
  <c r="C185" i="8"/>
  <c r="C219" i="8"/>
  <c r="C203" i="8"/>
  <c r="C187" i="8"/>
  <c r="C195" i="8"/>
  <c r="C179" i="8"/>
  <c r="H217" i="8"/>
  <c r="H201" i="8"/>
  <c r="H185" i="8"/>
  <c r="H225" i="8"/>
  <c r="H209" i="8"/>
  <c r="H193" i="8"/>
  <c r="F225" i="8"/>
  <c r="F209" i="8"/>
  <c r="F193" i="8"/>
  <c r="F217" i="8"/>
  <c r="F201" i="8"/>
  <c r="F185" i="8"/>
  <c r="H214" i="8"/>
  <c r="H198" i="8"/>
  <c r="H182" i="8"/>
  <c r="H222" i="8"/>
  <c r="H206" i="8"/>
  <c r="H190" i="8"/>
  <c r="F214" i="8"/>
  <c r="F198" i="8"/>
  <c r="F182" i="8"/>
  <c r="F222" i="8"/>
  <c r="F206" i="8"/>
  <c r="F190" i="8"/>
  <c r="H212" i="8"/>
  <c r="H196" i="8"/>
  <c r="H180" i="8"/>
  <c r="H220" i="8"/>
  <c r="H204" i="8"/>
  <c r="H188" i="8"/>
  <c r="F212" i="8"/>
  <c r="F196" i="8"/>
  <c r="F180" i="8"/>
  <c r="F220" i="8"/>
  <c r="F204" i="8"/>
  <c r="F188" i="8"/>
  <c r="H195" i="8"/>
  <c r="H179" i="8"/>
  <c r="H219" i="8"/>
  <c r="H203" i="8"/>
  <c r="H187" i="8"/>
  <c r="F211" i="8"/>
  <c r="F195" i="8"/>
  <c r="F179" i="8"/>
  <c r="F219" i="8"/>
  <c r="F203" i="8"/>
  <c r="F187" i="8"/>
  <c r="D163" i="7"/>
  <c r="E163" i="7"/>
  <c r="C163" i="7"/>
  <c r="G193" i="9" l="1"/>
  <c r="E193" i="9"/>
  <c r="C201" i="9"/>
  <c r="E201" i="9"/>
  <c r="F201" i="9"/>
  <c r="C193" i="9"/>
  <c r="I201" i="9"/>
  <c r="F193" i="9"/>
  <c r="D193" i="9"/>
  <c r="G201" i="9"/>
  <c r="G61" i="13" s="1"/>
  <c r="G61" i="24" s="1"/>
  <c r="C182" i="11"/>
  <c r="F204" i="6"/>
  <c r="F113" i="13" s="1"/>
  <c r="F113" i="24" s="1"/>
  <c r="D167" i="11"/>
  <c r="D21" i="13" s="1"/>
  <c r="D21" i="24" s="1"/>
  <c r="I186" i="8"/>
  <c r="I69" i="13" s="1"/>
  <c r="I69" i="24" s="1"/>
  <c r="H202" i="8"/>
  <c r="H77" i="13" s="1"/>
  <c r="H77" i="24" s="1"/>
  <c r="F160" i="7"/>
  <c r="I218" i="8"/>
  <c r="I85" i="13" s="1"/>
  <c r="I85" i="24" s="1"/>
  <c r="E61" i="13"/>
  <c r="E61" i="24" s="1"/>
  <c r="F130" i="12"/>
  <c r="H130" i="12"/>
  <c r="I176" i="7"/>
  <c r="I97" i="13" s="1"/>
  <c r="I97" i="24" s="1"/>
  <c r="H159" i="11"/>
  <c r="H17" i="13" s="1"/>
  <c r="H17" i="24" s="1"/>
  <c r="I159" i="11"/>
  <c r="I17" i="13" s="1"/>
  <c r="I17" i="24" s="1"/>
  <c r="D130" i="12"/>
  <c r="E130" i="12"/>
  <c r="I106" i="12"/>
  <c r="I127" i="12" s="1"/>
  <c r="I129" i="12" s="1"/>
  <c r="I123" i="12"/>
  <c r="I125" i="12" s="1"/>
  <c r="C123" i="12"/>
  <c r="C125" i="12" s="1"/>
  <c r="C106" i="12"/>
  <c r="C127" i="12" s="1"/>
  <c r="C129" i="12" s="1"/>
  <c r="G130" i="12"/>
  <c r="D69" i="13"/>
  <c r="D69" i="24" s="1"/>
  <c r="F184" i="7"/>
  <c r="F101" i="13" s="1"/>
  <c r="F101" i="24" s="1"/>
  <c r="I194" i="8"/>
  <c r="I73" i="13" s="1"/>
  <c r="I73" i="24" s="1"/>
  <c r="I220" i="6"/>
  <c r="I121" i="13" s="1"/>
  <c r="I121" i="24" s="1"/>
  <c r="G151" i="11"/>
  <c r="F170" i="10"/>
  <c r="C170" i="10"/>
  <c r="C202" i="10"/>
  <c r="C41" i="13" s="1"/>
  <c r="D81" i="13"/>
  <c r="D81" i="24" s="1"/>
  <c r="H186" i="8"/>
  <c r="H69" i="13" s="1"/>
  <c r="H69" i="24" s="1"/>
  <c r="H194" i="8"/>
  <c r="H73" i="13" s="1"/>
  <c r="H73" i="24" s="1"/>
  <c r="G168" i="7"/>
  <c r="G93" i="13" s="1"/>
  <c r="G93" i="24" s="1"/>
  <c r="F196" i="6"/>
  <c r="F228" i="6"/>
  <c r="F125" i="13" s="1"/>
  <c r="F125" i="24" s="1"/>
  <c r="C188" i="6"/>
  <c r="C236" i="6"/>
  <c r="C129" i="13" s="1"/>
  <c r="F185" i="9"/>
  <c r="F53" i="13" s="1"/>
  <c r="F53" i="24" s="1"/>
  <c r="E202" i="8"/>
  <c r="E77" i="13" s="1"/>
  <c r="E77" i="24" s="1"/>
  <c r="F143" i="1"/>
  <c r="G178" i="10"/>
  <c r="G29" i="13" s="1"/>
  <c r="G29" i="24" s="1"/>
  <c r="C61" i="13"/>
  <c r="C61" i="24" s="1"/>
  <c r="I143" i="1"/>
  <c r="G143" i="1"/>
  <c r="D143" i="1"/>
  <c r="D220" i="6"/>
  <c r="D121" i="13" s="1"/>
  <c r="D121" i="24" s="1"/>
  <c r="D212" i="6"/>
  <c r="D117" i="13" s="1"/>
  <c r="D117" i="24" s="1"/>
  <c r="E204" i="6"/>
  <c r="E113" i="13" s="1"/>
  <c r="E113" i="24" s="1"/>
  <c r="E220" i="6"/>
  <c r="E121" i="13" s="1"/>
  <c r="E121" i="24" s="1"/>
  <c r="G228" i="6"/>
  <c r="G125" i="13" s="1"/>
  <c r="G125" i="24" s="1"/>
  <c r="E188" i="6"/>
  <c r="H176" i="7"/>
  <c r="H97" i="13" s="1"/>
  <c r="H97" i="24" s="1"/>
  <c r="F202" i="8"/>
  <c r="F77" i="13" s="1"/>
  <c r="F77" i="24" s="1"/>
  <c r="G178" i="8"/>
  <c r="C178" i="8"/>
  <c r="D177" i="9"/>
  <c r="D49" i="13" s="1"/>
  <c r="D49" i="24" s="1"/>
  <c r="E169" i="9"/>
  <c r="F61" i="13"/>
  <c r="F61" i="24" s="1"/>
  <c r="F169" i="9"/>
  <c r="G57" i="13"/>
  <c r="G57" i="24" s="1"/>
  <c r="D61" i="13"/>
  <c r="D61" i="24" s="1"/>
  <c r="E170" i="10"/>
  <c r="E159" i="11"/>
  <c r="E17" i="13" s="1"/>
  <c r="E17" i="24" s="1"/>
  <c r="F159" i="11"/>
  <c r="F17" i="13" s="1"/>
  <c r="F17" i="24" s="1"/>
  <c r="G159" i="11"/>
  <c r="G17" i="13" s="1"/>
  <c r="G17" i="24" s="1"/>
  <c r="H167" i="11"/>
  <c r="H21" i="13" s="1"/>
  <c r="H21" i="24" s="1"/>
  <c r="I210" i="8"/>
  <c r="I81" i="13" s="1"/>
  <c r="I81" i="24" s="1"/>
  <c r="I178" i="8"/>
  <c r="I196" i="6"/>
  <c r="F194" i="10"/>
  <c r="F37" i="13" s="1"/>
  <c r="F37" i="24" s="1"/>
  <c r="C186" i="10"/>
  <c r="C33" i="13" s="1"/>
  <c r="E57" i="13"/>
  <c r="E57" i="24" s="1"/>
  <c r="D73" i="13"/>
  <c r="D73" i="24" s="1"/>
  <c r="H210" i="8"/>
  <c r="H81" i="13" s="1"/>
  <c r="H81" i="24" s="1"/>
  <c r="G184" i="7"/>
  <c r="G101" i="13" s="1"/>
  <c r="G101" i="24" s="1"/>
  <c r="F212" i="6"/>
  <c r="F117" i="13" s="1"/>
  <c r="F117" i="24" s="1"/>
  <c r="C204" i="6"/>
  <c r="C113" i="13" s="1"/>
  <c r="C220" i="6"/>
  <c r="C121" i="13" s="1"/>
  <c r="E143" i="1"/>
  <c r="H151" i="11"/>
  <c r="G202" i="10"/>
  <c r="G41" i="13" s="1"/>
  <c r="G41" i="24" s="1"/>
  <c r="F57" i="13"/>
  <c r="F57" i="24" s="1"/>
  <c r="C169" i="9"/>
  <c r="E178" i="8"/>
  <c r="E194" i="8"/>
  <c r="E73" i="13" s="1"/>
  <c r="E73" i="24" s="1"/>
  <c r="H160" i="7"/>
  <c r="E151" i="11"/>
  <c r="D186" i="10"/>
  <c r="D33" i="13" s="1"/>
  <c r="D33" i="24" s="1"/>
  <c r="D202" i="10"/>
  <c r="D41" i="13" s="1"/>
  <c r="D41" i="24" s="1"/>
  <c r="H194" i="10"/>
  <c r="H37" i="13" s="1"/>
  <c r="H37" i="24" s="1"/>
  <c r="G177" i="9"/>
  <c r="G49" i="13" s="1"/>
  <c r="G49" i="24" s="1"/>
  <c r="F178" i="8"/>
  <c r="F218" i="8"/>
  <c r="F85" i="13" s="1"/>
  <c r="F85" i="24" s="1"/>
  <c r="C186" i="8"/>
  <c r="C69" i="13" s="1"/>
  <c r="C218" i="8"/>
  <c r="C85" i="13" s="1"/>
  <c r="D196" i="6"/>
  <c r="H204" i="6"/>
  <c r="H113" i="13" s="1"/>
  <c r="H113" i="24" s="1"/>
  <c r="H188" i="6"/>
  <c r="F167" i="11"/>
  <c r="F21" i="13" s="1"/>
  <c r="F21" i="24" s="1"/>
  <c r="E178" i="10"/>
  <c r="E29" i="13" s="1"/>
  <c r="E29" i="24" s="1"/>
  <c r="E202" i="10"/>
  <c r="E41" i="13" s="1"/>
  <c r="E41" i="24" s="1"/>
  <c r="D185" i="9"/>
  <c r="D53" i="13" s="1"/>
  <c r="D53" i="24" s="1"/>
  <c r="H185" i="9"/>
  <c r="H53" i="13" s="1"/>
  <c r="H53" i="24" s="1"/>
  <c r="H57" i="13"/>
  <c r="H57" i="24" s="1"/>
  <c r="G186" i="8"/>
  <c r="G69" i="13" s="1"/>
  <c r="G69" i="24" s="1"/>
  <c r="G210" i="8"/>
  <c r="G81" i="13" s="1"/>
  <c r="G81" i="24" s="1"/>
  <c r="E196" i="6"/>
  <c r="E236" i="6"/>
  <c r="E129" i="13" s="1"/>
  <c r="E129" i="24" s="1"/>
  <c r="D151" i="1"/>
  <c r="D157" i="13" s="1"/>
  <c r="D157" i="24" s="1"/>
  <c r="G196" i="6"/>
  <c r="C143" i="1"/>
  <c r="C177" i="9"/>
  <c r="C49" i="13" s="1"/>
  <c r="D178" i="10"/>
  <c r="D29" i="13" s="1"/>
  <c r="D29" i="24" s="1"/>
  <c r="H178" i="10"/>
  <c r="H29" i="13" s="1"/>
  <c r="H29" i="24" s="1"/>
  <c r="G169" i="9"/>
  <c r="C202" i="8"/>
  <c r="C77" i="13" s="1"/>
  <c r="H212" i="6"/>
  <c r="H117" i="13" s="1"/>
  <c r="H117" i="24" s="1"/>
  <c r="H236" i="6"/>
  <c r="H129" i="13" s="1"/>
  <c r="H129" i="24" s="1"/>
  <c r="C151" i="11"/>
  <c r="H61" i="13"/>
  <c r="H61" i="24" s="1"/>
  <c r="H143" i="1"/>
  <c r="G236" i="6"/>
  <c r="G129" i="13" s="1"/>
  <c r="G129" i="24" s="1"/>
  <c r="G167" i="11"/>
  <c r="G21" i="13" s="1"/>
  <c r="G21" i="24" s="1"/>
  <c r="F178" i="10"/>
  <c r="F29" i="13" s="1"/>
  <c r="F29" i="24" s="1"/>
  <c r="C178" i="10"/>
  <c r="C29" i="13" s="1"/>
  <c r="E177" i="9"/>
  <c r="E49" i="13" s="1"/>
  <c r="E49" i="24" s="1"/>
  <c r="E185" i="9"/>
  <c r="E53" i="13" s="1"/>
  <c r="E53" i="24" s="1"/>
  <c r="G176" i="7"/>
  <c r="G97" i="13" s="1"/>
  <c r="G97" i="24" s="1"/>
  <c r="F236" i="6"/>
  <c r="F129" i="13" s="1"/>
  <c r="F129" i="24" s="1"/>
  <c r="C212" i="6"/>
  <c r="C117" i="13" s="1"/>
  <c r="E151" i="1"/>
  <c r="E157" i="13" s="1"/>
  <c r="E157" i="24" s="1"/>
  <c r="D159" i="11"/>
  <c r="D17" i="13" s="1"/>
  <c r="D17" i="24" s="1"/>
  <c r="G186" i="10"/>
  <c r="G33" i="13" s="1"/>
  <c r="G33" i="24" s="1"/>
  <c r="C185" i="9"/>
  <c r="C53" i="13" s="1"/>
  <c r="E218" i="8"/>
  <c r="E85" i="13" s="1"/>
  <c r="E85" i="24" s="1"/>
  <c r="E186" i="8"/>
  <c r="E69" i="13" s="1"/>
  <c r="E69" i="24" s="1"/>
  <c r="H168" i="7"/>
  <c r="H93" i="13" s="1"/>
  <c r="H93" i="24" s="1"/>
  <c r="F151" i="1"/>
  <c r="F157" i="13" s="1"/>
  <c r="F157" i="24" s="1"/>
  <c r="D194" i="10"/>
  <c r="D37" i="13" s="1"/>
  <c r="D37" i="24" s="1"/>
  <c r="H186" i="10"/>
  <c r="H33" i="13" s="1"/>
  <c r="H33" i="24" s="1"/>
  <c r="F186" i="8"/>
  <c r="F69" i="13" s="1"/>
  <c r="F69" i="24" s="1"/>
  <c r="F210" i="8"/>
  <c r="F81" i="13" s="1"/>
  <c r="F81" i="24" s="1"/>
  <c r="C210" i="8"/>
  <c r="C81" i="13" s="1"/>
  <c r="D236" i="6"/>
  <c r="D129" i="13" s="1"/>
  <c r="D129" i="24" s="1"/>
  <c r="D228" i="6"/>
  <c r="D125" i="13" s="1"/>
  <c r="D125" i="24" s="1"/>
  <c r="H228" i="6"/>
  <c r="H125" i="13" s="1"/>
  <c r="H125" i="24" s="1"/>
  <c r="G151" i="1"/>
  <c r="G157" i="13" s="1"/>
  <c r="G157" i="24" s="1"/>
  <c r="F151" i="11"/>
  <c r="C167" i="11"/>
  <c r="C21" i="13" s="1"/>
  <c r="E194" i="10"/>
  <c r="E37" i="13" s="1"/>
  <c r="E37" i="24" s="1"/>
  <c r="D57" i="13"/>
  <c r="D57" i="24" s="1"/>
  <c r="H177" i="9"/>
  <c r="H49" i="13" s="1"/>
  <c r="H49" i="24" s="1"/>
  <c r="G202" i="8"/>
  <c r="G77" i="13" s="1"/>
  <c r="G77" i="24" s="1"/>
  <c r="E228" i="6"/>
  <c r="E125" i="13" s="1"/>
  <c r="E125" i="24" s="1"/>
  <c r="G204" i="6"/>
  <c r="G113" i="13" s="1"/>
  <c r="G113" i="24" s="1"/>
  <c r="G188" i="6"/>
  <c r="I184" i="7"/>
  <c r="I101" i="13" s="1"/>
  <c r="I101" i="24" s="1"/>
  <c r="F186" i="10"/>
  <c r="F33" i="13" s="1"/>
  <c r="F33" i="24" s="1"/>
  <c r="F202" i="10"/>
  <c r="F41" i="13" s="1"/>
  <c r="F41" i="24" s="1"/>
  <c r="C194" i="10"/>
  <c r="C37" i="13" s="1"/>
  <c r="D77" i="13"/>
  <c r="D77" i="24" s="1"/>
  <c r="H178" i="8"/>
  <c r="H218" i="8"/>
  <c r="H85" i="13" s="1"/>
  <c r="H85" i="24" s="1"/>
  <c r="G160" i="7"/>
  <c r="F188" i="6"/>
  <c r="F220" i="6"/>
  <c r="F121" i="13" s="1"/>
  <c r="F121" i="24" s="1"/>
  <c r="C196" i="6"/>
  <c r="C228" i="6"/>
  <c r="C125" i="13" s="1"/>
  <c r="D151" i="11"/>
  <c r="G170" i="10"/>
  <c r="G194" i="10"/>
  <c r="G37" i="13" s="1"/>
  <c r="G37" i="24" s="1"/>
  <c r="F177" i="9"/>
  <c r="F49" i="13" s="1"/>
  <c r="F49" i="24" s="1"/>
  <c r="C57" i="13"/>
  <c r="C57" i="24" s="1"/>
  <c r="E210" i="8"/>
  <c r="E81" i="13" s="1"/>
  <c r="E81" i="24" s="1"/>
  <c r="H184" i="7"/>
  <c r="H101" i="13" s="1"/>
  <c r="H101" i="24" s="1"/>
  <c r="E167" i="11"/>
  <c r="E21" i="13" s="1"/>
  <c r="E21" i="24" s="1"/>
  <c r="D170" i="10"/>
  <c r="H170" i="10"/>
  <c r="H202" i="10"/>
  <c r="H41" i="13" s="1"/>
  <c r="H41" i="24" s="1"/>
  <c r="G185" i="9"/>
  <c r="G53" i="13" s="1"/>
  <c r="G53" i="24" s="1"/>
  <c r="F194" i="8"/>
  <c r="F73" i="13" s="1"/>
  <c r="F73" i="24" s="1"/>
  <c r="C194" i="8"/>
  <c r="C73" i="13" s="1"/>
  <c r="D188" i="6"/>
  <c r="D204" i="6"/>
  <c r="D113" i="13" s="1"/>
  <c r="D113" i="24" s="1"/>
  <c r="H196" i="6"/>
  <c r="H220" i="6"/>
  <c r="H121" i="13" s="1"/>
  <c r="H121" i="24" s="1"/>
  <c r="C159" i="11"/>
  <c r="C17" i="13" s="1"/>
  <c r="E186" i="10"/>
  <c r="E33" i="13" s="1"/>
  <c r="E33" i="24" s="1"/>
  <c r="D169" i="9"/>
  <c r="H169" i="9"/>
  <c r="G194" i="8"/>
  <c r="G73" i="13" s="1"/>
  <c r="G73" i="24" s="1"/>
  <c r="G218" i="8"/>
  <c r="G85" i="13" s="1"/>
  <c r="G85" i="24" s="1"/>
  <c r="E212" i="6"/>
  <c r="E117" i="13" s="1"/>
  <c r="E117" i="24" s="1"/>
  <c r="H151" i="1"/>
  <c r="H157" i="13" s="1"/>
  <c r="H157" i="24" s="1"/>
  <c r="G220" i="6"/>
  <c r="G121" i="13" s="1"/>
  <c r="G121" i="24" s="1"/>
  <c r="G212" i="6"/>
  <c r="G117" i="13" s="1"/>
  <c r="G117" i="24" s="1"/>
  <c r="C151" i="1"/>
  <c r="C157" i="13" s="1"/>
  <c r="D160" i="7"/>
  <c r="D184" i="7"/>
  <c r="D101" i="13" s="1"/>
  <c r="D101" i="24" s="1"/>
  <c r="F176" i="7"/>
  <c r="F97" i="13" s="1"/>
  <c r="F97" i="24" s="1"/>
  <c r="I194" i="10"/>
  <c r="I37" i="13" s="1"/>
  <c r="I37" i="24" s="1"/>
  <c r="I236" i="6"/>
  <c r="I129" i="13" s="1"/>
  <c r="I129" i="24" s="1"/>
  <c r="I204" i="6"/>
  <c r="I113" i="13" s="1"/>
  <c r="I113" i="24" s="1"/>
  <c r="I212" i="6"/>
  <c r="I117" i="13" s="1"/>
  <c r="I117" i="24" s="1"/>
  <c r="I188" i="6"/>
  <c r="I151" i="1"/>
  <c r="I157" i="13" s="1"/>
  <c r="I157" i="24" s="1"/>
  <c r="I228" i="6"/>
  <c r="I125" i="13" s="1"/>
  <c r="I125" i="24" s="1"/>
  <c r="I168" i="7"/>
  <c r="I93" i="13" s="1"/>
  <c r="I93" i="24" s="1"/>
  <c r="I160" i="7"/>
  <c r="I202" i="8"/>
  <c r="I77" i="13" s="1"/>
  <c r="I77" i="24" s="1"/>
  <c r="I169" i="9"/>
  <c r="I61" i="13"/>
  <c r="I61" i="24" s="1"/>
  <c r="I177" i="9"/>
  <c r="I49" i="13" s="1"/>
  <c r="I49" i="24" s="1"/>
  <c r="I57" i="13"/>
  <c r="I57" i="24" s="1"/>
  <c r="I185" i="9"/>
  <c r="I53" i="13" s="1"/>
  <c r="I53" i="24" s="1"/>
  <c r="I170" i="10"/>
  <c r="I202" i="10"/>
  <c r="I41" i="13" s="1"/>
  <c r="I41" i="24" s="1"/>
  <c r="I186" i="10"/>
  <c r="I33" i="13" s="1"/>
  <c r="I33" i="24" s="1"/>
  <c r="I178" i="10"/>
  <c r="I29" i="13" s="1"/>
  <c r="I29" i="24" s="1"/>
  <c r="C8" i="13"/>
  <c r="C175" i="13" s="1"/>
  <c r="C200" i="13" s="1"/>
  <c r="I167" i="11"/>
  <c r="I21" i="13" s="1"/>
  <c r="I21" i="24" s="1"/>
  <c r="I151" i="11"/>
  <c r="C167" i="2"/>
  <c r="C169" i="13" s="1"/>
  <c r="C151" i="2"/>
  <c r="C159" i="2"/>
  <c r="C165" i="13" s="1"/>
  <c r="E176" i="7"/>
  <c r="E97" i="13" s="1"/>
  <c r="E97" i="24" s="1"/>
  <c r="E168" i="7"/>
  <c r="E93" i="13" s="1"/>
  <c r="E93" i="24" s="1"/>
  <c r="F168" i="7"/>
  <c r="F93" i="13" s="1"/>
  <c r="F93" i="24" s="1"/>
  <c r="D168" i="7"/>
  <c r="D93" i="13" s="1"/>
  <c r="D93" i="24" s="1"/>
  <c r="D176" i="7"/>
  <c r="D97" i="13" s="1"/>
  <c r="D97" i="24" s="1"/>
  <c r="E160" i="7"/>
  <c r="E184" i="7"/>
  <c r="E101" i="13" s="1"/>
  <c r="E101" i="24" s="1"/>
  <c r="C160" i="7"/>
  <c r="C176" i="7"/>
  <c r="C97" i="13" s="1"/>
  <c r="C168" i="7"/>
  <c r="C93" i="13" s="1"/>
  <c r="C184" i="7"/>
  <c r="C101" i="13" s="1"/>
  <c r="I8" i="13"/>
  <c r="I175" i="13" s="1"/>
  <c r="I200" i="13" s="1"/>
  <c r="G8" i="13"/>
  <c r="G175" i="13" s="1"/>
  <c r="G200" i="13" s="1"/>
  <c r="E8" i="13"/>
  <c r="E175" i="13" s="1"/>
  <c r="E200" i="13" s="1"/>
  <c r="H8" i="13"/>
  <c r="H175" i="13" s="1"/>
  <c r="H200" i="13" s="1"/>
  <c r="F8" i="13"/>
  <c r="F175" i="13" s="1"/>
  <c r="F200" i="13" s="1"/>
  <c r="D8" i="13"/>
  <c r="D175" i="13" s="1"/>
  <c r="D200" i="13" s="1"/>
  <c r="E236" i="7" l="1"/>
  <c r="D236" i="7"/>
  <c r="H175" i="11"/>
  <c r="D175" i="11"/>
  <c r="G192" i="7"/>
  <c r="F175" i="11"/>
  <c r="D159" i="1"/>
  <c r="H210" i="10"/>
  <c r="I226" i="8"/>
  <c r="D210" i="10"/>
  <c r="C175" i="2"/>
  <c r="H159" i="1"/>
  <c r="C159" i="1"/>
  <c r="E159" i="1"/>
  <c r="G159" i="1"/>
  <c r="F159" i="1"/>
  <c r="I159" i="1"/>
  <c r="I244" i="6"/>
  <c r="F244" i="6"/>
  <c r="G244" i="6"/>
  <c r="D244" i="6"/>
  <c r="C244" i="6"/>
  <c r="H244" i="6"/>
  <c r="E244" i="6"/>
  <c r="E192" i="7"/>
  <c r="C192" i="7"/>
  <c r="I192" i="7"/>
  <c r="D192" i="7"/>
  <c r="H192" i="7"/>
  <c r="F89" i="13"/>
  <c r="F89" i="24" s="1"/>
  <c r="F192" i="7"/>
  <c r="H226" i="8"/>
  <c r="C226" i="8"/>
  <c r="I209" i="9"/>
  <c r="D209" i="9"/>
  <c r="E209" i="9"/>
  <c r="G209" i="9"/>
  <c r="C209" i="9"/>
  <c r="H209" i="9"/>
  <c r="F209" i="9"/>
  <c r="I210" i="10"/>
  <c r="C210" i="10"/>
  <c r="G210" i="10"/>
  <c r="E210" i="10"/>
  <c r="F210" i="10"/>
  <c r="G175" i="11"/>
  <c r="C175" i="11"/>
  <c r="E175" i="11"/>
  <c r="I175" i="11"/>
  <c r="G226" i="8"/>
  <c r="F226" i="8"/>
  <c r="E226" i="8"/>
  <c r="D226" i="8"/>
  <c r="G16" i="16"/>
  <c r="G5" i="16" s="1"/>
  <c r="H16" i="16"/>
  <c r="H5" i="16" s="1"/>
  <c r="E16" i="16"/>
  <c r="E5" i="16" s="1"/>
  <c r="D16" i="16"/>
  <c r="D5" i="16" s="1"/>
  <c r="F16" i="16"/>
  <c r="F5" i="16" s="1"/>
  <c r="C165" i="24"/>
  <c r="C169" i="24"/>
  <c r="C157" i="24"/>
  <c r="C125" i="24"/>
  <c r="C113" i="24"/>
  <c r="C117" i="24"/>
  <c r="C121" i="24"/>
  <c r="C129" i="24"/>
  <c r="C97" i="24"/>
  <c r="C93" i="24"/>
  <c r="C101" i="24"/>
  <c r="C81" i="24"/>
  <c r="C85" i="24"/>
  <c r="C73" i="24"/>
  <c r="C77" i="24"/>
  <c r="C69" i="24"/>
  <c r="C53" i="24"/>
  <c r="C49" i="24"/>
  <c r="C29" i="24"/>
  <c r="C33" i="24"/>
  <c r="C37" i="24"/>
  <c r="C41" i="24"/>
  <c r="C17" i="24"/>
  <c r="C21" i="24"/>
  <c r="C16" i="16"/>
  <c r="I130" i="12"/>
  <c r="C130" i="12"/>
  <c r="C89" i="13"/>
  <c r="C236" i="7"/>
  <c r="E89" i="13"/>
  <c r="E89" i="24" s="1"/>
  <c r="I45" i="13"/>
  <c r="I45" i="24" s="1"/>
  <c r="I259" i="9"/>
  <c r="I89" i="13"/>
  <c r="I89" i="24" s="1"/>
  <c r="I236" i="7"/>
  <c r="I105" i="13"/>
  <c r="I105" i="24" s="1"/>
  <c r="I306" i="6"/>
  <c r="D45" i="13"/>
  <c r="D45" i="24" s="1"/>
  <c r="D259" i="9"/>
  <c r="H109" i="13"/>
  <c r="H109" i="24" s="1"/>
  <c r="D105" i="13"/>
  <c r="D105" i="24" s="1"/>
  <c r="D306" i="6"/>
  <c r="D25" i="13"/>
  <c r="D25" i="24" s="1"/>
  <c r="D261" i="10"/>
  <c r="D13" i="13"/>
  <c r="D13" i="24" s="1"/>
  <c r="D213" i="11"/>
  <c r="C109" i="13"/>
  <c r="F105" i="13"/>
  <c r="F105" i="24" s="1"/>
  <c r="F306" i="6"/>
  <c r="G105" i="13"/>
  <c r="G105" i="24" s="1"/>
  <c r="G306" i="6"/>
  <c r="F13" i="13"/>
  <c r="F13" i="24" s="1"/>
  <c r="F213" i="11"/>
  <c r="D282" i="8"/>
  <c r="H153" i="13"/>
  <c r="H153" i="24" s="1"/>
  <c r="H192" i="1"/>
  <c r="C13" i="13"/>
  <c r="C213" i="11"/>
  <c r="G45" i="13"/>
  <c r="G45" i="24" s="1"/>
  <c r="G259" i="9"/>
  <c r="C153" i="13"/>
  <c r="C192" i="1"/>
  <c r="E109" i="13"/>
  <c r="E109" i="24" s="1"/>
  <c r="E13" i="13"/>
  <c r="E13" i="24" s="1"/>
  <c r="E213" i="11"/>
  <c r="C45" i="13"/>
  <c r="C259" i="9"/>
  <c r="E153" i="13"/>
  <c r="E153" i="24" s="1"/>
  <c r="E192" i="1"/>
  <c r="I109" i="13"/>
  <c r="I109" i="24" s="1"/>
  <c r="G65" i="13"/>
  <c r="G65" i="24" s="1"/>
  <c r="G282" i="8"/>
  <c r="G153" i="13"/>
  <c r="G153" i="24" s="1"/>
  <c r="G192" i="1"/>
  <c r="F25" i="13"/>
  <c r="F25" i="24" s="1"/>
  <c r="F261" i="10"/>
  <c r="F236" i="7"/>
  <c r="I13" i="13"/>
  <c r="I13" i="24" s="1"/>
  <c r="I213" i="11"/>
  <c r="I25" i="13"/>
  <c r="I25" i="24" s="1"/>
  <c r="I261" i="10"/>
  <c r="D89" i="13"/>
  <c r="D89" i="24" s="1"/>
  <c r="H45" i="13"/>
  <c r="H45" i="24" s="1"/>
  <c r="H259" i="9"/>
  <c r="H25" i="13"/>
  <c r="H25" i="24" s="1"/>
  <c r="H261" i="10"/>
  <c r="G25" i="13"/>
  <c r="G25" i="24" s="1"/>
  <c r="G261" i="10"/>
  <c r="G89" i="13"/>
  <c r="G89" i="24" s="1"/>
  <c r="G236" i="7"/>
  <c r="H65" i="13"/>
  <c r="H65" i="24" s="1"/>
  <c r="H282" i="8"/>
  <c r="G109" i="13"/>
  <c r="G109" i="24" s="1"/>
  <c r="H105" i="13"/>
  <c r="H105" i="24" s="1"/>
  <c r="H306" i="6"/>
  <c r="D109" i="13"/>
  <c r="D109" i="24" s="1"/>
  <c r="F65" i="13"/>
  <c r="F65" i="24" s="1"/>
  <c r="F282" i="8"/>
  <c r="H89" i="13"/>
  <c r="H89" i="24" s="1"/>
  <c r="H236" i="7"/>
  <c r="E65" i="13"/>
  <c r="E65" i="24" s="1"/>
  <c r="E282" i="8"/>
  <c r="H13" i="13"/>
  <c r="H13" i="24" s="1"/>
  <c r="H213" i="11"/>
  <c r="I65" i="13"/>
  <c r="I65" i="24" s="1"/>
  <c r="I282" i="8"/>
  <c r="E25" i="13"/>
  <c r="E25" i="24" s="1"/>
  <c r="E261" i="10"/>
  <c r="F45" i="13"/>
  <c r="F45" i="24" s="1"/>
  <c r="F259" i="9"/>
  <c r="E45" i="13"/>
  <c r="E45" i="24" s="1"/>
  <c r="E259" i="9"/>
  <c r="C65" i="13"/>
  <c r="C282" i="8"/>
  <c r="E105" i="13"/>
  <c r="E105" i="24" s="1"/>
  <c r="E306" i="6"/>
  <c r="D153" i="13"/>
  <c r="D153" i="24" s="1"/>
  <c r="D192" i="1"/>
  <c r="I153" i="13"/>
  <c r="I153" i="24" s="1"/>
  <c r="I192" i="1"/>
  <c r="F153" i="13"/>
  <c r="F153" i="24" s="1"/>
  <c r="F192" i="1"/>
  <c r="C105" i="13"/>
  <c r="C306" i="6"/>
  <c r="F109" i="13"/>
  <c r="F109" i="24" s="1"/>
  <c r="C25" i="13"/>
  <c r="C261" i="10"/>
  <c r="G13" i="13"/>
  <c r="G13" i="24" s="1"/>
  <c r="G213" i="11"/>
  <c r="C161" i="13"/>
  <c r="C213" i="2"/>
  <c r="D65" i="13"/>
  <c r="D65" i="24" s="1"/>
  <c r="D85" i="13"/>
  <c r="D85" i="24" s="1"/>
  <c r="I16" i="16"/>
  <c r="I16" i="17" s="1"/>
  <c r="E16" i="17"/>
  <c r="D16" i="17"/>
  <c r="C16" i="17"/>
  <c r="G16" i="17"/>
  <c r="F16" i="17"/>
  <c r="H5" i="24" l="1"/>
  <c r="G5" i="24"/>
  <c r="E5" i="24"/>
  <c r="I5" i="24"/>
  <c r="F5" i="24"/>
  <c r="D5" i="24"/>
  <c r="C161" i="24"/>
  <c r="C153" i="24"/>
  <c r="C105" i="24"/>
  <c r="C109" i="24"/>
  <c r="C89" i="24"/>
  <c r="C65" i="24"/>
  <c r="C45" i="24"/>
  <c r="C25" i="24"/>
  <c r="C13" i="24"/>
  <c r="C5" i="16"/>
  <c r="H74" i="16"/>
  <c r="I74" i="16"/>
  <c r="F74" i="16"/>
  <c r="D74" i="16"/>
  <c r="G74" i="16"/>
  <c r="E74" i="16"/>
  <c r="C74" i="16"/>
  <c r="I5" i="16"/>
  <c r="I5" i="17" s="1"/>
  <c r="H16" i="17"/>
  <c r="F5" i="17"/>
  <c r="G5" i="17"/>
  <c r="D5" i="17"/>
  <c r="E5" i="17"/>
  <c r="D4" i="14"/>
  <c r="O4" i="14"/>
  <c r="E4" i="14"/>
  <c r="P4" i="14"/>
  <c r="F4" i="14"/>
  <c r="Q4" i="14"/>
  <c r="G4" i="14"/>
  <c r="R4" i="14"/>
  <c r="H4" i="14"/>
  <c r="S4" i="14"/>
  <c r="I4" i="14"/>
  <c r="T4" i="14"/>
  <c r="J4" i="14"/>
  <c r="U4" i="14"/>
  <c r="D5" i="14"/>
  <c r="C112" i="11" s="1"/>
  <c r="O5" i="14"/>
  <c r="E5" i="14"/>
  <c r="D112" i="11" s="1"/>
  <c r="P5" i="14"/>
  <c r="D113" i="11" s="1"/>
  <c r="F5" i="14"/>
  <c r="E112" i="11" s="1"/>
  <c r="Q5" i="14"/>
  <c r="E113" i="11" s="1"/>
  <c r="G5" i="14"/>
  <c r="F112" i="11" s="1"/>
  <c r="R5" i="14"/>
  <c r="F113" i="11" s="1"/>
  <c r="H5" i="14"/>
  <c r="G112" i="11" s="1"/>
  <c r="S5" i="14"/>
  <c r="G113" i="11" s="1"/>
  <c r="I5" i="14"/>
  <c r="H112" i="11" s="1"/>
  <c r="T5" i="14"/>
  <c r="H113" i="11" s="1"/>
  <c r="J5" i="14"/>
  <c r="I112" i="11" s="1"/>
  <c r="U5" i="14"/>
  <c r="I113" i="11" s="1"/>
  <c r="D6" i="14"/>
  <c r="C121" i="11" s="1"/>
  <c r="O6" i="14"/>
  <c r="E6" i="14"/>
  <c r="D121" i="11" s="1"/>
  <c r="P6" i="14"/>
  <c r="D122" i="11" s="1"/>
  <c r="F6" i="14"/>
  <c r="E121" i="11" s="1"/>
  <c r="Q6" i="14"/>
  <c r="E122" i="11" s="1"/>
  <c r="G6" i="14"/>
  <c r="F121" i="11" s="1"/>
  <c r="R6" i="14"/>
  <c r="F122" i="11" s="1"/>
  <c r="H6" i="14"/>
  <c r="G121" i="11" s="1"/>
  <c r="S6" i="14"/>
  <c r="G122" i="11" s="1"/>
  <c r="I6" i="14"/>
  <c r="H121" i="11" s="1"/>
  <c r="T6" i="14"/>
  <c r="H122" i="11" s="1"/>
  <c r="J6" i="14"/>
  <c r="I121" i="11" s="1"/>
  <c r="U6" i="14"/>
  <c r="I122" i="11" s="1"/>
  <c r="D7" i="14"/>
  <c r="C130" i="11" s="1"/>
  <c r="O7" i="14"/>
  <c r="E7" i="14"/>
  <c r="D130" i="11" s="1"/>
  <c r="P7" i="14"/>
  <c r="D131" i="11" s="1"/>
  <c r="F7" i="14"/>
  <c r="E130" i="11" s="1"/>
  <c r="Q7" i="14"/>
  <c r="E131" i="11" s="1"/>
  <c r="G7" i="14"/>
  <c r="F130" i="11" s="1"/>
  <c r="R7" i="14"/>
  <c r="F131" i="11" s="1"/>
  <c r="H7" i="14"/>
  <c r="G130" i="11" s="1"/>
  <c r="S7" i="14"/>
  <c r="G131" i="11" s="1"/>
  <c r="I7" i="14"/>
  <c r="H130" i="11" s="1"/>
  <c r="T7" i="14"/>
  <c r="H131" i="11" s="1"/>
  <c r="J7" i="14"/>
  <c r="I130" i="11" s="1"/>
  <c r="U7" i="14"/>
  <c r="I131" i="11" s="1"/>
  <c r="D8" i="14"/>
  <c r="C112" i="10" s="1"/>
  <c r="O8" i="14"/>
  <c r="E8" i="14"/>
  <c r="D112" i="10" s="1"/>
  <c r="P8" i="14"/>
  <c r="D113" i="10" s="1"/>
  <c r="F8" i="14"/>
  <c r="E112" i="10" s="1"/>
  <c r="Q8" i="14"/>
  <c r="E113" i="10" s="1"/>
  <c r="G8" i="14"/>
  <c r="F112" i="10" s="1"/>
  <c r="R8" i="14"/>
  <c r="F113" i="10" s="1"/>
  <c r="H8" i="14"/>
  <c r="G112" i="10" s="1"/>
  <c r="S8" i="14"/>
  <c r="G113" i="10" s="1"/>
  <c r="I8" i="14"/>
  <c r="H112" i="10" s="1"/>
  <c r="T8" i="14"/>
  <c r="H113" i="10" s="1"/>
  <c r="J8" i="14"/>
  <c r="I112" i="10" s="1"/>
  <c r="U8" i="14"/>
  <c r="I113" i="10" s="1"/>
  <c r="D9" i="14"/>
  <c r="C121" i="10" s="1"/>
  <c r="O9" i="14"/>
  <c r="E9" i="14"/>
  <c r="D121" i="10" s="1"/>
  <c r="P9" i="14"/>
  <c r="D122" i="10" s="1"/>
  <c r="F9" i="14"/>
  <c r="E121" i="10" s="1"/>
  <c r="Q9" i="14"/>
  <c r="E122" i="10" s="1"/>
  <c r="G9" i="14"/>
  <c r="F121" i="10" s="1"/>
  <c r="R9" i="14"/>
  <c r="F122" i="10" s="1"/>
  <c r="H9" i="14"/>
  <c r="G121" i="10" s="1"/>
  <c r="S9" i="14"/>
  <c r="G122" i="10" s="1"/>
  <c r="I9" i="14"/>
  <c r="H121" i="10" s="1"/>
  <c r="T9" i="14"/>
  <c r="H122" i="10" s="1"/>
  <c r="J9" i="14"/>
  <c r="I121" i="10" s="1"/>
  <c r="U9" i="14"/>
  <c r="I122" i="10" s="1"/>
  <c r="D10" i="14"/>
  <c r="C130" i="10" s="1"/>
  <c r="O10" i="14"/>
  <c r="E10" i="14"/>
  <c r="D130" i="10" s="1"/>
  <c r="P10" i="14"/>
  <c r="D131" i="10" s="1"/>
  <c r="F10" i="14"/>
  <c r="E130" i="10" s="1"/>
  <c r="Q10" i="14"/>
  <c r="E131" i="10" s="1"/>
  <c r="G10" i="14"/>
  <c r="F130" i="10" s="1"/>
  <c r="R10" i="14"/>
  <c r="F131" i="10" s="1"/>
  <c r="H10" i="14"/>
  <c r="G130" i="10" s="1"/>
  <c r="S10" i="14"/>
  <c r="G131" i="10" s="1"/>
  <c r="I10" i="14"/>
  <c r="H130" i="10" s="1"/>
  <c r="T10" i="14"/>
  <c r="H131" i="10" s="1"/>
  <c r="J10" i="14"/>
  <c r="I130" i="10" s="1"/>
  <c r="U10" i="14"/>
  <c r="I131" i="10" s="1"/>
  <c r="D11" i="14"/>
  <c r="C139" i="10" s="1"/>
  <c r="O11" i="14"/>
  <c r="E11" i="14"/>
  <c r="D139" i="10" s="1"/>
  <c r="P11" i="14"/>
  <c r="D140" i="10" s="1"/>
  <c r="F11" i="14"/>
  <c r="E139" i="10" s="1"/>
  <c r="Q11" i="14"/>
  <c r="E140" i="10" s="1"/>
  <c r="G11" i="14"/>
  <c r="F139" i="10" s="1"/>
  <c r="R11" i="14"/>
  <c r="F140" i="10" s="1"/>
  <c r="H11" i="14"/>
  <c r="G139" i="10" s="1"/>
  <c r="S11" i="14"/>
  <c r="G140" i="10" s="1"/>
  <c r="I11" i="14"/>
  <c r="H139" i="10" s="1"/>
  <c r="T11" i="14"/>
  <c r="H140" i="10" s="1"/>
  <c r="J11" i="14"/>
  <c r="I139" i="10" s="1"/>
  <c r="U11" i="14"/>
  <c r="I140" i="10" s="1"/>
  <c r="D12" i="14"/>
  <c r="C148" i="10" s="1"/>
  <c r="O12" i="14"/>
  <c r="E12" i="14"/>
  <c r="D148" i="10" s="1"/>
  <c r="P12" i="14"/>
  <c r="D149" i="10" s="1"/>
  <c r="F12" i="14"/>
  <c r="E148" i="10" s="1"/>
  <c r="Q12" i="14"/>
  <c r="E149" i="10" s="1"/>
  <c r="G12" i="14"/>
  <c r="F148" i="10" s="1"/>
  <c r="R12" i="14"/>
  <c r="F149" i="10" s="1"/>
  <c r="H12" i="14"/>
  <c r="G148" i="10" s="1"/>
  <c r="S12" i="14"/>
  <c r="G149" i="10" s="1"/>
  <c r="I12" i="14"/>
  <c r="H148" i="10" s="1"/>
  <c r="T12" i="14"/>
  <c r="H149" i="10" s="1"/>
  <c r="J12" i="14"/>
  <c r="I148" i="10" s="1"/>
  <c r="U12" i="14"/>
  <c r="I149" i="10" s="1"/>
  <c r="D13" i="14"/>
  <c r="C112" i="9" s="1"/>
  <c r="O13" i="14"/>
  <c r="E13" i="14"/>
  <c r="D112" i="9" s="1"/>
  <c r="P13" i="14"/>
  <c r="D113" i="9" s="1"/>
  <c r="F13" i="14"/>
  <c r="E112" i="9" s="1"/>
  <c r="Q13" i="14"/>
  <c r="E113" i="9" s="1"/>
  <c r="G13" i="14"/>
  <c r="F112" i="9" s="1"/>
  <c r="R13" i="14"/>
  <c r="F113" i="9" s="1"/>
  <c r="H13" i="14"/>
  <c r="G112" i="9" s="1"/>
  <c r="S13" i="14"/>
  <c r="G113" i="9" s="1"/>
  <c r="I13" i="14"/>
  <c r="H112" i="9" s="1"/>
  <c r="T13" i="14"/>
  <c r="H113" i="9" s="1"/>
  <c r="J13" i="14"/>
  <c r="I112" i="9" s="1"/>
  <c r="U13" i="14"/>
  <c r="I113" i="9" s="1"/>
  <c r="D14" i="14"/>
  <c r="C121" i="9" s="1"/>
  <c r="O14" i="14"/>
  <c r="E14" i="14"/>
  <c r="D121" i="9" s="1"/>
  <c r="P14" i="14"/>
  <c r="D122" i="9" s="1"/>
  <c r="F14" i="14"/>
  <c r="E121" i="9" s="1"/>
  <c r="Q14" i="14"/>
  <c r="E122" i="9" s="1"/>
  <c r="G14" i="14"/>
  <c r="F121" i="9" s="1"/>
  <c r="R14" i="14"/>
  <c r="F122" i="9" s="1"/>
  <c r="H14" i="14"/>
  <c r="G121" i="9" s="1"/>
  <c r="S14" i="14"/>
  <c r="G122" i="9" s="1"/>
  <c r="I14" i="14"/>
  <c r="H121" i="9" s="1"/>
  <c r="T14" i="14"/>
  <c r="H122" i="9" s="1"/>
  <c r="J14" i="14"/>
  <c r="I121" i="9" s="1"/>
  <c r="U14" i="14"/>
  <c r="I122" i="9" s="1"/>
  <c r="D15" i="14"/>
  <c r="C130" i="9" s="1"/>
  <c r="O15" i="14"/>
  <c r="E15" i="14"/>
  <c r="D130" i="9" s="1"/>
  <c r="P15" i="14"/>
  <c r="D131" i="9" s="1"/>
  <c r="F15" i="14"/>
  <c r="E130" i="9" s="1"/>
  <c r="Q15" i="14"/>
  <c r="E131" i="9" s="1"/>
  <c r="G15" i="14"/>
  <c r="F130" i="9" s="1"/>
  <c r="R15" i="14"/>
  <c r="F131" i="9" s="1"/>
  <c r="H15" i="14"/>
  <c r="G130" i="9" s="1"/>
  <c r="S15" i="14"/>
  <c r="G131" i="9" s="1"/>
  <c r="I15" i="14"/>
  <c r="H130" i="9" s="1"/>
  <c r="T15" i="14"/>
  <c r="H131" i="9" s="1"/>
  <c r="J15" i="14"/>
  <c r="I130" i="9" s="1"/>
  <c r="U15" i="14"/>
  <c r="I131" i="9" s="1"/>
  <c r="D16" i="14"/>
  <c r="C139" i="9" s="1"/>
  <c r="O16" i="14"/>
  <c r="E16" i="14"/>
  <c r="D139" i="9" s="1"/>
  <c r="P16" i="14"/>
  <c r="D140" i="9" s="1"/>
  <c r="F16" i="14"/>
  <c r="E139" i="9" s="1"/>
  <c r="Q16" i="14"/>
  <c r="E140" i="9" s="1"/>
  <c r="G16" i="14"/>
  <c r="F139" i="9" s="1"/>
  <c r="R16" i="14"/>
  <c r="F140" i="9" s="1"/>
  <c r="H16" i="14"/>
  <c r="G139" i="9" s="1"/>
  <c r="S16" i="14"/>
  <c r="G140" i="9" s="1"/>
  <c r="I16" i="14"/>
  <c r="H139" i="9" s="1"/>
  <c r="T16" i="14"/>
  <c r="H140" i="9" s="1"/>
  <c r="J16" i="14"/>
  <c r="I139" i="9" s="1"/>
  <c r="U16" i="14"/>
  <c r="I140" i="9" s="1"/>
  <c r="D17" i="14"/>
  <c r="C148" i="9" s="1"/>
  <c r="O17" i="14"/>
  <c r="E17" i="14"/>
  <c r="D148" i="9" s="1"/>
  <c r="P17" i="14"/>
  <c r="D149" i="9" s="1"/>
  <c r="F17" i="14"/>
  <c r="E148" i="9" s="1"/>
  <c r="Q17" i="14"/>
  <c r="E149" i="9" s="1"/>
  <c r="G17" i="14"/>
  <c r="F148" i="9" s="1"/>
  <c r="R17" i="14"/>
  <c r="F149" i="9" s="1"/>
  <c r="H17" i="14"/>
  <c r="G148" i="9" s="1"/>
  <c r="S17" i="14"/>
  <c r="G149" i="9" s="1"/>
  <c r="I17" i="14"/>
  <c r="H148" i="9" s="1"/>
  <c r="T17" i="14"/>
  <c r="H149" i="9" s="1"/>
  <c r="J17" i="14"/>
  <c r="I148" i="9" s="1"/>
  <c r="U17" i="14"/>
  <c r="I149" i="9" s="1"/>
  <c r="D18" i="14"/>
  <c r="C112" i="8" s="1"/>
  <c r="O18" i="14"/>
  <c r="E18" i="14"/>
  <c r="D112" i="8" s="1"/>
  <c r="P18" i="14"/>
  <c r="D113" i="8" s="1"/>
  <c r="F18" i="14"/>
  <c r="E112" i="8" s="1"/>
  <c r="Q18" i="14"/>
  <c r="E113" i="8" s="1"/>
  <c r="G18" i="14"/>
  <c r="F112" i="8" s="1"/>
  <c r="R18" i="14"/>
  <c r="F113" i="8" s="1"/>
  <c r="H18" i="14"/>
  <c r="G112" i="8" s="1"/>
  <c r="S18" i="14"/>
  <c r="G113" i="8" s="1"/>
  <c r="I18" i="14"/>
  <c r="H112" i="8" s="1"/>
  <c r="T18" i="14"/>
  <c r="H113" i="8" s="1"/>
  <c r="J18" i="14"/>
  <c r="I112" i="8" s="1"/>
  <c r="U18" i="14"/>
  <c r="I113" i="8" s="1"/>
  <c r="D19" i="14"/>
  <c r="C121" i="8" s="1"/>
  <c r="O19" i="14"/>
  <c r="E19" i="14"/>
  <c r="D121" i="8" s="1"/>
  <c r="P19" i="14"/>
  <c r="D122" i="8" s="1"/>
  <c r="F19" i="14"/>
  <c r="E121" i="8" s="1"/>
  <c r="Q19" i="14"/>
  <c r="E122" i="8" s="1"/>
  <c r="G19" i="14"/>
  <c r="F121" i="8" s="1"/>
  <c r="R19" i="14"/>
  <c r="F122" i="8" s="1"/>
  <c r="H19" i="14"/>
  <c r="G121" i="8" s="1"/>
  <c r="S19" i="14"/>
  <c r="G122" i="8" s="1"/>
  <c r="I19" i="14"/>
  <c r="H121" i="8" s="1"/>
  <c r="T19" i="14"/>
  <c r="H122" i="8" s="1"/>
  <c r="J19" i="14"/>
  <c r="I121" i="8" s="1"/>
  <c r="U19" i="14"/>
  <c r="I122" i="8" s="1"/>
  <c r="D20" i="14"/>
  <c r="C130" i="8" s="1"/>
  <c r="O20" i="14"/>
  <c r="E20" i="14"/>
  <c r="D130" i="8" s="1"/>
  <c r="P20" i="14"/>
  <c r="D131" i="8" s="1"/>
  <c r="F20" i="14"/>
  <c r="E130" i="8" s="1"/>
  <c r="Q20" i="14"/>
  <c r="E131" i="8" s="1"/>
  <c r="G20" i="14"/>
  <c r="F130" i="8" s="1"/>
  <c r="R20" i="14"/>
  <c r="F131" i="8" s="1"/>
  <c r="H20" i="14"/>
  <c r="G130" i="8" s="1"/>
  <c r="S20" i="14"/>
  <c r="G131" i="8" s="1"/>
  <c r="I20" i="14"/>
  <c r="H130" i="8" s="1"/>
  <c r="T20" i="14"/>
  <c r="H131" i="8" s="1"/>
  <c r="J20" i="14"/>
  <c r="I130" i="8" s="1"/>
  <c r="U20" i="14"/>
  <c r="I131" i="8" s="1"/>
  <c r="D21" i="14"/>
  <c r="C139" i="8" s="1"/>
  <c r="O21" i="14"/>
  <c r="E21" i="14"/>
  <c r="D139" i="8" s="1"/>
  <c r="P21" i="14"/>
  <c r="D140" i="8" s="1"/>
  <c r="F21" i="14"/>
  <c r="E139" i="8" s="1"/>
  <c r="Q21" i="14"/>
  <c r="E140" i="8" s="1"/>
  <c r="G21" i="14"/>
  <c r="F139" i="8" s="1"/>
  <c r="R21" i="14"/>
  <c r="F140" i="8" s="1"/>
  <c r="H21" i="14"/>
  <c r="G139" i="8" s="1"/>
  <c r="S21" i="14"/>
  <c r="G140" i="8" s="1"/>
  <c r="I21" i="14"/>
  <c r="H139" i="8" s="1"/>
  <c r="T21" i="14"/>
  <c r="H140" i="8" s="1"/>
  <c r="J21" i="14"/>
  <c r="I139" i="8" s="1"/>
  <c r="U21" i="14"/>
  <c r="I140" i="8" s="1"/>
  <c r="D22" i="14"/>
  <c r="C148" i="8" s="1"/>
  <c r="O22" i="14"/>
  <c r="E22" i="14"/>
  <c r="D148" i="8" s="1"/>
  <c r="P22" i="14"/>
  <c r="D149" i="8" s="1"/>
  <c r="F22" i="14"/>
  <c r="E148" i="8" s="1"/>
  <c r="Q22" i="14"/>
  <c r="E149" i="8" s="1"/>
  <c r="G22" i="14"/>
  <c r="F148" i="8" s="1"/>
  <c r="R22" i="14"/>
  <c r="F149" i="8" s="1"/>
  <c r="H22" i="14"/>
  <c r="G148" i="8" s="1"/>
  <c r="S22" i="14"/>
  <c r="G149" i="8" s="1"/>
  <c r="I22" i="14"/>
  <c r="H148" i="8" s="1"/>
  <c r="T22" i="14"/>
  <c r="H149" i="8" s="1"/>
  <c r="J22" i="14"/>
  <c r="I148" i="8" s="1"/>
  <c r="U22" i="14"/>
  <c r="I149" i="8" s="1"/>
  <c r="D23" i="14"/>
  <c r="C157" i="8" s="1"/>
  <c r="O23" i="14"/>
  <c r="E23" i="14"/>
  <c r="D157" i="8" s="1"/>
  <c r="P23" i="14"/>
  <c r="D158" i="8" s="1"/>
  <c r="F23" i="14"/>
  <c r="E157" i="8" s="1"/>
  <c r="Q23" i="14"/>
  <c r="E158" i="8" s="1"/>
  <c r="G23" i="14"/>
  <c r="F157" i="8" s="1"/>
  <c r="R23" i="14"/>
  <c r="F158" i="8" s="1"/>
  <c r="H23" i="14"/>
  <c r="G157" i="8" s="1"/>
  <c r="S23" i="14"/>
  <c r="G158" i="8" s="1"/>
  <c r="I23" i="14"/>
  <c r="H157" i="8" s="1"/>
  <c r="T23" i="14"/>
  <c r="H158" i="8" s="1"/>
  <c r="J23" i="14"/>
  <c r="I157" i="8" s="1"/>
  <c r="U23" i="14"/>
  <c r="I158" i="8" s="1"/>
  <c r="D24" i="14"/>
  <c r="C112" i="7" s="1"/>
  <c r="C113" i="7"/>
  <c r="E24" i="14"/>
  <c r="D112" i="7" s="1"/>
  <c r="D113" i="7"/>
  <c r="F24" i="14"/>
  <c r="E112" i="7" s="1"/>
  <c r="E113" i="7"/>
  <c r="G24" i="14"/>
  <c r="F112" i="7" s="1"/>
  <c r="F113" i="7"/>
  <c r="H24" i="14"/>
  <c r="G112" i="7" s="1"/>
  <c r="S24" i="14"/>
  <c r="G113" i="7" s="1"/>
  <c r="I24" i="14"/>
  <c r="H112" i="7" s="1"/>
  <c r="T24" i="14"/>
  <c r="H113" i="7" s="1"/>
  <c r="J24" i="14"/>
  <c r="I112" i="7" s="1"/>
  <c r="U24" i="14"/>
  <c r="I113" i="7" s="1"/>
  <c r="D25" i="14"/>
  <c r="C121" i="7" s="1"/>
  <c r="O25" i="14"/>
  <c r="E25" i="14"/>
  <c r="D121" i="7" s="1"/>
  <c r="P25" i="14"/>
  <c r="D122" i="7" s="1"/>
  <c r="F25" i="14"/>
  <c r="E121" i="7" s="1"/>
  <c r="Q25" i="14"/>
  <c r="E122" i="7" s="1"/>
  <c r="G25" i="14"/>
  <c r="F121" i="7" s="1"/>
  <c r="R25" i="14"/>
  <c r="F122" i="7" s="1"/>
  <c r="H25" i="14"/>
  <c r="G121" i="7" s="1"/>
  <c r="S25" i="14"/>
  <c r="G122" i="7" s="1"/>
  <c r="I25" i="14"/>
  <c r="H121" i="7" s="1"/>
  <c r="T25" i="14"/>
  <c r="H122" i="7" s="1"/>
  <c r="J25" i="14"/>
  <c r="I121" i="7" s="1"/>
  <c r="U25" i="14"/>
  <c r="I122" i="7" s="1"/>
  <c r="D26" i="14"/>
  <c r="C130" i="7" s="1"/>
  <c r="O26" i="14"/>
  <c r="E26" i="14"/>
  <c r="D130" i="7" s="1"/>
  <c r="P26" i="14"/>
  <c r="D131" i="7" s="1"/>
  <c r="F26" i="14"/>
  <c r="E130" i="7" s="1"/>
  <c r="Q26" i="14"/>
  <c r="E131" i="7" s="1"/>
  <c r="G26" i="14"/>
  <c r="F130" i="7" s="1"/>
  <c r="R26" i="14"/>
  <c r="F131" i="7" s="1"/>
  <c r="H26" i="14"/>
  <c r="G130" i="7" s="1"/>
  <c r="S26" i="14"/>
  <c r="G131" i="7" s="1"/>
  <c r="I26" i="14"/>
  <c r="H130" i="7" s="1"/>
  <c r="T26" i="14"/>
  <c r="H131" i="7" s="1"/>
  <c r="J26" i="14"/>
  <c r="I130" i="7" s="1"/>
  <c r="U26" i="14"/>
  <c r="I131" i="7" s="1"/>
  <c r="D27" i="14"/>
  <c r="C139" i="7" s="1"/>
  <c r="O27" i="14"/>
  <c r="E27" i="14"/>
  <c r="D139" i="7" s="1"/>
  <c r="P27" i="14"/>
  <c r="D140" i="7" s="1"/>
  <c r="F27" i="14"/>
  <c r="E139" i="7" s="1"/>
  <c r="Q27" i="14"/>
  <c r="E140" i="7" s="1"/>
  <c r="G27" i="14"/>
  <c r="F139" i="7" s="1"/>
  <c r="R27" i="14"/>
  <c r="F140" i="7" s="1"/>
  <c r="H27" i="14"/>
  <c r="G139" i="7" s="1"/>
  <c r="S27" i="14"/>
  <c r="G140" i="7" s="1"/>
  <c r="I27" i="14"/>
  <c r="H139" i="7" s="1"/>
  <c r="T27" i="14"/>
  <c r="H140" i="7" s="1"/>
  <c r="J27" i="14"/>
  <c r="I139" i="7" s="1"/>
  <c r="U27" i="14"/>
  <c r="I140" i="7" s="1"/>
  <c r="D28" i="14"/>
  <c r="C112" i="6" s="1"/>
  <c r="O28" i="14"/>
  <c r="E28" i="14"/>
  <c r="D112" i="6" s="1"/>
  <c r="P28" i="14"/>
  <c r="D113" i="6" s="1"/>
  <c r="F28" i="14"/>
  <c r="E112" i="6" s="1"/>
  <c r="Q28" i="14"/>
  <c r="E113" i="6" s="1"/>
  <c r="G28" i="14"/>
  <c r="F112" i="6" s="1"/>
  <c r="R28" i="14"/>
  <c r="F113" i="6" s="1"/>
  <c r="H28" i="14"/>
  <c r="G112" i="6" s="1"/>
  <c r="S28" i="14"/>
  <c r="G113" i="6" s="1"/>
  <c r="I28" i="14"/>
  <c r="H112" i="6" s="1"/>
  <c r="T28" i="14"/>
  <c r="H113" i="6" s="1"/>
  <c r="J28" i="14"/>
  <c r="I112" i="6" s="1"/>
  <c r="U28" i="14"/>
  <c r="I113" i="6" s="1"/>
  <c r="D29" i="14"/>
  <c r="O29" i="14"/>
  <c r="E29" i="14"/>
  <c r="P29" i="14"/>
  <c r="F29" i="14"/>
  <c r="Q29" i="14"/>
  <c r="G29" i="14"/>
  <c r="R29" i="14"/>
  <c r="H29" i="14"/>
  <c r="S29" i="14"/>
  <c r="I29" i="14"/>
  <c r="T29" i="14"/>
  <c r="J29" i="14"/>
  <c r="U29" i="14"/>
  <c r="D30" i="14"/>
  <c r="C130" i="6" s="1"/>
  <c r="O30" i="14"/>
  <c r="E30" i="14"/>
  <c r="D130" i="6" s="1"/>
  <c r="P30" i="14"/>
  <c r="D131" i="6" s="1"/>
  <c r="F30" i="14"/>
  <c r="E130" i="6" s="1"/>
  <c r="Q30" i="14"/>
  <c r="E131" i="6" s="1"/>
  <c r="G30" i="14"/>
  <c r="F130" i="6" s="1"/>
  <c r="R30" i="14"/>
  <c r="F131" i="6" s="1"/>
  <c r="H30" i="14"/>
  <c r="G130" i="6" s="1"/>
  <c r="S30" i="14"/>
  <c r="G131" i="6" s="1"/>
  <c r="I30" i="14"/>
  <c r="H130" i="6" s="1"/>
  <c r="T30" i="14"/>
  <c r="H131" i="6" s="1"/>
  <c r="J30" i="14"/>
  <c r="I130" i="6" s="1"/>
  <c r="U30" i="14"/>
  <c r="I131" i="6" s="1"/>
  <c r="D31" i="14"/>
  <c r="C139" i="6" s="1"/>
  <c r="O31" i="14"/>
  <c r="E31" i="14"/>
  <c r="D139" i="6" s="1"/>
  <c r="P31" i="14"/>
  <c r="D140" i="6" s="1"/>
  <c r="F31" i="14"/>
  <c r="E139" i="6" s="1"/>
  <c r="Q31" i="14"/>
  <c r="E140" i="6" s="1"/>
  <c r="G31" i="14"/>
  <c r="F139" i="6" s="1"/>
  <c r="R31" i="14"/>
  <c r="F140" i="6" s="1"/>
  <c r="H31" i="14"/>
  <c r="G139" i="6" s="1"/>
  <c r="S31" i="14"/>
  <c r="G140" i="6" s="1"/>
  <c r="I31" i="14"/>
  <c r="H139" i="6" s="1"/>
  <c r="T31" i="14"/>
  <c r="H140" i="6" s="1"/>
  <c r="J31" i="14"/>
  <c r="I139" i="6" s="1"/>
  <c r="U31" i="14"/>
  <c r="I140" i="6" s="1"/>
  <c r="D32" i="14"/>
  <c r="C148" i="6" s="1"/>
  <c r="O32" i="14"/>
  <c r="E32" i="14"/>
  <c r="D148" i="6" s="1"/>
  <c r="P32" i="14"/>
  <c r="D149" i="6" s="1"/>
  <c r="F32" i="14"/>
  <c r="E148" i="6" s="1"/>
  <c r="Q32" i="14"/>
  <c r="E149" i="6" s="1"/>
  <c r="G32" i="14"/>
  <c r="F148" i="6" s="1"/>
  <c r="R32" i="14"/>
  <c r="F149" i="6" s="1"/>
  <c r="H32" i="14"/>
  <c r="G148" i="6" s="1"/>
  <c r="S32" i="14"/>
  <c r="G149" i="6" s="1"/>
  <c r="I32" i="14"/>
  <c r="H148" i="6" s="1"/>
  <c r="T32" i="14"/>
  <c r="H149" i="6" s="1"/>
  <c r="J32" i="14"/>
  <c r="I148" i="6" s="1"/>
  <c r="U32" i="14"/>
  <c r="I149" i="6" s="1"/>
  <c r="D33" i="14"/>
  <c r="C157" i="6" s="1"/>
  <c r="O33" i="14"/>
  <c r="E33" i="14"/>
  <c r="D157" i="6" s="1"/>
  <c r="P33" i="14"/>
  <c r="D158" i="6" s="1"/>
  <c r="F33" i="14"/>
  <c r="E157" i="6" s="1"/>
  <c r="Q33" i="14"/>
  <c r="E158" i="6" s="1"/>
  <c r="G33" i="14"/>
  <c r="F157" i="6" s="1"/>
  <c r="R33" i="14"/>
  <c r="F158" i="6" s="1"/>
  <c r="H33" i="14"/>
  <c r="G157" i="6" s="1"/>
  <c r="S33" i="14"/>
  <c r="G158" i="6" s="1"/>
  <c r="I33" i="14"/>
  <c r="H157" i="6" s="1"/>
  <c r="T33" i="14"/>
  <c r="H158" i="6" s="1"/>
  <c r="J33" i="14"/>
  <c r="I157" i="6" s="1"/>
  <c r="U33" i="14"/>
  <c r="I158" i="6" s="1"/>
  <c r="D34" i="14"/>
  <c r="C166" i="6" s="1"/>
  <c r="O34" i="14"/>
  <c r="E34" i="14"/>
  <c r="D166" i="6" s="1"/>
  <c r="P34" i="14"/>
  <c r="D167" i="6" s="1"/>
  <c r="F34" i="14"/>
  <c r="E166" i="6" s="1"/>
  <c r="Q34" i="14"/>
  <c r="E167" i="6" s="1"/>
  <c r="G34" i="14"/>
  <c r="F166" i="6" s="1"/>
  <c r="R34" i="14"/>
  <c r="F167" i="6" s="1"/>
  <c r="H34" i="14"/>
  <c r="G166" i="6" s="1"/>
  <c r="S34" i="14"/>
  <c r="G167" i="6" s="1"/>
  <c r="I34" i="14"/>
  <c r="H166" i="6" s="1"/>
  <c r="T34" i="14"/>
  <c r="H167" i="6" s="1"/>
  <c r="J34" i="14"/>
  <c r="I166" i="6" s="1"/>
  <c r="U34" i="14"/>
  <c r="I167" i="6" s="1"/>
  <c r="D35" i="14"/>
  <c r="C112" i="5" s="1"/>
  <c r="O35" i="14"/>
  <c r="E35" i="14"/>
  <c r="D112" i="5" s="1"/>
  <c r="P35" i="14"/>
  <c r="D113" i="5" s="1"/>
  <c r="F35" i="14"/>
  <c r="E112" i="5" s="1"/>
  <c r="Q35" i="14"/>
  <c r="E113" i="5" s="1"/>
  <c r="G35" i="14"/>
  <c r="F112" i="5" s="1"/>
  <c r="R35" i="14"/>
  <c r="F113" i="5" s="1"/>
  <c r="H35" i="14"/>
  <c r="G112" i="5" s="1"/>
  <c r="S35" i="14"/>
  <c r="G113" i="5" s="1"/>
  <c r="I35" i="14"/>
  <c r="H112" i="5" s="1"/>
  <c r="T35" i="14"/>
  <c r="H113" i="5" s="1"/>
  <c r="J35" i="14"/>
  <c r="I112" i="5" s="1"/>
  <c r="U35" i="14"/>
  <c r="I113" i="5" s="1"/>
  <c r="D36" i="14"/>
  <c r="C121" i="5" s="1"/>
  <c r="O36" i="14"/>
  <c r="E36" i="14"/>
  <c r="D121" i="5" s="1"/>
  <c r="P36" i="14"/>
  <c r="D122" i="5" s="1"/>
  <c r="F36" i="14"/>
  <c r="E121" i="5" s="1"/>
  <c r="Q36" i="14"/>
  <c r="E122" i="5" s="1"/>
  <c r="G36" i="14"/>
  <c r="F121" i="5" s="1"/>
  <c r="R36" i="14"/>
  <c r="F122" i="5" s="1"/>
  <c r="H36" i="14"/>
  <c r="G121" i="5" s="1"/>
  <c r="S36" i="14"/>
  <c r="G122" i="5" s="1"/>
  <c r="I36" i="14"/>
  <c r="H121" i="5" s="1"/>
  <c r="T36" i="14"/>
  <c r="H122" i="5" s="1"/>
  <c r="J36" i="14"/>
  <c r="I121" i="5" s="1"/>
  <c r="U36" i="14"/>
  <c r="I122" i="5" s="1"/>
  <c r="D37" i="14"/>
  <c r="C130" i="5" s="1"/>
  <c r="O37" i="14"/>
  <c r="E37" i="14"/>
  <c r="D130" i="5" s="1"/>
  <c r="P37" i="14"/>
  <c r="D131" i="5" s="1"/>
  <c r="F37" i="14"/>
  <c r="E130" i="5" s="1"/>
  <c r="Q37" i="14"/>
  <c r="E131" i="5" s="1"/>
  <c r="G37" i="14"/>
  <c r="F130" i="5" s="1"/>
  <c r="R37" i="14"/>
  <c r="F131" i="5" s="1"/>
  <c r="H37" i="14"/>
  <c r="G130" i="5" s="1"/>
  <c r="S37" i="14"/>
  <c r="G131" i="5" s="1"/>
  <c r="I37" i="14"/>
  <c r="H130" i="5" s="1"/>
  <c r="T37" i="14"/>
  <c r="H131" i="5" s="1"/>
  <c r="J37" i="14"/>
  <c r="I130" i="5" s="1"/>
  <c r="U37" i="14"/>
  <c r="I131" i="5" s="1"/>
  <c r="D38" i="14"/>
  <c r="C139" i="5" s="1"/>
  <c r="O38" i="14"/>
  <c r="E38" i="14"/>
  <c r="D139" i="5" s="1"/>
  <c r="P38" i="14"/>
  <c r="D140" i="5" s="1"/>
  <c r="F38" i="14"/>
  <c r="E139" i="5" s="1"/>
  <c r="Q38" i="14"/>
  <c r="E140" i="5" s="1"/>
  <c r="G38" i="14"/>
  <c r="F139" i="5" s="1"/>
  <c r="R38" i="14"/>
  <c r="F140" i="5" s="1"/>
  <c r="H38" i="14"/>
  <c r="G139" i="5" s="1"/>
  <c r="S38" i="14"/>
  <c r="G140" i="5" s="1"/>
  <c r="I38" i="14"/>
  <c r="H139" i="5" s="1"/>
  <c r="T38" i="14"/>
  <c r="H140" i="5" s="1"/>
  <c r="J38" i="14"/>
  <c r="I139" i="5" s="1"/>
  <c r="U38" i="14"/>
  <c r="I140" i="5" s="1"/>
  <c r="D39" i="14"/>
  <c r="C148" i="5" s="1"/>
  <c r="O39" i="14"/>
  <c r="E39" i="14"/>
  <c r="D148" i="5" s="1"/>
  <c r="P39" i="14"/>
  <c r="D149" i="5" s="1"/>
  <c r="F39" i="14"/>
  <c r="E148" i="5" s="1"/>
  <c r="Q39" i="14"/>
  <c r="E149" i="5" s="1"/>
  <c r="G39" i="14"/>
  <c r="F148" i="5" s="1"/>
  <c r="R39" i="14"/>
  <c r="F149" i="5" s="1"/>
  <c r="H39" i="14"/>
  <c r="G148" i="5" s="1"/>
  <c r="S39" i="14"/>
  <c r="G149" i="5" s="1"/>
  <c r="I39" i="14"/>
  <c r="H148" i="5" s="1"/>
  <c r="T39" i="14"/>
  <c r="H149" i="5" s="1"/>
  <c r="J39" i="14"/>
  <c r="I148" i="5" s="1"/>
  <c r="U39" i="14"/>
  <c r="I149" i="5" s="1"/>
  <c r="D40" i="14"/>
  <c r="C113" i="1" s="1"/>
  <c r="O40" i="14"/>
  <c r="E40" i="14"/>
  <c r="D113" i="1" s="1"/>
  <c r="P40" i="14"/>
  <c r="D114" i="1" s="1"/>
  <c r="F40" i="14"/>
  <c r="E113" i="1" s="1"/>
  <c r="Q40" i="14"/>
  <c r="E114" i="1" s="1"/>
  <c r="G40" i="14"/>
  <c r="F113" i="1" s="1"/>
  <c r="R40" i="14"/>
  <c r="F114" i="1" s="1"/>
  <c r="H40" i="14"/>
  <c r="G113" i="1" s="1"/>
  <c r="S40" i="14"/>
  <c r="G114" i="1" s="1"/>
  <c r="I40" i="14"/>
  <c r="H113" i="1" s="1"/>
  <c r="T40" i="14"/>
  <c r="H114" i="1" s="1"/>
  <c r="J40" i="14"/>
  <c r="I113" i="1" s="1"/>
  <c r="U40" i="14"/>
  <c r="I114" i="1" s="1"/>
  <c r="D41" i="14"/>
  <c r="C122" i="1" s="1"/>
  <c r="O41" i="14"/>
  <c r="E41" i="14"/>
  <c r="D122" i="1" s="1"/>
  <c r="P41" i="14"/>
  <c r="D123" i="1" s="1"/>
  <c r="F41" i="14"/>
  <c r="E122" i="1" s="1"/>
  <c r="Q41" i="14"/>
  <c r="E123" i="1" s="1"/>
  <c r="G41" i="14"/>
  <c r="F122" i="1" s="1"/>
  <c r="R41" i="14"/>
  <c r="F123" i="1" s="1"/>
  <c r="H41" i="14"/>
  <c r="G122" i="1" s="1"/>
  <c r="S41" i="14"/>
  <c r="G123" i="1" s="1"/>
  <c r="I41" i="14"/>
  <c r="H122" i="1" s="1"/>
  <c r="T41" i="14"/>
  <c r="H123" i="1" s="1"/>
  <c r="J41" i="14"/>
  <c r="I122" i="1" s="1"/>
  <c r="U41" i="14"/>
  <c r="I123" i="1" s="1"/>
  <c r="D42" i="14"/>
  <c r="C112" i="2" s="1"/>
  <c r="O42" i="14"/>
  <c r="E42" i="14"/>
  <c r="D112" i="2" s="1"/>
  <c r="P42" i="14"/>
  <c r="D113" i="2" s="1"/>
  <c r="F42" i="14"/>
  <c r="E112" i="2" s="1"/>
  <c r="Q42" i="14"/>
  <c r="E113" i="2" s="1"/>
  <c r="G42" i="14"/>
  <c r="F112" i="2" s="1"/>
  <c r="R42" i="14"/>
  <c r="F113" i="2" s="1"/>
  <c r="H42" i="14"/>
  <c r="G112" i="2" s="1"/>
  <c r="S42" i="14"/>
  <c r="G113" i="2" s="1"/>
  <c r="I42" i="14"/>
  <c r="H112" i="2" s="1"/>
  <c r="T42" i="14"/>
  <c r="H113" i="2" s="1"/>
  <c r="J42" i="14"/>
  <c r="I112" i="2" s="1"/>
  <c r="U42" i="14"/>
  <c r="I113" i="2" s="1"/>
  <c r="D43" i="14"/>
  <c r="C121" i="2" s="1"/>
  <c r="O43" i="14"/>
  <c r="E43" i="14"/>
  <c r="D121" i="2" s="1"/>
  <c r="P43" i="14"/>
  <c r="D122" i="2" s="1"/>
  <c r="F43" i="14"/>
  <c r="E121" i="2" s="1"/>
  <c r="Q43" i="14"/>
  <c r="E122" i="2" s="1"/>
  <c r="G43" i="14"/>
  <c r="F121" i="2" s="1"/>
  <c r="R43" i="14"/>
  <c r="F122" i="2" s="1"/>
  <c r="H43" i="14"/>
  <c r="G121" i="2" s="1"/>
  <c r="S43" i="14"/>
  <c r="G122" i="2" s="1"/>
  <c r="I43" i="14"/>
  <c r="H121" i="2" s="1"/>
  <c r="T43" i="14"/>
  <c r="H122" i="2" s="1"/>
  <c r="J43" i="14"/>
  <c r="I121" i="2" s="1"/>
  <c r="U43" i="14"/>
  <c r="I122" i="2" s="1"/>
  <c r="D44" i="14"/>
  <c r="C130" i="2" s="1"/>
  <c r="O44" i="14"/>
  <c r="E44" i="14"/>
  <c r="D130" i="2" s="1"/>
  <c r="P44" i="14"/>
  <c r="D131" i="2" s="1"/>
  <c r="F44" i="14"/>
  <c r="E130" i="2" s="1"/>
  <c r="Q44" i="14"/>
  <c r="E131" i="2" s="1"/>
  <c r="G44" i="14"/>
  <c r="F130" i="2" s="1"/>
  <c r="R44" i="14"/>
  <c r="F131" i="2" s="1"/>
  <c r="H44" i="14"/>
  <c r="G130" i="2" s="1"/>
  <c r="S44" i="14"/>
  <c r="G131" i="2" s="1"/>
  <c r="I44" i="14"/>
  <c r="H130" i="2" s="1"/>
  <c r="T44" i="14"/>
  <c r="H131" i="2" s="1"/>
  <c r="J44" i="14"/>
  <c r="I130" i="2" s="1"/>
  <c r="U44" i="14"/>
  <c r="I131" i="2" s="1"/>
  <c r="D45" i="14"/>
  <c r="O45" i="14"/>
  <c r="E45" i="14"/>
  <c r="P45" i="14"/>
  <c r="F45" i="14"/>
  <c r="Q45" i="14"/>
  <c r="G45" i="14"/>
  <c r="R45" i="14"/>
  <c r="H45" i="14"/>
  <c r="S45" i="14"/>
  <c r="I45" i="14"/>
  <c r="T45" i="14"/>
  <c r="J45" i="14"/>
  <c r="U45" i="14"/>
  <c r="D167" i="8" l="1"/>
  <c r="D166" i="8"/>
  <c r="L131" i="1"/>
  <c r="L133" i="1" s="1"/>
  <c r="L157" i="5"/>
  <c r="L224" i="5" s="1"/>
  <c r="L223" i="5" s="1"/>
  <c r="L138" i="13" s="1"/>
  <c r="N138" i="13" s="1"/>
  <c r="L148" i="7"/>
  <c r="L228" i="7" s="1"/>
  <c r="L227" i="7" s="1"/>
  <c r="L103" i="13" s="1"/>
  <c r="N103" i="13" s="1"/>
  <c r="L157" i="9"/>
  <c r="L139" i="2"/>
  <c r="L141" i="2" s="1"/>
  <c r="L175" i="6"/>
  <c r="L166" i="8"/>
  <c r="L168" i="8" s="1"/>
  <c r="L157" i="10"/>
  <c r="L159" i="10" s="1"/>
  <c r="C5" i="24"/>
  <c r="C5" i="17"/>
  <c r="C122" i="2"/>
  <c r="C123" i="1"/>
  <c r="C131" i="2"/>
  <c r="C113" i="2"/>
  <c r="C114" i="1"/>
  <c r="C140" i="5"/>
  <c r="C122" i="5"/>
  <c r="C167" i="6"/>
  <c r="C149" i="6"/>
  <c r="C131" i="6"/>
  <c r="C113" i="6"/>
  <c r="C131" i="7"/>
  <c r="C149" i="8"/>
  <c r="C131" i="8"/>
  <c r="C113" i="8"/>
  <c r="C140" i="9"/>
  <c r="C122" i="9"/>
  <c r="C149" i="10"/>
  <c r="C131" i="10"/>
  <c r="C113" i="10"/>
  <c r="K157" i="10"/>
  <c r="C122" i="11"/>
  <c r="C149" i="5"/>
  <c r="C131" i="5"/>
  <c r="C113" i="5"/>
  <c r="C158" i="6"/>
  <c r="C140" i="6"/>
  <c r="C140" i="7"/>
  <c r="C122" i="7"/>
  <c r="C158" i="8"/>
  <c r="C140" i="8"/>
  <c r="C122" i="8"/>
  <c r="C149" i="9"/>
  <c r="C131" i="9"/>
  <c r="C113" i="9"/>
  <c r="C140" i="10"/>
  <c r="C122" i="10"/>
  <c r="C131" i="11"/>
  <c r="C113" i="11"/>
  <c r="I121" i="6"/>
  <c r="H121" i="6"/>
  <c r="G121" i="6"/>
  <c r="F121" i="6"/>
  <c r="F175" i="6" s="1"/>
  <c r="F295" i="6" s="1"/>
  <c r="E121" i="6"/>
  <c r="D121" i="6"/>
  <c r="C121" i="6"/>
  <c r="I122" i="6"/>
  <c r="I176" i="6" s="1"/>
  <c r="I296" i="6" s="1"/>
  <c r="H122" i="6"/>
  <c r="H176" i="6" s="1"/>
  <c r="H299" i="6" s="1"/>
  <c r="G122" i="6"/>
  <c r="F122" i="6"/>
  <c r="F176" i="6" s="1"/>
  <c r="F299" i="6" s="1"/>
  <c r="E122" i="6"/>
  <c r="E176" i="6" s="1"/>
  <c r="E296" i="6" s="1"/>
  <c r="D122" i="6"/>
  <c r="D176" i="6" s="1"/>
  <c r="D299" i="6" s="1"/>
  <c r="C122" i="6"/>
  <c r="H5" i="17"/>
  <c r="H140" i="2"/>
  <c r="H206" i="2" s="1"/>
  <c r="F140" i="2"/>
  <c r="F206" i="2" s="1"/>
  <c r="D140" i="2"/>
  <c r="D206" i="2" s="1"/>
  <c r="H139" i="2"/>
  <c r="H205" i="2" s="1"/>
  <c r="F139" i="2"/>
  <c r="D139" i="2"/>
  <c r="I140" i="2"/>
  <c r="I206" i="2" s="1"/>
  <c r="G140" i="2"/>
  <c r="G203" i="2" s="1"/>
  <c r="E140" i="2"/>
  <c r="E203" i="2" s="1"/>
  <c r="I139" i="2"/>
  <c r="I202" i="2" s="1"/>
  <c r="G139" i="2"/>
  <c r="G202" i="2" s="1"/>
  <c r="E139" i="2"/>
  <c r="E202" i="2" s="1"/>
  <c r="F132" i="1"/>
  <c r="F182" i="1" s="1"/>
  <c r="G176" i="6"/>
  <c r="G275" i="6" s="1"/>
  <c r="G149" i="7"/>
  <c r="G229" i="7" s="1"/>
  <c r="F149" i="7"/>
  <c r="F226" i="7" s="1"/>
  <c r="G148" i="7"/>
  <c r="G210" i="7" s="1"/>
  <c r="F148" i="7"/>
  <c r="F225" i="7" s="1"/>
  <c r="G140" i="11"/>
  <c r="G203" i="11" s="1"/>
  <c r="F140" i="11"/>
  <c r="F206" i="11" s="1"/>
  <c r="G139" i="11"/>
  <c r="G205" i="11" s="1"/>
  <c r="F139" i="11"/>
  <c r="F202" i="11" s="1"/>
  <c r="F131" i="1"/>
  <c r="F181" i="1" s="1"/>
  <c r="I157" i="5"/>
  <c r="I233" i="5" s="1"/>
  <c r="H157" i="5"/>
  <c r="H233" i="5" s="1"/>
  <c r="G157" i="5"/>
  <c r="G251" i="5" s="1"/>
  <c r="F157" i="5"/>
  <c r="F233" i="5" s="1"/>
  <c r="E157" i="5"/>
  <c r="E251" i="5" s="1"/>
  <c r="D157" i="5"/>
  <c r="D233" i="5" s="1"/>
  <c r="C157" i="5"/>
  <c r="C251" i="5" s="1"/>
  <c r="G166" i="8"/>
  <c r="G271" i="8" s="1"/>
  <c r="F166" i="8"/>
  <c r="F271" i="8" s="1"/>
  <c r="G157" i="9"/>
  <c r="G233" i="9" s="1"/>
  <c r="F157" i="9"/>
  <c r="F248" i="9" s="1"/>
  <c r="G157" i="10"/>
  <c r="G235" i="10" s="1"/>
  <c r="F157" i="10"/>
  <c r="F250" i="10" s="1"/>
  <c r="G132" i="1"/>
  <c r="G185" i="1" s="1"/>
  <c r="I158" i="5"/>
  <c r="I249" i="5" s="1"/>
  <c r="H158" i="5"/>
  <c r="H225" i="5" s="1"/>
  <c r="G158" i="5"/>
  <c r="G249" i="5" s="1"/>
  <c r="F158" i="5"/>
  <c r="F252" i="5" s="1"/>
  <c r="E158" i="5"/>
  <c r="E228" i="5" s="1"/>
  <c r="D158" i="5"/>
  <c r="D225" i="5" s="1"/>
  <c r="G167" i="8"/>
  <c r="G272" i="8" s="1"/>
  <c r="F167" i="8"/>
  <c r="F275" i="8" s="1"/>
  <c r="G158" i="9"/>
  <c r="G234" i="9" s="1"/>
  <c r="F158" i="9"/>
  <c r="F234" i="9" s="1"/>
  <c r="G158" i="10"/>
  <c r="G236" i="10" s="1"/>
  <c r="F158" i="10"/>
  <c r="F236" i="10" s="1"/>
  <c r="G131" i="1"/>
  <c r="G184" i="1" s="1"/>
  <c r="H139" i="11"/>
  <c r="H202" i="11" s="1"/>
  <c r="H140" i="11"/>
  <c r="H194" i="11" s="1"/>
  <c r="D140" i="11"/>
  <c r="D206" i="11" s="1"/>
  <c r="E140" i="11"/>
  <c r="E203" i="11" s="1"/>
  <c r="E139" i="11"/>
  <c r="E205" i="11" s="1"/>
  <c r="D139" i="11"/>
  <c r="D190" i="11" s="1"/>
  <c r="E131" i="1"/>
  <c r="E184" i="1" s="1"/>
  <c r="I132" i="1"/>
  <c r="I185" i="1" s="1"/>
  <c r="D132" i="1"/>
  <c r="D182" i="1" s="1"/>
  <c r="D131" i="1"/>
  <c r="D181" i="1" s="1"/>
  <c r="I149" i="7"/>
  <c r="I211" i="7" s="1"/>
  <c r="I167" i="8"/>
  <c r="I254" i="8" s="1"/>
  <c r="I158" i="9"/>
  <c r="I234" i="9" s="1"/>
  <c r="I158" i="10"/>
  <c r="I236" i="10" s="1"/>
  <c r="I140" i="11"/>
  <c r="I194" i="11" s="1"/>
  <c r="I148" i="7"/>
  <c r="I166" i="8"/>
  <c r="I271" i="8" s="1"/>
  <c r="I157" i="9"/>
  <c r="I251" i="9" s="1"/>
  <c r="I157" i="10"/>
  <c r="I253" i="10" s="1"/>
  <c r="I139" i="11"/>
  <c r="I205" i="11" s="1"/>
  <c r="I131" i="1"/>
  <c r="I184" i="1" s="1"/>
  <c r="H132" i="1"/>
  <c r="H182" i="1" s="1"/>
  <c r="H149" i="7"/>
  <c r="H214" i="7" s="1"/>
  <c r="H167" i="8"/>
  <c r="H275" i="8" s="1"/>
  <c r="H158" i="9"/>
  <c r="H234" i="9" s="1"/>
  <c r="H158" i="10"/>
  <c r="H236" i="10" s="1"/>
  <c r="H131" i="1"/>
  <c r="H181" i="1" s="1"/>
  <c r="H175" i="6"/>
  <c r="H295" i="6" s="1"/>
  <c r="H148" i="7"/>
  <c r="H225" i="7" s="1"/>
  <c r="H166" i="8"/>
  <c r="H274" i="8" s="1"/>
  <c r="H157" i="9"/>
  <c r="H248" i="9" s="1"/>
  <c r="H157" i="10"/>
  <c r="H250" i="10" s="1"/>
  <c r="E132" i="1"/>
  <c r="E185" i="1" s="1"/>
  <c r="E149" i="7"/>
  <c r="E229" i="7" s="1"/>
  <c r="E167" i="8"/>
  <c r="E272" i="8" s="1"/>
  <c r="E158" i="9"/>
  <c r="E234" i="9" s="1"/>
  <c r="E158" i="10"/>
  <c r="E236" i="10" s="1"/>
  <c r="E157" i="10"/>
  <c r="E253" i="10" s="1"/>
  <c r="E148" i="7"/>
  <c r="E213" i="7" s="1"/>
  <c r="E166" i="8"/>
  <c r="E274" i="8" s="1"/>
  <c r="E157" i="9"/>
  <c r="E251" i="9" s="1"/>
  <c r="D275" i="8"/>
  <c r="D149" i="7"/>
  <c r="D226" i="7" s="1"/>
  <c r="D158" i="9"/>
  <c r="D234" i="9" s="1"/>
  <c r="D158" i="10"/>
  <c r="D236" i="10" s="1"/>
  <c r="D148" i="7"/>
  <c r="D225" i="7" s="1"/>
  <c r="D274" i="8"/>
  <c r="D157" i="9"/>
  <c r="D248" i="9" s="1"/>
  <c r="D157" i="10"/>
  <c r="D250" i="10" s="1"/>
  <c r="C149" i="7"/>
  <c r="C229" i="7" s="1"/>
  <c r="C139" i="2"/>
  <c r="C202" i="2" s="1"/>
  <c r="C131" i="1"/>
  <c r="C184" i="1" s="1"/>
  <c r="C175" i="6"/>
  <c r="C298" i="6" s="1"/>
  <c r="C148" i="7"/>
  <c r="C228" i="7" s="1"/>
  <c r="C166" i="8"/>
  <c r="C271" i="8" s="1"/>
  <c r="C157" i="9"/>
  <c r="C251" i="9" s="1"/>
  <c r="C157" i="10"/>
  <c r="C253" i="10" s="1"/>
  <c r="C139" i="11"/>
  <c r="C205" i="11" s="1"/>
  <c r="G205" i="2" l="1"/>
  <c r="G193" i="2"/>
  <c r="D193" i="2"/>
  <c r="E193" i="2"/>
  <c r="L171" i="1"/>
  <c r="L170" i="1" s="1"/>
  <c r="I240" i="5"/>
  <c r="D222" i="5"/>
  <c r="E222" i="5"/>
  <c r="H240" i="5"/>
  <c r="C241" i="8"/>
  <c r="D168" i="8"/>
  <c r="L159" i="9"/>
  <c r="L221" i="9"/>
  <c r="L220" i="9" s="1"/>
  <c r="F221" i="9"/>
  <c r="I221" i="9"/>
  <c r="F226" i="10"/>
  <c r="E226" i="10"/>
  <c r="F244" i="10"/>
  <c r="G226" i="10"/>
  <c r="G244" i="10"/>
  <c r="K159" i="10"/>
  <c r="K226" i="10"/>
  <c r="K225" i="10" s="1"/>
  <c r="K30" i="13" s="1"/>
  <c r="C226" i="10"/>
  <c r="C190" i="11"/>
  <c r="D202" i="11"/>
  <c r="E190" i="11"/>
  <c r="F190" i="11"/>
  <c r="I202" i="11"/>
  <c r="H190" i="11"/>
  <c r="G219" i="7"/>
  <c r="C219" i="7"/>
  <c r="I204" i="7"/>
  <c r="E204" i="7"/>
  <c r="H204" i="7"/>
  <c r="G204" i="7"/>
  <c r="D204" i="7"/>
  <c r="E175" i="6"/>
  <c r="E298" i="6" s="1"/>
  <c r="I175" i="6"/>
  <c r="I298" i="6" s="1"/>
  <c r="L177" i="6"/>
  <c r="C259" i="6"/>
  <c r="G175" i="6"/>
  <c r="G274" i="6" s="1"/>
  <c r="D175" i="6"/>
  <c r="D295" i="6" s="1"/>
  <c r="L242" i="9"/>
  <c r="L241" i="9" s="1"/>
  <c r="L51" i="13" s="1"/>
  <c r="L103" i="24"/>
  <c r="N103" i="24" s="1"/>
  <c r="L181" i="1"/>
  <c r="L174" i="1"/>
  <c r="L173" i="1" s="1"/>
  <c r="L158" i="13" s="1"/>
  <c r="N158" i="13" s="1"/>
  <c r="L221" i="5"/>
  <c r="L159" i="5"/>
  <c r="L242" i="5"/>
  <c r="L241" i="5" s="1"/>
  <c r="L139" i="13" s="1"/>
  <c r="N139" i="13" s="1"/>
  <c r="L248" i="5"/>
  <c r="L247" i="5" s="1"/>
  <c r="L147" i="13" s="1"/>
  <c r="N147" i="13" s="1"/>
  <c r="L239" i="5"/>
  <c r="L245" i="5"/>
  <c r="L244" i="5" s="1"/>
  <c r="L143" i="13" s="1"/>
  <c r="N143" i="13" s="1"/>
  <c r="L251" i="5"/>
  <c r="L250" i="5" s="1"/>
  <c r="L151" i="13" s="1"/>
  <c r="N151" i="13" s="1"/>
  <c r="L225" i="7"/>
  <c r="L224" i="7" s="1"/>
  <c r="L99" i="13" s="1"/>
  <c r="N99" i="13" s="1"/>
  <c r="L210" i="7"/>
  <c r="L209" i="7" s="1"/>
  <c r="L98" i="13" s="1"/>
  <c r="L207" i="7"/>
  <c r="L206" i="7" s="1"/>
  <c r="L94" i="13" s="1"/>
  <c r="N94" i="13" s="1"/>
  <c r="L213" i="7"/>
  <c r="L212" i="7" s="1"/>
  <c r="L102" i="13" s="1"/>
  <c r="L238" i="8"/>
  <c r="L237" i="8" s="1"/>
  <c r="L244" i="8"/>
  <c r="L243" i="8" s="1"/>
  <c r="L74" i="13" s="1"/>
  <c r="L265" i="8"/>
  <c r="L264" i="8" s="1"/>
  <c r="L75" i="13" s="1"/>
  <c r="N75" i="13" s="1"/>
  <c r="L202" i="11"/>
  <c r="L201" i="11" s="1"/>
  <c r="L19" i="13" s="1"/>
  <c r="N19" i="13" s="1"/>
  <c r="L189" i="11"/>
  <c r="L18" i="13" s="1"/>
  <c r="L199" i="11"/>
  <c r="L198" i="11" s="1"/>
  <c r="L230" i="9"/>
  <c r="L229" i="9" s="1"/>
  <c r="L58" i="13" s="1"/>
  <c r="L224" i="9"/>
  <c r="L223" i="9" s="1"/>
  <c r="L50" i="13" s="1"/>
  <c r="N50" i="13" s="1"/>
  <c r="L245" i="9"/>
  <c r="L244" i="9" s="1"/>
  <c r="L55" i="13" s="1"/>
  <c r="N55" i="13" s="1"/>
  <c r="L239" i="9"/>
  <c r="L238" i="9" s="1"/>
  <c r="L248" i="9"/>
  <c r="L247" i="9" s="1"/>
  <c r="L59" i="13" s="1"/>
  <c r="N59" i="13" s="1"/>
  <c r="L251" i="9"/>
  <c r="L250" i="9" s="1"/>
  <c r="L63" i="13" s="1"/>
  <c r="N63" i="13" s="1"/>
  <c r="L223" i="10"/>
  <c r="L247" i="10"/>
  <c r="L246" i="10" s="1"/>
  <c r="L35" i="13" s="1"/>
  <c r="N35" i="13" s="1"/>
  <c r="L259" i="8"/>
  <c r="L250" i="8"/>
  <c r="L249" i="8" s="1"/>
  <c r="L82" i="13" s="1"/>
  <c r="N82" i="13" s="1"/>
  <c r="L256" i="6"/>
  <c r="L262" i="6"/>
  <c r="L261" i="6" s="1"/>
  <c r="L114" i="13" s="1"/>
  <c r="N114" i="13" s="1"/>
  <c r="L274" i="6"/>
  <c r="L273" i="6" s="1"/>
  <c r="L130" i="13" s="1"/>
  <c r="N130" i="13" s="1"/>
  <c r="L187" i="2"/>
  <c r="L205" i="2"/>
  <c r="L204" i="2" s="1"/>
  <c r="L171" i="13" s="1"/>
  <c r="N171" i="13" s="1"/>
  <c r="L205" i="11"/>
  <c r="L204" i="11" s="1"/>
  <c r="L23" i="13" s="1"/>
  <c r="N23" i="13" s="1"/>
  <c r="L232" i="10"/>
  <c r="L231" i="10" s="1"/>
  <c r="L38" i="13" s="1"/>
  <c r="N38" i="13" s="1"/>
  <c r="L233" i="9"/>
  <c r="L232" i="9" s="1"/>
  <c r="L62" i="13" s="1"/>
  <c r="N62" i="13" s="1"/>
  <c r="L247" i="8"/>
  <c r="L246" i="8" s="1"/>
  <c r="L78" i="13" s="1"/>
  <c r="N78" i="13" s="1"/>
  <c r="L222" i="7"/>
  <c r="L221" i="7" s="1"/>
  <c r="L95" i="13" s="1"/>
  <c r="N95" i="13" s="1"/>
  <c r="L295" i="6"/>
  <c r="L294" i="6" s="1"/>
  <c r="L127" i="13" s="1"/>
  <c r="N127" i="13" s="1"/>
  <c r="L227" i="5"/>
  <c r="L226" i="5" s="1"/>
  <c r="L142" i="13" s="1"/>
  <c r="N142" i="13" s="1"/>
  <c r="L241" i="10"/>
  <c r="L235" i="10"/>
  <c r="L234" i="10" s="1"/>
  <c r="L42" i="13" s="1"/>
  <c r="N42" i="13" s="1"/>
  <c r="L271" i="8"/>
  <c r="L270" i="8" s="1"/>
  <c r="L83" i="13" s="1"/>
  <c r="N83" i="13" s="1"/>
  <c r="L280" i="6"/>
  <c r="L292" i="6"/>
  <c r="L291" i="6" s="1"/>
  <c r="L123" i="13" s="1"/>
  <c r="N123" i="13" s="1"/>
  <c r="L138" i="24"/>
  <c r="N138" i="24" s="1"/>
  <c r="L199" i="2"/>
  <c r="L187" i="11"/>
  <c r="L193" i="11"/>
  <c r="L192" i="11" s="1"/>
  <c r="L22" i="13" s="1"/>
  <c r="N22" i="13" s="1"/>
  <c r="L250" i="10"/>
  <c r="L249" i="10" s="1"/>
  <c r="L39" i="13" s="1"/>
  <c r="N39" i="13" s="1"/>
  <c r="L227" i="9"/>
  <c r="L226" i="9" s="1"/>
  <c r="L54" i="13" s="1"/>
  <c r="N54" i="13" s="1"/>
  <c r="L261" i="8"/>
  <c r="L71" i="13" s="1"/>
  <c r="N71" i="13" s="1"/>
  <c r="L274" i="8"/>
  <c r="L273" i="8" s="1"/>
  <c r="L87" i="13" s="1"/>
  <c r="N87" i="13" s="1"/>
  <c r="L259" i="6"/>
  <c r="L271" i="6"/>
  <c r="L270" i="6" s="1"/>
  <c r="L126" i="13" s="1"/>
  <c r="N126" i="13" s="1"/>
  <c r="L233" i="5"/>
  <c r="L232" i="5" s="1"/>
  <c r="L150" i="13" s="1"/>
  <c r="N150" i="13" s="1"/>
  <c r="L190" i="2"/>
  <c r="L189" i="2" s="1"/>
  <c r="L166" i="13" s="1"/>
  <c r="N166" i="13" s="1"/>
  <c r="L253" i="10"/>
  <c r="L252" i="10" s="1"/>
  <c r="L43" i="13" s="1"/>
  <c r="N43" i="13" s="1"/>
  <c r="L268" i="6"/>
  <c r="L267" i="6" s="1"/>
  <c r="L122" i="13" s="1"/>
  <c r="N122" i="13" s="1"/>
  <c r="L226" i="10"/>
  <c r="L225" i="10" s="1"/>
  <c r="L30" i="13" s="1"/>
  <c r="N30" i="13" s="1"/>
  <c r="L241" i="8"/>
  <c r="L240" i="8" s="1"/>
  <c r="L70" i="13" s="1"/>
  <c r="N70" i="13" s="1"/>
  <c r="L253" i="8"/>
  <c r="L252" i="8" s="1"/>
  <c r="L86" i="13" s="1"/>
  <c r="N86" i="13" s="1"/>
  <c r="L100" i="13"/>
  <c r="N100" i="13" s="1"/>
  <c r="L265" i="6"/>
  <c r="L264" i="6" s="1"/>
  <c r="L118" i="13" s="1"/>
  <c r="N118" i="13" s="1"/>
  <c r="L202" i="2"/>
  <c r="L201" i="2" s="1"/>
  <c r="L167" i="13" s="1"/>
  <c r="N167" i="13" s="1"/>
  <c r="L229" i="10"/>
  <c r="L228" i="10" s="1"/>
  <c r="L34" i="13" s="1"/>
  <c r="N34" i="13" s="1"/>
  <c r="L48" i="13"/>
  <c r="N48" i="13" s="1"/>
  <c r="L286" i="6"/>
  <c r="L285" i="6" s="1"/>
  <c r="L115" i="13" s="1"/>
  <c r="N115" i="13" s="1"/>
  <c r="L298" i="6"/>
  <c r="L297" i="6" s="1"/>
  <c r="L131" i="13" s="1"/>
  <c r="N131" i="13" s="1"/>
  <c r="L180" i="1"/>
  <c r="L193" i="2"/>
  <c r="L192" i="2" s="1"/>
  <c r="L170" i="13" s="1"/>
  <c r="N170" i="13" s="1"/>
  <c r="L243" i="10"/>
  <c r="L31" i="13" s="1"/>
  <c r="N31" i="13" s="1"/>
  <c r="L268" i="8"/>
  <c r="L267" i="8" s="1"/>
  <c r="L79" i="13" s="1"/>
  <c r="N79" i="13" s="1"/>
  <c r="L150" i="7"/>
  <c r="L219" i="7"/>
  <c r="L204" i="7"/>
  <c r="L289" i="6"/>
  <c r="L288" i="6" s="1"/>
  <c r="L119" i="13" s="1"/>
  <c r="N119" i="13" s="1"/>
  <c r="L184" i="1"/>
  <c r="L183" i="1" s="1"/>
  <c r="L159" i="13" s="1"/>
  <c r="N159" i="13" s="1"/>
  <c r="L230" i="5"/>
  <c r="L229" i="5" s="1"/>
  <c r="L146" i="13" s="1"/>
  <c r="N146" i="13" s="1"/>
  <c r="C140" i="2"/>
  <c r="C203" i="2" s="1"/>
  <c r="I150" i="7"/>
  <c r="C132" i="1"/>
  <c r="C185" i="1" s="1"/>
  <c r="C167" i="8"/>
  <c r="C254" i="8" s="1"/>
  <c r="C158" i="5"/>
  <c r="C249" i="5" s="1"/>
  <c r="C158" i="9"/>
  <c r="C234" i="9" s="1"/>
  <c r="F172" i="1"/>
  <c r="F208" i="7"/>
  <c r="F175" i="1"/>
  <c r="C176" i="6"/>
  <c r="C296" i="6" s="1"/>
  <c r="C140" i="11"/>
  <c r="C194" i="11" s="1"/>
  <c r="C158" i="10"/>
  <c r="C236" i="10" s="1"/>
  <c r="K223" i="10"/>
  <c r="K253" i="10"/>
  <c r="K252" i="10" s="1"/>
  <c r="K43" i="13" s="1"/>
  <c r="K43" i="24" s="1"/>
  <c r="K235" i="10"/>
  <c r="K234" i="10" s="1"/>
  <c r="K42" i="13" s="1"/>
  <c r="K139" i="2"/>
  <c r="K141" i="2" s="1"/>
  <c r="K232" i="10"/>
  <c r="K231" i="10" s="1"/>
  <c r="K38" i="13" s="1"/>
  <c r="K250" i="10"/>
  <c r="K249" i="10" s="1"/>
  <c r="K39" i="13" s="1"/>
  <c r="K39" i="24" s="1"/>
  <c r="K157" i="5"/>
  <c r="K159" i="5" s="1"/>
  <c r="K247" i="10"/>
  <c r="K246" i="10" s="1"/>
  <c r="K35" i="13" s="1"/>
  <c r="K35" i="24" s="1"/>
  <c r="K229" i="10"/>
  <c r="K228" i="10" s="1"/>
  <c r="K34" i="13" s="1"/>
  <c r="K166" i="8"/>
  <c r="K175" i="6"/>
  <c r="K131" i="1"/>
  <c r="K133" i="1" s="1"/>
  <c r="K243" i="10"/>
  <c r="K31" i="13" s="1"/>
  <c r="K31" i="24" s="1"/>
  <c r="K157" i="9"/>
  <c r="K148" i="7"/>
  <c r="E182" i="1"/>
  <c r="E194" i="1" s="1"/>
  <c r="G182" i="1"/>
  <c r="G194" i="1" s="1"/>
  <c r="I182" i="1"/>
  <c r="I194" i="1" s="1"/>
  <c r="D185" i="1"/>
  <c r="D194" i="1" s="1"/>
  <c r="F185" i="1"/>
  <c r="F194" i="1" s="1"/>
  <c r="H185" i="1"/>
  <c r="H194" i="1" s="1"/>
  <c r="C181" i="1"/>
  <c r="C190" i="1" s="1"/>
  <c r="E181" i="1"/>
  <c r="E190" i="1" s="1"/>
  <c r="G181" i="1"/>
  <c r="G190" i="1" s="1"/>
  <c r="I181" i="1"/>
  <c r="I190" i="1" s="1"/>
  <c r="D184" i="1"/>
  <c r="D190" i="1" s="1"/>
  <c r="F184" i="1"/>
  <c r="F190" i="1" s="1"/>
  <c r="H184" i="1"/>
  <c r="H190" i="1" s="1"/>
  <c r="E240" i="5"/>
  <c r="D243" i="5"/>
  <c r="F243" i="5"/>
  <c r="H243" i="5"/>
  <c r="C246" i="5"/>
  <c r="E246" i="5"/>
  <c r="G246" i="5"/>
  <c r="I246" i="5"/>
  <c r="D249" i="5"/>
  <c r="F249" i="5"/>
  <c r="H249" i="5"/>
  <c r="E252" i="5"/>
  <c r="G252" i="5"/>
  <c r="I252" i="5"/>
  <c r="D239" i="5"/>
  <c r="F239" i="5"/>
  <c r="H239" i="5"/>
  <c r="C242" i="5"/>
  <c r="E242" i="5"/>
  <c r="G242" i="5"/>
  <c r="I242" i="5"/>
  <c r="D245" i="5"/>
  <c r="F245" i="5"/>
  <c r="H245" i="5"/>
  <c r="C248" i="5"/>
  <c r="E248" i="5"/>
  <c r="G248" i="5"/>
  <c r="I248" i="5"/>
  <c r="D251" i="5"/>
  <c r="F251" i="5"/>
  <c r="H251" i="5"/>
  <c r="F240" i="5"/>
  <c r="E243" i="5"/>
  <c r="G243" i="5"/>
  <c r="I243" i="5"/>
  <c r="D246" i="5"/>
  <c r="F246" i="5"/>
  <c r="H246" i="5"/>
  <c r="E249" i="5"/>
  <c r="D252" i="5"/>
  <c r="H252" i="5"/>
  <c r="C239" i="5"/>
  <c r="E239" i="5"/>
  <c r="E238" i="5" s="1"/>
  <c r="G239" i="5"/>
  <c r="I239" i="5"/>
  <c r="D242" i="5"/>
  <c r="D241" i="5" s="1"/>
  <c r="D139" i="13" s="1"/>
  <c r="D139" i="24" s="1"/>
  <c r="F242" i="5"/>
  <c r="H242" i="5"/>
  <c r="C245" i="5"/>
  <c r="E245" i="5"/>
  <c r="G245" i="5"/>
  <c r="G244" i="5" s="1"/>
  <c r="G143" i="13" s="1"/>
  <c r="G143" i="24" s="1"/>
  <c r="I245" i="5"/>
  <c r="D248" i="5"/>
  <c r="F248" i="5"/>
  <c r="H248" i="5"/>
  <c r="I251" i="5"/>
  <c r="E281" i="6"/>
  <c r="G281" i="6"/>
  <c r="I281" i="6"/>
  <c r="D284" i="6"/>
  <c r="F284" i="6"/>
  <c r="H284" i="6"/>
  <c r="C287" i="6"/>
  <c r="E287" i="6"/>
  <c r="G287" i="6"/>
  <c r="I287" i="6"/>
  <c r="D290" i="6"/>
  <c r="F290" i="6"/>
  <c r="H290" i="6"/>
  <c r="E293" i="6"/>
  <c r="G293" i="6"/>
  <c r="I293" i="6"/>
  <c r="D296" i="6"/>
  <c r="F296" i="6"/>
  <c r="F294" i="6" s="1"/>
  <c r="F127" i="13" s="1"/>
  <c r="F127" i="24" s="1"/>
  <c r="H296" i="6"/>
  <c r="E299" i="6"/>
  <c r="G299" i="6"/>
  <c r="I299" i="6"/>
  <c r="D280" i="6"/>
  <c r="F280" i="6"/>
  <c r="H280" i="6"/>
  <c r="D286" i="6"/>
  <c r="F286" i="6"/>
  <c r="H286" i="6"/>
  <c r="C289" i="6"/>
  <c r="E289" i="6"/>
  <c r="G289" i="6"/>
  <c r="I289" i="6"/>
  <c r="D292" i="6"/>
  <c r="F292" i="6"/>
  <c r="H292" i="6"/>
  <c r="C295" i="6"/>
  <c r="E295" i="6"/>
  <c r="E294" i="6" s="1"/>
  <c r="E127" i="13" s="1"/>
  <c r="E127" i="24" s="1"/>
  <c r="G295" i="6"/>
  <c r="I295" i="6"/>
  <c r="D298" i="6"/>
  <c r="D297" i="6" s="1"/>
  <c r="D131" i="13" s="1"/>
  <c r="D131" i="24" s="1"/>
  <c r="F298" i="6"/>
  <c r="F297" i="6" s="1"/>
  <c r="F131" i="13" s="1"/>
  <c r="F131" i="24" s="1"/>
  <c r="H298" i="6"/>
  <c r="D281" i="6"/>
  <c r="F281" i="6"/>
  <c r="H281" i="6"/>
  <c r="E284" i="6"/>
  <c r="G284" i="6"/>
  <c r="I284" i="6"/>
  <c r="D287" i="6"/>
  <c r="F287" i="6"/>
  <c r="H287" i="6"/>
  <c r="C290" i="6"/>
  <c r="E290" i="6"/>
  <c r="G290" i="6"/>
  <c r="I290" i="6"/>
  <c r="D293" i="6"/>
  <c r="F293" i="6"/>
  <c r="H293" i="6"/>
  <c r="G296" i="6"/>
  <c r="C280" i="6"/>
  <c r="E280" i="6"/>
  <c r="G280" i="6"/>
  <c r="I280" i="6"/>
  <c r="D283" i="6"/>
  <c r="C286" i="6"/>
  <c r="E286" i="6"/>
  <c r="G286" i="6"/>
  <c r="I286" i="6"/>
  <c r="D289" i="6"/>
  <c r="F289" i="6"/>
  <c r="H289" i="6"/>
  <c r="C292" i="6"/>
  <c r="E292" i="6"/>
  <c r="G292" i="6"/>
  <c r="I292" i="6"/>
  <c r="G298" i="6"/>
  <c r="C220" i="7"/>
  <c r="E220" i="7"/>
  <c r="G220" i="7"/>
  <c r="I220" i="7"/>
  <c r="D223" i="7"/>
  <c r="F223" i="7"/>
  <c r="H223" i="7"/>
  <c r="C226" i="7"/>
  <c r="E226" i="7"/>
  <c r="G226" i="7"/>
  <c r="I226" i="7"/>
  <c r="D229" i="7"/>
  <c r="F229" i="7"/>
  <c r="H229" i="7"/>
  <c r="E219" i="7"/>
  <c r="D222" i="7"/>
  <c r="F222" i="7"/>
  <c r="H222" i="7"/>
  <c r="C225" i="7"/>
  <c r="E225" i="7"/>
  <c r="G225" i="7"/>
  <c r="I225" i="7"/>
  <c r="D228" i="7"/>
  <c r="F228" i="7"/>
  <c r="H228" i="7"/>
  <c r="D220" i="7"/>
  <c r="F220" i="7"/>
  <c r="H220" i="7"/>
  <c r="C223" i="7"/>
  <c r="E223" i="7"/>
  <c r="G223" i="7"/>
  <c r="I223" i="7"/>
  <c r="H226" i="7"/>
  <c r="I229" i="7"/>
  <c r="C222" i="7"/>
  <c r="E222" i="7"/>
  <c r="G222" i="7"/>
  <c r="I222" i="7"/>
  <c r="E228" i="7"/>
  <c r="E227" i="7" s="1"/>
  <c r="E103" i="13" s="1"/>
  <c r="E103" i="24" s="1"/>
  <c r="G228" i="7"/>
  <c r="G227" i="7" s="1"/>
  <c r="G103" i="13" s="1"/>
  <c r="G103" i="24" s="1"/>
  <c r="I228" i="7"/>
  <c r="F260" i="8"/>
  <c r="E263" i="8"/>
  <c r="F266" i="8"/>
  <c r="E269" i="8"/>
  <c r="F272" i="8"/>
  <c r="E259" i="8"/>
  <c r="D268" i="8"/>
  <c r="E271" i="8"/>
  <c r="D260" i="8"/>
  <c r="D266" i="8"/>
  <c r="C272" i="8"/>
  <c r="E265" i="8"/>
  <c r="F268" i="8"/>
  <c r="F274" i="8"/>
  <c r="F273" i="8" s="1"/>
  <c r="F87" i="13" s="1"/>
  <c r="F87" i="24" s="1"/>
  <c r="C240" i="9"/>
  <c r="E240" i="9"/>
  <c r="G240" i="9"/>
  <c r="I240" i="9"/>
  <c r="D243" i="9"/>
  <c r="F243" i="9"/>
  <c r="H243" i="9"/>
  <c r="C246" i="9"/>
  <c r="E246" i="9"/>
  <c r="G246" i="9"/>
  <c r="I246" i="9"/>
  <c r="D249" i="9"/>
  <c r="F249" i="9"/>
  <c r="F247" i="9" s="1"/>
  <c r="F59" i="13" s="1"/>
  <c r="F59" i="24" s="1"/>
  <c r="H249" i="9"/>
  <c r="C252" i="9"/>
  <c r="C250" i="9" s="1"/>
  <c r="C63" i="13" s="1"/>
  <c r="E252" i="9"/>
  <c r="G252" i="9"/>
  <c r="I252" i="9"/>
  <c r="D239" i="9"/>
  <c r="H239" i="9"/>
  <c r="C242" i="9"/>
  <c r="E242" i="9"/>
  <c r="G242" i="9"/>
  <c r="I242" i="9"/>
  <c r="D245" i="9"/>
  <c r="F245" i="9"/>
  <c r="H245" i="9"/>
  <c r="C248" i="9"/>
  <c r="E248" i="9"/>
  <c r="G248" i="9"/>
  <c r="I248" i="9"/>
  <c r="D251" i="9"/>
  <c r="F251" i="9"/>
  <c r="H251" i="9"/>
  <c r="D240" i="9"/>
  <c r="F240" i="9"/>
  <c r="H240" i="9"/>
  <c r="C243" i="9"/>
  <c r="E243" i="9"/>
  <c r="G243" i="9"/>
  <c r="I243" i="9"/>
  <c r="D246" i="9"/>
  <c r="F246" i="9"/>
  <c r="H246" i="9"/>
  <c r="C249" i="9"/>
  <c r="E249" i="9"/>
  <c r="G249" i="9"/>
  <c r="I249" i="9"/>
  <c r="D252" i="9"/>
  <c r="F252" i="9"/>
  <c r="H252" i="9"/>
  <c r="C239" i="9"/>
  <c r="G238" i="9"/>
  <c r="D242" i="9"/>
  <c r="D241" i="9" s="1"/>
  <c r="D51" i="13" s="1"/>
  <c r="D51" i="24" s="1"/>
  <c r="F242" i="9"/>
  <c r="H242" i="9"/>
  <c r="C245" i="9"/>
  <c r="E245" i="9"/>
  <c r="E244" i="9" s="1"/>
  <c r="E55" i="13" s="1"/>
  <c r="E55" i="24" s="1"/>
  <c r="G245" i="9"/>
  <c r="G244" i="9" s="1"/>
  <c r="G55" i="13" s="1"/>
  <c r="G55" i="24" s="1"/>
  <c r="I245" i="9"/>
  <c r="I244" i="9" s="1"/>
  <c r="I55" i="13" s="1"/>
  <c r="I55" i="24" s="1"/>
  <c r="G251" i="9"/>
  <c r="E242" i="10"/>
  <c r="G242" i="10"/>
  <c r="I242" i="10"/>
  <c r="D245" i="10"/>
  <c r="F245" i="10"/>
  <c r="H245" i="10"/>
  <c r="H243" i="10" s="1"/>
  <c r="H31" i="13" s="1"/>
  <c r="H31" i="24" s="1"/>
  <c r="C248" i="10"/>
  <c r="E248" i="10"/>
  <c r="G248" i="10"/>
  <c r="I248" i="10"/>
  <c r="D251" i="10"/>
  <c r="F251" i="10"/>
  <c r="H251" i="10"/>
  <c r="H249" i="10" s="1"/>
  <c r="H39" i="13" s="1"/>
  <c r="H39" i="24" s="1"/>
  <c r="E254" i="10"/>
  <c r="E252" i="10" s="1"/>
  <c r="E43" i="13" s="1"/>
  <c r="E43" i="24" s="1"/>
  <c r="G254" i="10"/>
  <c r="I254" i="10"/>
  <c r="D241" i="10"/>
  <c r="F241" i="10"/>
  <c r="H241" i="10"/>
  <c r="D247" i="10"/>
  <c r="F247" i="10"/>
  <c r="H247" i="10"/>
  <c r="C250" i="10"/>
  <c r="E250" i="10"/>
  <c r="G250" i="10"/>
  <c r="I250" i="10"/>
  <c r="D253" i="10"/>
  <c r="F253" i="10"/>
  <c r="H253" i="10"/>
  <c r="D242" i="10"/>
  <c r="F242" i="10"/>
  <c r="H242" i="10"/>
  <c r="E245" i="10"/>
  <c r="G245" i="10"/>
  <c r="I245" i="10"/>
  <c r="D248" i="10"/>
  <c r="F248" i="10"/>
  <c r="H248" i="10"/>
  <c r="E251" i="10"/>
  <c r="G251" i="10"/>
  <c r="I251" i="10"/>
  <c r="D254" i="10"/>
  <c r="F254" i="10"/>
  <c r="H254" i="10"/>
  <c r="C241" i="10"/>
  <c r="E241" i="10"/>
  <c r="G241" i="10"/>
  <c r="I241" i="10"/>
  <c r="D244" i="10"/>
  <c r="C247" i="10"/>
  <c r="E247" i="10"/>
  <c r="G247" i="10"/>
  <c r="I247" i="10"/>
  <c r="G253" i="10"/>
  <c r="E200" i="11"/>
  <c r="G200" i="11"/>
  <c r="I200" i="11"/>
  <c r="D203" i="11"/>
  <c r="F203" i="11"/>
  <c r="F201" i="11" s="1"/>
  <c r="F19" i="13" s="1"/>
  <c r="F19" i="24" s="1"/>
  <c r="H203" i="11"/>
  <c r="C206" i="11"/>
  <c r="C204" i="11" s="1"/>
  <c r="C23" i="13" s="1"/>
  <c r="E206" i="11"/>
  <c r="E204" i="11" s="1"/>
  <c r="E23" i="13" s="1"/>
  <c r="E23" i="24" s="1"/>
  <c r="G206" i="11"/>
  <c r="I206" i="11"/>
  <c r="D199" i="11"/>
  <c r="F199" i="11"/>
  <c r="H199" i="11"/>
  <c r="C202" i="11"/>
  <c r="E202" i="11"/>
  <c r="G202" i="11"/>
  <c r="D205" i="11"/>
  <c r="D204" i="11" s="1"/>
  <c r="D23" i="13" s="1"/>
  <c r="D23" i="24" s="1"/>
  <c r="F205" i="11"/>
  <c r="F204" i="11" s="1"/>
  <c r="F23" i="13" s="1"/>
  <c r="F23" i="24" s="1"/>
  <c r="H205" i="11"/>
  <c r="D200" i="11"/>
  <c r="F200" i="11"/>
  <c r="H200" i="11"/>
  <c r="I203" i="11"/>
  <c r="H206" i="11"/>
  <c r="C199" i="11"/>
  <c r="E199" i="11"/>
  <c r="G199" i="11"/>
  <c r="I199" i="11"/>
  <c r="E200" i="2"/>
  <c r="G200" i="2"/>
  <c r="I200" i="2"/>
  <c r="D203" i="2"/>
  <c r="F203" i="2"/>
  <c r="H203" i="2"/>
  <c r="E206" i="2"/>
  <c r="G206" i="2"/>
  <c r="C199" i="2"/>
  <c r="E199" i="2"/>
  <c r="G199" i="2"/>
  <c r="I199" i="2"/>
  <c r="D202" i="2"/>
  <c r="F202" i="2"/>
  <c r="H202" i="2"/>
  <c r="C205" i="2"/>
  <c r="E205" i="2"/>
  <c r="I205" i="2"/>
  <c r="D200" i="2"/>
  <c r="F200" i="2"/>
  <c r="H200" i="2"/>
  <c r="I203" i="2"/>
  <c r="D199" i="2"/>
  <c r="F199" i="2"/>
  <c r="H199" i="2"/>
  <c r="H260" i="8"/>
  <c r="I263" i="8"/>
  <c r="H266" i="8"/>
  <c r="G269" i="8"/>
  <c r="I259" i="8"/>
  <c r="C265" i="8"/>
  <c r="E260" i="8"/>
  <c r="G260" i="8"/>
  <c r="I260" i="8"/>
  <c r="D263" i="8"/>
  <c r="F263" i="8"/>
  <c r="H263" i="8"/>
  <c r="E266" i="8"/>
  <c r="G266" i="8"/>
  <c r="I266" i="8"/>
  <c r="D269" i="8"/>
  <c r="F269" i="8"/>
  <c r="H269" i="8"/>
  <c r="D272" i="8"/>
  <c r="H272" i="8"/>
  <c r="E275" i="8"/>
  <c r="E273" i="8" s="1"/>
  <c r="E87" i="13" s="1"/>
  <c r="E87" i="24" s="1"/>
  <c r="I275" i="8"/>
  <c r="D259" i="8"/>
  <c r="F259" i="8"/>
  <c r="H259" i="8"/>
  <c r="E262" i="8"/>
  <c r="I262" i="8"/>
  <c r="D265" i="8"/>
  <c r="F265" i="8"/>
  <c r="H265" i="8"/>
  <c r="C268" i="8"/>
  <c r="E268" i="8"/>
  <c r="G268" i="8"/>
  <c r="I268" i="8"/>
  <c r="D271" i="8"/>
  <c r="H271" i="8"/>
  <c r="C274" i="8"/>
  <c r="G274" i="8"/>
  <c r="I274" i="8"/>
  <c r="I272" i="8"/>
  <c r="G263" i="8"/>
  <c r="G275" i="8"/>
  <c r="C259" i="8"/>
  <c r="G259" i="8"/>
  <c r="G265" i="8"/>
  <c r="I265" i="8"/>
  <c r="H268" i="8"/>
  <c r="I269" i="8"/>
  <c r="F177" i="6"/>
  <c r="G188" i="2"/>
  <c r="E141" i="2"/>
  <c r="F171" i="1"/>
  <c r="G257" i="6"/>
  <c r="G260" i="6"/>
  <c r="G263" i="6"/>
  <c r="G266" i="6"/>
  <c r="G269" i="6"/>
  <c r="G272" i="6"/>
  <c r="G256" i="6"/>
  <c r="F207" i="7"/>
  <c r="F205" i="7"/>
  <c r="G205" i="7"/>
  <c r="F223" i="10"/>
  <c r="G194" i="11"/>
  <c r="F193" i="11"/>
  <c r="G141" i="11"/>
  <c r="H141" i="11"/>
  <c r="G191" i="11"/>
  <c r="F188" i="11"/>
  <c r="G188" i="11"/>
  <c r="F187" i="11"/>
  <c r="G224" i="10"/>
  <c r="G221" i="9"/>
  <c r="C150" i="7"/>
  <c r="G208" i="7"/>
  <c r="F256" i="6"/>
  <c r="E221" i="5"/>
  <c r="I228" i="5"/>
  <c r="C221" i="5"/>
  <c r="G221" i="5"/>
  <c r="F133" i="1"/>
  <c r="H141" i="2"/>
  <c r="F210" i="7"/>
  <c r="I234" i="5"/>
  <c r="I232" i="5" s="1"/>
  <c r="I150" i="13" s="1"/>
  <c r="I150" i="24" s="1"/>
  <c r="G194" i="2"/>
  <c r="F150" i="7"/>
  <c r="G141" i="2"/>
  <c r="F141" i="11"/>
  <c r="F213" i="7"/>
  <c r="F222" i="9"/>
  <c r="F257" i="6"/>
  <c r="F260" i="6"/>
  <c r="F263" i="6"/>
  <c r="F266" i="6"/>
  <c r="F269" i="6"/>
  <c r="F272" i="6"/>
  <c r="F275" i="6"/>
  <c r="I222" i="5"/>
  <c r="G190" i="11"/>
  <c r="G193" i="11"/>
  <c r="G187" i="11"/>
  <c r="F204" i="7"/>
  <c r="I141" i="2"/>
  <c r="D141" i="2"/>
  <c r="F211" i="7"/>
  <c r="F191" i="11"/>
  <c r="F194" i="11"/>
  <c r="F224" i="10"/>
  <c r="G223" i="10"/>
  <c r="G150" i="7"/>
  <c r="F141" i="2"/>
  <c r="G222" i="9"/>
  <c r="I225" i="5"/>
  <c r="I231" i="5"/>
  <c r="G172" i="1"/>
  <c r="G265" i="6"/>
  <c r="G207" i="7"/>
  <c r="G213" i="7"/>
  <c r="G211" i="7"/>
  <c r="G209" i="7" s="1"/>
  <c r="G98" i="13" s="1"/>
  <c r="G98" i="24" s="1"/>
  <c r="G214" i="7"/>
  <c r="G273" i="6"/>
  <c r="G130" i="13" s="1"/>
  <c r="G130" i="24" s="1"/>
  <c r="G262" i="6"/>
  <c r="F214" i="7"/>
  <c r="C235" i="10"/>
  <c r="C232" i="10"/>
  <c r="C229" i="10"/>
  <c r="C223" i="10"/>
  <c r="C177" i="6"/>
  <c r="C274" i="6"/>
  <c r="C271" i="6"/>
  <c r="C268" i="6"/>
  <c r="C265" i="6"/>
  <c r="C262" i="6"/>
  <c r="C256" i="6"/>
  <c r="C174" i="1"/>
  <c r="C171" i="1"/>
  <c r="C269" i="6"/>
  <c r="C257" i="6"/>
  <c r="D235" i="10"/>
  <c r="D234" i="10" s="1"/>
  <c r="D42" i="13" s="1"/>
  <c r="D232" i="10"/>
  <c r="D229" i="10"/>
  <c r="D226" i="10"/>
  <c r="D223" i="10"/>
  <c r="D273" i="8"/>
  <c r="D87" i="13" s="1"/>
  <c r="D87" i="24" s="1"/>
  <c r="D274" i="6"/>
  <c r="D271" i="6"/>
  <c r="D268" i="6"/>
  <c r="D265" i="6"/>
  <c r="D262" i="6"/>
  <c r="D256" i="6"/>
  <c r="E187" i="2"/>
  <c r="E190" i="2"/>
  <c r="E274" i="6"/>
  <c r="E271" i="6"/>
  <c r="E268" i="6"/>
  <c r="E265" i="6"/>
  <c r="E262" i="6"/>
  <c r="E259" i="6"/>
  <c r="E256" i="6"/>
  <c r="E188" i="2"/>
  <c r="E194" i="2"/>
  <c r="E191" i="2"/>
  <c r="H159" i="9"/>
  <c r="H233" i="9"/>
  <c r="H232" i="9" s="1"/>
  <c r="H62" i="13" s="1"/>
  <c r="H62" i="24" s="1"/>
  <c r="H230" i="9"/>
  <c r="H227" i="9"/>
  <c r="H224" i="9"/>
  <c r="H221" i="9"/>
  <c r="H133" i="1"/>
  <c r="H174" i="1"/>
  <c r="H171" i="1"/>
  <c r="H175" i="1"/>
  <c r="H172" i="1"/>
  <c r="I174" i="1"/>
  <c r="I171" i="1"/>
  <c r="I159" i="10"/>
  <c r="I235" i="10"/>
  <c r="I234" i="10" s="1"/>
  <c r="I42" i="13" s="1"/>
  <c r="I232" i="10"/>
  <c r="I229" i="10"/>
  <c r="I226" i="10"/>
  <c r="I223" i="10"/>
  <c r="I168" i="8"/>
  <c r="I253" i="8"/>
  <c r="I252" i="8" s="1"/>
  <c r="I86" i="13" s="1"/>
  <c r="I86" i="24" s="1"/>
  <c r="I250" i="8"/>
  <c r="I247" i="8"/>
  <c r="I244" i="8"/>
  <c r="I241" i="8"/>
  <c r="I238" i="8"/>
  <c r="I193" i="2"/>
  <c r="I190" i="2"/>
  <c r="I187" i="2"/>
  <c r="I275" i="6"/>
  <c r="I272" i="6"/>
  <c r="I269" i="6"/>
  <c r="I266" i="6"/>
  <c r="I263" i="6"/>
  <c r="I260" i="6"/>
  <c r="I257" i="6"/>
  <c r="D133" i="1"/>
  <c r="D174" i="1"/>
  <c r="D171" i="1"/>
  <c r="D172" i="1"/>
  <c r="D175" i="1"/>
  <c r="E174" i="1"/>
  <c r="E171" i="1"/>
  <c r="H275" i="6"/>
  <c r="H272" i="6"/>
  <c r="H269" i="6"/>
  <c r="H266" i="6"/>
  <c r="H263" i="6"/>
  <c r="H260" i="6"/>
  <c r="H257" i="6"/>
  <c r="D193" i="11"/>
  <c r="D187" i="11"/>
  <c r="C251" i="8"/>
  <c r="C253" i="8"/>
  <c r="F188" i="2"/>
  <c r="F194" i="2"/>
  <c r="F191" i="2"/>
  <c r="G133" i="1"/>
  <c r="G174" i="1"/>
  <c r="G171" i="1"/>
  <c r="G183" i="1"/>
  <c r="G159" i="13" s="1"/>
  <c r="G159" i="24" s="1"/>
  <c r="I245" i="8"/>
  <c r="I248" i="8"/>
  <c r="I251" i="8"/>
  <c r="F234" i="5"/>
  <c r="F232" i="5" s="1"/>
  <c r="F150" i="13" s="1"/>
  <c r="F150" i="24" s="1"/>
  <c r="F231" i="5"/>
  <c r="F222" i="5"/>
  <c r="G234" i="5"/>
  <c r="G231" i="5"/>
  <c r="G222" i="5"/>
  <c r="F225" i="5"/>
  <c r="G228" i="5"/>
  <c r="G234" i="10"/>
  <c r="G42" i="13" s="1"/>
  <c r="G232" i="9"/>
  <c r="G62" i="13" s="1"/>
  <c r="G62" i="24" s="1"/>
  <c r="C193" i="11"/>
  <c r="C187" i="11"/>
  <c r="C159" i="9"/>
  <c r="C233" i="9"/>
  <c r="C230" i="9"/>
  <c r="C227" i="9"/>
  <c r="C224" i="9"/>
  <c r="C221" i="9"/>
  <c r="C187" i="2"/>
  <c r="C193" i="2"/>
  <c r="C190" i="2"/>
  <c r="C191" i="2"/>
  <c r="D233" i="9"/>
  <c r="D232" i="9" s="1"/>
  <c r="D62" i="13" s="1"/>
  <c r="D62" i="24" s="1"/>
  <c r="D230" i="9"/>
  <c r="D227" i="9"/>
  <c r="D224" i="9"/>
  <c r="D221" i="9"/>
  <c r="D150" i="7"/>
  <c r="D190" i="2"/>
  <c r="D187" i="2"/>
  <c r="D188" i="2"/>
  <c r="D194" i="2"/>
  <c r="D191" i="2"/>
  <c r="E233" i="9"/>
  <c r="E232" i="9" s="1"/>
  <c r="E62" i="13" s="1"/>
  <c r="E62" i="24" s="1"/>
  <c r="E230" i="9"/>
  <c r="E227" i="9"/>
  <c r="E224" i="9"/>
  <c r="E221" i="9"/>
  <c r="E235" i="10"/>
  <c r="E234" i="10" s="1"/>
  <c r="E42" i="13" s="1"/>
  <c r="E232" i="10"/>
  <c r="E229" i="10"/>
  <c r="E223" i="10"/>
  <c r="E172" i="1"/>
  <c r="E175" i="1"/>
  <c r="H159" i="10"/>
  <c r="H235" i="10"/>
  <c r="H234" i="10" s="1"/>
  <c r="H42" i="13" s="1"/>
  <c r="H232" i="10"/>
  <c r="H229" i="10"/>
  <c r="H226" i="10"/>
  <c r="H223" i="10"/>
  <c r="H168" i="8"/>
  <c r="H273" i="8"/>
  <c r="H87" i="13" s="1"/>
  <c r="H87" i="24" s="1"/>
  <c r="H274" i="6"/>
  <c r="H271" i="6"/>
  <c r="H268" i="6"/>
  <c r="H265" i="6"/>
  <c r="H262" i="6"/>
  <c r="H259" i="6"/>
  <c r="H256" i="6"/>
  <c r="H193" i="2"/>
  <c r="H190" i="2"/>
  <c r="H187" i="2"/>
  <c r="H194" i="2"/>
  <c r="H191" i="2"/>
  <c r="H188" i="2"/>
  <c r="I274" i="6"/>
  <c r="I271" i="6"/>
  <c r="I268" i="6"/>
  <c r="I265" i="6"/>
  <c r="I262" i="6"/>
  <c r="I256" i="6"/>
  <c r="I141" i="11"/>
  <c r="I193" i="11"/>
  <c r="I192" i="11" s="1"/>
  <c r="I22" i="13" s="1"/>
  <c r="I22" i="24" s="1"/>
  <c r="I190" i="11"/>
  <c r="I187" i="11"/>
  <c r="I159" i="9"/>
  <c r="I233" i="9"/>
  <c r="I232" i="9" s="1"/>
  <c r="I62" i="13" s="1"/>
  <c r="I62" i="24" s="1"/>
  <c r="I230" i="9"/>
  <c r="I227" i="9"/>
  <c r="I224" i="9"/>
  <c r="I194" i="2"/>
  <c r="I191" i="2"/>
  <c r="I188" i="2"/>
  <c r="C172" i="1"/>
  <c r="C175" i="1"/>
  <c r="I175" i="1"/>
  <c r="I172" i="1"/>
  <c r="D275" i="6"/>
  <c r="D272" i="6"/>
  <c r="D269" i="6"/>
  <c r="D266" i="6"/>
  <c r="D263" i="6"/>
  <c r="D260" i="6"/>
  <c r="D257" i="6"/>
  <c r="E275" i="6"/>
  <c r="E272" i="6"/>
  <c r="E269" i="6"/>
  <c r="E266" i="6"/>
  <c r="E263" i="6"/>
  <c r="E260" i="6"/>
  <c r="E257" i="6"/>
  <c r="E141" i="11"/>
  <c r="E193" i="11"/>
  <c r="E187" i="11"/>
  <c r="E188" i="11"/>
  <c r="D141" i="11"/>
  <c r="H193" i="11"/>
  <c r="H192" i="11" s="1"/>
  <c r="H22" i="13" s="1"/>
  <c r="H22" i="24" s="1"/>
  <c r="H187" i="11"/>
  <c r="C245" i="8"/>
  <c r="C247" i="8"/>
  <c r="F224" i="7"/>
  <c r="F99" i="13" s="1"/>
  <c r="F99" i="24" s="1"/>
  <c r="G187" i="2"/>
  <c r="G190" i="2"/>
  <c r="D188" i="11"/>
  <c r="H188" i="11"/>
  <c r="I188" i="11"/>
  <c r="D191" i="11"/>
  <c r="E191" i="11"/>
  <c r="H191" i="11"/>
  <c r="I191" i="11"/>
  <c r="D194" i="11"/>
  <c r="E194" i="11"/>
  <c r="D224" i="10"/>
  <c r="E224" i="10"/>
  <c r="H224" i="10"/>
  <c r="I224" i="10"/>
  <c r="D227" i="10"/>
  <c r="E227" i="10"/>
  <c r="F227" i="10"/>
  <c r="G227" i="10"/>
  <c r="H227" i="10"/>
  <c r="I227" i="10"/>
  <c r="D230" i="10"/>
  <c r="E230" i="10"/>
  <c r="F230" i="10"/>
  <c r="G230" i="10"/>
  <c r="H230" i="10"/>
  <c r="I230" i="10"/>
  <c r="D233" i="10"/>
  <c r="E233" i="10"/>
  <c r="F233" i="10"/>
  <c r="G233" i="10"/>
  <c r="H233" i="10"/>
  <c r="I233" i="10"/>
  <c r="C222" i="9"/>
  <c r="D222" i="9"/>
  <c r="E222" i="9"/>
  <c r="H222" i="9"/>
  <c r="I222" i="9"/>
  <c r="C225" i="9"/>
  <c r="D225" i="9"/>
  <c r="E225" i="9"/>
  <c r="F225" i="9"/>
  <c r="G225" i="9"/>
  <c r="H225" i="9"/>
  <c r="I225" i="9"/>
  <c r="C228" i="9"/>
  <c r="D228" i="9"/>
  <c r="E228" i="9"/>
  <c r="F228" i="9"/>
  <c r="G228" i="9"/>
  <c r="H228" i="9"/>
  <c r="I228" i="9"/>
  <c r="C231" i="9"/>
  <c r="D231" i="9"/>
  <c r="E231" i="9"/>
  <c r="F231" i="9"/>
  <c r="G231" i="9"/>
  <c r="H231" i="9"/>
  <c r="I231" i="9"/>
  <c r="I239" i="8"/>
  <c r="I242" i="8"/>
  <c r="D234" i="5"/>
  <c r="D232" i="5" s="1"/>
  <c r="D150" i="13" s="1"/>
  <c r="D150" i="24" s="1"/>
  <c r="D231" i="5"/>
  <c r="E234" i="5"/>
  <c r="E231" i="5"/>
  <c r="H234" i="5"/>
  <c r="H232" i="5" s="1"/>
  <c r="H150" i="13" s="1"/>
  <c r="H150" i="24" s="1"/>
  <c r="H231" i="5"/>
  <c r="H222" i="5"/>
  <c r="C225" i="5"/>
  <c r="E225" i="5"/>
  <c r="G225" i="5"/>
  <c r="D228" i="5"/>
  <c r="F228" i="5"/>
  <c r="H228" i="5"/>
  <c r="C231" i="5"/>
  <c r="G175" i="1"/>
  <c r="G191" i="2"/>
  <c r="F159" i="10"/>
  <c r="F229" i="10"/>
  <c r="G229" i="10"/>
  <c r="F232" i="10"/>
  <c r="G232" i="10"/>
  <c r="F235" i="10"/>
  <c r="F234" i="10" s="1"/>
  <c r="F42" i="13" s="1"/>
  <c r="F159" i="9"/>
  <c r="F224" i="9"/>
  <c r="G224" i="9"/>
  <c r="F227" i="9"/>
  <c r="G227" i="9"/>
  <c r="F230" i="9"/>
  <c r="G230" i="9"/>
  <c r="F233" i="9"/>
  <c r="F232" i="9" s="1"/>
  <c r="F62" i="13" s="1"/>
  <c r="F62" i="24" s="1"/>
  <c r="F168" i="8"/>
  <c r="D221" i="5"/>
  <c r="E159" i="5"/>
  <c r="F221" i="5"/>
  <c r="G159" i="5"/>
  <c r="H221" i="5"/>
  <c r="I221" i="5"/>
  <c r="C224" i="5"/>
  <c r="D224" i="5"/>
  <c r="D223" i="5" s="1"/>
  <c r="D138" i="13" s="1"/>
  <c r="D138" i="24" s="1"/>
  <c r="E224" i="5"/>
  <c r="F224" i="5"/>
  <c r="G224" i="5"/>
  <c r="H224" i="5"/>
  <c r="H223" i="5" s="1"/>
  <c r="H138" i="13" s="1"/>
  <c r="H138" i="24" s="1"/>
  <c r="I224" i="5"/>
  <c r="C227" i="5"/>
  <c r="D227" i="5"/>
  <c r="E227" i="5"/>
  <c r="E226" i="5" s="1"/>
  <c r="E142" i="13" s="1"/>
  <c r="E142" i="24" s="1"/>
  <c r="F227" i="5"/>
  <c r="G227" i="5"/>
  <c r="H227" i="5"/>
  <c r="I227" i="5"/>
  <c r="C230" i="5"/>
  <c r="D230" i="5"/>
  <c r="E230" i="5"/>
  <c r="F230" i="5"/>
  <c r="G230" i="5"/>
  <c r="H230" i="5"/>
  <c r="I230" i="5"/>
  <c r="C233" i="5"/>
  <c r="E233" i="5"/>
  <c r="G233" i="5"/>
  <c r="F187" i="2"/>
  <c r="F190" i="2"/>
  <c r="F193" i="2"/>
  <c r="G177" i="6"/>
  <c r="G159" i="10"/>
  <c r="G159" i="9"/>
  <c r="G168" i="8"/>
  <c r="G270" i="8"/>
  <c r="G83" i="13" s="1"/>
  <c r="G83" i="24" s="1"/>
  <c r="F259" i="6"/>
  <c r="F262" i="6"/>
  <c r="F265" i="6"/>
  <c r="F268" i="6"/>
  <c r="G268" i="6"/>
  <c r="F271" i="6"/>
  <c r="G271" i="6"/>
  <c r="G270" i="6" s="1"/>
  <c r="G126" i="13" s="1"/>
  <c r="G126" i="24" s="1"/>
  <c r="F274" i="6"/>
  <c r="D159" i="5"/>
  <c r="F159" i="5"/>
  <c r="H159" i="5"/>
  <c r="I159" i="5"/>
  <c r="F180" i="1"/>
  <c r="F174" i="1"/>
  <c r="C205" i="7"/>
  <c r="D205" i="7"/>
  <c r="E205" i="7"/>
  <c r="H205" i="7"/>
  <c r="I205" i="7"/>
  <c r="C208" i="7"/>
  <c r="D208" i="7"/>
  <c r="E208" i="7"/>
  <c r="H208" i="7"/>
  <c r="I208" i="7"/>
  <c r="C211" i="7"/>
  <c r="D211" i="7"/>
  <c r="E211" i="7"/>
  <c r="H211" i="7"/>
  <c r="C214" i="7"/>
  <c r="D214" i="7"/>
  <c r="E214" i="7"/>
  <c r="E212" i="7" s="1"/>
  <c r="E102" i="13" s="1"/>
  <c r="E102" i="24" s="1"/>
  <c r="I214" i="7"/>
  <c r="C227" i="7"/>
  <c r="C103" i="13" s="1"/>
  <c r="H150" i="7"/>
  <c r="C204" i="7"/>
  <c r="C207" i="7"/>
  <c r="D207" i="7"/>
  <c r="E207" i="7"/>
  <c r="H207" i="7"/>
  <c r="I207" i="7"/>
  <c r="C210" i="7"/>
  <c r="D210" i="7"/>
  <c r="E210" i="7"/>
  <c r="H210" i="7"/>
  <c r="I210" i="7"/>
  <c r="I209" i="7" s="1"/>
  <c r="I98" i="13" s="1"/>
  <c r="I98" i="24" s="1"/>
  <c r="C213" i="7"/>
  <c r="D213" i="7"/>
  <c r="H213" i="7"/>
  <c r="H212" i="7" s="1"/>
  <c r="H102" i="13" s="1"/>
  <c r="H102" i="24" s="1"/>
  <c r="I213" i="7"/>
  <c r="E168" i="8"/>
  <c r="C238" i="8"/>
  <c r="C244" i="8"/>
  <c r="C250" i="8"/>
  <c r="E159" i="10"/>
  <c r="D159" i="9"/>
  <c r="E177" i="6"/>
  <c r="D177" i="6"/>
  <c r="I177" i="6"/>
  <c r="H177" i="6"/>
  <c r="I133" i="1"/>
  <c r="E133" i="1"/>
  <c r="E159" i="9"/>
  <c r="E150" i="7"/>
  <c r="D159" i="10"/>
  <c r="C141" i="2"/>
  <c r="L72" i="13" l="1"/>
  <c r="N72" i="13" s="1"/>
  <c r="F198" i="2"/>
  <c r="L189" i="1"/>
  <c r="E244" i="5"/>
  <c r="E143" i="13" s="1"/>
  <c r="E143" i="24" s="1"/>
  <c r="E140" i="24" s="1"/>
  <c r="E56" i="26" s="1"/>
  <c r="L98" i="24"/>
  <c r="N98" i="24" s="1"/>
  <c r="N98" i="13"/>
  <c r="L102" i="24"/>
  <c r="N102" i="13"/>
  <c r="L56" i="13"/>
  <c r="N56" i="13" s="1"/>
  <c r="N58" i="13"/>
  <c r="L51" i="24"/>
  <c r="N51" i="24" s="1"/>
  <c r="N51" i="13"/>
  <c r="L58" i="24"/>
  <c r="N58" i="24" s="1"/>
  <c r="L18" i="24"/>
  <c r="N18" i="24" s="1"/>
  <c r="N18" i="13"/>
  <c r="L74" i="24"/>
  <c r="N74" i="24" s="1"/>
  <c r="N74" i="13"/>
  <c r="F206" i="7"/>
  <c r="F94" i="13" s="1"/>
  <c r="F94" i="24" s="1"/>
  <c r="G240" i="10"/>
  <c r="G27" i="13" s="1"/>
  <c r="G27" i="24" s="1"/>
  <c r="F247" i="5"/>
  <c r="F147" i="13" s="1"/>
  <c r="F147" i="24" s="1"/>
  <c r="G259" i="6"/>
  <c r="C222" i="5"/>
  <c r="C240" i="5"/>
  <c r="D259" i="6"/>
  <c r="D303" i="6" s="1"/>
  <c r="I259" i="6"/>
  <c r="I258" i="6" s="1"/>
  <c r="I110" i="13" s="1"/>
  <c r="I110" i="24" s="1"/>
  <c r="K274" i="8"/>
  <c r="K273" i="8" s="1"/>
  <c r="K87" i="13" s="1"/>
  <c r="K87" i="24" s="1"/>
  <c r="K262" i="8"/>
  <c r="K159" i="9"/>
  <c r="K221" i="9"/>
  <c r="K225" i="7"/>
  <c r="K224" i="7" s="1"/>
  <c r="K99" i="13" s="1"/>
  <c r="K99" i="24" s="1"/>
  <c r="K204" i="7"/>
  <c r="K289" i="6"/>
  <c r="K288" i="6" s="1"/>
  <c r="K119" i="13" s="1"/>
  <c r="K119" i="24" s="1"/>
  <c r="K283" i="6"/>
  <c r="K259" i="6"/>
  <c r="F163" i="13"/>
  <c r="F163" i="24" s="1"/>
  <c r="F155" i="13"/>
  <c r="F155" i="24" s="1"/>
  <c r="L155" i="13"/>
  <c r="L186" i="1"/>
  <c r="L154" i="13"/>
  <c r="L176" i="1"/>
  <c r="E135" i="13"/>
  <c r="E135" i="24" s="1"/>
  <c r="L66" i="13"/>
  <c r="N66" i="13" s="1"/>
  <c r="L255" i="8"/>
  <c r="G47" i="13"/>
  <c r="G47" i="24" s="1"/>
  <c r="L46" i="13"/>
  <c r="L235" i="9"/>
  <c r="L47" i="13"/>
  <c r="L253" i="9"/>
  <c r="L15" i="13"/>
  <c r="L207" i="11"/>
  <c r="L96" i="13"/>
  <c r="L167" i="24"/>
  <c r="N167" i="24" s="1"/>
  <c r="L171" i="24"/>
  <c r="N171" i="24" s="1"/>
  <c r="L158" i="24"/>
  <c r="N158" i="24" s="1"/>
  <c r="L156" i="13"/>
  <c r="N156" i="13" s="1"/>
  <c r="L159" i="24"/>
  <c r="N159" i="24" s="1"/>
  <c r="L139" i="24"/>
  <c r="L143" i="24"/>
  <c r="N143" i="24" s="1"/>
  <c r="L151" i="24"/>
  <c r="N151" i="24" s="1"/>
  <c r="H241" i="5"/>
  <c r="H139" i="13" s="1"/>
  <c r="H139" i="24" s="1"/>
  <c r="H136" i="24" s="1"/>
  <c r="H55" i="26" s="1"/>
  <c r="G238" i="5"/>
  <c r="L147" i="24"/>
  <c r="N147" i="24" s="1"/>
  <c r="L131" i="24"/>
  <c r="N131" i="24" s="1"/>
  <c r="L127" i="24"/>
  <c r="N127" i="24" s="1"/>
  <c r="L115" i="24"/>
  <c r="N115" i="24" s="1"/>
  <c r="L123" i="24"/>
  <c r="N123" i="24" s="1"/>
  <c r="L119" i="24"/>
  <c r="N119" i="24" s="1"/>
  <c r="L95" i="24"/>
  <c r="N95" i="24" s="1"/>
  <c r="L94" i="24"/>
  <c r="N94" i="24" s="1"/>
  <c r="L99" i="24"/>
  <c r="L79" i="24"/>
  <c r="N79" i="24" s="1"/>
  <c r="L71" i="24"/>
  <c r="N71" i="24" s="1"/>
  <c r="L83" i="24"/>
  <c r="N83" i="24" s="1"/>
  <c r="L87" i="24"/>
  <c r="N87" i="24" s="1"/>
  <c r="L75" i="24"/>
  <c r="L63" i="24"/>
  <c r="N63" i="24" s="1"/>
  <c r="L55" i="24"/>
  <c r="N55" i="24" s="1"/>
  <c r="L50" i="24"/>
  <c r="L59" i="24"/>
  <c r="L35" i="24"/>
  <c r="N35" i="24" s="1"/>
  <c r="L31" i="24"/>
  <c r="N31" i="24" s="1"/>
  <c r="L43" i="24"/>
  <c r="N43" i="24" s="1"/>
  <c r="L39" i="24"/>
  <c r="N39" i="24" s="1"/>
  <c r="L23" i="24"/>
  <c r="N23" i="24" s="1"/>
  <c r="L19" i="24"/>
  <c r="L36" i="16"/>
  <c r="L43" i="16"/>
  <c r="L31" i="16"/>
  <c r="L29" i="16"/>
  <c r="L190" i="1"/>
  <c r="L191" i="1" s="1"/>
  <c r="L196" i="1" s="1"/>
  <c r="L136" i="13"/>
  <c r="N136" i="13" s="1"/>
  <c r="L238" i="5"/>
  <c r="L257" i="5"/>
  <c r="L220" i="5"/>
  <c r="L256" i="5"/>
  <c r="L92" i="13"/>
  <c r="N92" i="13" s="1"/>
  <c r="L16" i="13"/>
  <c r="N16" i="13" s="1"/>
  <c r="L211" i="11"/>
  <c r="L257" i="9"/>
  <c r="L256" i="9"/>
  <c r="L36" i="13"/>
  <c r="N36" i="13" s="1"/>
  <c r="L76" i="13"/>
  <c r="N76" i="13" s="1"/>
  <c r="L258" i="6"/>
  <c r="L110" i="13" s="1"/>
  <c r="N110" i="13" s="1"/>
  <c r="L62" i="24"/>
  <c r="N62" i="24" s="1"/>
  <c r="L60" i="13"/>
  <c r="N60" i="13" s="1"/>
  <c r="L210" i="2"/>
  <c r="L186" i="2"/>
  <c r="L78" i="24"/>
  <c r="N78" i="24" s="1"/>
  <c r="L80" i="13"/>
  <c r="N80" i="13" s="1"/>
  <c r="L82" i="24"/>
  <c r="N82" i="24" s="1"/>
  <c r="C194" i="2"/>
  <c r="C159" i="5"/>
  <c r="C243" i="5"/>
  <c r="C252" i="5"/>
  <c r="C250" i="5" s="1"/>
  <c r="C151" i="13" s="1"/>
  <c r="L203" i="7"/>
  <c r="L233" i="7"/>
  <c r="L279" i="8"/>
  <c r="L34" i="24"/>
  <c r="N34" i="24" s="1"/>
  <c r="L32" i="13"/>
  <c r="N32" i="13" s="1"/>
  <c r="L166" i="24"/>
  <c r="N166" i="24" s="1"/>
  <c r="L164" i="13"/>
  <c r="N164" i="13" s="1"/>
  <c r="L22" i="24"/>
  <c r="N22" i="24" s="1"/>
  <c r="L20" i="13"/>
  <c r="N20" i="13" s="1"/>
  <c r="L42" i="24"/>
  <c r="N42" i="24" s="1"/>
  <c r="L40" i="13"/>
  <c r="N40" i="13" s="1"/>
  <c r="L38" i="24"/>
  <c r="N38" i="24" s="1"/>
  <c r="L282" i="6"/>
  <c r="L111" i="13" s="1"/>
  <c r="N111" i="13" s="1"/>
  <c r="L130" i="24"/>
  <c r="N130" i="24" s="1"/>
  <c r="L128" i="13"/>
  <c r="N128" i="13" s="1"/>
  <c r="L258" i="8"/>
  <c r="L280" i="8"/>
  <c r="C188" i="2"/>
  <c r="C214" i="2" s="1"/>
  <c r="C228" i="5"/>
  <c r="C226" i="5" s="1"/>
  <c r="C142" i="13" s="1"/>
  <c r="C200" i="2"/>
  <c r="L146" i="24"/>
  <c r="N146" i="24" s="1"/>
  <c r="L144" i="13"/>
  <c r="N144" i="13" s="1"/>
  <c r="L234" i="7"/>
  <c r="L218" i="7"/>
  <c r="L170" i="24"/>
  <c r="N170" i="24" s="1"/>
  <c r="L168" i="13"/>
  <c r="N168" i="13" s="1"/>
  <c r="L86" i="24"/>
  <c r="L84" i="13"/>
  <c r="N84" i="13" s="1"/>
  <c r="L30" i="24"/>
  <c r="N30" i="24" s="1"/>
  <c r="L28" i="13"/>
  <c r="N28" i="13" s="1"/>
  <c r="L150" i="24"/>
  <c r="N150" i="24" s="1"/>
  <c r="L148" i="13"/>
  <c r="N148" i="13" s="1"/>
  <c r="L186" i="11"/>
  <c r="L210" i="11"/>
  <c r="L240" i="10"/>
  <c r="L259" i="10"/>
  <c r="L114" i="24"/>
  <c r="L112" i="13"/>
  <c r="N112" i="13" s="1"/>
  <c r="C234" i="5"/>
  <c r="C232" i="5" s="1"/>
  <c r="C150" i="13" s="1"/>
  <c r="C148" i="13" s="1"/>
  <c r="C206" i="2"/>
  <c r="L118" i="24"/>
  <c r="N118" i="24" s="1"/>
  <c r="L116" i="13"/>
  <c r="N116" i="13" s="1"/>
  <c r="L70" i="24"/>
  <c r="N70" i="24" s="1"/>
  <c r="L68" i="13"/>
  <c r="N68" i="13" s="1"/>
  <c r="L122" i="24"/>
  <c r="N122" i="24" s="1"/>
  <c r="L120" i="13"/>
  <c r="N120" i="13" s="1"/>
  <c r="L126" i="24"/>
  <c r="N126" i="24" s="1"/>
  <c r="L124" i="13"/>
  <c r="N124" i="13" s="1"/>
  <c r="L54" i="24"/>
  <c r="N54" i="24" s="1"/>
  <c r="L52" i="13"/>
  <c r="N52" i="13" s="1"/>
  <c r="L211" i="2"/>
  <c r="L198" i="2"/>
  <c r="L279" i="6"/>
  <c r="L304" i="6"/>
  <c r="L142" i="24"/>
  <c r="N142" i="24" s="1"/>
  <c r="L140" i="13"/>
  <c r="N140" i="13" s="1"/>
  <c r="L303" i="6"/>
  <c r="L255" i="6"/>
  <c r="L222" i="10"/>
  <c r="L258" i="10"/>
  <c r="K40" i="13"/>
  <c r="K26" i="16" s="1"/>
  <c r="J26" i="17" s="1"/>
  <c r="K42" i="24"/>
  <c r="K40" i="24" s="1"/>
  <c r="K26" i="26" s="1"/>
  <c r="K38" i="24"/>
  <c r="K36" i="24" s="1"/>
  <c r="K25" i="26" s="1"/>
  <c r="K28" i="13"/>
  <c r="K23" i="16" s="1"/>
  <c r="K30" i="24"/>
  <c r="K28" i="24" s="1"/>
  <c r="K23" i="26" s="1"/>
  <c r="K32" i="13"/>
  <c r="K24" i="16" s="1"/>
  <c r="J24" i="17" s="1"/>
  <c r="K34" i="24"/>
  <c r="K32" i="24" s="1"/>
  <c r="K24" i="26" s="1"/>
  <c r="K36" i="13"/>
  <c r="K25" i="16" s="1"/>
  <c r="J25" i="17" s="1"/>
  <c r="E198" i="2"/>
  <c r="E246" i="10"/>
  <c r="E35" i="13" s="1"/>
  <c r="E35" i="24" s="1"/>
  <c r="C232" i="9"/>
  <c r="C62" i="13" s="1"/>
  <c r="I261" i="8"/>
  <c r="I71" i="13" s="1"/>
  <c r="I71" i="24" s="1"/>
  <c r="F243" i="10"/>
  <c r="F31" i="13" s="1"/>
  <c r="F31" i="24" s="1"/>
  <c r="F285" i="6"/>
  <c r="F115" i="13" s="1"/>
  <c r="F115" i="24" s="1"/>
  <c r="C245" i="10"/>
  <c r="C254" i="10"/>
  <c r="C269" i="8"/>
  <c r="C267" i="8" s="1"/>
  <c r="C79" i="13" s="1"/>
  <c r="C133" i="1"/>
  <c r="C248" i="8"/>
  <c r="C246" i="8" s="1"/>
  <c r="C78" i="13" s="1"/>
  <c r="C243" i="8"/>
  <c r="C74" i="13" s="1"/>
  <c r="C74" i="24" s="1"/>
  <c r="G282" i="6"/>
  <c r="G111" i="13" s="1"/>
  <c r="G111" i="24" s="1"/>
  <c r="F229" i="9"/>
  <c r="F58" i="13" s="1"/>
  <c r="F58" i="24" s="1"/>
  <c r="F56" i="24" s="1"/>
  <c r="F31" i="26" s="1"/>
  <c r="C230" i="10"/>
  <c r="C228" i="10" s="1"/>
  <c r="C34" i="13" s="1"/>
  <c r="C224" i="10"/>
  <c r="C222" i="10" s="1"/>
  <c r="C141" i="11"/>
  <c r="C252" i="8"/>
  <c r="C86" i="13" s="1"/>
  <c r="C234" i="10"/>
  <c r="C42" i="13" s="1"/>
  <c r="C266" i="8"/>
  <c r="C203" i="11"/>
  <c r="C200" i="11"/>
  <c r="C275" i="8"/>
  <c r="C273" i="8" s="1"/>
  <c r="C87" i="13" s="1"/>
  <c r="C87" i="24" s="1"/>
  <c r="C263" i="8"/>
  <c r="F221" i="7"/>
  <c r="F95" i="13" s="1"/>
  <c r="F95" i="24" s="1"/>
  <c r="F92" i="24" s="1"/>
  <c r="F44" i="26" s="1"/>
  <c r="C182" i="1"/>
  <c r="C194" i="1" s="1"/>
  <c r="F193" i="1"/>
  <c r="C239" i="8"/>
  <c r="C242" i="8"/>
  <c r="C240" i="8" s="1"/>
  <c r="C70" i="13" s="1"/>
  <c r="C227" i="10"/>
  <c r="C225" i="10" s="1"/>
  <c r="C30" i="13" s="1"/>
  <c r="C191" i="11"/>
  <c r="C189" i="11" s="1"/>
  <c r="C18" i="13" s="1"/>
  <c r="C188" i="11"/>
  <c r="C186" i="11" s="1"/>
  <c r="C192" i="11"/>
  <c r="C22" i="13" s="1"/>
  <c r="C22" i="24" s="1"/>
  <c r="C168" i="8"/>
  <c r="C260" i="8"/>
  <c r="C258" i="8" s="1"/>
  <c r="C251" i="10"/>
  <c r="C249" i="10" s="1"/>
  <c r="C39" i="13" s="1"/>
  <c r="G297" i="6"/>
  <c r="G131" i="13" s="1"/>
  <c r="G131" i="24" s="1"/>
  <c r="G128" i="24" s="1"/>
  <c r="G52" i="26" s="1"/>
  <c r="G285" i="6"/>
  <c r="G115" i="13" s="1"/>
  <c r="G115" i="24" s="1"/>
  <c r="K205" i="2"/>
  <c r="K204" i="2" s="1"/>
  <c r="K171" i="13" s="1"/>
  <c r="K171" i="24" s="1"/>
  <c r="K265" i="8"/>
  <c r="K264" i="8" s="1"/>
  <c r="K75" i="13" s="1"/>
  <c r="K75" i="24" s="1"/>
  <c r="C260" i="6"/>
  <c r="C272" i="6"/>
  <c r="C270" i="6" s="1"/>
  <c r="C126" i="13" s="1"/>
  <c r="C293" i="6"/>
  <c r="C291" i="6" s="1"/>
  <c r="C123" i="13" s="1"/>
  <c r="K261" i="8"/>
  <c r="K71" i="13" s="1"/>
  <c r="K71" i="24" s="1"/>
  <c r="C263" i="6"/>
  <c r="C261" i="6" s="1"/>
  <c r="C114" i="13" s="1"/>
  <c r="C275" i="6"/>
  <c r="C273" i="6" s="1"/>
  <c r="C130" i="13" s="1"/>
  <c r="I273" i="8"/>
  <c r="I87" i="13" s="1"/>
  <c r="I87" i="24" s="1"/>
  <c r="I84" i="24" s="1"/>
  <c r="I39" i="26" s="1"/>
  <c r="G198" i="2"/>
  <c r="H227" i="7"/>
  <c r="H103" i="13" s="1"/>
  <c r="H103" i="24" s="1"/>
  <c r="H100" i="24" s="1"/>
  <c r="H43" i="26" s="1"/>
  <c r="G288" i="6"/>
  <c r="G119" i="13" s="1"/>
  <c r="G119" i="24" s="1"/>
  <c r="C299" i="6"/>
  <c r="C297" i="6" s="1"/>
  <c r="C131" i="13" s="1"/>
  <c r="F173" i="1"/>
  <c r="F158" i="13" s="1"/>
  <c r="F158" i="24" s="1"/>
  <c r="F261" i="6"/>
  <c r="F114" i="13" s="1"/>
  <c r="F114" i="24" s="1"/>
  <c r="C233" i="10"/>
  <c r="C231" i="10" s="1"/>
  <c r="C38" i="13" s="1"/>
  <c r="C266" i="6"/>
  <c r="C264" i="6" s="1"/>
  <c r="C118" i="13" s="1"/>
  <c r="C159" i="10"/>
  <c r="C242" i="10"/>
  <c r="C240" i="10" s="1"/>
  <c r="C247" i="9"/>
  <c r="C59" i="13" s="1"/>
  <c r="C284" i="6"/>
  <c r="F291" i="6"/>
  <c r="F123" i="13" s="1"/>
  <c r="F123" i="24" s="1"/>
  <c r="C281" i="6"/>
  <c r="C279" i="6" s="1"/>
  <c r="F195" i="1"/>
  <c r="K224" i="5"/>
  <c r="K223" i="5" s="1"/>
  <c r="K138" i="13" s="1"/>
  <c r="K193" i="11"/>
  <c r="K192" i="11" s="1"/>
  <c r="K22" i="13" s="1"/>
  <c r="K274" i="6"/>
  <c r="K273" i="6" s="1"/>
  <c r="K130" i="13" s="1"/>
  <c r="K265" i="6"/>
  <c r="K264" i="6" s="1"/>
  <c r="K118" i="13" s="1"/>
  <c r="K295" i="6"/>
  <c r="K294" i="6" s="1"/>
  <c r="K127" i="13" s="1"/>
  <c r="K127" i="24" s="1"/>
  <c r="K251" i="9"/>
  <c r="K250" i="9" s="1"/>
  <c r="K63" i="13" s="1"/>
  <c r="K63" i="24" s="1"/>
  <c r="K199" i="11"/>
  <c r="K198" i="11" s="1"/>
  <c r="K193" i="2"/>
  <c r="K192" i="2" s="1"/>
  <c r="K170" i="13" s="1"/>
  <c r="K256" i="6"/>
  <c r="K255" i="6" s="1"/>
  <c r="K271" i="6"/>
  <c r="K270" i="6" s="1"/>
  <c r="K126" i="13" s="1"/>
  <c r="K199" i="2"/>
  <c r="K198" i="2" s="1"/>
  <c r="K268" i="6"/>
  <c r="K267" i="6" s="1"/>
  <c r="K122" i="13" s="1"/>
  <c r="K280" i="6"/>
  <c r="K201" i="11"/>
  <c r="K19" i="13" s="1"/>
  <c r="K19" i="24" s="1"/>
  <c r="K233" i="5"/>
  <c r="K232" i="5" s="1"/>
  <c r="K150" i="13" s="1"/>
  <c r="K298" i="6"/>
  <c r="K297" i="6" s="1"/>
  <c r="K131" i="13" s="1"/>
  <c r="K131" i="24" s="1"/>
  <c r="K292" i="6"/>
  <c r="K291" i="6" s="1"/>
  <c r="K123" i="13" s="1"/>
  <c r="K123" i="24" s="1"/>
  <c r="K202" i="2"/>
  <c r="K201" i="2" s="1"/>
  <c r="K167" i="13" s="1"/>
  <c r="K167" i="24" s="1"/>
  <c r="K242" i="5"/>
  <c r="K241" i="5" s="1"/>
  <c r="K139" i="13" s="1"/>
  <c r="K139" i="24" s="1"/>
  <c r="K168" i="8"/>
  <c r="K259" i="8"/>
  <c r="K227" i="5"/>
  <c r="K226" i="5" s="1"/>
  <c r="K142" i="13" s="1"/>
  <c r="K248" i="5"/>
  <c r="K247" i="5" s="1"/>
  <c r="K147" i="13" s="1"/>
  <c r="K147" i="24" s="1"/>
  <c r="K241" i="10"/>
  <c r="K259" i="10" s="1"/>
  <c r="K221" i="5"/>
  <c r="K220" i="5" s="1"/>
  <c r="K286" i="6"/>
  <c r="K285" i="6" s="1"/>
  <c r="K115" i="13" s="1"/>
  <c r="K115" i="24" s="1"/>
  <c r="K271" i="8"/>
  <c r="K270" i="8" s="1"/>
  <c r="K83" i="13" s="1"/>
  <c r="K83" i="24" s="1"/>
  <c r="K268" i="8"/>
  <c r="K267" i="8" s="1"/>
  <c r="K79" i="13" s="1"/>
  <c r="K79" i="24" s="1"/>
  <c r="F240" i="10"/>
  <c r="G241" i="9"/>
  <c r="G51" i="13" s="1"/>
  <c r="G51" i="24" s="1"/>
  <c r="D227" i="7"/>
  <c r="D103" i="13" s="1"/>
  <c r="D103" i="24" s="1"/>
  <c r="H279" i="6"/>
  <c r="H267" i="6"/>
  <c r="H122" i="13" s="1"/>
  <c r="H122" i="24" s="1"/>
  <c r="F198" i="11"/>
  <c r="G218" i="7"/>
  <c r="G294" i="6"/>
  <c r="G127" i="13" s="1"/>
  <c r="G127" i="24" s="1"/>
  <c r="G124" i="24" s="1"/>
  <c r="G51" i="26" s="1"/>
  <c r="G264" i="6"/>
  <c r="G118" i="13" s="1"/>
  <c r="G118" i="24" s="1"/>
  <c r="K207" i="7"/>
  <c r="K206" i="7" s="1"/>
  <c r="K94" i="13" s="1"/>
  <c r="K181" i="1"/>
  <c r="K250" i="8"/>
  <c r="K249" i="8" s="1"/>
  <c r="K82" i="13" s="1"/>
  <c r="K224" i="9"/>
  <c r="K223" i="9" s="1"/>
  <c r="K50" i="13" s="1"/>
  <c r="K241" i="8"/>
  <c r="K240" i="8" s="1"/>
  <c r="K70" i="13" s="1"/>
  <c r="K174" i="1"/>
  <c r="K173" i="1" s="1"/>
  <c r="K158" i="13" s="1"/>
  <c r="K210" i="7"/>
  <c r="K209" i="7" s="1"/>
  <c r="K98" i="13" s="1"/>
  <c r="K230" i="9"/>
  <c r="K229" i="9" s="1"/>
  <c r="K58" i="13" s="1"/>
  <c r="K222" i="10"/>
  <c r="K258" i="10"/>
  <c r="F210" i="11"/>
  <c r="F218" i="7"/>
  <c r="F227" i="7"/>
  <c r="F103" i="13" s="1"/>
  <c r="F103" i="24" s="1"/>
  <c r="K247" i="8"/>
  <c r="K246" i="8" s="1"/>
  <c r="K78" i="13" s="1"/>
  <c r="K187" i="11"/>
  <c r="K190" i="2"/>
  <c r="K189" i="2" s="1"/>
  <c r="K166" i="13" s="1"/>
  <c r="K171" i="1"/>
  <c r="K238" i="8"/>
  <c r="K245" i="5"/>
  <c r="K244" i="5" s="1"/>
  <c r="K143" i="13" s="1"/>
  <c r="K143" i="24" s="1"/>
  <c r="K228" i="7"/>
  <c r="K227" i="7" s="1"/>
  <c r="K103" i="13" s="1"/>
  <c r="K103" i="24" s="1"/>
  <c r="K245" i="9"/>
  <c r="K244" i="9" s="1"/>
  <c r="K55" i="13" s="1"/>
  <c r="K55" i="24" s="1"/>
  <c r="K205" i="11"/>
  <c r="K204" i="11" s="1"/>
  <c r="K23" i="13" s="1"/>
  <c r="K23" i="24" s="1"/>
  <c r="K187" i="2"/>
  <c r="K230" i="5"/>
  <c r="K229" i="5" s="1"/>
  <c r="K146" i="13" s="1"/>
  <c r="K239" i="5"/>
  <c r="K150" i="7"/>
  <c r="K219" i="7"/>
  <c r="K213" i="7"/>
  <c r="K212" i="7" s="1"/>
  <c r="K102" i="13" s="1"/>
  <c r="K227" i="9"/>
  <c r="K226" i="9" s="1"/>
  <c r="K54" i="13" s="1"/>
  <c r="K244" i="8"/>
  <c r="K243" i="8" s="1"/>
  <c r="K74" i="13" s="1"/>
  <c r="E232" i="5"/>
  <c r="E150" i="13" s="1"/>
  <c r="E150" i="24" s="1"/>
  <c r="C229" i="5"/>
  <c r="C146" i="13" s="1"/>
  <c r="F250" i="9"/>
  <c r="F63" i="13" s="1"/>
  <c r="F63" i="24" s="1"/>
  <c r="F60" i="24" s="1"/>
  <c r="F32" i="26" s="1"/>
  <c r="D244" i="9"/>
  <c r="D55" i="13" s="1"/>
  <c r="D55" i="24" s="1"/>
  <c r="C241" i="9"/>
  <c r="C51" i="13" s="1"/>
  <c r="K222" i="7"/>
  <c r="K221" i="7" s="1"/>
  <c r="K95" i="13" s="1"/>
  <c r="K95" i="24" s="1"/>
  <c r="K233" i="9"/>
  <c r="K232" i="9" s="1"/>
  <c r="K62" i="13" s="1"/>
  <c r="K177" i="6"/>
  <c r="K242" i="9"/>
  <c r="K241" i="9" s="1"/>
  <c r="K51" i="13" s="1"/>
  <c r="K51" i="24" s="1"/>
  <c r="K190" i="11"/>
  <c r="K189" i="11" s="1"/>
  <c r="K18" i="13" s="1"/>
  <c r="K253" i="8"/>
  <c r="K252" i="8" s="1"/>
  <c r="K86" i="13" s="1"/>
  <c r="K184" i="1"/>
  <c r="K183" i="1" s="1"/>
  <c r="K159" i="13" s="1"/>
  <c r="K159" i="24" s="1"/>
  <c r="K262" i="6"/>
  <c r="K261" i="6" s="1"/>
  <c r="K114" i="13" s="1"/>
  <c r="K248" i="9"/>
  <c r="K247" i="9" s="1"/>
  <c r="K59" i="13" s="1"/>
  <c r="K59" i="24" s="1"/>
  <c r="K251" i="5"/>
  <c r="K250" i="5" s="1"/>
  <c r="K151" i="13" s="1"/>
  <c r="K151" i="24" s="1"/>
  <c r="E100" i="24"/>
  <c r="E43" i="26" s="1"/>
  <c r="H42" i="24"/>
  <c r="H38" i="24"/>
  <c r="H36" i="24" s="1"/>
  <c r="H25" i="26" s="1"/>
  <c r="E42" i="24"/>
  <c r="E40" i="24" s="1"/>
  <c r="E26" i="26" s="1"/>
  <c r="E38" i="24"/>
  <c r="C23" i="24"/>
  <c r="C103" i="24"/>
  <c r="D136" i="24"/>
  <c r="D55" i="26" s="1"/>
  <c r="F42" i="24"/>
  <c r="F38" i="24"/>
  <c r="G42" i="24"/>
  <c r="G38" i="24"/>
  <c r="I42" i="24"/>
  <c r="I38" i="24"/>
  <c r="D42" i="24"/>
  <c r="D38" i="24"/>
  <c r="C63" i="24"/>
  <c r="I267" i="8"/>
  <c r="I79" i="13" s="1"/>
  <c r="I79" i="24" s="1"/>
  <c r="F252" i="10"/>
  <c r="F43" i="13" s="1"/>
  <c r="H252" i="10"/>
  <c r="H43" i="13" s="1"/>
  <c r="G273" i="8"/>
  <c r="G87" i="13" s="1"/>
  <c r="G87" i="24" s="1"/>
  <c r="D250" i="9"/>
  <c r="D63" i="13" s="1"/>
  <c r="D63" i="24" s="1"/>
  <c r="D60" i="24" s="1"/>
  <c r="D32" i="26" s="1"/>
  <c r="G291" i="6"/>
  <c r="G123" i="13" s="1"/>
  <c r="G123" i="24" s="1"/>
  <c r="D210" i="11"/>
  <c r="F270" i="6"/>
  <c r="F126" i="13" s="1"/>
  <c r="F126" i="24" s="1"/>
  <c r="F124" i="24" s="1"/>
  <c r="F51" i="26" s="1"/>
  <c r="F183" i="1"/>
  <c r="F159" i="13" s="1"/>
  <c r="F159" i="24" s="1"/>
  <c r="F282" i="6"/>
  <c r="F111" i="13" s="1"/>
  <c r="F111" i="24" s="1"/>
  <c r="H238" i="5"/>
  <c r="D238" i="9"/>
  <c r="G198" i="11"/>
  <c r="E210" i="11"/>
  <c r="F215" i="2"/>
  <c r="G211" i="11"/>
  <c r="D215" i="11"/>
  <c r="I227" i="7"/>
  <c r="I103" i="13" s="1"/>
  <c r="I103" i="24" s="1"/>
  <c r="F279" i="6"/>
  <c r="G279" i="6"/>
  <c r="I250" i="5"/>
  <c r="I151" i="13" s="1"/>
  <c r="I151" i="24" s="1"/>
  <c r="I148" i="24" s="1"/>
  <c r="I58" i="26" s="1"/>
  <c r="I283" i="8"/>
  <c r="I214" i="11"/>
  <c r="C193" i="1"/>
  <c r="I256" i="9"/>
  <c r="E193" i="1"/>
  <c r="E195" i="1" s="1"/>
  <c r="E256" i="9"/>
  <c r="C256" i="9"/>
  <c r="G189" i="1"/>
  <c r="G191" i="1" s="1"/>
  <c r="D193" i="1"/>
  <c r="D195" i="1" s="1"/>
  <c r="I307" i="6"/>
  <c r="E303" i="6"/>
  <c r="D258" i="10"/>
  <c r="C189" i="1"/>
  <c r="C191" i="1" s="1"/>
  <c r="G189" i="11"/>
  <c r="G18" i="13" s="1"/>
  <c r="G18" i="24" s="1"/>
  <c r="C211" i="11"/>
  <c r="H215" i="11"/>
  <c r="D211" i="11"/>
  <c r="D234" i="7"/>
  <c r="F238" i="7"/>
  <c r="D307" i="6"/>
  <c r="H258" i="10"/>
  <c r="H307" i="6"/>
  <c r="I279" i="8"/>
  <c r="H256" i="9"/>
  <c r="C303" i="6"/>
  <c r="C280" i="8"/>
  <c r="F211" i="2"/>
  <c r="H211" i="11"/>
  <c r="H234" i="7"/>
  <c r="G229" i="5"/>
  <c r="G146" i="13" s="1"/>
  <c r="G146" i="24" s="1"/>
  <c r="G214" i="11"/>
  <c r="E215" i="11"/>
  <c r="I259" i="10"/>
  <c r="E259" i="10"/>
  <c r="I257" i="9"/>
  <c r="E257" i="9"/>
  <c r="I238" i="7"/>
  <c r="E238" i="7"/>
  <c r="G257" i="5"/>
  <c r="C257" i="5"/>
  <c r="F261" i="5"/>
  <c r="D233" i="7"/>
  <c r="H237" i="7"/>
  <c r="F258" i="6"/>
  <c r="F110" i="13" s="1"/>
  <c r="F110" i="24" s="1"/>
  <c r="E220" i="5"/>
  <c r="E260" i="5"/>
  <c r="I260" i="9"/>
  <c r="E260" i="9"/>
  <c r="C260" i="9"/>
  <c r="I262" i="10"/>
  <c r="E262" i="10"/>
  <c r="D214" i="11"/>
  <c r="G193" i="1"/>
  <c r="G195" i="1" s="1"/>
  <c r="F262" i="10"/>
  <c r="G186" i="11"/>
  <c r="G210" i="11"/>
  <c r="I260" i="5"/>
  <c r="F260" i="9"/>
  <c r="C256" i="5"/>
  <c r="E256" i="5"/>
  <c r="G256" i="9"/>
  <c r="F214" i="11"/>
  <c r="G203" i="7"/>
  <c r="G237" i="7"/>
  <c r="F170" i="1"/>
  <c r="F189" i="1"/>
  <c r="F191" i="1" s="1"/>
  <c r="H280" i="8"/>
  <c r="D280" i="8"/>
  <c r="G284" i="8"/>
  <c r="I280" i="8"/>
  <c r="H284" i="8"/>
  <c r="I215" i="11"/>
  <c r="H263" i="10"/>
  <c r="D263" i="10"/>
  <c r="F259" i="10"/>
  <c r="I263" i="10"/>
  <c r="E263" i="10"/>
  <c r="H261" i="9"/>
  <c r="D261" i="9"/>
  <c r="F257" i="9"/>
  <c r="I261" i="9"/>
  <c r="E261" i="9"/>
  <c r="F284" i="8"/>
  <c r="I234" i="7"/>
  <c r="E234" i="7"/>
  <c r="G304" i="6"/>
  <c r="C304" i="6"/>
  <c r="H308" i="6"/>
  <c r="D308" i="6"/>
  <c r="H304" i="6"/>
  <c r="D304" i="6"/>
  <c r="I308" i="6"/>
  <c r="E308" i="6"/>
  <c r="H257" i="5"/>
  <c r="D257" i="5"/>
  <c r="G261" i="5"/>
  <c r="H233" i="7"/>
  <c r="D237" i="7"/>
  <c r="I233" i="7"/>
  <c r="E233" i="7"/>
  <c r="E235" i="7" s="1"/>
  <c r="C233" i="7"/>
  <c r="I237" i="7"/>
  <c r="E237" i="7"/>
  <c r="C237" i="7"/>
  <c r="I256" i="5"/>
  <c r="H256" i="5"/>
  <c r="F220" i="5"/>
  <c r="F256" i="5"/>
  <c r="D256" i="5"/>
  <c r="H260" i="5"/>
  <c r="D260" i="5"/>
  <c r="H260" i="9"/>
  <c r="D260" i="9"/>
  <c r="H262" i="10"/>
  <c r="D262" i="10"/>
  <c r="H214" i="11"/>
  <c r="H210" i="11"/>
  <c r="E214" i="11"/>
  <c r="E307" i="6"/>
  <c r="I193" i="1"/>
  <c r="I195" i="1" s="1"/>
  <c r="I214" i="2"/>
  <c r="I210" i="11"/>
  <c r="H210" i="2"/>
  <c r="H255" i="6"/>
  <c r="H303" i="6"/>
  <c r="E258" i="10"/>
  <c r="D210" i="2"/>
  <c r="D256" i="9"/>
  <c r="C210" i="11"/>
  <c r="G260" i="5"/>
  <c r="F260" i="5"/>
  <c r="E189" i="1"/>
  <c r="E191" i="1" s="1"/>
  <c r="D189" i="1"/>
  <c r="D191" i="1" s="1"/>
  <c r="I258" i="10"/>
  <c r="I189" i="1"/>
  <c r="I191" i="1" s="1"/>
  <c r="H193" i="1"/>
  <c r="H195" i="1" s="1"/>
  <c r="H189" i="1"/>
  <c r="H191" i="1" s="1"/>
  <c r="C258" i="10"/>
  <c r="F256" i="9"/>
  <c r="G260" i="9"/>
  <c r="G258" i="10"/>
  <c r="F233" i="7"/>
  <c r="F255" i="6"/>
  <c r="F307" i="6"/>
  <c r="G256" i="5"/>
  <c r="F303" i="6"/>
  <c r="G262" i="10"/>
  <c r="F258" i="10"/>
  <c r="G233" i="7"/>
  <c r="F237" i="7"/>
  <c r="G303" i="6"/>
  <c r="G307" i="6"/>
  <c r="G280" i="8"/>
  <c r="F280" i="8"/>
  <c r="I284" i="8"/>
  <c r="E284" i="8"/>
  <c r="I211" i="11"/>
  <c r="E211" i="11"/>
  <c r="F215" i="11"/>
  <c r="F211" i="11"/>
  <c r="G215" i="11"/>
  <c r="G259" i="10"/>
  <c r="C259" i="10"/>
  <c r="F263" i="10"/>
  <c r="H259" i="10"/>
  <c r="D259" i="10"/>
  <c r="G263" i="10"/>
  <c r="G257" i="9"/>
  <c r="C257" i="9"/>
  <c r="F261" i="9"/>
  <c r="H257" i="9"/>
  <c r="D257" i="9"/>
  <c r="G261" i="9"/>
  <c r="C261" i="9"/>
  <c r="D284" i="8"/>
  <c r="E280" i="8"/>
  <c r="F234" i="7"/>
  <c r="H238" i="7"/>
  <c r="D238" i="7"/>
  <c r="G234" i="7"/>
  <c r="C234" i="7"/>
  <c r="G238" i="7"/>
  <c r="C238" i="7"/>
  <c r="I304" i="6"/>
  <c r="E304" i="6"/>
  <c r="F308" i="6"/>
  <c r="F304" i="6"/>
  <c r="G308" i="6"/>
  <c r="I257" i="5"/>
  <c r="E257" i="5"/>
  <c r="H261" i="5"/>
  <c r="D261" i="5"/>
  <c r="F257" i="5"/>
  <c r="I261" i="5"/>
  <c r="E261" i="5"/>
  <c r="C279" i="8"/>
  <c r="I210" i="2"/>
  <c r="H211" i="2"/>
  <c r="D211" i="2"/>
  <c r="H215" i="2"/>
  <c r="D215" i="2"/>
  <c r="F186" i="2"/>
  <c r="F210" i="2"/>
  <c r="C210" i="2"/>
  <c r="E210" i="2"/>
  <c r="I211" i="2"/>
  <c r="E211" i="2"/>
  <c r="I215" i="2"/>
  <c r="E215" i="2"/>
  <c r="G186" i="2"/>
  <c r="G210" i="2"/>
  <c r="H214" i="2"/>
  <c r="H216" i="2" s="1"/>
  <c r="D214" i="2"/>
  <c r="D216" i="2" s="1"/>
  <c r="F214" i="2"/>
  <c r="E214" i="2"/>
  <c r="G214" i="2"/>
  <c r="G211" i="2"/>
  <c r="C211" i="2"/>
  <c r="G215" i="2"/>
  <c r="F222" i="10"/>
  <c r="G255" i="6"/>
  <c r="F192" i="11"/>
  <c r="F22" i="13" s="1"/>
  <c r="F22" i="24" s="1"/>
  <c r="F20" i="24" s="1"/>
  <c r="F20" i="26" s="1"/>
  <c r="G192" i="11"/>
  <c r="G22" i="13" s="1"/>
  <c r="G22" i="24" s="1"/>
  <c r="G222" i="10"/>
  <c r="G228" i="10"/>
  <c r="G34" i="13" s="1"/>
  <c r="G34" i="24" s="1"/>
  <c r="F228" i="10"/>
  <c r="F34" i="13" s="1"/>
  <c r="F34" i="24" s="1"/>
  <c r="F273" i="6"/>
  <c r="F130" i="13" s="1"/>
  <c r="I255" i="6"/>
  <c r="I267" i="6"/>
  <c r="I122" i="13" s="1"/>
  <c r="I122" i="24" s="1"/>
  <c r="G258" i="6"/>
  <c r="G110" i="13" s="1"/>
  <c r="F226" i="5"/>
  <c r="F142" i="13" s="1"/>
  <c r="F142" i="24" s="1"/>
  <c r="I223" i="5"/>
  <c r="I138" i="13" s="1"/>
  <c r="I138" i="24" s="1"/>
  <c r="I226" i="5"/>
  <c r="I142" i="13" s="1"/>
  <c r="I142" i="24" s="1"/>
  <c r="E229" i="5"/>
  <c r="E146" i="13" s="1"/>
  <c r="E146" i="24" s="1"/>
  <c r="I173" i="1"/>
  <c r="I158" i="13" s="1"/>
  <c r="I158" i="24" s="1"/>
  <c r="H247" i="5"/>
  <c r="H147" i="13" s="1"/>
  <c r="H147" i="24" s="1"/>
  <c r="D247" i="5"/>
  <c r="D147" i="13" s="1"/>
  <c r="D147" i="24" s="1"/>
  <c r="G250" i="9"/>
  <c r="G63" i="13" s="1"/>
  <c r="G249" i="10"/>
  <c r="G39" i="13" s="1"/>
  <c r="G39" i="24" s="1"/>
  <c r="C223" i="5"/>
  <c r="C138" i="13" s="1"/>
  <c r="D238" i="5"/>
  <c r="I240" i="8"/>
  <c r="I70" i="13" s="1"/>
  <c r="E238" i="9"/>
  <c r="G220" i="9"/>
  <c r="F186" i="11"/>
  <c r="F264" i="8"/>
  <c r="F75" i="13" s="1"/>
  <c r="F75" i="24" s="1"/>
  <c r="G267" i="6"/>
  <c r="G122" i="13" s="1"/>
  <c r="G122" i="24" s="1"/>
  <c r="F270" i="8"/>
  <c r="F83" i="13" s="1"/>
  <c r="F83" i="24" s="1"/>
  <c r="F238" i="9"/>
  <c r="G220" i="5"/>
  <c r="F241" i="9"/>
  <c r="F51" i="13" s="1"/>
  <c r="F51" i="24" s="1"/>
  <c r="I240" i="10"/>
  <c r="G201" i="11"/>
  <c r="G19" i="13" s="1"/>
  <c r="G19" i="24" s="1"/>
  <c r="F249" i="10"/>
  <c r="F39" i="13" s="1"/>
  <c r="F39" i="24" s="1"/>
  <c r="G204" i="2"/>
  <c r="G171" i="13" s="1"/>
  <c r="G171" i="24" s="1"/>
  <c r="F204" i="2"/>
  <c r="F171" i="13" s="1"/>
  <c r="F171" i="24" s="1"/>
  <c r="F189" i="2"/>
  <c r="F166" i="13" s="1"/>
  <c r="F166" i="24" s="1"/>
  <c r="G192" i="2"/>
  <c r="G170" i="13" s="1"/>
  <c r="G170" i="24" s="1"/>
  <c r="G201" i="2"/>
  <c r="G167" i="13" s="1"/>
  <c r="G167" i="24" s="1"/>
  <c r="I201" i="2"/>
  <c r="I167" i="13" s="1"/>
  <c r="I167" i="24" s="1"/>
  <c r="D198" i="2"/>
  <c r="H226" i="5"/>
  <c r="H142" i="13" s="1"/>
  <c r="H142" i="24" s="1"/>
  <c r="E250" i="5"/>
  <c r="E151" i="13" s="1"/>
  <c r="C247" i="5"/>
  <c r="C147" i="13" s="1"/>
  <c r="I241" i="5"/>
  <c r="I139" i="13" s="1"/>
  <c r="I139" i="24" s="1"/>
  <c r="G232" i="5"/>
  <c r="G150" i="13" s="1"/>
  <c r="G150" i="24" s="1"/>
  <c r="F229" i="5"/>
  <c r="F146" i="13" s="1"/>
  <c r="F223" i="5"/>
  <c r="F138" i="13" s="1"/>
  <c r="F138" i="24" s="1"/>
  <c r="C238" i="5"/>
  <c r="E223" i="5"/>
  <c r="E138" i="13" s="1"/>
  <c r="E138" i="24" s="1"/>
  <c r="G261" i="6"/>
  <c r="G114" i="13" s="1"/>
  <c r="H291" i="6"/>
  <c r="H123" i="13" s="1"/>
  <c r="G224" i="7"/>
  <c r="G99" i="13" s="1"/>
  <c r="F203" i="7"/>
  <c r="F212" i="7"/>
  <c r="F102" i="13" s="1"/>
  <c r="G221" i="7"/>
  <c r="G95" i="13" s="1"/>
  <c r="G95" i="24" s="1"/>
  <c r="E209" i="7"/>
  <c r="E98" i="13" s="1"/>
  <c r="E98" i="24" s="1"/>
  <c r="C209" i="7"/>
  <c r="C98" i="13" s="1"/>
  <c r="H206" i="7"/>
  <c r="H94" i="13" s="1"/>
  <c r="H94" i="24" s="1"/>
  <c r="D206" i="7"/>
  <c r="D94" i="13" s="1"/>
  <c r="D94" i="24" s="1"/>
  <c r="I203" i="7"/>
  <c r="E203" i="7"/>
  <c r="C203" i="7"/>
  <c r="G206" i="7"/>
  <c r="G94" i="13" s="1"/>
  <c r="G252" i="10"/>
  <c r="G43" i="13" s="1"/>
  <c r="G225" i="10"/>
  <c r="G30" i="13" s="1"/>
  <c r="G30" i="24" s="1"/>
  <c r="I222" i="10"/>
  <c r="H240" i="10"/>
  <c r="E243" i="10"/>
  <c r="E31" i="13" s="1"/>
  <c r="E31" i="24" s="1"/>
  <c r="F246" i="10"/>
  <c r="F35" i="13" s="1"/>
  <c r="F35" i="24" s="1"/>
  <c r="I225" i="10"/>
  <c r="I30" i="13" s="1"/>
  <c r="I30" i="24" s="1"/>
  <c r="E240" i="10"/>
  <c r="I252" i="10"/>
  <c r="I43" i="13" s="1"/>
  <c r="F189" i="11"/>
  <c r="F18" i="13" s="1"/>
  <c r="G204" i="11"/>
  <c r="G23" i="13" s="1"/>
  <c r="G23" i="24" s="1"/>
  <c r="F209" i="7"/>
  <c r="F98" i="13" s="1"/>
  <c r="C220" i="5"/>
  <c r="G247" i="5"/>
  <c r="G147" i="13" s="1"/>
  <c r="D244" i="5"/>
  <c r="D143" i="13" s="1"/>
  <c r="D143" i="24" s="1"/>
  <c r="G241" i="5"/>
  <c r="G139" i="13" s="1"/>
  <c r="G139" i="24" s="1"/>
  <c r="E241" i="5"/>
  <c r="E139" i="13" s="1"/>
  <c r="E139" i="24" s="1"/>
  <c r="I244" i="5"/>
  <c r="I143" i="13" s="1"/>
  <c r="I143" i="24" s="1"/>
  <c r="C244" i="5"/>
  <c r="C143" i="13" s="1"/>
  <c r="F244" i="9"/>
  <c r="F55" i="13" s="1"/>
  <c r="F55" i="24" s="1"/>
  <c r="G229" i="9"/>
  <c r="G58" i="13" s="1"/>
  <c r="G58" i="24" s="1"/>
  <c r="G223" i="9"/>
  <c r="G50" i="13" s="1"/>
  <c r="E247" i="9"/>
  <c r="E59" i="13" s="1"/>
  <c r="E59" i="24" s="1"/>
  <c r="F220" i="9"/>
  <c r="F231" i="10"/>
  <c r="F38" i="13" s="1"/>
  <c r="D250" i="5"/>
  <c r="D151" i="13" s="1"/>
  <c r="F267" i="6"/>
  <c r="F122" i="13" s="1"/>
  <c r="G267" i="8"/>
  <c r="G79" i="13" s="1"/>
  <c r="G79" i="24" s="1"/>
  <c r="G243" i="10"/>
  <c r="G31" i="13" s="1"/>
  <c r="G31" i="24" s="1"/>
  <c r="C238" i="9"/>
  <c r="G261" i="8"/>
  <c r="G71" i="13" s="1"/>
  <c r="G71" i="24" s="1"/>
  <c r="I221" i="7"/>
  <c r="I95" i="13" s="1"/>
  <c r="I95" i="24" s="1"/>
  <c r="G250" i="5"/>
  <c r="G151" i="13" s="1"/>
  <c r="G151" i="24" s="1"/>
  <c r="E247" i="5"/>
  <c r="E147" i="13" s="1"/>
  <c r="E147" i="24" s="1"/>
  <c r="C241" i="5"/>
  <c r="C139" i="13" s="1"/>
  <c r="C139" i="24" s="1"/>
  <c r="F264" i="6"/>
  <c r="F118" i="13" s="1"/>
  <c r="F118" i="24" s="1"/>
  <c r="G264" i="8"/>
  <c r="G75" i="13" s="1"/>
  <c r="G75" i="24" s="1"/>
  <c r="G247" i="9"/>
  <c r="G59" i="13" s="1"/>
  <c r="G59" i="24" s="1"/>
  <c r="F192" i="2"/>
  <c r="F170" i="13" s="1"/>
  <c r="F170" i="24" s="1"/>
  <c r="I229" i="5"/>
  <c r="I146" i="13" s="1"/>
  <c r="I146" i="24" s="1"/>
  <c r="D226" i="5"/>
  <c r="D142" i="13" s="1"/>
  <c r="D142" i="24" s="1"/>
  <c r="G223" i="5"/>
  <c r="G138" i="13" s="1"/>
  <c r="G138" i="24" s="1"/>
  <c r="G226" i="9"/>
  <c r="G54" i="13" s="1"/>
  <c r="G231" i="10"/>
  <c r="G38" i="13" s="1"/>
  <c r="H201" i="11"/>
  <c r="H19" i="13" s="1"/>
  <c r="H19" i="24" s="1"/>
  <c r="H261" i="6"/>
  <c r="H114" i="13" s="1"/>
  <c r="H114" i="24" s="1"/>
  <c r="H273" i="6"/>
  <c r="H130" i="13" s="1"/>
  <c r="H130" i="24" s="1"/>
  <c r="E250" i="9"/>
  <c r="E63" i="13" s="1"/>
  <c r="C198" i="11"/>
  <c r="H250" i="5"/>
  <c r="H151" i="13" s="1"/>
  <c r="F223" i="9"/>
  <c r="F50" i="13" s="1"/>
  <c r="F50" i="24" s="1"/>
  <c r="C198" i="2"/>
  <c r="H198" i="2"/>
  <c r="C249" i="8"/>
  <c r="C82" i="13" s="1"/>
  <c r="F250" i="5"/>
  <c r="F151" i="13" s="1"/>
  <c r="F241" i="5"/>
  <c r="F139" i="13" s="1"/>
  <c r="F139" i="24" s="1"/>
  <c r="I238" i="5"/>
  <c r="G246" i="10"/>
  <c r="G35" i="13" s="1"/>
  <c r="G35" i="24" s="1"/>
  <c r="H229" i="5"/>
  <c r="H146" i="13" s="1"/>
  <c r="H146" i="24" s="1"/>
  <c r="D229" i="5"/>
  <c r="D146" i="13" s="1"/>
  <c r="D146" i="24" s="1"/>
  <c r="G226" i="5"/>
  <c r="G142" i="13" s="1"/>
  <c r="I220" i="5"/>
  <c r="D220" i="5"/>
  <c r="F288" i="6"/>
  <c r="F119" i="13" s="1"/>
  <c r="F119" i="24" s="1"/>
  <c r="F226" i="9"/>
  <c r="F54" i="13" s="1"/>
  <c r="F54" i="24" s="1"/>
  <c r="F225" i="10"/>
  <c r="F30" i="13" s="1"/>
  <c r="I231" i="10"/>
  <c r="I38" i="13" s="1"/>
  <c r="I183" i="1"/>
  <c r="I159" i="13" s="1"/>
  <c r="I159" i="24" s="1"/>
  <c r="I238" i="9"/>
  <c r="I250" i="9"/>
  <c r="I63" i="13" s="1"/>
  <c r="I63" i="24" s="1"/>
  <c r="I60" i="24" s="1"/>
  <c r="I32" i="26" s="1"/>
  <c r="H246" i="10"/>
  <c r="H35" i="13" s="1"/>
  <c r="H35" i="24" s="1"/>
  <c r="E249" i="10"/>
  <c r="E39" i="13" s="1"/>
  <c r="E39" i="24" s="1"/>
  <c r="E241" i="9"/>
  <c r="E51" i="13" s="1"/>
  <c r="E51" i="24" s="1"/>
  <c r="D247" i="9"/>
  <c r="D59" i="13" s="1"/>
  <c r="D59" i="24" s="1"/>
  <c r="C244" i="9"/>
  <c r="C55" i="13" s="1"/>
  <c r="I246" i="8"/>
  <c r="I78" i="13" s="1"/>
  <c r="I246" i="10"/>
  <c r="I35" i="13" s="1"/>
  <c r="I35" i="24" s="1"/>
  <c r="G170" i="1"/>
  <c r="H285" i="6"/>
  <c r="H115" i="13" s="1"/>
  <c r="H115" i="24" s="1"/>
  <c r="H297" i="6"/>
  <c r="H131" i="13" s="1"/>
  <c r="H131" i="24" s="1"/>
  <c r="H258" i="6"/>
  <c r="H110" i="13" s="1"/>
  <c r="H110" i="24" s="1"/>
  <c r="H264" i="6"/>
  <c r="H118" i="13" s="1"/>
  <c r="H118" i="24" s="1"/>
  <c r="H270" i="6"/>
  <c r="H126" i="13" s="1"/>
  <c r="H126" i="24" s="1"/>
  <c r="G258" i="8"/>
  <c r="H198" i="11"/>
  <c r="H204" i="11"/>
  <c r="H23" i="13" s="1"/>
  <c r="E201" i="11"/>
  <c r="E19" i="13" s="1"/>
  <c r="E19" i="24" s="1"/>
  <c r="I201" i="11"/>
  <c r="I19" i="13" s="1"/>
  <c r="I19" i="24" s="1"/>
  <c r="F201" i="2"/>
  <c r="F167" i="13" s="1"/>
  <c r="F167" i="24" s="1"/>
  <c r="H220" i="5"/>
  <c r="C212" i="7"/>
  <c r="C102" i="13" s="1"/>
  <c r="C102" i="24" s="1"/>
  <c r="D212" i="7"/>
  <c r="D102" i="13" s="1"/>
  <c r="F267" i="8"/>
  <c r="F79" i="13" s="1"/>
  <c r="F79" i="24" s="1"/>
  <c r="H209" i="7"/>
  <c r="H98" i="13" s="1"/>
  <c r="H98" i="24" s="1"/>
  <c r="D209" i="7"/>
  <c r="D98" i="13" s="1"/>
  <c r="D98" i="24" s="1"/>
  <c r="E206" i="7"/>
  <c r="E94" i="13" s="1"/>
  <c r="E94" i="24" s="1"/>
  <c r="C206" i="7"/>
  <c r="C94" i="13" s="1"/>
  <c r="H203" i="7"/>
  <c r="D203" i="7"/>
  <c r="H204" i="2"/>
  <c r="H171" i="13" s="1"/>
  <c r="H171" i="24" s="1"/>
  <c r="E40" i="13"/>
  <c r="E26" i="16" s="1"/>
  <c r="G212" i="7"/>
  <c r="G102" i="13" s="1"/>
  <c r="E261" i="8"/>
  <c r="E71" i="13" s="1"/>
  <c r="E71" i="24" s="1"/>
  <c r="D261" i="8"/>
  <c r="D71" i="13" s="1"/>
  <c r="D71" i="24" s="1"/>
  <c r="H258" i="8"/>
  <c r="F258" i="8"/>
  <c r="H244" i="5"/>
  <c r="H143" i="13" s="1"/>
  <c r="H143" i="24" s="1"/>
  <c r="H189" i="11"/>
  <c r="H18" i="13" s="1"/>
  <c r="H18" i="24" s="1"/>
  <c r="E186" i="11"/>
  <c r="E192" i="11"/>
  <c r="E22" i="13" s="1"/>
  <c r="I223" i="9"/>
  <c r="I50" i="13" s="1"/>
  <c r="I50" i="24" s="1"/>
  <c r="I229" i="9"/>
  <c r="I58" i="13" s="1"/>
  <c r="I58" i="24" s="1"/>
  <c r="I186" i="11"/>
  <c r="H189" i="2"/>
  <c r="H166" i="13" s="1"/>
  <c r="H166" i="24" s="1"/>
  <c r="H201" i="2"/>
  <c r="H167" i="13" s="1"/>
  <c r="H167" i="24" s="1"/>
  <c r="H282" i="6"/>
  <c r="H111" i="13" s="1"/>
  <c r="H111" i="24" s="1"/>
  <c r="H288" i="6"/>
  <c r="H119" i="13" s="1"/>
  <c r="H119" i="24" s="1"/>
  <c r="H294" i="6"/>
  <c r="H127" i="13" s="1"/>
  <c r="H127" i="24" s="1"/>
  <c r="H267" i="8"/>
  <c r="H79" i="13" s="1"/>
  <c r="H79" i="24" s="1"/>
  <c r="H222" i="10"/>
  <c r="H228" i="10"/>
  <c r="H34" i="13" s="1"/>
  <c r="H34" i="24" s="1"/>
  <c r="E225" i="10"/>
  <c r="E30" i="13" s="1"/>
  <c r="E30" i="24" s="1"/>
  <c r="E231" i="10"/>
  <c r="E38" i="13" s="1"/>
  <c r="E223" i="9"/>
  <c r="E50" i="13" s="1"/>
  <c r="E50" i="24" s="1"/>
  <c r="E229" i="9"/>
  <c r="E58" i="13" s="1"/>
  <c r="E58" i="24" s="1"/>
  <c r="D189" i="2"/>
  <c r="D166" i="13" s="1"/>
  <c r="D166" i="24" s="1"/>
  <c r="D201" i="2"/>
  <c r="D167" i="13" s="1"/>
  <c r="D167" i="24" s="1"/>
  <c r="D220" i="9"/>
  <c r="D226" i="9"/>
  <c r="D54" i="13" s="1"/>
  <c r="C189" i="2"/>
  <c r="C166" i="13" s="1"/>
  <c r="C204" i="2"/>
  <c r="C171" i="13" s="1"/>
  <c r="C223" i="9"/>
  <c r="C50" i="13" s="1"/>
  <c r="C50" i="24" s="1"/>
  <c r="C229" i="9"/>
  <c r="C58" i="13" s="1"/>
  <c r="C58" i="24" s="1"/>
  <c r="I282" i="6"/>
  <c r="I111" i="13" s="1"/>
  <c r="I111" i="24" s="1"/>
  <c r="G173" i="1"/>
  <c r="G158" i="13" s="1"/>
  <c r="D189" i="11"/>
  <c r="D18" i="13" s="1"/>
  <c r="D18" i="24" s="1"/>
  <c r="D198" i="11"/>
  <c r="E170" i="1"/>
  <c r="E180" i="1"/>
  <c r="D170" i="1"/>
  <c r="D180" i="1"/>
  <c r="I261" i="6"/>
  <c r="I114" i="13" s="1"/>
  <c r="I114" i="24" s="1"/>
  <c r="I273" i="6"/>
  <c r="I130" i="13" s="1"/>
  <c r="I130" i="24" s="1"/>
  <c r="I186" i="2"/>
  <c r="I192" i="2"/>
  <c r="I170" i="13" s="1"/>
  <c r="I170" i="24" s="1"/>
  <c r="I228" i="10"/>
  <c r="I34" i="13" s="1"/>
  <c r="I34" i="24" s="1"/>
  <c r="I243" i="10"/>
  <c r="I31" i="13" s="1"/>
  <c r="I31" i="24" s="1"/>
  <c r="I249" i="10"/>
  <c r="I39" i="13" s="1"/>
  <c r="I39" i="24" s="1"/>
  <c r="H183" i="1"/>
  <c r="H159" i="13" s="1"/>
  <c r="H159" i="24" s="1"/>
  <c r="H173" i="1"/>
  <c r="H158" i="13" s="1"/>
  <c r="H158" i="24" s="1"/>
  <c r="H220" i="9"/>
  <c r="H226" i="9"/>
  <c r="H54" i="13" s="1"/>
  <c r="H54" i="24" s="1"/>
  <c r="H241" i="9"/>
  <c r="H51" i="13" s="1"/>
  <c r="H51" i="24" s="1"/>
  <c r="H247" i="9"/>
  <c r="H59" i="13" s="1"/>
  <c r="H59" i="24" s="1"/>
  <c r="E282" i="6"/>
  <c r="E111" i="13" s="1"/>
  <c r="E111" i="24" s="1"/>
  <c r="E288" i="6"/>
  <c r="E119" i="13" s="1"/>
  <c r="E119" i="24" s="1"/>
  <c r="E255" i="6"/>
  <c r="E261" i="6"/>
  <c r="E114" i="13" s="1"/>
  <c r="E114" i="24" s="1"/>
  <c r="E267" i="6"/>
  <c r="E122" i="13" s="1"/>
  <c r="E122" i="24" s="1"/>
  <c r="E273" i="6"/>
  <c r="E130" i="13" s="1"/>
  <c r="E130" i="24" s="1"/>
  <c r="E192" i="2"/>
  <c r="E170" i="13" s="1"/>
  <c r="E170" i="24" s="1"/>
  <c r="E201" i="2"/>
  <c r="E167" i="13" s="1"/>
  <c r="E167" i="24" s="1"/>
  <c r="E264" i="8"/>
  <c r="E75" i="13" s="1"/>
  <c r="E75" i="24" s="1"/>
  <c r="E270" i="8"/>
  <c r="E83" i="13" s="1"/>
  <c r="E83" i="24" s="1"/>
  <c r="D279" i="6"/>
  <c r="D285" i="6"/>
  <c r="D115" i="13" s="1"/>
  <c r="D115" i="24" s="1"/>
  <c r="D291" i="6"/>
  <c r="D123" i="13" s="1"/>
  <c r="D123" i="24" s="1"/>
  <c r="D258" i="6"/>
  <c r="D110" i="13" s="1"/>
  <c r="D110" i="24" s="1"/>
  <c r="D264" i="6"/>
  <c r="D118" i="13" s="1"/>
  <c r="D118" i="24" s="1"/>
  <c r="D270" i="6"/>
  <c r="D126" i="13" s="1"/>
  <c r="D126" i="24" s="1"/>
  <c r="D264" i="8"/>
  <c r="D75" i="13" s="1"/>
  <c r="D75" i="24" s="1"/>
  <c r="D270" i="8"/>
  <c r="D83" i="13" s="1"/>
  <c r="D83" i="24" s="1"/>
  <c r="D222" i="10"/>
  <c r="D228" i="10"/>
  <c r="D34" i="13" s="1"/>
  <c r="D34" i="24" s="1"/>
  <c r="D243" i="10"/>
  <c r="D31" i="13" s="1"/>
  <c r="D31" i="24" s="1"/>
  <c r="D249" i="10"/>
  <c r="D39" i="13" s="1"/>
  <c r="D39" i="24" s="1"/>
  <c r="C183" i="1"/>
  <c r="C159" i="13" s="1"/>
  <c r="C173" i="1"/>
  <c r="C158" i="13" s="1"/>
  <c r="C288" i="6"/>
  <c r="C119" i="13" s="1"/>
  <c r="C294" i="6"/>
  <c r="C127" i="13" s="1"/>
  <c r="C255" i="6"/>
  <c r="C267" i="6"/>
  <c r="C122" i="13" s="1"/>
  <c r="C243" i="10"/>
  <c r="C31" i="13" s="1"/>
  <c r="E258" i="8"/>
  <c r="D258" i="8"/>
  <c r="H261" i="8"/>
  <c r="H71" i="13" s="1"/>
  <c r="H71" i="24" s="1"/>
  <c r="F261" i="8"/>
  <c r="F71" i="13" s="1"/>
  <c r="F71" i="24" s="1"/>
  <c r="E140" i="13"/>
  <c r="E56" i="16" s="1"/>
  <c r="D136" i="13"/>
  <c r="D55" i="16" s="1"/>
  <c r="I247" i="5"/>
  <c r="I147" i="13" s="1"/>
  <c r="I147" i="24" s="1"/>
  <c r="F238" i="5"/>
  <c r="G189" i="2"/>
  <c r="G166" i="13" s="1"/>
  <c r="G166" i="24" s="1"/>
  <c r="H186" i="11"/>
  <c r="E189" i="11"/>
  <c r="E18" i="13" s="1"/>
  <c r="E18" i="24" s="1"/>
  <c r="E198" i="11"/>
  <c r="I220" i="9"/>
  <c r="I226" i="9"/>
  <c r="I54" i="13" s="1"/>
  <c r="I54" i="24" s="1"/>
  <c r="I52" i="24" s="1"/>
  <c r="I30" i="26" s="1"/>
  <c r="I189" i="11"/>
  <c r="I18" i="13" s="1"/>
  <c r="I18" i="24" s="1"/>
  <c r="I279" i="6"/>
  <c r="I285" i="6"/>
  <c r="I115" i="13" s="1"/>
  <c r="I115" i="24" s="1"/>
  <c r="I291" i="6"/>
  <c r="I123" i="13" s="1"/>
  <c r="I123" i="24" s="1"/>
  <c r="I297" i="6"/>
  <c r="I131" i="13" s="1"/>
  <c r="I131" i="24" s="1"/>
  <c r="H186" i="2"/>
  <c r="H192" i="2"/>
  <c r="H170" i="13" s="1"/>
  <c r="H170" i="24" s="1"/>
  <c r="H264" i="8"/>
  <c r="H75" i="13" s="1"/>
  <c r="H75" i="24" s="1"/>
  <c r="H270" i="8"/>
  <c r="H83" i="13" s="1"/>
  <c r="H83" i="24" s="1"/>
  <c r="H225" i="10"/>
  <c r="H30" i="13" s="1"/>
  <c r="H231" i="10"/>
  <c r="H38" i="13" s="1"/>
  <c r="H36" i="13" s="1"/>
  <c r="H25" i="16" s="1"/>
  <c r="E222" i="10"/>
  <c r="E228" i="10"/>
  <c r="E34" i="13" s="1"/>
  <c r="E220" i="9"/>
  <c r="E226" i="9"/>
  <c r="E54" i="13" s="1"/>
  <c r="D186" i="2"/>
  <c r="D192" i="2"/>
  <c r="D170" i="13" s="1"/>
  <c r="D170" i="24" s="1"/>
  <c r="D204" i="2"/>
  <c r="D171" i="13" s="1"/>
  <c r="D171" i="24" s="1"/>
  <c r="D223" i="9"/>
  <c r="D50" i="13" s="1"/>
  <c r="D229" i="9"/>
  <c r="D58" i="13" s="1"/>
  <c r="D58" i="24" s="1"/>
  <c r="C192" i="2"/>
  <c r="C170" i="13" s="1"/>
  <c r="C201" i="2"/>
  <c r="C167" i="13" s="1"/>
  <c r="C220" i="9"/>
  <c r="C226" i="9"/>
  <c r="C54" i="13" s="1"/>
  <c r="F244" i="5"/>
  <c r="F143" i="13" s="1"/>
  <c r="F143" i="24" s="1"/>
  <c r="I294" i="6"/>
  <c r="I127" i="13" s="1"/>
  <c r="I127" i="24" s="1"/>
  <c r="I288" i="6"/>
  <c r="I119" i="13" s="1"/>
  <c r="I119" i="24" s="1"/>
  <c r="I247" i="9"/>
  <c r="I59" i="13" s="1"/>
  <c r="I59" i="24" s="1"/>
  <c r="I241" i="9"/>
  <c r="I51" i="13" s="1"/>
  <c r="I51" i="24" s="1"/>
  <c r="I204" i="11"/>
  <c r="I23" i="13" s="1"/>
  <c r="I23" i="24" s="1"/>
  <c r="I20" i="24" s="1"/>
  <c r="I20" i="26" s="1"/>
  <c r="I198" i="11"/>
  <c r="G180" i="1"/>
  <c r="C264" i="8"/>
  <c r="C75" i="13" s="1"/>
  <c r="C75" i="24" s="1"/>
  <c r="D186" i="11"/>
  <c r="D192" i="11"/>
  <c r="D22" i="13" s="1"/>
  <c r="D201" i="11"/>
  <c r="D19" i="13" s="1"/>
  <c r="D19" i="24" s="1"/>
  <c r="E183" i="1"/>
  <c r="E159" i="13" s="1"/>
  <c r="E159" i="24" s="1"/>
  <c r="E173" i="1"/>
  <c r="E158" i="13" s="1"/>
  <c r="E158" i="24" s="1"/>
  <c r="D183" i="1"/>
  <c r="D159" i="13" s="1"/>
  <c r="D159" i="24" s="1"/>
  <c r="D173" i="1"/>
  <c r="D158" i="13" s="1"/>
  <c r="D158" i="24" s="1"/>
  <c r="I264" i="6"/>
  <c r="I118" i="13" s="1"/>
  <c r="I118" i="24" s="1"/>
  <c r="I270" i="6"/>
  <c r="I126" i="13" s="1"/>
  <c r="I126" i="24" s="1"/>
  <c r="I198" i="2"/>
  <c r="I204" i="2"/>
  <c r="I171" i="13" s="1"/>
  <c r="I171" i="24" s="1"/>
  <c r="I189" i="2"/>
  <c r="I166" i="13" s="1"/>
  <c r="I166" i="24" s="1"/>
  <c r="I237" i="8"/>
  <c r="I264" i="8"/>
  <c r="I75" i="13" s="1"/>
  <c r="I75" i="24" s="1"/>
  <c r="I270" i="8"/>
  <c r="I83" i="13" s="1"/>
  <c r="I83" i="24" s="1"/>
  <c r="I258" i="8"/>
  <c r="I243" i="8"/>
  <c r="I74" i="13" s="1"/>
  <c r="I74" i="24" s="1"/>
  <c r="I249" i="8"/>
  <c r="I82" i="13" s="1"/>
  <c r="I180" i="1"/>
  <c r="I170" i="1"/>
  <c r="H180" i="1"/>
  <c r="H170" i="1"/>
  <c r="H223" i="9"/>
  <c r="H50" i="13" s="1"/>
  <c r="H50" i="24" s="1"/>
  <c r="H229" i="9"/>
  <c r="H58" i="13" s="1"/>
  <c r="H58" i="24" s="1"/>
  <c r="H238" i="9"/>
  <c r="H244" i="9"/>
  <c r="H55" i="13" s="1"/>
  <c r="H55" i="24" s="1"/>
  <c r="H250" i="9"/>
  <c r="H63" i="13" s="1"/>
  <c r="E279" i="6"/>
  <c r="E285" i="6"/>
  <c r="E115" i="13" s="1"/>
  <c r="E115" i="24" s="1"/>
  <c r="E291" i="6"/>
  <c r="E123" i="13" s="1"/>
  <c r="E123" i="24" s="1"/>
  <c r="E297" i="6"/>
  <c r="E131" i="13" s="1"/>
  <c r="E131" i="24" s="1"/>
  <c r="E258" i="6"/>
  <c r="E110" i="13" s="1"/>
  <c r="E110" i="24" s="1"/>
  <c r="E264" i="6"/>
  <c r="E118" i="13" s="1"/>
  <c r="E118" i="24" s="1"/>
  <c r="E270" i="6"/>
  <c r="E126" i="13" s="1"/>
  <c r="E189" i="2"/>
  <c r="E166" i="13" s="1"/>
  <c r="E166" i="24" s="1"/>
  <c r="E186" i="2"/>
  <c r="E204" i="2"/>
  <c r="E171" i="13" s="1"/>
  <c r="E171" i="24" s="1"/>
  <c r="E267" i="8"/>
  <c r="E79" i="13" s="1"/>
  <c r="E79" i="24" s="1"/>
  <c r="D282" i="6"/>
  <c r="D111" i="13" s="1"/>
  <c r="D111" i="24" s="1"/>
  <c r="D288" i="6"/>
  <c r="D119" i="13" s="1"/>
  <c r="D119" i="24" s="1"/>
  <c r="D294" i="6"/>
  <c r="D127" i="13" s="1"/>
  <c r="D127" i="24" s="1"/>
  <c r="D255" i="6"/>
  <c r="D261" i="6"/>
  <c r="D114" i="13" s="1"/>
  <c r="D114" i="24" s="1"/>
  <c r="D267" i="6"/>
  <c r="D122" i="13" s="1"/>
  <c r="D122" i="24" s="1"/>
  <c r="D273" i="6"/>
  <c r="D130" i="13" s="1"/>
  <c r="D267" i="8"/>
  <c r="D79" i="13" s="1"/>
  <c r="D79" i="24" s="1"/>
  <c r="D225" i="10"/>
  <c r="D30" i="13" s="1"/>
  <c r="D30" i="24" s="1"/>
  <c r="D231" i="10"/>
  <c r="D38" i="13" s="1"/>
  <c r="D240" i="10"/>
  <c r="D246" i="10"/>
  <c r="D35" i="13" s="1"/>
  <c r="D35" i="24" s="1"/>
  <c r="D252" i="10"/>
  <c r="D43" i="13" s="1"/>
  <c r="C170" i="1"/>
  <c r="C180" i="1"/>
  <c r="C285" i="6"/>
  <c r="C115" i="13" s="1"/>
  <c r="C270" i="8"/>
  <c r="C83" i="13" s="1"/>
  <c r="C246" i="10"/>
  <c r="C35" i="13" s="1"/>
  <c r="C252" i="10"/>
  <c r="C43" i="13" s="1"/>
  <c r="C43" i="24" s="1"/>
  <c r="I224" i="7"/>
  <c r="I99" i="13" s="1"/>
  <c r="I99" i="24" s="1"/>
  <c r="I96" i="24" s="1"/>
  <c r="I42" i="26" s="1"/>
  <c r="E100" i="13"/>
  <c r="E43" i="16" s="1"/>
  <c r="H224" i="7"/>
  <c r="H99" i="13" s="1"/>
  <c r="H99" i="24" s="1"/>
  <c r="D224" i="7"/>
  <c r="D99" i="13" s="1"/>
  <c r="D99" i="24" s="1"/>
  <c r="E221" i="7"/>
  <c r="E95" i="13" s="1"/>
  <c r="E95" i="24" s="1"/>
  <c r="C221" i="7"/>
  <c r="C95" i="13" s="1"/>
  <c r="H218" i="7"/>
  <c r="D218" i="7"/>
  <c r="E224" i="7"/>
  <c r="E99" i="13" s="1"/>
  <c r="E99" i="24" s="1"/>
  <c r="C224" i="7"/>
  <c r="C99" i="13" s="1"/>
  <c r="H221" i="7"/>
  <c r="H95" i="13" s="1"/>
  <c r="H95" i="24" s="1"/>
  <c r="D221" i="7"/>
  <c r="D95" i="13" s="1"/>
  <c r="D95" i="24" s="1"/>
  <c r="I218" i="7"/>
  <c r="E218" i="7"/>
  <c r="C218" i="7"/>
  <c r="I212" i="7"/>
  <c r="I102" i="13" s="1"/>
  <c r="I102" i="24" s="1"/>
  <c r="I206" i="7"/>
  <c r="I94" i="13" s="1"/>
  <c r="I94" i="24" s="1"/>
  <c r="L154" i="24" l="1"/>
  <c r="N154" i="24" s="1"/>
  <c r="N154" i="13"/>
  <c r="L155" i="24"/>
  <c r="N155" i="24" s="1"/>
  <c r="N155" i="13"/>
  <c r="L136" i="24"/>
  <c r="N139" i="24"/>
  <c r="L112" i="24"/>
  <c r="N114" i="24"/>
  <c r="L42" i="16"/>
  <c r="N96" i="13"/>
  <c r="L43" i="17"/>
  <c r="N43" i="16"/>
  <c r="L100" i="24"/>
  <c r="N102" i="24"/>
  <c r="L96" i="24"/>
  <c r="N99" i="24"/>
  <c r="L47" i="24"/>
  <c r="N47" i="24" s="1"/>
  <c r="N47" i="13"/>
  <c r="L48" i="24"/>
  <c r="N50" i="24"/>
  <c r="L56" i="24"/>
  <c r="N59" i="24"/>
  <c r="L46" i="24"/>
  <c r="N46" i="24" s="1"/>
  <c r="N46" i="13"/>
  <c r="N29" i="16"/>
  <c r="L29" i="17"/>
  <c r="L16" i="24"/>
  <c r="N19" i="24"/>
  <c r="L15" i="24"/>
  <c r="N15" i="24" s="1"/>
  <c r="N15" i="13"/>
  <c r="K76" i="13"/>
  <c r="K37" i="16" s="1"/>
  <c r="J37" i="17" s="1"/>
  <c r="L66" i="24"/>
  <c r="N66" i="24" s="1"/>
  <c r="L84" i="24"/>
  <c r="N86" i="24"/>
  <c r="L36" i="17"/>
  <c r="N36" i="16"/>
  <c r="L72" i="24"/>
  <c r="N75" i="24"/>
  <c r="I235" i="7"/>
  <c r="J23" i="17"/>
  <c r="L28" i="24"/>
  <c r="N31" i="16"/>
  <c r="L31" i="17"/>
  <c r="I303" i="6"/>
  <c r="I71" i="16" s="1"/>
  <c r="C186" i="2"/>
  <c r="C144" i="13"/>
  <c r="C215" i="2"/>
  <c r="C216" i="2" s="1"/>
  <c r="C20" i="13"/>
  <c r="C20" i="16" s="1"/>
  <c r="L44" i="13"/>
  <c r="N44" i="13" s="1"/>
  <c r="C261" i="5"/>
  <c r="L44" i="24"/>
  <c r="L80" i="24"/>
  <c r="I163" i="13"/>
  <c r="I163" i="24" s="1"/>
  <c r="I207" i="2"/>
  <c r="H163" i="13"/>
  <c r="H163" i="24" s="1"/>
  <c r="H207" i="2"/>
  <c r="E163" i="13"/>
  <c r="E163" i="24" s="1"/>
  <c r="E207" i="2"/>
  <c r="E162" i="13"/>
  <c r="E195" i="2"/>
  <c r="D162" i="13"/>
  <c r="D162" i="24" s="1"/>
  <c r="D195" i="2"/>
  <c r="C162" i="13"/>
  <c r="C162" i="24" s="1"/>
  <c r="C195" i="2"/>
  <c r="C163" i="13"/>
  <c r="C207" i="2"/>
  <c r="K163" i="13"/>
  <c r="K163" i="24" s="1"/>
  <c r="K207" i="2"/>
  <c r="L163" i="13"/>
  <c r="N163" i="13" s="1"/>
  <c r="L207" i="2"/>
  <c r="D163" i="13"/>
  <c r="D163" i="24" s="1"/>
  <c r="D207" i="2"/>
  <c r="G163" i="13"/>
  <c r="G163" i="24" s="1"/>
  <c r="G207" i="2"/>
  <c r="L162" i="13"/>
  <c r="L195" i="2"/>
  <c r="F207" i="2"/>
  <c r="H162" i="13"/>
  <c r="H162" i="24" s="1"/>
  <c r="H195" i="2"/>
  <c r="I162" i="13"/>
  <c r="I162" i="24" s="1"/>
  <c r="I195" i="2"/>
  <c r="G162" i="13"/>
  <c r="G195" i="2"/>
  <c r="F162" i="13"/>
  <c r="F162" i="24" s="1"/>
  <c r="F160" i="24" s="1"/>
  <c r="F63" i="26" s="1"/>
  <c r="F195" i="2"/>
  <c r="H155" i="13"/>
  <c r="H155" i="24" s="1"/>
  <c r="H186" i="1"/>
  <c r="E154" i="13"/>
  <c r="E154" i="24" s="1"/>
  <c r="E176" i="1"/>
  <c r="C155" i="13"/>
  <c r="C186" i="1"/>
  <c r="C154" i="13"/>
  <c r="C176" i="1"/>
  <c r="D155" i="13"/>
  <c r="D155" i="24" s="1"/>
  <c r="D186" i="1"/>
  <c r="F154" i="13"/>
  <c r="F152" i="13" s="1"/>
  <c r="F176" i="1"/>
  <c r="L152" i="13"/>
  <c r="I154" i="13"/>
  <c r="I154" i="24" s="1"/>
  <c r="I176" i="1"/>
  <c r="I155" i="13"/>
  <c r="I155" i="24" s="1"/>
  <c r="I186" i="1"/>
  <c r="D154" i="13"/>
  <c r="D154" i="24" s="1"/>
  <c r="D176" i="1"/>
  <c r="G154" i="13"/>
  <c r="G154" i="24" s="1"/>
  <c r="G176" i="1"/>
  <c r="F186" i="1"/>
  <c r="H154" i="13"/>
  <c r="H154" i="24" s="1"/>
  <c r="H176" i="1"/>
  <c r="G155" i="13"/>
  <c r="G155" i="24" s="1"/>
  <c r="G186" i="1"/>
  <c r="E155" i="13"/>
  <c r="E155" i="24" s="1"/>
  <c r="E186" i="1"/>
  <c r="I135" i="13"/>
  <c r="I135" i="24" s="1"/>
  <c r="I253" i="5"/>
  <c r="L134" i="13"/>
  <c r="N134" i="13" s="1"/>
  <c r="L235" i="5"/>
  <c r="C134" i="13"/>
  <c r="C235" i="5"/>
  <c r="C135" i="13"/>
  <c r="C253" i="5"/>
  <c r="G134" i="13"/>
  <c r="G134" i="24" s="1"/>
  <c r="G235" i="5"/>
  <c r="G135" i="13"/>
  <c r="G135" i="24" s="1"/>
  <c r="G253" i="5"/>
  <c r="H134" i="13"/>
  <c r="H235" i="5"/>
  <c r="D134" i="13"/>
  <c r="D134" i="24" s="1"/>
  <c r="D235" i="5"/>
  <c r="D135" i="13"/>
  <c r="D135" i="24" s="1"/>
  <c r="D253" i="5"/>
  <c r="E134" i="13"/>
  <c r="E134" i="24" s="1"/>
  <c r="E132" i="24" s="1"/>
  <c r="E54" i="26" s="1"/>
  <c r="E235" i="5"/>
  <c r="H135" i="13"/>
  <c r="H135" i="24" s="1"/>
  <c r="H253" i="5"/>
  <c r="K134" i="13"/>
  <c r="K235" i="5"/>
  <c r="L135" i="13"/>
  <c r="N135" i="13" s="1"/>
  <c r="L253" i="5"/>
  <c r="E253" i="5"/>
  <c r="F135" i="13"/>
  <c r="F253" i="5"/>
  <c r="I134" i="13"/>
  <c r="I134" i="24" s="1"/>
  <c r="I235" i="5"/>
  <c r="F134" i="13"/>
  <c r="F134" i="24" s="1"/>
  <c r="F235" i="5"/>
  <c r="E107" i="13"/>
  <c r="E107" i="24" s="1"/>
  <c r="E300" i="6"/>
  <c r="C106" i="13"/>
  <c r="D107" i="13"/>
  <c r="D107" i="24" s="1"/>
  <c r="D300" i="6"/>
  <c r="E106" i="13"/>
  <c r="E106" i="24" s="1"/>
  <c r="E276" i="6"/>
  <c r="G106" i="13"/>
  <c r="G276" i="6"/>
  <c r="F106" i="13"/>
  <c r="F106" i="24" s="1"/>
  <c r="F276" i="6"/>
  <c r="F107" i="13"/>
  <c r="F107" i="24" s="1"/>
  <c r="F300" i="6"/>
  <c r="H107" i="13"/>
  <c r="H107" i="24" s="1"/>
  <c r="H300" i="6"/>
  <c r="I107" i="13"/>
  <c r="I107" i="24" s="1"/>
  <c r="I300" i="6"/>
  <c r="I106" i="13"/>
  <c r="I106" i="24" s="1"/>
  <c r="I276" i="6"/>
  <c r="K106" i="13"/>
  <c r="K106" i="24" s="1"/>
  <c r="L106" i="13"/>
  <c r="N106" i="13" s="1"/>
  <c r="L276" i="6"/>
  <c r="D106" i="13"/>
  <c r="D106" i="24" s="1"/>
  <c r="D276" i="6"/>
  <c r="L107" i="13"/>
  <c r="N107" i="13" s="1"/>
  <c r="L300" i="6"/>
  <c r="L116" i="24"/>
  <c r="L128" i="24"/>
  <c r="H106" i="13"/>
  <c r="H106" i="24" s="1"/>
  <c r="H276" i="6"/>
  <c r="G107" i="13"/>
  <c r="G107" i="24" s="1"/>
  <c r="G300" i="6"/>
  <c r="C107" i="13"/>
  <c r="E91" i="13"/>
  <c r="E91" i="24" s="1"/>
  <c r="E230" i="7"/>
  <c r="H90" i="13"/>
  <c r="H90" i="24" s="1"/>
  <c r="H215" i="7"/>
  <c r="L90" i="13"/>
  <c r="N90" i="13" s="1"/>
  <c r="L215" i="7"/>
  <c r="C90" i="13"/>
  <c r="C215" i="7"/>
  <c r="G91" i="13"/>
  <c r="G91" i="24" s="1"/>
  <c r="G230" i="7"/>
  <c r="D91" i="13"/>
  <c r="D91" i="24" s="1"/>
  <c r="D230" i="7"/>
  <c r="E90" i="13"/>
  <c r="E90" i="24" s="1"/>
  <c r="E88" i="24" s="1"/>
  <c r="E41" i="26" s="1"/>
  <c r="E215" i="7"/>
  <c r="F90" i="13"/>
  <c r="F215" i="7"/>
  <c r="G90" i="13"/>
  <c r="G90" i="24" s="1"/>
  <c r="G215" i="7"/>
  <c r="I91" i="13"/>
  <c r="I91" i="24" s="1"/>
  <c r="I230" i="7"/>
  <c r="C91" i="13"/>
  <c r="C91" i="24" s="1"/>
  <c r="C230" i="7"/>
  <c r="H91" i="13"/>
  <c r="H91" i="24" s="1"/>
  <c r="H230" i="7"/>
  <c r="D90" i="13"/>
  <c r="D90" i="24" s="1"/>
  <c r="D215" i="7"/>
  <c r="I90" i="13"/>
  <c r="I90" i="24" s="1"/>
  <c r="I215" i="7"/>
  <c r="F91" i="13"/>
  <c r="F91" i="24" s="1"/>
  <c r="F230" i="7"/>
  <c r="L91" i="13"/>
  <c r="L230" i="7"/>
  <c r="I67" i="13"/>
  <c r="I67" i="24" s="1"/>
  <c r="I276" i="8"/>
  <c r="E67" i="13"/>
  <c r="E67" i="24" s="1"/>
  <c r="E276" i="8"/>
  <c r="F67" i="13"/>
  <c r="F67" i="24" s="1"/>
  <c r="F276" i="8"/>
  <c r="L67" i="13"/>
  <c r="L276" i="8"/>
  <c r="H67" i="13"/>
  <c r="H67" i="24" s="1"/>
  <c r="H276" i="8"/>
  <c r="C67" i="13"/>
  <c r="C67" i="24" s="1"/>
  <c r="I66" i="13"/>
  <c r="I66" i="24" s="1"/>
  <c r="I255" i="8"/>
  <c r="G67" i="13"/>
  <c r="G67" i="24" s="1"/>
  <c r="G276" i="8"/>
  <c r="H47" i="13"/>
  <c r="H47" i="24" s="1"/>
  <c r="H253" i="9"/>
  <c r="F46" i="13"/>
  <c r="F46" i="24" s="1"/>
  <c r="F235" i="9"/>
  <c r="D47" i="13"/>
  <c r="D47" i="24" s="1"/>
  <c r="D253" i="9"/>
  <c r="C46" i="13"/>
  <c r="C235" i="9"/>
  <c r="I46" i="13"/>
  <c r="I46" i="24" s="1"/>
  <c r="I235" i="9"/>
  <c r="F47" i="13"/>
  <c r="F47" i="24" s="1"/>
  <c r="F253" i="9"/>
  <c r="E46" i="13"/>
  <c r="E46" i="24" s="1"/>
  <c r="E235" i="9"/>
  <c r="C47" i="13"/>
  <c r="C253" i="9"/>
  <c r="G46" i="13"/>
  <c r="G44" i="13" s="1"/>
  <c r="G235" i="9"/>
  <c r="G253" i="9"/>
  <c r="H46" i="13"/>
  <c r="H46" i="24" s="1"/>
  <c r="H235" i="9"/>
  <c r="D46" i="13"/>
  <c r="D44" i="13" s="1"/>
  <c r="D235" i="9"/>
  <c r="I47" i="13"/>
  <c r="I47" i="24" s="1"/>
  <c r="I253" i="9"/>
  <c r="E47" i="13"/>
  <c r="E47" i="24" s="1"/>
  <c r="E253" i="9"/>
  <c r="C26" i="13"/>
  <c r="C26" i="24" s="1"/>
  <c r="C237" i="10"/>
  <c r="F27" i="13"/>
  <c r="F27" i="24" s="1"/>
  <c r="F255" i="10"/>
  <c r="C27" i="13"/>
  <c r="C255" i="10"/>
  <c r="L27" i="13"/>
  <c r="L255" i="10"/>
  <c r="D27" i="13"/>
  <c r="D27" i="24" s="1"/>
  <c r="D255" i="10"/>
  <c r="E26" i="13"/>
  <c r="E26" i="24" s="1"/>
  <c r="E237" i="10"/>
  <c r="D26" i="13"/>
  <c r="D26" i="24" s="1"/>
  <c r="D237" i="10"/>
  <c r="E27" i="13"/>
  <c r="E27" i="24" s="1"/>
  <c r="E255" i="10"/>
  <c r="H27" i="13"/>
  <c r="H27" i="24" s="1"/>
  <c r="H255" i="10"/>
  <c r="L26" i="13"/>
  <c r="N26" i="13" s="1"/>
  <c r="L237" i="10"/>
  <c r="G255" i="10"/>
  <c r="H26" i="13"/>
  <c r="H26" i="24" s="1"/>
  <c r="H237" i="10"/>
  <c r="I26" i="13"/>
  <c r="I26" i="24" s="1"/>
  <c r="I237" i="10"/>
  <c r="I27" i="13"/>
  <c r="I27" i="24" s="1"/>
  <c r="I255" i="10"/>
  <c r="G26" i="13"/>
  <c r="G237" i="10"/>
  <c r="F26" i="13"/>
  <c r="F237" i="10"/>
  <c r="K26" i="13"/>
  <c r="K26" i="24" s="1"/>
  <c r="K237" i="10"/>
  <c r="L36" i="24"/>
  <c r="D15" i="13"/>
  <c r="D15" i="24" s="1"/>
  <c r="D207" i="11"/>
  <c r="E15" i="13"/>
  <c r="E15" i="24" s="1"/>
  <c r="E207" i="11"/>
  <c r="I14" i="13"/>
  <c r="I14" i="24" s="1"/>
  <c r="I195" i="11"/>
  <c r="E14" i="13"/>
  <c r="E14" i="24" s="1"/>
  <c r="E195" i="11"/>
  <c r="C14" i="13"/>
  <c r="C195" i="11"/>
  <c r="H15" i="13"/>
  <c r="H15" i="24" s="1"/>
  <c r="H207" i="11"/>
  <c r="C15" i="13"/>
  <c r="G14" i="13"/>
  <c r="G14" i="24" s="1"/>
  <c r="G195" i="11"/>
  <c r="G15" i="13"/>
  <c r="G15" i="24" s="1"/>
  <c r="G207" i="11"/>
  <c r="F15" i="13"/>
  <c r="F15" i="24" s="1"/>
  <c r="F207" i="11"/>
  <c r="I15" i="13"/>
  <c r="I15" i="24" s="1"/>
  <c r="I207" i="11"/>
  <c r="H14" i="13"/>
  <c r="H14" i="24" s="1"/>
  <c r="H195" i="11"/>
  <c r="D14" i="13"/>
  <c r="D14" i="24" s="1"/>
  <c r="D195" i="11"/>
  <c r="F14" i="13"/>
  <c r="F195" i="11"/>
  <c r="L14" i="13"/>
  <c r="L195" i="11"/>
  <c r="K15" i="13"/>
  <c r="K15" i="24" s="1"/>
  <c r="K207" i="11"/>
  <c r="D67" i="13"/>
  <c r="D67" i="24" s="1"/>
  <c r="D276" i="8"/>
  <c r="L178" i="13"/>
  <c r="C260" i="5"/>
  <c r="L260" i="10"/>
  <c r="L265" i="10" s="1"/>
  <c r="C151" i="24"/>
  <c r="F52" i="24"/>
  <c r="F30" i="26" s="1"/>
  <c r="L140" i="24"/>
  <c r="L52" i="24"/>
  <c r="L120" i="24"/>
  <c r="L168" i="24"/>
  <c r="L144" i="24"/>
  <c r="L32" i="24"/>
  <c r="L92" i="24"/>
  <c r="C42" i="24"/>
  <c r="L148" i="24"/>
  <c r="L40" i="24"/>
  <c r="H136" i="13"/>
  <c r="H55" i="16" s="1"/>
  <c r="F108" i="13"/>
  <c r="F49" i="16" s="1"/>
  <c r="L124" i="24"/>
  <c r="L68" i="24"/>
  <c r="L76" i="24"/>
  <c r="L60" i="24"/>
  <c r="L20" i="24"/>
  <c r="L163" i="24"/>
  <c r="N163" i="24" s="1"/>
  <c r="L164" i="24"/>
  <c r="L61" i="16"/>
  <c r="L60" i="16"/>
  <c r="L156" i="24"/>
  <c r="L107" i="24"/>
  <c r="N107" i="24" s="1"/>
  <c r="L111" i="24"/>
  <c r="N111" i="24" s="1"/>
  <c r="L258" i="9"/>
  <c r="L263" i="9" s="1"/>
  <c r="L55" i="16"/>
  <c r="L56" i="16"/>
  <c r="L51" i="16"/>
  <c r="L35" i="16"/>
  <c r="L38" i="16"/>
  <c r="L37" i="16"/>
  <c r="L58" i="16"/>
  <c r="L39" i="16"/>
  <c r="L26" i="16"/>
  <c r="L64" i="16"/>
  <c r="L47" i="16"/>
  <c r="L23" i="16"/>
  <c r="L20" i="16"/>
  <c r="L25" i="16"/>
  <c r="L50" i="16"/>
  <c r="L48" i="16"/>
  <c r="L65" i="16"/>
  <c r="L57" i="16"/>
  <c r="L52" i="16"/>
  <c r="L24" i="16"/>
  <c r="L19" i="16"/>
  <c r="L44" i="16"/>
  <c r="L28" i="16"/>
  <c r="L32" i="16"/>
  <c r="L30" i="16"/>
  <c r="L258" i="5"/>
  <c r="L263" i="5" s="1"/>
  <c r="L134" i="24"/>
  <c r="N134" i="24" s="1"/>
  <c r="L305" i="6"/>
  <c r="L310" i="6" s="1"/>
  <c r="L72" i="16"/>
  <c r="L235" i="7"/>
  <c r="L240" i="7" s="1"/>
  <c r="L90" i="24"/>
  <c r="N90" i="24" s="1"/>
  <c r="L110" i="24"/>
  <c r="N110" i="24" s="1"/>
  <c r="L108" i="13"/>
  <c r="N108" i="13" s="1"/>
  <c r="L212" i="2"/>
  <c r="L217" i="2" s="1"/>
  <c r="L106" i="24"/>
  <c r="N106" i="24" s="1"/>
  <c r="L212" i="11"/>
  <c r="L71" i="16"/>
  <c r="L281" i="8"/>
  <c r="L286" i="8" s="1"/>
  <c r="G136" i="24"/>
  <c r="G55" i="26" s="1"/>
  <c r="K86" i="24"/>
  <c r="K84" i="24" s="1"/>
  <c r="K39" i="26" s="1"/>
  <c r="K84" i="13"/>
  <c r="K39" i="16" s="1"/>
  <c r="J39" i="17" s="1"/>
  <c r="K58" i="24"/>
  <c r="K56" i="24" s="1"/>
  <c r="K31" i="26" s="1"/>
  <c r="K56" i="13"/>
  <c r="K31" i="16" s="1"/>
  <c r="K150" i="24"/>
  <c r="K148" i="24" s="1"/>
  <c r="K58" i="26" s="1"/>
  <c r="K148" i="13"/>
  <c r="K58" i="16" s="1"/>
  <c r="J58" i="17" s="1"/>
  <c r="K16" i="13"/>
  <c r="K19" i="16" s="1"/>
  <c r="J19" i="17" s="1"/>
  <c r="K18" i="24"/>
  <c r="K16" i="24" s="1"/>
  <c r="K19" i="26" s="1"/>
  <c r="K62" i="24"/>
  <c r="K60" i="24" s="1"/>
  <c r="K32" i="26" s="1"/>
  <c r="K60" i="13"/>
  <c r="K32" i="16" s="1"/>
  <c r="K74" i="24"/>
  <c r="K72" i="24" s="1"/>
  <c r="K36" i="26" s="1"/>
  <c r="K72" i="13"/>
  <c r="K36" i="16" s="1"/>
  <c r="J36" i="17" s="1"/>
  <c r="K82" i="24"/>
  <c r="K80" i="24" s="1"/>
  <c r="K38" i="26" s="1"/>
  <c r="K78" i="24"/>
  <c r="K76" i="24" s="1"/>
  <c r="K37" i="26" s="1"/>
  <c r="K80" i="13"/>
  <c r="K38" i="16" s="1"/>
  <c r="J38" i="17" s="1"/>
  <c r="K142" i="24"/>
  <c r="K140" i="24" s="1"/>
  <c r="K56" i="26" s="1"/>
  <c r="K140" i="13"/>
  <c r="K56" i="16" s="1"/>
  <c r="J56" i="17" s="1"/>
  <c r="K130" i="24"/>
  <c r="K128" i="24" s="1"/>
  <c r="K52" i="26" s="1"/>
  <c r="K128" i="13"/>
  <c r="K52" i="16" s="1"/>
  <c r="J52" i="17" s="1"/>
  <c r="K54" i="24"/>
  <c r="K52" i="24" s="1"/>
  <c r="K30" i="26" s="1"/>
  <c r="K52" i="13"/>
  <c r="K30" i="16" s="1"/>
  <c r="K158" i="24"/>
  <c r="K156" i="24" s="1"/>
  <c r="K61" i="26" s="1"/>
  <c r="K156" i="13"/>
  <c r="K61" i="16" s="1"/>
  <c r="J61" i="17" s="1"/>
  <c r="K134" i="24"/>
  <c r="K126" i="24"/>
  <c r="K124" i="24" s="1"/>
  <c r="K51" i="26" s="1"/>
  <c r="K124" i="13"/>
  <c r="K51" i="16" s="1"/>
  <c r="J51" i="17" s="1"/>
  <c r="K20" i="13"/>
  <c r="K20" i="16" s="1"/>
  <c r="J20" i="17" s="1"/>
  <c r="K22" i="24"/>
  <c r="K20" i="24" s="1"/>
  <c r="K20" i="26" s="1"/>
  <c r="K114" i="24"/>
  <c r="K112" i="24" s="1"/>
  <c r="K47" i="26" s="1"/>
  <c r="K112" i="13"/>
  <c r="K47" i="16" s="1"/>
  <c r="J47" i="17" s="1"/>
  <c r="K70" i="24"/>
  <c r="K68" i="24" s="1"/>
  <c r="K35" i="26" s="1"/>
  <c r="K68" i="13"/>
  <c r="K35" i="16" s="1"/>
  <c r="J35" i="17" s="1"/>
  <c r="K138" i="24"/>
  <c r="K136" i="24" s="1"/>
  <c r="K55" i="26" s="1"/>
  <c r="K136" i="13"/>
  <c r="K55" i="16" s="1"/>
  <c r="J55" i="17" s="1"/>
  <c r="K146" i="24"/>
  <c r="K144" i="24" s="1"/>
  <c r="K57" i="26" s="1"/>
  <c r="K144" i="13"/>
  <c r="K57" i="16" s="1"/>
  <c r="J57" i="17" s="1"/>
  <c r="K166" i="24"/>
  <c r="K164" i="24" s="1"/>
  <c r="K64" i="26" s="1"/>
  <c r="K164" i="13"/>
  <c r="K64" i="16" s="1"/>
  <c r="J64" i="17" s="1"/>
  <c r="K48" i="13"/>
  <c r="K29" i="16" s="1"/>
  <c r="J29" i="17" s="1"/>
  <c r="K50" i="24"/>
  <c r="K48" i="24" s="1"/>
  <c r="K29" i="26" s="1"/>
  <c r="K122" i="24"/>
  <c r="K120" i="24" s="1"/>
  <c r="K50" i="26" s="1"/>
  <c r="K120" i="13"/>
  <c r="K50" i="16" s="1"/>
  <c r="J50" i="17" s="1"/>
  <c r="K170" i="24"/>
  <c r="K168" i="24" s="1"/>
  <c r="K65" i="26" s="1"/>
  <c r="K168" i="13"/>
  <c r="K65" i="16" s="1"/>
  <c r="J65" i="17" s="1"/>
  <c r="K118" i="24"/>
  <c r="K116" i="24" s="1"/>
  <c r="K48" i="26" s="1"/>
  <c r="K116" i="13"/>
  <c r="K48" i="16" s="1"/>
  <c r="J48" i="17" s="1"/>
  <c r="K98" i="24"/>
  <c r="K96" i="24" s="1"/>
  <c r="K42" i="26" s="1"/>
  <c r="K96" i="13"/>
  <c r="K42" i="16" s="1"/>
  <c r="J42" i="17" s="1"/>
  <c r="K102" i="24"/>
  <c r="K100" i="24" s="1"/>
  <c r="K43" i="26" s="1"/>
  <c r="K100" i="13"/>
  <c r="K43" i="16" s="1"/>
  <c r="K94" i="24"/>
  <c r="K92" i="24" s="1"/>
  <c r="K44" i="26" s="1"/>
  <c r="K92" i="13"/>
  <c r="K44" i="16" s="1"/>
  <c r="C262" i="10"/>
  <c r="F112" i="24"/>
  <c r="F47" i="26" s="1"/>
  <c r="I16" i="24"/>
  <c r="I19" i="26" s="1"/>
  <c r="F156" i="24"/>
  <c r="F61" i="26" s="1"/>
  <c r="H100" i="13"/>
  <c r="H43" i="16" s="1"/>
  <c r="D120" i="24"/>
  <c r="D50" i="26" s="1"/>
  <c r="E108" i="24"/>
  <c r="E49" i="26" s="1"/>
  <c r="F239" i="7"/>
  <c r="E309" i="6"/>
  <c r="C195" i="1"/>
  <c r="C196" i="1" s="1"/>
  <c r="C215" i="11"/>
  <c r="G124" i="13"/>
  <c r="G51" i="16" s="1"/>
  <c r="D305" i="6"/>
  <c r="C284" i="8"/>
  <c r="C201" i="11"/>
  <c r="C19" i="13" s="1"/>
  <c r="C19" i="24" s="1"/>
  <c r="F112" i="13"/>
  <c r="F47" i="16" s="1"/>
  <c r="G128" i="13"/>
  <c r="G52" i="16" s="1"/>
  <c r="C86" i="24"/>
  <c r="C84" i="24" s="1"/>
  <c r="C62" i="24"/>
  <c r="C283" i="8"/>
  <c r="D56" i="24"/>
  <c r="D31" i="26" s="1"/>
  <c r="C60" i="13"/>
  <c r="C32" i="16" s="1"/>
  <c r="C214" i="11"/>
  <c r="C258" i="6"/>
  <c r="C110" i="13" s="1"/>
  <c r="C110" i="24" s="1"/>
  <c r="H56" i="24"/>
  <c r="H31" i="26" s="1"/>
  <c r="H168" i="24"/>
  <c r="H65" i="26" s="1"/>
  <c r="F56" i="13"/>
  <c r="F31" i="16" s="1"/>
  <c r="F92" i="13"/>
  <c r="F44" i="16" s="1"/>
  <c r="E305" i="6"/>
  <c r="C258" i="9"/>
  <c r="C261" i="8"/>
  <c r="C71" i="13" s="1"/>
  <c r="C68" i="13" s="1"/>
  <c r="I76" i="13"/>
  <c r="I37" i="16" s="1"/>
  <c r="I37" i="17" s="1"/>
  <c r="E156" i="24"/>
  <c r="E61" i="26" s="1"/>
  <c r="I32" i="24"/>
  <c r="I24" i="26" s="1"/>
  <c r="C237" i="8"/>
  <c r="H212" i="2"/>
  <c r="G88" i="24"/>
  <c r="G41" i="26" s="1"/>
  <c r="G88" i="13"/>
  <c r="D212" i="2"/>
  <c r="D217" i="2" s="1"/>
  <c r="G116" i="24"/>
  <c r="G48" i="26" s="1"/>
  <c r="C263" i="10"/>
  <c r="C307" i="6"/>
  <c r="K240" i="10"/>
  <c r="I84" i="13"/>
  <c r="I39" i="16" s="1"/>
  <c r="I39" i="17" s="1"/>
  <c r="F156" i="13"/>
  <c r="F61" i="16" s="1"/>
  <c r="D144" i="24"/>
  <c r="D57" i="26" s="1"/>
  <c r="C308" i="6"/>
  <c r="I309" i="6"/>
  <c r="E258" i="9"/>
  <c r="I164" i="24"/>
  <c r="I64" i="26" s="1"/>
  <c r="I116" i="24"/>
  <c r="I48" i="26" s="1"/>
  <c r="C282" i="6"/>
  <c r="C111" i="13" s="1"/>
  <c r="H164" i="24"/>
  <c r="H64" i="26" s="1"/>
  <c r="D132" i="24"/>
  <c r="D54" i="26" s="1"/>
  <c r="H264" i="10"/>
  <c r="I239" i="7"/>
  <c r="C305" i="6"/>
  <c r="C258" i="5"/>
  <c r="C59" i="24"/>
  <c r="K211" i="2"/>
  <c r="I100" i="24"/>
  <c r="I43" i="26" s="1"/>
  <c r="H48" i="24"/>
  <c r="H29" i="26" s="1"/>
  <c r="I108" i="24"/>
  <c r="I49" i="26" s="1"/>
  <c r="H156" i="24"/>
  <c r="H61" i="26" s="1"/>
  <c r="E56" i="24"/>
  <c r="E31" i="26" s="1"/>
  <c r="H32" i="24"/>
  <c r="H24" i="26" s="1"/>
  <c r="D60" i="13"/>
  <c r="D32" i="16" s="1"/>
  <c r="F168" i="24"/>
  <c r="F65" i="26" s="1"/>
  <c r="F44" i="24"/>
  <c r="F28" i="26" s="1"/>
  <c r="I260" i="10"/>
  <c r="F196" i="1"/>
  <c r="K260" i="10"/>
  <c r="K265" i="10" s="1"/>
  <c r="K258" i="8"/>
  <c r="K280" i="8"/>
  <c r="K282" i="6"/>
  <c r="K111" i="13" s="1"/>
  <c r="K111" i="24" s="1"/>
  <c r="K279" i="6"/>
  <c r="K304" i="6"/>
  <c r="D28" i="24"/>
  <c r="D23" i="26" s="1"/>
  <c r="H258" i="9"/>
  <c r="D156" i="24"/>
  <c r="D61" i="26" s="1"/>
  <c r="E16" i="24"/>
  <c r="E19" i="26" s="1"/>
  <c r="E48" i="24"/>
  <c r="E29" i="26" s="1"/>
  <c r="H16" i="24"/>
  <c r="H19" i="26" s="1"/>
  <c r="C260" i="10"/>
  <c r="E260" i="10"/>
  <c r="C51" i="24"/>
  <c r="G164" i="24"/>
  <c r="G64" i="26" s="1"/>
  <c r="D140" i="24"/>
  <c r="D56" i="26" s="1"/>
  <c r="G168" i="24"/>
  <c r="G65" i="26" s="1"/>
  <c r="G258" i="5"/>
  <c r="G116" i="13"/>
  <c r="G48" i="16" s="1"/>
  <c r="F48" i="24"/>
  <c r="F29" i="26" s="1"/>
  <c r="C281" i="8"/>
  <c r="D260" i="10"/>
  <c r="I285" i="8"/>
  <c r="G305" i="6"/>
  <c r="H305" i="6"/>
  <c r="D264" i="10"/>
  <c r="E239" i="7"/>
  <c r="E240" i="7" s="1"/>
  <c r="K237" i="8"/>
  <c r="K279" i="8"/>
  <c r="K258" i="6"/>
  <c r="K110" i="13" s="1"/>
  <c r="K303" i="6"/>
  <c r="K256" i="5"/>
  <c r="I216" i="2"/>
  <c r="D309" i="6"/>
  <c r="C146" i="24"/>
  <c r="K233" i="7"/>
  <c r="K203" i="7"/>
  <c r="K190" i="1"/>
  <c r="K180" i="1"/>
  <c r="E116" i="24"/>
  <c r="E48" i="26" s="1"/>
  <c r="F20" i="13"/>
  <c r="F20" i="16" s="1"/>
  <c r="H144" i="24"/>
  <c r="H57" i="26" s="1"/>
  <c r="G120" i="13"/>
  <c r="G50" i="16" s="1"/>
  <c r="G120" i="24"/>
  <c r="G50" i="26" s="1"/>
  <c r="F216" i="2"/>
  <c r="F108" i="24"/>
  <c r="F49" i="26" s="1"/>
  <c r="D212" i="11"/>
  <c r="K211" i="11"/>
  <c r="K186" i="2"/>
  <c r="K210" i="2"/>
  <c r="K210" i="11"/>
  <c r="K186" i="11"/>
  <c r="K238" i="9"/>
  <c r="K257" i="9"/>
  <c r="K256" i="9"/>
  <c r="K220" i="9"/>
  <c r="D112" i="24"/>
  <c r="D47" i="26" s="1"/>
  <c r="E164" i="24"/>
  <c r="E64" i="26" s="1"/>
  <c r="F60" i="13"/>
  <c r="F32" i="16" s="1"/>
  <c r="E28" i="24"/>
  <c r="E23" i="26" s="1"/>
  <c r="F160" i="13"/>
  <c r="I148" i="13"/>
  <c r="I58" i="16" s="1"/>
  <c r="I58" i="17" s="1"/>
  <c r="F124" i="13"/>
  <c r="F51" i="16" s="1"/>
  <c r="K234" i="7"/>
  <c r="K218" i="7"/>
  <c r="K238" i="5"/>
  <c r="K257" i="5"/>
  <c r="K170" i="1"/>
  <c r="K189" i="1"/>
  <c r="I92" i="24"/>
  <c r="I44" i="26" s="1"/>
  <c r="D168" i="24"/>
  <c r="D65" i="26" s="1"/>
  <c r="G56" i="24"/>
  <c r="G31" i="26" s="1"/>
  <c r="C99" i="24"/>
  <c r="C95" i="24"/>
  <c r="C35" i="24"/>
  <c r="C38" i="24"/>
  <c r="C83" i="24"/>
  <c r="C118" i="24"/>
  <c r="C131" i="24"/>
  <c r="C115" i="24"/>
  <c r="C155" i="24"/>
  <c r="D40" i="13"/>
  <c r="D26" i="16" s="1"/>
  <c r="D26" i="17" s="1"/>
  <c r="D43" i="24"/>
  <c r="D40" i="24" s="1"/>
  <c r="D26" i="26" s="1"/>
  <c r="D128" i="13"/>
  <c r="D52" i="16" s="1"/>
  <c r="D130" i="24"/>
  <c r="D128" i="24" s="1"/>
  <c r="D52" i="26" s="1"/>
  <c r="H60" i="13"/>
  <c r="H32" i="16" s="1"/>
  <c r="H63" i="24"/>
  <c r="H60" i="24" s="1"/>
  <c r="H32" i="26" s="1"/>
  <c r="I72" i="24"/>
  <c r="I36" i="26" s="1"/>
  <c r="I124" i="24"/>
  <c r="I51" i="26" s="1"/>
  <c r="D20" i="13"/>
  <c r="D20" i="16" s="1"/>
  <c r="D22" i="24"/>
  <c r="D20" i="24" s="1"/>
  <c r="D20" i="26" s="1"/>
  <c r="C54" i="24"/>
  <c r="C167" i="24"/>
  <c r="H28" i="13"/>
  <c r="H23" i="16" s="1"/>
  <c r="H30" i="24"/>
  <c r="H28" i="24" s="1"/>
  <c r="H23" i="26" s="1"/>
  <c r="C39" i="24"/>
  <c r="C34" i="24"/>
  <c r="C130" i="24"/>
  <c r="C114" i="24"/>
  <c r="C127" i="24"/>
  <c r="C159" i="24"/>
  <c r="D24" i="24"/>
  <c r="D22" i="26" s="1"/>
  <c r="D116" i="24"/>
  <c r="D48" i="26" s="1"/>
  <c r="E168" i="24"/>
  <c r="E65" i="26" s="1"/>
  <c r="E120" i="24"/>
  <c r="E50" i="26" s="1"/>
  <c r="E104" i="24"/>
  <c r="E46" i="26" s="1"/>
  <c r="I168" i="24"/>
  <c r="I65" i="26" s="1"/>
  <c r="I128" i="24"/>
  <c r="I52" i="26" s="1"/>
  <c r="C171" i="24"/>
  <c r="C166" i="24"/>
  <c r="D164" i="24"/>
  <c r="D64" i="26" s="1"/>
  <c r="I12" i="24"/>
  <c r="I18" i="26" s="1"/>
  <c r="I48" i="24"/>
  <c r="I29" i="26" s="1"/>
  <c r="G100" i="13"/>
  <c r="G43" i="16" s="1"/>
  <c r="G102" i="24"/>
  <c r="G100" i="24" s="1"/>
  <c r="G43" i="26" s="1"/>
  <c r="D88" i="24"/>
  <c r="D41" i="26" s="1"/>
  <c r="C94" i="24"/>
  <c r="D96" i="24"/>
  <c r="D42" i="26" s="1"/>
  <c r="C100" i="24"/>
  <c r="H124" i="24"/>
  <c r="H51" i="26" s="1"/>
  <c r="H108" i="24"/>
  <c r="H49" i="26" s="1"/>
  <c r="G152" i="24"/>
  <c r="G60" i="26" s="1"/>
  <c r="G140" i="13"/>
  <c r="G56" i="16" s="1"/>
  <c r="G142" i="24"/>
  <c r="G140" i="24" s="1"/>
  <c r="G56" i="26" s="1"/>
  <c r="C78" i="24"/>
  <c r="C82" i="24"/>
  <c r="C163" i="24"/>
  <c r="H148" i="13"/>
  <c r="H58" i="16" s="1"/>
  <c r="H151" i="24"/>
  <c r="H148" i="24" s="1"/>
  <c r="H58" i="26" s="1"/>
  <c r="E60" i="13"/>
  <c r="E32" i="16" s="1"/>
  <c r="E63" i="24"/>
  <c r="E60" i="24" s="1"/>
  <c r="E32" i="26" s="1"/>
  <c r="H112" i="24"/>
  <c r="H47" i="26" s="1"/>
  <c r="I144" i="24"/>
  <c r="I57" i="26" s="1"/>
  <c r="F116" i="24"/>
  <c r="F48" i="26" s="1"/>
  <c r="D148" i="13"/>
  <c r="D58" i="16" s="1"/>
  <c r="D151" i="24"/>
  <c r="D148" i="24" s="1"/>
  <c r="D58" i="26" s="1"/>
  <c r="G48" i="13"/>
  <c r="G29" i="16" s="1"/>
  <c r="G50" i="24"/>
  <c r="G48" i="24" s="1"/>
  <c r="G29" i="26" s="1"/>
  <c r="C142" i="24"/>
  <c r="G144" i="13"/>
  <c r="G57" i="16" s="1"/>
  <c r="G147" i="24"/>
  <c r="G144" i="24" s="1"/>
  <c r="G57" i="26" s="1"/>
  <c r="F96" i="13"/>
  <c r="F42" i="16" s="1"/>
  <c r="F98" i="24"/>
  <c r="F96" i="24" s="1"/>
  <c r="F42" i="26" s="1"/>
  <c r="F16" i="13"/>
  <c r="F19" i="16" s="1"/>
  <c r="F18" i="24"/>
  <c r="F16" i="24" s="1"/>
  <c r="F19" i="26" s="1"/>
  <c r="G28" i="24"/>
  <c r="G23" i="26" s="1"/>
  <c r="C70" i="24"/>
  <c r="G92" i="13"/>
  <c r="G44" i="16" s="1"/>
  <c r="G94" i="24"/>
  <c r="G92" i="24" s="1"/>
  <c r="G44" i="26" s="1"/>
  <c r="D92" i="24"/>
  <c r="D44" i="26" s="1"/>
  <c r="C98" i="24"/>
  <c r="F90" i="24"/>
  <c r="H120" i="13"/>
  <c r="H50" i="16" s="1"/>
  <c r="H123" i="24"/>
  <c r="H120" i="24" s="1"/>
  <c r="H50" i="26" s="1"/>
  <c r="E136" i="24"/>
  <c r="E55" i="26" s="1"/>
  <c r="F136" i="24"/>
  <c r="F55" i="26" s="1"/>
  <c r="C150" i="24"/>
  <c r="E148" i="13"/>
  <c r="E58" i="16" s="1"/>
  <c r="E151" i="24"/>
  <c r="E148" i="24" s="1"/>
  <c r="E58" i="26" s="1"/>
  <c r="F164" i="24"/>
  <c r="F64" i="26" s="1"/>
  <c r="F12" i="13"/>
  <c r="F14" i="24"/>
  <c r="I156" i="24"/>
  <c r="I61" i="26" s="1"/>
  <c r="I140" i="24"/>
  <c r="I56" i="26" s="1"/>
  <c r="F140" i="24"/>
  <c r="F56" i="26" s="1"/>
  <c r="I120" i="24"/>
  <c r="I50" i="26" s="1"/>
  <c r="G32" i="24"/>
  <c r="G24" i="26" s="1"/>
  <c r="G20" i="24"/>
  <c r="G20" i="26" s="1"/>
  <c r="G104" i="13"/>
  <c r="G106" i="24"/>
  <c r="G104" i="24" s="1"/>
  <c r="G46" i="26" s="1"/>
  <c r="H40" i="13"/>
  <c r="H26" i="16" s="1"/>
  <c r="H43" i="24"/>
  <c r="H40" i="24" s="1"/>
  <c r="H26" i="26" s="1"/>
  <c r="D36" i="24"/>
  <c r="D25" i="26" s="1"/>
  <c r="I36" i="24"/>
  <c r="I25" i="26" s="1"/>
  <c r="G36" i="24"/>
  <c r="G25" i="26" s="1"/>
  <c r="C20" i="24"/>
  <c r="C72" i="24"/>
  <c r="C40" i="24"/>
  <c r="C60" i="24"/>
  <c r="E36" i="24"/>
  <c r="E25" i="26" s="1"/>
  <c r="C27" i="24"/>
  <c r="C30" i="24"/>
  <c r="C126" i="24"/>
  <c r="C123" i="24"/>
  <c r="C107" i="24"/>
  <c r="E124" i="13"/>
  <c r="E51" i="16" s="1"/>
  <c r="E126" i="24"/>
  <c r="E124" i="24" s="1"/>
  <c r="E51" i="26" s="1"/>
  <c r="I78" i="24"/>
  <c r="I76" i="24" s="1"/>
  <c r="I37" i="26" s="1"/>
  <c r="I82" i="24"/>
  <c r="I80" i="24" s="1"/>
  <c r="I38" i="26" s="1"/>
  <c r="C18" i="24"/>
  <c r="C46" i="24"/>
  <c r="C170" i="24"/>
  <c r="D48" i="13"/>
  <c r="D29" i="16" s="1"/>
  <c r="D50" i="24"/>
  <c r="D48" i="24" s="1"/>
  <c r="D29" i="26" s="1"/>
  <c r="E52" i="13"/>
  <c r="E30" i="16" s="1"/>
  <c r="E54" i="24"/>
  <c r="E52" i="24" s="1"/>
  <c r="E30" i="26" s="1"/>
  <c r="E32" i="13"/>
  <c r="E24" i="16" s="1"/>
  <c r="E34" i="24"/>
  <c r="E32" i="24" s="1"/>
  <c r="E24" i="26" s="1"/>
  <c r="F132" i="13"/>
  <c r="F135" i="24"/>
  <c r="F132" i="24" s="1"/>
  <c r="F54" i="26" s="1"/>
  <c r="C31" i="24"/>
  <c r="C79" i="24"/>
  <c r="C122" i="24"/>
  <c r="C106" i="24"/>
  <c r="C119" i="24"/>
  <c r="C158" i="24"/>
  <c r="D32" i="24"/>
  <c r="D24" i="26" s="1"/>
  <c r="D124" i="24"/>
  <c r="D51" i="26" s="1"/>
  <c r="D108" i="24"/>
  <c r="D49" i="26" s="1"/>
  <c r="E128" i="24"/>
  <c r="E52" i="26" s="1"/>
  <c r="E112" i="24"/>
  <c r="E47" i="26" s="1"/>
  <c r="H52" i="24"/>
  <c r="H30" i="26" s="1"/>
  <c r="I160" i="24"/>
  <c r="I63" i="26" s="1"/>
  <c r="I112" i="24"/>
  <c r="I47" i="26" s="1"/>
  <c r="D16" i="24"/>
  <c r="D19" i="26" s="1"/>
  <c r="G156" i="13"/>
  <c r="G61" i="16" s="1"/>
  <c r="G158" i="24"/>
  <c r="G156" i="24" s="1"/>
  <c r="G61" i="26" s="1"/>
  <c r="D52" i="13"/>
  <c r="D30" i="16" s="1"/>
  <c r="D54" i="24"/>
  <c r="D52" i="24" s="1"/>
  <c r="D30" i="26" s="1"/>
  <c r="I56" i="24"/>
  <c r="I31" i="26" s="1"/>
  <c r="E20" i="13"/>
  <c r="E20" i="16" s="1"/>
  <c r="E22" i="24"/>
  <c r="E20" i="24" s="1"/>
  <c r="E20" i="26" s="1"/>
  <c r="H88" i="24"/>
  <c r="H41" i="26" s="1"/>
  <c r="E92" i="24"/>
  <c r="E44" i="26" s="1"/>
  <c r="H96" i="24"/>
  <c r="H42" i="26" s="1"/>
  <c r="D100" i="13"/>
  <c r="D43" i="16" s="1"/>
  <c r="D43" i="17" s="1"/>
  <c r="D102" i="24"/>
  <c r="D100" i="24" s="1"/>
  <c r="D43" i="26" s="1"/>
  <c r="H132" i="13"/>
  <c r="H134" i="24"/>
  <c r="H132" i="24" s="1"/>
  <c r="H54" i="26" s="1"/>
  <c r="H20" i="13"/>
  <c r="H20" i="16" s="1"/>
  <c r="H23" i="24"/>
  <c r="H20" i="24" s="1"/>
  <c r="H20" i="26" s="1"/>
  <c r="H116" i="24"/>
  <c r="H48" i="26" s="1"/>
  <c r="C55" i="24"/>
  <c r="F28" i="13"/>
  <c r="F23" i="16" s="1"/>
  <c r="F30" i="24"/>
  <c r="F28" i="24" s="1"/>
  <c r="F23" i="26" s="1"/>
  <c r="F148" i="13"/>
  <c r="F58" i="16" s="1"/>
  <c r="F151" i="24"/>
  <c r="F148" i="24" s="1"/>
  <c r="F58" i="26" s="1"/>
  <c r="C15" i="24"/>
  <c r="H128" i="24"/>
  <c r="H52" i="26" s="1"/>
  <c r="G52" i="13"/>
  <c r="G30" i="16" s="1"/>
  <c r="G54" i="24"/>
  <c r="G52" i="24" s="1"/>
  <c r="G30" i="26" s="1"/>
  <c r="C47" i="24"/>
  <c r="F120" i="13"/>
  <c r="F50" i="16" s="1"/>
  <c r="F122" i="24"/>
  <c r="F120" i="24" s="1"/>
  <c r="F50" i="26" s="1"/>
  <c r="C143" i="24"/>
  <c r="C134" i="24"/>
  <c r="I40" i="13"/>
  <c r="I26" i="16" s="1"/>
  <c r="I26" i="17" s="1"/>
  <c r="I43" i="24"/>
  <c r="I40" i="24" s="1"/>
  <c r="I26" i="26" s="1"/>
  <c r="I28" i="24"/>
  <c r="I23" i="26" s="1"/>
  <c r="G40" i="13"/>
  <c r="G26" i="16" s="1"/>
  <c r="G43" i="24"/>
  <c r="G40" i="24" s="1"/>
  <c r="G26" i="26" s="1"/>
  <c r="C90" i="24"/>
  <c r="H92" i="24"/>
  <c r="H44" i="26" s="1"/>
  <c r="E96" i="24"/>
  <c r="E42" i="26" s="1"/>
  <c r="F100" i="13"/>
  <c r="F43" i="16" s="1"/>
  <c r="E43" i="17" s="1"/>
  <c r="F102" i="24"/>
  <c r="F100" i="24" s="1"/>
  <c r="F43" i="26" s="1"/>
  <c r="G96" i="13"/>
  <c r="G42" i="16" s="1"/>
  <c r="G99" i="24"/>
  <c r="G96" i="24" s="1"/>
  <c r="G42" i="26" s="1"/>
  <c r="G112" i="13"/>
  <c r="G47" i="16" s="1"/>
  <c r="G114" i="24"/>
  <c r="G112" i="24" s="1"/>
  <c r="G47" i="26" s="1"/>
  <c r="C135" i="24"/>
  <c r="F144" i="13"/>
  <c r="F57" i="16" s="1"/>
  <c r="F146" i="24"/>
  <c r="F144" i="24" s="1"/>
  <c r="F57" i="26" s="1"/>
  <c r="G148" i="24"/>
  <c r="G58" i="26" s="1"/>
  <c r="C147" i="24"/>
  <c r="H140" i="24"/>
  <c r="H56" i="26" s="1"/>
  <c r="G132" i="13"/>
  <c r="I68" i="13"/>
  <c r="I35" i="16" s="1"/>
  <c r="I35" i="17" s="1"/>
  <c r="I70" i="24"/>
  <c r="I68" i="24" s="1"/>
  <c r="I35" i="26" s="1"/>
  <c r="C138" i="24"/>
  <c r="G60" i="13"/>
  <c r="G32" i="16" s="1"/>
  <c r="G63" i="24"/>
  <c r="G60" i="24" s="1"/>
  <c r="G32" i="26" s="1"/>
  <c r="E144" i="24"/>
  <c r="E57" i="26" s="1"/>
  <c r="I136" i="24"/>
  <c r="I55" i="26" s="1"/>
  <c r="G108" i="13"/>
  <c r="G49" i="16" s="1"/>
  <c r="F49" i="17" s="1"/>
  <c r="G110" i="24"/>
  <c r="G108" i="24" s="1"/>
  <c r="G49" i="26" s="1"/>
  <c r="F128" i="13"/>
  <c r="F52" i="16" s="1"/>
  <c r="F130" i="24"/>
  <c r="F128" i="24" s="1"/>
  <c r="F52" i="26" s="1"/>
  <c r="F32" i="24"/>
  <c r="F24" i="26" s="1"/>
  <c r="G24" i="13"/>
  <c r="G26" i="24"/>
  <c r="G24" i="24" s="1"/>
  <c r="G22" i="26" s="1"/>
  <c r="G162" i="24"/>
  <c r="G160" i="24" s="1"/>
  <c r="G63" i="26" s="1"/>
  <c r="G16" i="24"/>
  <c r="G19" i="26" s="1"/>
  <c r="F40" i="13"/>
  <c r="F26" i="16" s="1"/>
  <c r="E26" i="17" s="1"/>
  <c r="F43" i="24"/>
  <c r="F40" i="24" s="1"/>
  <c r="F26" i="26" s="1"/>
  <c r="F36" i="24"/>
  <c r="F25" i="26" s="1"/>
  <c r="G196" i="1"/>
  <c r="I281" i="8"/>
  <c r="I258" i="9"/>
  <c r="F258" i="9"/>
  <c r="C40" i="13"/>
  <c r="C84" i="13"/>
  <c r="C56" i="13"/>
  <c r="C57" i="16"/>
  <c r="C136" i="13"/>
  <c r="C72" i="13"/>
  <c r="C48" i="13"/>
  <c r="C100" i="13"/>
  <c r="C58" i="16"/>
  <c r="E92" i="13"/>
  <c r="E44" i="16" s="1"/>
  <c r="F32" i="13"/>
  <c r="F24" i="16" s="1"/>
  <c r="F212" i="2"/>
  <c r="E196" i="1"/>
  <c r="H309" i="6"/>
  <c r="I216" i="11"/>
  <c r="E28" i="13"/>
  <c r="E23" i="16" s="1"/>
  <c r="E144" i="13"/>
  <c r="E57" i="16" s="1"/>
  <c r="G16" i="13"/>
  <c r="G19" i="16" s="1"/>
  <c r="F260" i="10"/>
  <c r="F262" i="5"/>
  <c r="D262" i="9"/>
  <c r="D258" i="5"/>
  <c r="H235" i="7"/>
  <c r="D235" i="7"/>
  <c r="G72" i="16"/>
  <c r="H76" i="16"/>
  <c r="H72" i="16"/>
  <c r="F305" i="6"/>
  <c r="F235" i="7"/>
  <c r="G262" i="9"/>
  <c r="E76" i="16"/>
  <c r="D76" i="16"/>
  <c r="F72" i="16"/>
  <c r="E72" i="16"/>
  <c r="G309" i="6"/>
  <c r="F309" i="6"/>
  <c r="C212" i="11"/>
  <c r="C71" i="16"/>
  <c r="I212" i="11"/>
  <c r="I196" i="1"/>
  <c r="E216" i="11"/>
  <c r="D262" i="5"/>
  <c r="I258" i="5"/>
  <c r="C235" i="7"/>
  <c r="D72" i="16"/>
  <c r="C72" i="16"/>
  <c r="G239" i="7"/>
  <c r="F216" i="11"/>
  <c r="F212" i="11"/>
  <c r="E258" i="5"/>
  <c r="F262" i="9"/>
  <c r="I262" i="5"/>
  <c r="H260" i="10"/>
  <c r="I264" i="10"/>
  <c r="E262" i="9"/>
  <c r="G76" i="16"/>
  <c r="F76" i="16"/>
  <c r="I72" i="16"/>
  <c r="G235" i="7"/>
  <c r="G216" i="11"/>
  <c r="G264" i="10"/>
  <c r="G260" i="10"/>
  <c r="H196" i="1"/>
  <c r="G262" i="5"/>
  <c r="D258" i="9"/>
  <c r="I305" i="6"/>
  <c r="H212" i="11"/>
  <c r="H216" i="11"/>
  <c r="H262" i="9"/>
  <c r="H262" i="5"/>
  <c r="F258" i="5"/>
  <c r="H258" i="5"/>
  <c r="C239" i="7"/>
  <c r="I240" i="7"/>
  <c r="D239" i="7"/>
  <c r="I76" i="16"/>
  <c r="G258" i="9"/>
  <c r="G212" i="11"/>
  <c r="F264" i="10"/>
  <c r="D196" i="1"/>
  <c r="C262" i="5"/>
  <c r="E212" i="11"/>
  <c r="D216" i="11"/>
  <c r="I75" i="16"/>
  <c r="E264" i="10"/>
  <c r="C262" i="9"/>
  <c r="I262" i="9"/>
  <c r="E262" i="5"/>
  <c r="H239" i="7"/>
  <c r="E216" i="2"/>
  <c r="H217" i="2"/>
  <c r="I212" i="2"/>
  <c r="D36" i="13"/>
  <c r="D25" i="16" s="1"/>
  <c r="F36" i="13"/>
  <c r="F25" i="16" s="1"/>
  <c r="G216" i="2"/>
  <c r="G212" i="2"/>
  <c r="E212" i="2"/>
  <c r="C212" i="2"/>
  <c r="H168" i="13"/>
  <c r="H65" i="16" s="1"/>
  <c r="C124" i="13"/>
  <c r="G32" i="13"/>
  <c r="G24" i="16" s="1"/>
  <c r="F48" i="13"/>
  <c r="F29" i="16" s="1"/>
  <c r="G36" i="13"/>
  <c r="G25" i="16" s="1"/>
  <c r="I140" i="13"/>
  <c r="I56" i="16" s="1"/>
  <c r="I56" i="17" s="1"/>
  <c r="G20" i="13"/>
  <c r="G20" i="16" s="1"/>
  <c r="H32" i="13"/>
  <c r="H24" i="16" s="1"/>
  <c r="I24" i="13"/>
  <c r="G168" i="13"/>
  <c r="G65" i="16" s="1"/>
  <c r="F140" i="13"/>
  <c r="F56" i="16" s="1"/>
  <c r="E56" i="17" s="1"/>
  <c r="H140" i="13"/>
  <c r="H56" i="16" s="1"/>
  <c r="E136" i="13"/>
  <c r="E55" i="16" s="1"/>
  <c r="I136" i="13"/>
  <c r="I55" i="16" s="1"/>
  <c r="I55" i="17" s="1"/>
  <c r="F136" i="13"/>
  <c r="F55" i="16" s="1"/>
  <c r="G152" i="13"/>
  <c r="F164" i="13"/>
  <c r="F64" i="16" s="1"/>
  <c r="C168" i="13"/>
  <c r="D144" i="13"/>
  <c r="D57" i="16" s="1"/>
  <c r="H144" i="13"/>
  <c r="H57" i="16" s="1"/>
  <c r="D140" i="13"/>
  <c r="D56" i="16" s="1"/>
  <c r="D56" i="17" s="1"/>
  <c r="D132" i="13"/>
  <c r="D120" i="13"/>
  <c r="D50" i="16" s="1"/>
  <c r="E108" i="13"/>
  <c r="E49" i="16" s="1"/>
  <c r="E49" i="17" s="1"/>
  <c r="F52" i="13"/>
  <c r="F30" i="16" s="1"/>
  <c r="H96" i="13"/>
  <c r="H42" i="16" s="1"/>
  <c r="C28" i="13"/>
  <c r="E44" i="13"/>
  <c r="F168" i="13"/>
  <c r="F65" i="16" s="1"/>
  <c r="F44" i="13"/>
  <c r="E48" i="13"/>
  <c r="E29" i="16" s="1"/>
  <c r="G136" i="13"/>
  <c r="G55" i="16" s="1"/>
  <c r="G28" i="13"/>
  <c r="G23" i="16" s="1"/>
  <c r="H56" i="13"/>
  <c r="H31" i="16" s="1"/>
  <c r="C52" i="13"/>
  <c r="D160" i="13"/>
  <c r="G164" i="13"/>
  <c r="G64" i="16" s="1"/>
  <c r="G148" i="13"/>
  <c r="G58" i="16" s="1"/>
  <c r="C132" i="13"/>
  <c r="H128" i="13"/>
  <c r="H52" i="16" s="1"/>
  <c r="G52" i="17" s="1"/>
  <c r="H116" i="13"/>
  <c r="H48" i="16" s="1"/>
  <c r="H92" i="13"/>
  <c r="H44" i="16" s="1"/>
  <c r="E96" i="13"/>
  <c r="E42" i="16" s="1"/>
  <c r="D92" i="13"/>
  <c r="D44" i="16" s="1"/>
  <c r="C96" i="13"/>
  <c r="C36" i="13"/>
  <c r="D28" i="13"/>
  <c r="D23" i="16" s="1"/>
  <c r="E36" i="13"/>
  <c r="E25" i="16" s="1"/>
  <c r="H16" i="13"/>
  <c r="H19" i="16" s="1"/>
  <c r="H48" i="13"/>
  <c r="H29" i="16" s="1"/>
  <c r="D56" i="13"/>
  <c r="D31" i="16" s="1"/>
  <c r="E56" i="13"/>
  <c r="E31" i="16" s="1"/>
  <c r="G56" i="13"/>
  <c r="G31" i="16" s="1"/>
  <c r="H124" i="13"/>
  <c r="H51" i="16" s="1"/>
  <c r="H112" i="13"/>
  <c r="H47" i="16" s="1"/>
  <c r="C140" i="13"/>
  <c r="I132" i="13"/>
  <c r="I100" i="13"/>
  <c r="I164" i="13"/>
  <c r="I20" i="13"/>
  <c r="I16" i="13"/>
  <c r="I36" i="13"/>
  <c r="H108" i="13"/>
  <c r="H49" i="16" s="1"/>
  <c r="I92" i="13"/>
  <c r="E164" i="13"/>
  <c r="E64" i="16" s="1"/>
  <c r="I108" i="13"/>
  <c r="C44" i="13"/>
  <c r="I120" i="13"/>
  <c r="I52" i="13"/>
  <c r="I28" i="13"/>
  <c r="F116" i="13"/>
  <c r="F48" i="16" s="1"/>
  <c r="I44" i="13"/>
  <c r="I144" i="13"/>
  <c r="I32" i="13"/>
  <c r="I96" i="13"/>
  <c r="C80" i="13"/>
  <c r="I60" i="13"/>
  <c r="I156" i="13"/>
  <c r="C116" i="13"/>
  <c r="D112" i="13"/>
  <c r="D47" i="16" s="1"/>
  <c r="E116" i="13"/>
  <c r="E48" i="16" s="1"/>
  <c r="I124" i="13"/>
  <c r="I80" i="13"/>
  <c r="E16" i="13"/>
  <c r="E19" i="16" s="1"/>
  <c r="H88" i="13"/>
  <c r="I116" i="13"/>
  <c r="I128" i="13"/>
  <c r="I112" i="13"/>
  <c r="I12" i="13"/>
  <c r="I160" i="13"/>
  <c r="H164" i="13"/>
  <c r="H64" i="16" s="1"/>
  <c r="I168" i="13"/>
  <c r="D88" i="13"/>
  <c r="C92" i="13"/>
  <c r="I72" i="13"/>
  <c r="I64" i="13"/>
  <c r="D96" i="13"/>
  <c r="D42" i="16" s="1"/>
  <c r="I48" i="13"/>
  <c r="I56" i="13"/>
  <c r="C76" i="13"/>
  <c r="D156" i="13"/>
  <c r="D61" i="16" s="1"/>
  <c r="E156" i="13"/>
  <c r="E61" i="16" s="1"/>
  <c r="D168" i="13"/>
  <c r="D65" i="16" s="1"/>
  <c r="C24" i="13"/>
  <c r="C120" i="13"/>
  <c r="C104" i="13"/>
  <c r="C156" i="13"/>
  <c r="D24" i="13"/>
  <c r="D116" i="13"/>
  <c r="D48" i="16" s="1"/>
  <c r="E168" i="13"/>
  <c r="E65" i="16" s="1"/>
  <c r="E120" i="13"/>
  <c r="E50" i="16" s="1"/>
  <c r="H52" i="13"/>
  <c r="H30" i="16" s="1"/>
  <c r="H156" i="13"/>
  <c r="H61" i="16" s="1"/>
  <c r="D152" i="13"/>
  <c r="D16" i="13"/>
  <c r="D19" i="16" s="1"/>
  <c r="C164" i="13"/>
  <c r="D164" i="13"/>
  <c r="D64" i="16" s="1"/>
  <c r="C32" i="13"/>
  <c r="C128" i="13"/>
  <c r="C112" i="13"/>
  <c r="D32" i="13"/>
  <c r="D24" i="16" s="1"/>
  <c r="D124" i="13"/>
  <c r="D51" i="16" s="1"/>
  <c r="D108" i="13"/>
  <c r="D49" i="16" s="1"/>
  <c r="E128" i="13"/>
  <c r="E52" i="16" s="1"/>
  <c r="E112" i="13"/>
  <c r="E47" i="16" s="1"/>
  <c r="H44" i="13"/>
  <c r="D232" i="8"/>
  <c r="D233" i="8" s="1"/>
  <c r="C309" i="6" l="1"/>
  <c r="D12" i="24"/>
  <c r="D18" i="26" s="1"/>
  <c r="I152" i="24"/>
  <c r="I60" i="26" s="1"/>
  <c r="I132" i="24"/>
  <c r="I54" i="26" s="1"/>
  <c r="G12" i="13"/>
  <c r="C12" i="13"/>
  <c r="D12" i="13"/>
  <c r="E12" i="24"/>
  <c r="E18" i="26" s="1"/>
  <c r="C14" i="24"/>
  <c r="H160" i="13"/>
  <c r="C160" i="13"/>
  <c r="L64" i="17"/>
  <c r="N64" i="16"/>
  <c r="L64" i="26"/>
  <c r="N64" i="26" s="1"/>
  <c r="N164" i="24"/>
  <c r="L65" i="17"/>
  <c r="N65" i="16"/>
  <c r="L160" i="13"/>
  <c r="N162" i="13"/>
  <c r="E160" i="13"/>
  <c r="E184" i="13" s="1"/>
  <c r="E209" i="13" s="1"/>
  <c r="L65" i="26"/>
  <c r="N65" i="26" s="1"/>
  <c r="N168" i="24"/>
  <c r="L152" i="24"/>
  <c r="N60" i="16"/>
  <c r="L60" i="17"/>
  <c r="N61" i="16"/>
  <c r="L61" i="17"/>
  <c r="L183" i="13"/>
  <c r="N152" i="13"/>
  <c r="L61" i="26"/>
  <c r="N61" i="26" s="1"/>
  <c r="N156" i="24"/>
  <c r="L132" i="13"/>
  <c r="L57" i="17"/>
  <c r="N57" i="16"/>
  <c r="L57" i="26"/>
  <c r="N57" i="26" s="1"/>
  <c r="N144" i="24"/>
  <c r="N55" i="16"/>
  <c r="L55" i="17"/>
  <c r="L56" i="17"/>
  <c r="N56" i="16"/>
  <c r="E132" i="13"/>
  <c r="N58" i="16"/>
  <c r="L58" i="17"/>
  <c r="L58" i="26"/>
  <c r="N58" i="26" s="1"/>
  <c r="N148" i="24"/>
  <c r="L56" i="26"/>
  <c r="N56" i="26" s="1"/>
  <c r="N140" i="24"/>
  <c r="L135" i="24"/>
  <c r="N135" i="24" s="1"/>
  <c r="L55" i="26"/>
  <c r="N55" i="26" s="1"/>
  <c r="N136" i="24"/>
  <c r="L52" i="26"/>
  <c r="N52" i="26" s="1"/>
  <c r="N128" i="24"/>
  <c r="L104" i="13"/>
  <c r="N104" i="13" s="1"/>
  <c r="L48" i="26"/>
  <c r="N48" i="26" s="1"/>
  <c r="N116" i="24"/>
  <c r="L52" i="17"/>
  <c r="N52" i="16"/>
  <c r="N47" i="16"/>
  <c r="L47" i="17"/>
  <c r="N51" i="16"/>
  <c r="L51" i="17"/>
  <c r="L51" i="26"/>
  <c r="N51" i="26" s="1"/>
  <c r="N124" i="24"/>
  <c r="F51" i="17"/>
  <c r="D104" i="13"/>
  <c r="D181" i="13" s="1"/>
  <c r="D206" i="13" s="1"/>
  <c r="L48" i="17"/>
  <c r="N48" i="16"/>
  <c r="L50" i="26"/>
  <c r="N50" i="26" s="1"/>
  <c r="N120" i="24"/>
  <c r="L50" i="17"/>
  <c r="N50" i="16"/>
  <c r="L47" i="26"/>
  <c r="N47" i="26" s="1"/>
  <c r="N112" i="24"/>
  <c r="L42" i="26"/>
  <c r="N42" i="26" s="1"/>
  <c r="N96" i="24"/>
  <c r="N44" i="16"/>
  <c r="L44" i="17"/>
  <c r="I88" i="24"/>
  <c r="I41" i="26" s="1"/>
  <c r="F88" i="24"/>
  <c r="F41" i="26" s="1"/>
  <c r="L43" i="26"/>
  <c r="N43" i="26" s="1"/>
  <c r="N100" i="24"/>
  <c r="C88" i="13"/>
  <c r="F88" i="13"/>
  <c r="L44" i="26"/>
  <c r="N44" i="26" s="1"/>
  <c r="N92" i="24"/>
  <c r="L91" i="24"/>
  <c r="N91" i="24" s="1"/>
  <c r="N91" i="13"/>
  <c r="E88" i="13"/>
  <c r="L88" i="13"/>
  <c r="N42" i="16"/>
  <c r="L42" i="17"/>
  <c r="C285" i="8"/>
  <c r="C286" i="8" s="1"/>
  <c r="L28" i="17"/>
  <c r="N28" i="16"/>
  <c r="L30" i="26"/>
  <c r="N30" i="26" s="1"/>
  <c r="N52" i="24"/>
  <c r="L32" i="26"/>
  <c r="N32" i="26" s="1"/>
  <c r="N60" i="24"/>
  <c r="L31" i="26"/>
  <c r="N31" i="26" s="1"/>
  <c r="N56" i="24"/>
  <c r="D46" i="24"/>
  <c r="D44" i="24" s="1"/>
  <c r="D28" i="26" s="1"/>
  <c r="L28" i="26"/>
  <c r="N28" i="26" s="1"/>
  <c r="N44" i="24"/>
  <c r="L29" i="26"/>
  <c r="N29" i="26" s="1"/>
  <c r="N48" i="24"/>
  <c r="N30" i="16"/>
  <c r="L30" i="17"/>
  <c r="L203" i="13"/>
  <c r="N178" i="13"/>
  <c r="E24" i="13"/>
  <c r="K26" i="17"/>
  <c r="N26" i="16"/>
  <c r="L26" i="17"/>
  <c r="L26" i="26"/>
  <c r="N26" i="26" s="1"/>
  <c r="N40" i="24"/>
  <c r="L25" i="26"/>
  <c r="N25" i="26" s="1"/>
  <c r="N36" i="24"/>
  <c r="K25" i="17"/>
  <c r="L25" i="17"/>
  <c r="N25" i="16"/>
  <c r="L24" i="13"/>
  <c r="K24" i="17"/>
  <c r="N24" i="16"/>
  <c r="L24" i="17"/>
  <c r="L27" i="24"/>
  <c r="N27" i="24" s="1"/>
  <c r="N27" i="13"/>
  <c r="L24" i="26"/>
  <c r="N24" i="26" s="1"/>
  <c r="N32" i="24"/>
  <c r="F24" i="13"/>
  <c r="L20" i="26"/>
  <c r="N20" i="26" s="1"/>
  <c r="N20" i="24"/>
  <c r="E12" i="13"/>
  <c r="E176" i="13" s="1"/>
  <c r="E201" i="13" s="1"/>
  <c r="L19" i="17"/>
  <c r="N19" i="16"/>
  <c r="L20" i="17"/>
  <c r="N20" i="16"/>
  <c r="H12" i="24"/>
  <c r="H18" i="26" s="1"/>
  <c r="H17" i="26" s="1"/>
  <c r="H6" i="26" s="1"/>
  <c r="G12" i="24"/>
  <c r="G18" i="26" s="1"/>
  <c r="H12" i="13"/>
  <c r="H176" i="13" s="1"/>
  <c r="H201" i="13" s="1"/>
  <c r="L12" i="13"/>
  <c r="L18" i="16" s="1"/>
  <c r="N14" i="13"/>
  <c r="L19" i="26"/>
  <c r="N19" i="26" s="1"/>
  <c r="N16" i="24"/>
  <c r="K37" i="17"/>
  <c r="N37" i="16"/>
  <c r="L37" i="17"/>
  <c r="N39" i="16"/>
  <c r="L39" i="17"/>
  <c r="N38" i="16"/>
  <c r="L38" i="17"/>
  <c r="L36" i="26"/>
  <c r="N36" i="26" s="1"/>
  <c r="N72" i="24"/>
  <c r="L37" i="26"/>
  <c r="N37" i="26" s="1"/>
  <c r="N76" i="24"/>
  <c r="L38" i="26"/>
  <c r="N38" i="26" s="1"/>
  <c r="N80" i="24"/>
  <c r="L67" i="24"/>
  <c r="N67" i="13"/>
  <c r="L39" i="26"/>
  <c r="N39" i="26" s="1"/>
  <c r="N84" i="24"/>
  <c r="L182" i="13"/>
  <c r="N132" i="13"/>
  <c r="G132" i="24"/>
  <c r="G54" i="26" s="1"/>
  <c r="I88" i="13"/>
  <c r="L35" i="17"/>
  <c r="N35" i="16"/>
  <c r="L35" i="26"/>
  <c r="N35" i="26" s="1"/>
  <c r="N68" i="24"/>
  <c r="K23" i="17"/>
  <c r="L23" i="17"/>
  <c r="N23" i="16"/>
  <c r="L23" i="26"/>
  <c r="N23" i="26" s="1"/>
  <c r="N28" i="24"/>
  <c r="N32" i="16"/>
  <c r="L32" i="17"/>
  <c r="F26" i="24"/>
  <c r="F24" i="24" s="1"/>
  <c r="F22" i="26" s="1"/>
  <c r="G46" i="24"/>
  <c r="G44" i="24" s="1"/>
  <c r="G28" i="26" s="1"/>
  <c r="E162" i="24"/>
  <c r="E160" i="24" s="1"/>
  <c r="E63" i="26" s="1"/>
  <c r="E62" i="26" s="1"/>
  <c r="E14" i="26" s="1"/>
  <c r="I152" i="13"/>
  <c r="L162" i="24"/>
  <c r="I24" i="24"/>
  <c r="I22" i="26" s="1"/>
  <c r="I21" i="26" s="1"/>
  <c r="I7" i="26" s="1"/>
  <c r="L64" i="13"/>
  <c r="I104" i="24"/>
  <c r="I46" i="26" s="1"/>
  <c r="I45" i="26" s="1"/>
  <c r="I11" i="26" s="1"/>
  <c r="F104" i="24"/>
  <c r="F46" i="26" s="1"/>
  <c r="H152" i="24"/>
  <c r="H60" i="26" s="1"/>
  <c r="I44" i="24"/>
  <c r="I28" i="26" s="1"/>
  <c r="I27" i="26" s="1"/>
  <c r="I8" i="26" s="1"/>
  <c r="H44" i="24"/>
  <c r="H28" i="26" s="1"/>
  <c r="E44" i="24"/>
  <c r="E28" i="26" s="1"/>
  <c r="D152" i="24"/>
  <c r="D60" i="26" s="1"/>
  <c r="D104" i="24"/>
  <c r="D46" i="26" s="1"/>
  <c r="D45" i="26" s="1"/>
  <c r="D11" i="26" s="1"/>
  <c r="I64" i="24"/>
  <c r="I34" i="26" s="1"/>
  <c r="L104" i="24"/>
  <c r="L108" i="24"/>
  <c r="H160" i="24"/>
  <c r="H63" i="26" s="1"/>
  <c r="H62" i="26" s="1"/>
  <c r="H14" i="26" s="1"/>
  <c r="H24" i="24"/>
  <c r="H22" i="26" s="1"/>
  <c r="E152" i="24"/>
  <c r="E60" i="26" s="1"/>
  <c r="D160" i="24"/>
  <c r="D63" i="26" s="1"/>
  <c r="D62" i="26" s="1"/>
  <c r="D14" i="26" s="1"/>
  <c r="F154" i="24"/>
  <c r="F152" i="24" s="1"/>
  <c r="F60" i="26" s="1"/>
  <c r="C154" i="24"/>
  <c r="E152" i="13"/>
  <c r="C152" i="13"/>
  <c r="H152" i="13"/>
  <c r="H60" i="16" s="1"/>
  <c r="H104" i="24"/>
  <c r="H46" i="26" s="1"/>
  <c r="I104" i="13"/>
  <c r="I181" i="13" s="1"/>
  <c r="I206" i="13" s="1"/>
  <c r="G47" i="17"/>
  <c r="H104" i="13"/>
  <c r="H181" i="13" s="1"/>
  <c r="H206" i="13" s="1"/>
  <c r="E104" i="13"/>
  <c r="E46" i="16" s="1"/>
  <c r="F104" i="13"/>
  <c r="F46" i="16" s="1"/>
  <c r="I176" i="13"/>
  <c r="I201" i="13" s="1"/>
  <c r="E24" i="24"/>
  <c r="E22" i="26" s="1"/>
  <c r="K162" i="13"/>
  <c r="K160" i="13" s="1"/>
  <c r="K195" i="2"/>
  <c r="G160" i="13"/>
  <c r="G184" i="13" s="1"/>
  <c r="G209" i="13" s="1"/>
  <c r="K154" i="13"/>
  <c r="K176" i="1"/>
  <c r="I183" i="13"/>
  <c r="I208" i="13" s="1"/>
  <c r="K155" i="13"/>
  <c r="K155" i="24" s="1"/>
  <c r="K186" i="1"/>
  <c r="K135" i="13"/>
  <c r="K135" i="24" s="1"/>
  <c r="K132" i="24" s="1"/>
  <c r="K54" i="26" s="1"/>
  <c r="K53" i="26" s="1"/>
  <c r="K12" i="26" s="1"/>
  <c r="K253" i="5"/>
  <c r="C300" i="6"/>
  <c r="C276" i="6"/>
  <c r="K276" i="6"/>
  <c r="K107" i="13"/>
  <c r="K107" i="24" s="1"/>
  <c r="K104" i="24" s="1"/>
  <c r="K46" i="26" s="1"/>
  <c r="K300" i="6"/>
  <c r="K91" i="13"/>
  <c r="K91" i="24" s="1"/>
  <c r="K230" i="7"/>
  <c r="K90" i="13"/>
  <c r="K90" i="24" s="1"/>
  <c r="K215" i="7"/>
  <c r="K66" i="13"/>
  <c r="K255" i="8"/>
  <c r="C276" i="8"/>
  <c r="K67" i="13"/>
  <c r="K67" i="24" s="1"/>
  <c r="K276" i="8"/>
  <c r="C66" i="13"/>
  <c r="C64" i="13" s="1"/>
  <c r="C255" i="8"/>
  <c r="K47" i="13"/>
  <c r="K47" i="24" s="1"/>
  <c r="K253" i="9"/>
  <c r="K46" i="13"/>
  <c r="K235" i="9"/>
  <c r="H24" i="13"/>
  <c r="H177" i="13" s="1"/>
  <c r="H202" i="13" s="1"/>
  <c r="K27" i="13"/>
  <c r="K27" i="24" s="1"/>
  <c r="K24" i="24" s="1"/>
  <c r="K22" i="26" s="1"/>
  <c r="K21" i="26" s="1"/>
  <c r="K7" i="26" s="1"/>
  <c r="K255" i="10"/>
  <c r="L26" i="24"/>
  <c r="L14" i="24"/>
  <c r="C207" i="11"/>
  <c r="I179" i="13"/>
  <c r="I204" i="13" s="1"/>
  <c r="K14" i="13"/>
  <c r="K195" i="11"/>
  <c r="C177" i="13"/>
  <c r="C202" i="13" s="1"/>
  <c r="D60" i="16"/>
  <c r="D183" i="13"/>
  <c r="D208" i="13" s="1"/>
  <c r="I184" i="13"/>
  <c r="I209" i="13" s="1"/>
  <c r="I180" i="13"/>
  <c r="I205" i="13" s="1"/>
  <c r="I54" i="16"/>
  <c r="I54" i="17" s="1"/>
  <c r="I182" i="13"/>
  <c r="I207" i="13" s="1"/>
  <c r="C180" i="13"/>
  <c r="C205" i="13" s="1"/>
  <c r="G60" i="16"/>
  <c r="G183" i="13"/>
  <c r="G208" i="13" s="1"/>
  <c r="G63" i="16"/>
  <c r="G22" i="16"/>
  <c r="G177" i="13"/>
  <c r="G202" i="13" s="1"/>
  <c r="G46" i="16"/>
  <c r="G45" i="16" s="1"/>
  <c r="G11" i="16" s="1"/>
  <c r="G181" i="13"/>
  <c r="G206" i="13" s="1"/>
  <c r="F176" i="13"/>
  <c r="F201" i="13" s="1"/>
  <c r="F63" i="16"/>
  <c r="F184" i="13"/>
  <c r="F209" i="13" s="1"/>
  <c r="G176" i="13"/>
  <c r="G201" i="13" s="1"/>
  <c r="E54" i="16"/>
  <c r="E53" i="16" s="1"/>
  <c r="E12" i="16" s="1"/>
  <c r="E182" i="13"/>
  <c r="E207" i="13" s="1"/>
  <c r="L88" i="24"/>
  <c r="D46" i="16"/>
  <c r="D45" i="16" s="1"/>
  <c r="E60" i="16"/>
  <c r="E183" i="13"/>
  <c r="E208" i="13" s="1"/>
  <c r="D22" i="16"/>
  <c r="D177" i="13"/>
  <c r="D202" i="13" s="1"/>
  <c r="I178" i="13"/>
  <c r="I203" i="13" s="1"/>
  <c r="C182" i="13"/>
  <c r="C207" i="13" s="1"/>
  <c r="E28" i="16"/>
  <c r="E27" i="16" s="1"/>
  <c r="E8" i="16" s="1"/>
  <c r="E178" i="13"/>
  <c r="E203" i="13" s="1"/>
  <c r="I22" i="16"/>
  <c r="I177" i="13"/>
  <c r="I202" i="13" s="1"/>
  <c r="D41" i="16"/>
  <c r="D180" i="13"/>
  <c r="D205" i="13" s="1"/>
  <c r="H41" i="16"/>
  <c r="H180" i="13"/>
  <c r="H205" i="13" s="1"/>
  <c r="C178" i="13"/>
  <c r="C203" i="13" s="1"/>
  <c r="D176" i="13"/>
  <c r="D201" i="13" s="1"/>
  <c r="E41" i="16"/>
  <c r="D41" i="17" s="1"/>
  <c r="E180" i="13"/>
  <c r="E205" i="13" s="1"/>
  <c r="C184" i="13"/>
  <c r="C209" i="13" s="1"/>
  <c r="F28" i="16"/>
  <c r="F178" i="13"/>
  <c r="F203" i="13" s="1"/>
  <c r="D54" i="16"/>
  <c r="D182" i="13"/>
  <c r="D207" i="13" s="1"/>
  <c r="H63" i="16"/>
  <c r="H62" i="16" s="1"/>
  <c r="H14" i="16" s="1"/>
  <c r="H184" i="13"/>
  <c r="H209" i="13" s="1"/>
  <c r="G54" i="16"/>
  <c r="G182" i="13"/>
  <c r="G207" i="13" s="1"/>
  <c r="H54" i="16"/>
  <c r="H182" i="13"/>
  <c r="H207" i="13" s="1"/>
  <c r="E63" i="16"/>
  <c r="E62" i="16" s="1"/>
  <c r="E22" i="16"/>
  <c r="E177" i="13"/>
  <c r="E202" i="13" s="1"/>
  <c r="H46" i="16"/>
  <c r="H45" i="16" s="1"/>
  <c r="H11" i="16" s="1"/>
  <c r="L181" i="13"/>
  <c r="F60" i="16"/>
  <c r="F60" i="17" s="1"/>
  <c r="F183" i="13"/>
  <c r="F208" i="13" s="1"/>
  <c r="F22" i="16"/>
  <c r="F177" i="13"/>
  <c r="F202" i="13" s="1"/>
  <c r="F54" i="16"/>
  <c r="F182" i="13"/>
  <c r="F207" i="13" s="1"/>
  <c r="F41" i="16"/>
  <c r="F180" i="13"/>
  <c r="F205" i="13" s="1"/>
  <c r="G41" i="16"/>
  <c r="G40" i="16" s="1"/>
  <c r="G10" i="16" s="1"/>
  <c r="G180" i="13"/>
  <c r="G205" i="13" s="1"/>
  <c r="H28" i="16"/>
  <c r="H178" i="13"/>
  <c r="H203" i="13" s="1"/>
  <c r="D63" i="16"/>
  <c r="D184" i="13"/>
  <c r="D209" i="13" s="1"/>
  <c r="G28" i="16"/>
  <c r="G178" i="13"/>
  <c r="G203" i="13" s="1"/>
  <c r="D28" i="16"/>
  <c r="D178" i="13"/>
  <c r="D203" i="13" s="1"/>
  <c r="F181" i="13"/>
  <c r="F206" i="13" s="1"/>
  <c r="E310" i="6"/>
  <c r="D310" i="6"/>
  <c r="K212" i="2"/>
  <c r="K217" i="2" s="1"/>
  <c r="H18" i="16"/>
  <c r="H17" i="16" s="1"/>
  <c r="E59" i="26"/>
  <c r="E13" i="26" s="1"/>
  <c r="L132" i="24"/>
  <c r="D18" i="16"/>
  <c r="D17" i="16" s="1"/>
  <c r="F18" i="16"/>
  <c r="F17" i="16" s="1"/>
  <c r="F6" i="16" s="1"/>
  <c r="G18" i="16"/>
  <c r="K36" i="17"/>
  <c r="K39" i="17"/>
  <c r="K64" i="17"/>
  <c r="K65" i="17"/>
  <c r="K61" i="17"/>
  <c r="L59" i="16"/>
  <c r="K56" i="17"/>
  <c r="K58" i="17"/>
  <c r="K55" i="17"/>
  <c r="K57" i="17"/>
  <c r="K52" i="17"/>
  <c r="K50" i="17"/>
  <c r="K51" i="17"/>
  <c r="K48" i="17"/>
  <c r="K47" i="17"/>
  <c r="K35" i="17"/>
  <c r="C71" i="24"/>
  <c r="K38" i="17"/>
  <c r="C16" i="13"/>
  <c r="C19" i="16" s="1"/>
  <c r="K19" i="17"/>
  <c r="K20" i="17"/>
  <c r="L27" i="16"/>
  <c r="L22" i="16"/>
  <c r="L34" i="16"/>
  <c r="L49" i="16"/>
  <c r="L54" i="16"/>
  <c r="L46" i="16"/>
  <c r="L63" i="16"/>
  <c r="K43" i="17"/>
  <c r="J43" i="17"/>
  <c r="K42" i="17"/>
  <c r="K44" i="17"/>
  <c r="J44" i="17"/>
  <c r="K32" i="17"/>
  <c r="J32" i="17"/>
  <c r="K31" i="17"/>
  <c r="J31" i="17"/>
  <c r="K29" i="17"/>
  <c r="K30" i="17"/>
  <c r="J30" i="17"/>
  <c r="L73" i="16"/>
  <c r="L217" i="11"/>
  <c r="L78" i="16" s="1"/>
  <c r="H59" i="26"/>
  <c r="H13" i="26" s="1"/>
  <c r="K66" i="24"/>
  <c r="K64" i="24" s="1"/>
  <c r="K34" i="26" s="1"/>
  <c r="K33" i="26" s="1"/>
  <c r="K9" i="26" s="1"/>
  <c r="K64" i="13"/>
  <c r="K24" i="13"/>
  <c r="K154" i="24"/>
  <c r="K72" i="16"/>
  <c r="K162" i="24"/>
  <c r="K160" i="24" s="1"/>
  <c r="K63" i="26" s="1"/>
  <c r="K62" i="26" s="1"/>
  <c r="K14" i="26" s="1"/>
  <c r="K110" i="24"/>
  <c r="K108" i="24" s="1"/>
  <c r="K49" i="26" s="1"/>
  <c r="K108" i="13"/>
  <c r="K49" i="16" s="1"/>
  <c r="J49" i="17" s="1"/>
  <c r="K46" i="24"/>
  <c r="K12" i="13"/>
  <c r="K176" i="13" s="1"/>
  <c r="K201" i="13" s="1"/>
  <c r="K14" i="24"/>
  <c r="K12" i="24" s="1"/>
  <c r="K18" i="26" s="1"/>
  <c r="K17" i="26" s="1"/>
  <c r="K6" i="26" s="1"/>
  <c r="K71" i="16"/>
  <c r="K132" i="13"/>
  <c r="C216" i="11"/>
  <c r="C217" i="11" s="1"/>
  <c r="F23" i="17"/>
  <c r="D58" i="17"/>
  <c r="C76" i="16"/>
  <c r="G7" i="24"/>
  <c r="H7" i="24"/>
  <c r="D7" i="24"/>
  <c r="I6" i="24"/>
  <c r="F12" i="24"/>
  <c r="F18" i="26" s="1"/>
  <c r="F17" i="26" s="1"/>
  <c r="F6" i="26" s="1"/>
  <c r="F7" i="24"/>
  <c r="E7" i="24"/>
  <c r="I7" i="24"/>
  <c r="D63" i="17"/>
  <c r="G48" i="17"/>
  <c r="E58" i="17"/>
  <c r="E20" i="17"/>
  <c r="E44" i="17"/>
  <c r="F52" i="17"/>
  <c r="D59" i="26"/>
  <c r="D13" i="26" s="1"/>
  <c r="F47" i="17"/>
  <c r="G26" i="17"/>
  <c r="F61" i="17"/>
  <c r="F59" i="26"/>
  <c r="F13" i="26" s="1"/>
  <c r="F62" i="26"/>
  <c r="F14" i="26" s="1"/>
  <c r="I17" i="26"/>
  <c r="I6" i="26" s="1"/>
  <c r="I59" i="26"/>
  <c r="I13" i="26" s="1"/>
  <c r="F240" i="7"/>
  <c r="C66" i="24"/>
  <c r="C64" i="24" s="1"/>
  <c r="G51" i="17"/>
  <c r="C240" i="7"/>
  <c r="F217" i="2"/>
  <c r="C111" i="24"/>
  <c r="C108" i="13"/>
  <c r="C75" i="16"/>
  <c r="I263" i="9"/>
  <c r="C264" i="10"/>
  <c r="C265" i="10" s="1"/>
  <c r="H310" i="6"/>
  <c r="G58" i="17"/>
  <c r="D29" i="17"/>
  <c r="E30" i="17"/>
  <c r="C263" i="9"/>
  <c r="H265" i="10"/>
  <c r="F32" i="17"/>
  <c r="G50" i="17"/>
  <c r="F44" i="17"/>
  <c r="D32" i="17"/>
  <c r="C56" i="24"/>
  <c r="C31" i="26" s="1"/>
  <c r="D265" i="10"/>
  <c r="F24" i="17"/>
  <c r="I310" i="6"/>
  <c r="C310" i="6"/>
  <c r="F59" i="16"/>
  <c r="F13" i="16" s="1"/>
  <c r="E22" i="17"/>
  <c r="D30" i="17"/>
  <c r="D17" i="26"/>
  <c r="D6" i="26" s="1"/>
  <c r="E27" i="26"/>
  <c r="E8" i="26" s="1"/>
  <c r="C20" i="17"/>
  <c r="F30" i="17"/>
  <c r="F29" i="17"/>
  <c r="K305" i="6"/>
  <c r="K310" i="6" s="1"/>
  <c r="G20" i="17"/>
  <c r="C263" i="5"/>
  <c r="E263" i="9"/>
  <c r="G62" i="26"/>
  <c r="G14" i="26" s="1"/>
  <c r="I53" i="26"/>
  <c r="I12" i="26" s="1"/>
  <c r="I40" i="26"/>
  <c r="I10" i="26" s="1"/>
  <c r="F26" i="17"/>
  <c r="F54" i="17"/>
  <c r="E19" i="17"/>
  <c r="G44" i="17"/>
  <c r="I265" i="10"/>
  <c r="F22" i="17"/>
  <c r="F50" i="17"/>
  <c r="G54" i="17"/>
  <c r="D53" i="26"/>
  <c r="D12" i="26" s="1"/>
  <c r="H45" i="26"/>
  <c r="H11" i="26" s="1"/>
  <c r="G32" i="17"/>
  <c r="F27" i="26"/>
  <c r="F8" i="26" s="1"/>
  <c r="G30" i="17"/>
  <c r="G49" i="17"/>
  <c r="G42" i="17"/>
  <c r="G56" i="17"/>
  <c r="D240" i="7"/>
  <c r="F263" i="5"/>
  <c r="G263" i="5"/>
  <c r="F42" i="17"/>
  <c r="C58" i="17"/>
  <c r="E51" i="17"/>
  <c r="K281" i="8"/>
  <c r="K286" i="8" s="1"/>
  <c r="G46" i="17"/>
  <c r="F40" i="16"/>
  <c r="F10" i="16" s="1"/>
  <c r="E60" i="17"/>
  <c r="D22" i="17"/>
  <c r="G31" i="17"/>
  <c r="E21" i="16"/>
  <c r="E7" i="16" s="1"/>
  <c r="E265" i="10"/>
  <c r="H263" i="9"/>
  <c r="F310" i="6"/>
  <c r="C144" i="24"/>
  <c r="G40" i="26"/>
  <c r="G10" i="26" s="1"/>
  <c r="F57" i="17"/>
  <c r="E32" i="17"/>
  <c r="K235" i="7"/>
  <c r="K258" i="5"/>
  <c r="K263" i="5" s="1"/>
  <c r="D20" i="17"/>
  <c r="F43" i="17"/>
  <c r="C57" i="17"/>
  <c r="I217" i="2"/>
  <c r="F263" i="9"/>
  <c r="I217" i="11"/>
  <c r="G310" i="6"/>
  <c r="E57" i="17"/>
  <c r="I286" i="8"/>
  <c r="G17" i="26"/>
  <c r="G6" i="26" s="1"/>
  <c r="C48" i="24"/>
  <c r="C29" i="26" s="1"/>
  <c r="I62" i="26"/>
  <c r="I14" i="26" s="1"/>
  <c r="K191" i="1"/>
  <c r="K196" i="1" s="1"/>
  <c r="K258" i="9"/>
  <c r="K263" i="9" s="1"/>
  <c r="K212" i="11"/>
  <c r="C32" i="17"/>
  <c r="G57" i="17"/>
  <c r="H240" i="7"/>
  <c r="F19" i="17"/>
  <c r="E24" i="17"/>
  <c r="E53" i="26"/>
  <c r="E12" i="26" s="1"/>
  <c r="G29" i="17"/>
  <c r="F53" i="16"/>
  <c r="F12" i="16" s="1"/>
  <c r="F265" i="10"/>
  <c r="E23" i="17"/>
  <c r="F45" i="26"/>
  <c r="F11" i="26" s="1"/>
  <c r="G43" i="17"/>
  <c r="D44" i="17"/>
  <c r="E42" i="17"/>
  <c r="F53" i="26"/>
  <c r="F12" i="26" s="1"/>
  <c r="G21" i="26"/>
  <c r="G7" i="26" s="1"/>
  <c r="G53" i="26"/>
  <c r="G12" i="26" s="1"/>
  <c r="C39" i="26"/>
  <c r="C88" i="24"/>
  <c r="C132" i="24"/>
  <c r="C156" i="24"/>
  <c r="C104" i="24"/>
  <c r="C120" i="24"/>
  <c r="C24" i="24"/>
  <c r="C152" i="24"/>
  <c r="C124" i="24"/>
  <c r="C28" i="24"/>
  <c r="C32" i="26"/>
  <c r="C26" i="26"/>
  <c r="C36" i="26"/>
  <c r="G45" i="26"/>
  <c r="G11" i="26" s="1"/>
  <c r="E40" i="26"/>
  <c r="E10" i="26" s="1"/>
  <c r="C140" i="24"/>
  <c r="C80" i="24"/>
  <c r="G59" i="26"/>
  <c r="G13" i="26" s="1"/>
  <c r="C43" i="26"/>
  <c r="C92" i="24"/>
  <c r="D40" i="26"/>
  <c r="D10" i="26" s="1"/>
  <c r="H21" i="26"/>
  <c r="H7" i="26" s="1"/>
  <c r="E45" i="26"/>
  <c r="E11" i="26" s="1"/>
  <c r="D21" i="26"/>
  <c r="D7" i="26" s="1"/>
  <c r="I33" i="26"/>
  <c r="I9" i="26" s="1"/>
  <c r="C116" i="24"/>
  <c r="C36" i="24"/>
  <c r="F21" i="26"/>
  <c r="F7" i="26" s="1"/>
  <c r="C136" i="24"/>
  <c r="G27" i="26"/>
  <c r="G8" i="26" s="1"/>
  <c r="H53" i="26"/>
  <c r="H12" i="26" s="1"/>
  <c r="H40" i="26"/>
  <c r="H10" i="26" s="1"/>
  <c r="C160" i="24"/>
  <c r="C12" i="24"/>
  <c r="C168" i="24"/>
  <c r="C44" i="24"/>
  <c r="C16" i="24"/>
  <c r="C20" i="26"/>
  <c r="C148" i="24"/>
  <c r="F40" i="26"/>
  <c r="F10" i="26" s="1"/>
  <c r="C96" i="24"/>
  <c r="C68" i="24"/>
  <c r="C76" i="24"/>
  <c r="E17" i="26"/>
  <c r="E6" i="26" s="1"/>
  <c r="D27" i="26"/>
  <c r="D8" i="26" s="1"/>
  <c r="C164" i="24"/>
  <c r="H27" i="26"/>
  <c r="H8" i="26" s="1"/>
  <c r="C112" i="24"/>
  <c r="C128" i="24"/>
  <c r="C32" i="24"/>
  <c r="E21" i="26"/>
  <c r="E7" i="26" s="1"/>
  <c r="C52" i="24"/>
  <c r="G24" i="17"/>
  <c r="F25" i="17"/>
  <c r="G25" i="17"/>
  <c r="F21" i="16"/>
  <c r="D25" i="17"/>
  <c r="E25" i="17"/>
  <c r="D23" i="17"/>
  <c r="E263" i="5"/>
  <c r="E217" i="2"/>
  <c r="I22" i="17"/>
  <c r="C47" i="16"/>
  <c r="C24" i="16"/>
  <c r="C50" i="16"/>
  <c r="C52" i="16"/>
  <c r="C64" i="16"/>
  <c r="C46" i="16"/>
  <c r="C22" i="16"/>
  <c r="C37" i="16"/>
  <c r="C44" i="16"/>
  <c r="C38" i="16"/>
  <c r="C56" i="16"/>
  <c r="C18" i="16"/>
  <c r="C35" i="16"/>
  <c r="C41" i="16"/>
  <c r="C54" i="16"/>
  <c r="C63" i="16"/>
  <c r="C49" i="16"/>
  <c r="C51" i="16"/>
  <c r="C61" i="16"/>
  <c r="C48" i="16"/>
  <c r="C28" i="16"/>
  <c r="C25" i="16"/>
  <c r="C42" i="16"/>
  <c r="C30" i="16"/>
  <c r="C23" i="16"/>
  <c r="C65" i="16"/>
  <c r="C43" i="16"/>
  <c r="C29" i="16"/>
  <c r="C36" i="16"/>
  <c r="C55" i="16"/>
  <c r="C31" i="16"/>
  <c r="C39" i="16"/>
  <c r="C26" i="16"/>
  <c r="F20" i="17"/>
  <c r="G263" i="9"/>
  <c r="D263" i="5"/>
  <c r="G19" i="17"/>
  <c r="F65" i="17"/>
  <c r="I263" i="5"/>
  <c r="C217" i="2"/>
  <c r="G265" i="10"/>
  <c r="H263" i="5"/>
  <c r="F217" i="11"/>
  <c r="G240" i="7"/>
  <c r="D263" i="9"/>
  <c r="E217" i="11"/>
  <c r="I73" i="16"/>
  <c r="C73" i="16"/>
  <c r="D217" i="11"/>
  <c r="H217" i="11"/>
  <c r="G217" i="11"/>
  <c r="I77" i="16"/>
  <c r="G217" i="2"/>
  <c r="G65" i="17"/>
  <c r="E29" i="17"/>
  <c r="E55" i="17"/>
  <c r="D57" i="17"/>
  <c r="D53" i="16"/>
  <c r="D12" i="16" s="1"/>
  <c r="D55" i="17"/>
  <c r="E64" i="17"/>
  <c r="F56" i="17"/>
  <c r="F55" i="17"/>
  <c r="G55" i="17"/>
  <c r="G59" i="16"/>
  <c r="G13" i="16" s="1"/>
  <c r="E65" i="17"/>
  <c r="H53" i="16"/>
  <c r="H12" i="16" s="1"/>
  <c r="H40" i="16"/>
  <c r="F27" i="16"/>
  <c r="F8" i="16" s="1"/>
  <c r="G21" i="16"/>
  <c r="F64" i="17"/>
  <c r="F58" i="17"/>
  <c r="G53" i="16"/>
  <c r="F28" i="17"/>
  <c r="G23" i="17"/>
  <c r="H26" i="17"/>
  <c r="E31" i="17"/>
  <c r="D42" i="17"/>
  <c r="D64" i="17"/>
  <c r="E48" i="17"/>
  <c r="F31" i="17"/>
  <c r="G27" i="16"/>
  <c r="D31" i="17"/>
  <c r="D27" i="16"/>
  <c r="D8" i="16" s="1"/>
  <c r="H56" i="17"/>
  <c r="I31" i="16"/>
  <c r="I31" i="17" s="1"/>
  <c r="I34" i="16"/>
  <c r="I34" i="17" s="1"/>
  <c r="I52" i="16"/>
  <c r="I52" i="17" s="1"/>
  <c r="I38" i="16"/>
  <c r="I38" i="17" s="1"/>
  <c r="I32" i="16"/>
  <c r="I32" i="17" s="1"/>
  <c r="H58" i="17"/>
  <c r="I30" i="16"/>
  <c r="I30" i="17" s="1"/>
  <c r="I49" i="16"/>
  <c r="I49" i="17" s="1"/>
  <c r="I44" i="16"/>
  <c r="I44" i="17" s="1"/>
  <c r="I25" i="16"/>
  <c r="I25" i="17" s="1"/>
  <c r="I20" i="16"/>
  <c r="I20" i="17" s="1"/>
  <c r="H55" i="17"/>
  <c r="I29" i="16"/>
  <c r="I29" i="17" s="1"/>
  <c r="I36" i="16"/>
  <c r="I36" i="17" s="1"/>
  <c r="I65" i="16"/>
  <c r="I65" i="17" s="1"/>
  <c r="I18" i="16"/>
  <c r="I48" i="16"/>
  <c r="I48" i="17" s="1"/>
  <c r="I51" i="16"/>
  <c r="I51" i="17" s="1"/>
  <c r="I24" i="16"/>
  <c r="I24" i="17" s="1"/>
  <c r="I28" i="16"/>
  <c r="I28" i="17" s="1"/>
  <c r="F48" i="17"/>
  <c r="I23" i="16"/>
  <c r="I23" i="17" s="1"/>
  <c r="I43" i="16"/>
  <c r="I43" i="17" s="1"/>
  <c r="I50" i="16"/>
  <c r="I50" i="17" s="1"/>
  <c r="I41" i="16"/>
  <c r="I41" i="17" s="1"/>
  <c r="I19" i="16"/>
  <c r="I19" i="17" s="1"/>
  <c r="I64" i="16"/>
  <c r="I64" i="17" s="1"/>
  <c r="D40" i="16"/>
  <c r="D10" i="16" s="1"/>
  <c r="H54" i="17"/>
  <c r="I60" i="16"/>
  <c r="I63" i="16"/>
  <c r="I63" i="17" s="1"/>
  <c r="I47" i="16"/>
  <c r="I47" i="17" s="1"/>
  <c r="I61" i="16"/>
  <c r="I61" i="17" s="1"/>
  <c r="I42" i="16"/>
  <c r="I42" i="17" s="1"/>
  <c r="I57" i="16"/>
  <c r="G64" i="17"/>
  <c r="D48" i="17"/>
  <c r="D62" i="16"/>
  <c r="D14" i="16" s="1"/>
  <c r="D65" i="17"/>
  <c r="D52" i="17"/>
  <c r="E52" i="17"/>
  <c r="D24" i="17"/>
  <c r="E59" i="16"/>
  <c r="D50" i="17"/>
  <c r="E50" i="17"/>
  <c r="D51" i="17"/>
  <c r="D47" i="17"/>
  <c r="E47" i="17"/>
  <c r="D59" i="16"/>
  <c r="G61" i="17"/>
  <c r="D21" i="16"/>
  <c r="D19" i="17"/>
  <c r="D61" i="17"/>
  <c r="E61" i="17"/>
  <c r="D49" i="17"/>
  <c r="D254" i="8"/>
  <c r="D251" i="8"/>
  <c r="D248" i="8"/>
  <c r="D245" i="8"/>
  <c r="D242" i="8"/>
  <c r="D239" i="8"/>
  <c r="E232" i="8"/>
  <c r="D253" i="8"/>
  <c r="D250" i="8"/>
  <c r="D247" i="8"/>
  <c r="D244" i="8"/>
  <c r="D241" i="8"/>
  <c r="D238" i="8"/>
  <c r="G28" i="17" l="1"/>
  <c r="E18" i="16"/>
  <c r="E17" i="16" s="1"/>
  <c r="G18" i="17"/>
  <c r="E18" i="17"/>
  <c r="E63" i="17"/>
  <c r="F62" i="16"/>
  <c r="F14" i="16" s="1"/>
  <c r="F63" i="17"/>
  <c r="G62" i="16"/>
  <c r="G14" i="16" s="1"/>
  <c r="L160" i="24"/>
  <c r="N162" i="24"/>
  <c r="L184" i="13"/>
  <c r="N160" i="13"/>
  <c r="G63" i="17"/>
  <c r="N63" i="16"/>
  <c r="L63" i="17"/>
  <c r="H59" i="16"/>
  <c r="G60" i="17"/>
  <c r="K152" i="24"/>
  <c r="K60" i="26" s="1"/>
  <c r="K59" i="26" s="1"/>
  <c r="K13" i="26" s="1"/>
  <c r="L208" i="13"/>
  <c r="N183" i="13"/>
  <c r="N59" i="16"/>
  <c r="L59" i="17"/>
  <c r="H183" i="13"/>
  <c r="H208" i="13" s="1"/>
  <c r="L60" i="26"/>
  <c r="N152" i="24"/>
  <c r="L46" i="26"/>
  <c r="N46" i="26" s="1"/>
  <c r="N104" i="24"/>
  <c r="N46" i="16"/>
  <c r="L46" i="17"/>
  <c r="L180" i="13"/>
  <c r="N88" i="13"/>
  <c r="G41" i="17"/>
  <c r="L41" i="26"/>
  <c r="N88" i="24"/>
  <c r="L41" i="16"/>
  <c r="H27" i="16"/>
  <c r="L27" i="26"/>
  <c r="L22" i="17"/>
  <c r="N22" i="16"/>
  <c r="L177" i="13"/>
  <c r="N24" i="13"/>
  <c r="H22" i="16"/>
  <c r="H21" i="16" s="1"/>
  <c r="H7" i="16" s="1"/>
  <c r="L24" i="24"/>
  <c r="N26" i="24"/>
  <c r="L12" i="24"/>
  <c r="N14" i="24"/>
  <c r="L176" i="13"/>
  <c r="N12" i="13"/>
  <c r="L18" i="17"/>
  <c r="N18" i="16"/>
  <c r="N34" i="16"/>
  <c r="L34" i="17"/>
  <c r="L64" i="24"/>
  <c r="N67" i="24"/>
  <c r="L7" i="24"/>
  <c r="N7" i="24" s="1"/>
  <c r="L179" i="13"/>
  <c r="L204" i="13" s="1"/>
  <c r="N64" i="13"/>
  <c r="N54" i="16"/>
  <c r="L54" i="17"/>
  <c r="L54" i="26"/>
  <c r="N132" i="24"/>
  <c r="L207" i="13"/>
  <c r="N182" i="13"/>
  <c r="N49" i="16"/>
  <c r="L49" i="17"/>
  <c r="L206" i="13"/>
  <c r="N181" i="13"/>
  <c r="L49" i="26"/>
  <c r="N49" i="26" s="1"/>
  <c r="N108" i="24"/>
  <c r="K44" i="13"/>
  <c r="K44" i="24"/>
  <c r="K28" i="26" s="1"/>
  <c r="K27" i="26" s="1"/>
  <c r="K8" i="26" s="1"/>
  <c r="D28" i="17"/>
  <c r="E28" i="17"/>
  <c r="L8" i="16"/>
  <c r="N27" i="16"/>
  <c r="L27" i="17"/>
  <c r="G17" i="16"/>
  <c r="G17" i="17" s="1"/>
  <c r="E54" i="17"/>
  <c r="G22" i="17"/>
  <c r="E40" i="16"/>
  <c r="E10" i="16" s="1"/>
  <c r="D54" i="17"/>
  <c r="H22" i="17"/>
  <c r="K88" i="13"/>
  <c r="F45" i="16"/>
  <c r="F11" i="16" s="1"/>
  <c r="F46" i="17"/>
  <c r="I46" i="16"/>
  <c r="I46" i="17" s="1"/>
  <c r="E41" i="17"/>
  <c r="L6" i="24"/>
  <c r="K104" i="13"/>
  <c r="K181" i="13" s="1"/>
  <c r="K206" i="13" s="1"/>
  <c r="L45" i="26"/>
  <c r="N45" i="26" s="1"/>
  <c r="D60" i="17"/>
  <c r="E233" i="8"/>
  <c r="E248" i="8" s="1"/>
  <c r="E241" i="8"/>
  <c r="C183" i="13"/>
  <c r="C208" i="13" s="1"/>
  <c r="C60" i="16"/>
  <c r="K152" i="13"/>
  <c r="K60" i="16" s="1"/>
  <c r="K60" i="17" s="1"/>
  <c r="E46" i="17"/>
  <c r="D46" i="17"/>
  <c r="E45" i="16"/>
  <c r="E181" i="13"/>
  <c r="E206" i="13" s="1"/>
  <c r="K7" i="24"/>
  <c r="I210" i="13"/>
  <c r="K54" i="16"/>
  <c r="J54" i="17" s="1"/>
  <c r="K182" i="13"/>
  <c r="K207" i="13" s="1"/>
  <c r="K28" i="16"/>
  <c r="J28" i="17" s="1"/>
  <c r="K178" i="13"/>
  <c r="K203" i="13" s="1"/>
  <c r="F41" i="17"/>
  <c r="K22" i="16"/>
  <c r="K21" i="16" s="1"/>
  <c r="K177" i="13"/>
  <c r="K202" i="13" s="1"/>
  <c r="C181" i="13"/>
  <c r="C206" i="13" s="1"/>
  <c r="K41" i="16"/>
  <c r="K41" i="17" s="1"/>
  <c r="K180" i="13"/>
  <c r="K205" i="13" s="1"/>
  <c r="K46" i="16"/>
  <c r="J46" i="17" s="1"/>
  <c r="K63" i="16"/>
  <c r="K62" i="16" s="1"/>
  <c r="K184" i="13"/>
  <c r="K209" i="13" s="1"/>
  <c r="K34" i="16"/>
  <c r="K33" i="16" s="1"/>
  <c r="K179" i="13"/>
  <c r="K204" i="13" s="1"/>
  <c r="C34" i="16"/>
  <c r="C179" i="13"/>
  <c r="C204" i="13" s="1"/>
  <c r="C176" i="13"/>
  <c r="C201" i="13" s="1"/>
  <c r="F18" i="17"/>
  <c r="K18" i="16"/>
  <c r="K18" i="17" s="1"/>
  <c r="L13" i="16"/>
  <c r="K49" i="17"/>
  <c r="L45" i="16"/>
  <c r="L33" i="16"/>
  <c r="L62" i="16"/>
  <c r="L53" i="16"/>
  <c r="L17" i="16"/>
  <c r="L21" i="16"/>
  <c r="K45" i="26"/>
  <c r="K11" i="26" s="1"/>
  <c r="K240" i="7"/>
  <c r="K73" i="16"/>
  <c r="K6" i="24"/>
  <c r="K88" i="24"/>
  <c r="K41" i="26" s="1"/>
  <c r="K40" i="26" s="1"/>
  <c r="K10" i="26" s="1"/>
  <c r="C6" i="24"/>
  <c r="C7" i="24"/>
  <c r="I4" i="24"/>
  <c r="C108" i="24"/>
  <c r="C49" i="26" s="1"/>
  <c r="C53" i="16"/>
  <c r="C77" i="16"/>
  <c r="G21" i="17"/>
  <c r="F45" i="17"/>
  <c r="C57" i="26"/>
  <c r="F10" i="17"/>
  <c r="C27" i="16"/>
  <c r="C27" i="17" s="1"/>
  <c r="E21" i="17"/>
  <c r="G7" i="16"/>
  <c r="G7" i="17" s="1"/>
  <c r="F53" i="17"/>
  <c r="C65" i="17"/>
  <c r="D21" i="17"/>
  <c r="F40" i="17"/>
  <c r="G40" i="17"/>
  <c r="C23" i="17"/>
  <c r="I4" i="26"/>
  <c r="I78" i="16"/>
  <c r="K217" i="11"/>
  <c r="C22" i="17"/>
  <c r="E53" i="17"/>
  <c r="C61" i="17"/>
  <c r="C47" i="17"/>
  <c r="C64" i="17"/>
  <c r="C18" i="17"/>
  <c r="C46" i="17"/>
  <c r="C21" i="16"/>
  <c r="F11" i="17"/>
  <c r="C19" i="17"/>
  <c r="C63" i="17"/>
  <c r="C40" i="16"/>
  <c r="C10" i="16" s="1"/>
  <c r="C44" i="17"/>
  <c r="C24" i="26"/>
  <c r="C52" i="26"/>
  <c r="C47" i="26"/>
  <c r="C37" i="26"/>
  <c r="C35" i="26"/>
  <c r="C42" i="26"/>
  <c r="C55" i="26"/>
  <c r="C44" i="26"/>
  <c r="C23" i="26"/>
  <c r="C51" i="26"/>
  <c r="C60" i="26"/>
  <c r="C22" i="26"/>
  <c r="C50" i="26"/>
  <c r="C46" i="26"/>
  <c r="C61" i="26"/>
  <c r="C34" i="26"/>
  <c r="C54" i="26"/>
  <c r="C41" i="26"/>
  <c r="C30" i="26"/>
  <c r="C64" i="26"/>
  <c r="C58" i="26"/>
  <c r="C19" i="26"/>
  <c r="C28" i="26"/>
  <c r="C65" i="26"/>
  <c r="C18" i="26"/>
  <c r="C63" i="26"/>
  <c r="C25" i="26"/>
  <c r="C48" i="26"/>
  <c r="C38" i="26"/>
  <c r="C56" i="26"/>
  <c r="C59" i="16"/>
  <c r="C13" i="16" s="1"/>
  <c r="C45" i="16"/>
  <c r="F62" i="17"/>
  <c r="D53" i="17"/>
  <c r="F7" i="16"/>
  <c r="E7" i="17" s="1"/>
  <c r="C24" i="17"/>
  <c r="C48" i="17"/>
  <c r="C42" i="17"/>
  <c r="C56" i="17"/>
  <c r="C17" i="16"/>
  <c r="C6" i="16" s="1"/>
  <c r="C41" i="17"/>
  <c r="C50" i="17"/>
  <c r="C62" i="16"/>
  <c r="C14" i="16" s="1"/>
  <c r="C49" i="17"/>
  <c r="F21" i="17"/>
  <c r="C60" i="17"/>
  <c r="H60" i="17"/>
  <c r="I60" i="17"/>
  <c r="I53" i="16"/>
  <c r="I53" i="17" s="1"/>
  <c r="I57" i="17"/>
  <c r="H18" i="17"/>
  <c r="I18" i="17"/>
  <c r="C12" i="16"/>
  <c r="C26" i="17"/>
  <c r="C31" i="17"/>
  <c r="C55" i="17"/>
  <c r="C29" i="17"/>
  <c r="C43" i="17"/>
  <c r="C30" i="17"/>
  <c r="C25" i="17"/>
  <c r="C28" i="17"/>
  <c r="C51" i="17"/>
  <c r="C54" i="17"/>
  <c r="C52" i="17"/>
  <c r="C78" i="16"/>
  <c r="D279" i="8"/>
  <c r="D71" i="16" s="1"/>
  <c r="D283" i="8"/>
  <c r="D240" i="8"/>
  <c r="D70" i="13" s="1"/>
  <c r="D252" i="8"/>
  <c r="D86" i="13" s="1"/>
  <c r="F59" i="17"/>
  <c r="H10" i="16"/>
  <c r="G10" i="17" s="1"/>
  <c r="D243" i="8"/>
  <c r="D74" i="13" s="1"/>
  <c r="D246" i="8"/>
  <c r="D78" i="13" s="1"/>
  <c r="D76" i="13" s="1"/>
  <c r="D37" i="16" s="1"/>
  <c r="C37" i="17" s="1"/>
  <c r="D237" i="8"/>
  <c r="D249" i="8"/>
  <c r="D82" i="13" s="1"/>
  <c r="G53" i="17"/>
  <c r="G12" i="16"/>
  <c r="E40" i="17"/>
  <c r="F27" i="17"/>
  <c r="C53" i="17"/>
  <c r="E27" i="17"/>
  <c r="D27" i="17"/>
  <c r="H6" i="16"/>
  <c r="G62" i="17"/>
  <c r="G8" i="16"/>
  <c r="F8" i="17" s="1"/>
  <c r="G45" i="17"/>
  <c r="H28" i="17"/>
  <c r="I45" i="16"/>
  <c r="I45" i="17" s="1"/>
  <c r="I33" i="16"/>
  <c r="I62" i="16"/>
  <c r="I62" i="17" s="1"/>
  <c r="H42" i="17"/>
  <c r="H63" i="17"/>
  <c r="H41" i="17"/>
  <c r="I40" i="16"/>
  <c r="I40" i="17" s="1"/>
  <c r="H24" i="17"/>
  <c r="H25" i="17"/>
  <c r="H49" i="17"/>
  <c r="D40" i="17"/>
  <c r="E8" i="17"/>
  <c r="F13" i="17"/>
  <c r="I27" i="16"/>
  <c r="H43" i="17"/>
  <c r="H48" i="17"/>
  <c r="H65" i="17"/>
  <c r="H29" i="17"/>
  <c r="H57" i="17"/>
  <c r="H46" i="17"/>
  <c r="H47" i="17"/>
  <c r="H19" i="17"/>
  <c r="H50" i="17"/>
  <c r="H20" i="17"/>
  <c r="H44" i="17"/>
  <c r="H30" i="17"/>
  <c r="H61" i="17"/>
  <c r="I59" i="16"/>
  <c r="I59" i="17" s="1"/>
  <c r="H64" i="17"/>
  <c r="I21" i="16"/>
  <c r="I21" i="17" s="1"/>
  <c r="H23" i="17"/>
  <c r="H51" i="17"/>
  <c r="I17" i="16"/>
  <c r="I17" i="17" s="1"/>
  <c r="H32" i="17"/>
  <c r="H52" i="17"/>
  <c r="H31" i="17"/>
  <c r="E12" i="17"/>
  <c r="G11" i="17"/>
  <c r="E14" i="16"/>
  <c r="D14" i="17" s="1"/>
  <c r="D62" i="17"/>
  <c r="D13" i="16"/>
  <c r="E62" i="17"/>
  <c r="D11" i="16"/>
  <c r="G14" i="17"/>
  <c r="H8" i="16"/>
  <c r="G27" i="17"/>
  <c r="D6" i="16"/>
  <c r="D7" i="16"/>
  <c r="E11" i="16"/>
  <c r="D45" i="17"/>
  <c r="E6" i="16"/>
  <c r="D17" i="17"/>
  <c r="E17" i="17"/>
  <c r="H13" i="16"/>
  <c r="G13" i="17" s="1"/>
  <c r="G59" i="17"/>
  <c r="F14" i="17"/>
  <c r="D12" i="17"/>
  <c r="E13" i="16"/>
  <c r="D59" i="17"/>
  <c r="E59" i="17"/>
  <c r="D8" i="17"/>
  <c r="D10" i="17"/>
  <c r="E10" i="17"/>
  <c r="E253" i="8"/>
  <c r="E250" i="8"/>
  <c r="E247" i="8"/>
  <c r="E244" i="8"/>
  <c r="E238" i="8"/>
  <c r="F232" i="8"/>
  <c r="F241" i="8" s="1"/>
  <c r="E254" i="8"/>
  <c r="E251" i="8"/>
  <c r="E239" i="8"/>
  <c r="D18" i="17" l="1"/>
  <c r="L209" i="13"/>
  <c r="N184" i="13"/>
  <c r="L63" i="26"/>
  <c r="N160" i="24"/>
  <c r="N62" i="16"/>
  <c r="L62" i="17"/>
  <c r="N13" i="16"/>
  <c r="L13" i="17"/>
  <c r="N60" i="26"/>
  <c r="L59" i="26"/>
  <c r="L40" i="16"/>
  <c r="N41" i="16"/>
  <c r="L41" i="17"/>
  <c r="N41" i="26"/>
  <c r="L40" i="26"/>
  <c r="L205" i="13"/>
  <c r="N180" i="13"/>
  <c r="L8" i="26"/>
  <c r="N8" i="26" s="1"/>
  <c r="N27" i="26"/>
  <c r="L22" i="26"/>
  <c r="N24" i="24"/>
  <c r="L202" i="13"/>
  <c r="N177" i="13"/>
  <c r="L201" i="13"/>
  <c r="N176" i="13"/>
  <c r="L17" i="17"/>
  <c r="N17" i="16"/>
  <c r="L18" i="26"/>
  <c r="N12" i="24"/>
  <c r="N179" i="13"/>
  <c r="L4" i="24"/>
  <c r="N4" i="24" s="1"/>
  <c r="N6" i="24"/>
  <c r="L34" i="26"/>
  <c r="N64" i="24"/>
  <c r="L53" i="17"/>
  <c r="N53" i="16"/>
  <c r="L53" i="26"/>
  <c r="N54" i="26"/>
  <c r="K54" i="17"/>
  <c r="L11" i="26"/>
  <c r="N11" i="26" s="1"/>
  <c r="N45" i="16"/>
  <c r="L45" i="17"/>
  <c r="N33" i="16"/>
  <c r="L33" i="17"/>
  <c r="N21" i="16"/>
  <c r="L21" i="17"/>
  <c r="L8" i="17"/>
  <c r="N8" i="16"/>
  <c r="E45" i="17"/>
  <c r="E242" i="8"/>
  <c r="E245" i="8"/>
  <c r="K46" i="17"/>
  <c r="K53" i="16"/>
  <c r="K12" i="16" s="1"/>
  <c r="J12" i="17" s="1"/>
  <c r="G6" i="16"/>
  <c r="F6" i="17" s="1"/>
  <c r="F17" i="17"/>
  <c r="K28" i="17"/>
  <c r="K22" i="17"/>
  <c r="K183" i="13"/>
  <c r="K208" i="13" s="1"/>
  <c r="C33" i="16"/>
  <c r="C9" i="16" s="1"/>
  <c r="K34" i="17"/>
  <c r="J34" i="17"/>
  <c r="J22" i="17"/>
  <c r="K27" i="16"/>
  <c r="K27" i="17" s="1"/>
  <c r="K4" i="26"/>
  <c r="K59" i="16"/>
  <c r="K59" i="17" s="1"/>
  <c r="K63" i="17"/>
  <c r="K4" i="24"/>
  <c r="J41" i="17"/>
  <c r="K40" i="16"/>
  <c r="K10" i="16" s="1"/>
  <c r="J63" i="17"/>
  <c r="J60" i="17"/>
  <c r="K45" i="16"/>
  <c r="J45" i="17" s="1"/>
  <c r="K210" i="13"/>
  <c r="C210" i="13"/>
  <c r="D66" i="13"/>
  <c r="D64" i="13" s="1"/>
  <c r="D255" i="8"/>
  <c r="J18" i="17"/>
  <c r="K17" i="16"/>
  <c r="K17" i="17" s="1"/>
  <c r="K14" i="16"/>
  <c r="J14" i="17" s="1"/>
  <c r="J62" i="17"/>
  <c r="K9" i="16"/>
  <c r="J9" i="17" s="1"/>
  <c r="J33" i="17"/>
  <c r="K7" i="16"/>
  <c r="J21" i="17"/>
  <c r="L14" i="16"/>
  <c r="K62" i="17"/>
  <c r="L9" i="16"/>
  <c r="K33" i="17"/>
  <c r="L7" i="16"/>
  <c r="K21" i="17"/>
  <c r="L6" i="16"/>
  <c r="L12" i="16"/>
  <c r="L11" i="16"/>
  <c r="K78" i="16"/>
  <c r="C4" i="24"/>
  <c r="C8" i="16"/>
  <c r="C8" i="17" s="1"/>
  <c r="C17" i="17"/>
  <c r="H53" i="17"/>
  <c r="F7" i="17"/>
  <c r="C21" i="17"/>
  <c r="C7" i="16"/>
  <c r="D281" i="8"/>
  <c r="D73" i="16" s="1"/>
  <c r="C59" i="17"/>
  <c r="C40" i="17"/>
  <c r="D72" i="13"/>
  <c r="D36" i="16" s="1"/>
  <c r="C36" i="17" s="1"/>
  <c r="D74" i="24"/>
  <c r="D72" i="24" s="1"/>
  <c r="D36" i="26" s="1"/>
  <c r="D68" i="13"/>
  <c r="D35" i="16" s="1"/>
  <c r="C35" i="17" s="1"/>
  <c r="D70" i="24"/>
  <c r="D68" i="24" s="1"/>
  <c r="D35" i="26" s="1"/>
  <c r="C11" i="16"/>
  <c r="C17" i="26"/>
  <c r="C21" i="26"/>
  <c r="D80" i="13"/>
  <c r="D38" i="16" s="1"/>
  <c r="C38" i="17" s="1"/>
  <c r="D82" i="24"/>
  <c r="D80" i="24" s="1"/>
  <c r="D38" i="26" s="1"/>
  <c r="D78" i="24"/>
  <c r="D76" i="24" s="1"/>
  <c r="D37" i="26" s="1"/>
  <c r="D84" i="13"/>
  <c r="D39" i="16" s="1"/>
  <c r="C39" i="17" s="1"/>
  <c r="D86" i="24"/>
  <c r="D84" i="24" s="1"/>
  <c r="D39" i="26" s="1"/>
  <c r="C62" i="26"/>
  <c r="C27" i="26"/>
  <c r="C40" i="26"/>
  <c r="C53" i="26"/>
  <c r="C33" i="26"/>
  <c r="C59" i="26"/>
  <c r="C45" i="26"/>
  <c r="C10" i="17"/>
  <c r="C6" i="17"/>
  <c r="C45" i="17"/>
  <c r="C13" i="17"/>
  <c r="C62" i="17"/>
  <c r="I12" i="16"/>
  <c r="I12" i="17" s="1"/>
  <c r="C12" i="17"/>
  <c r="C14" i="17"/>
  <c r="I9" i="16"/>
  <c r="I9" i="17" s="1"/>
  <c r="I33" i="17"/>
  <c r="H27" i="17"/>
  <c r="I27" i="17"/>
  <c r="E279" i="8"/>
  <c r="E281" i="8" s="1"/>
  <c r="E73" i="16" s="1"/>
  <c r="E283" i="8"/>
  <c r="D285" i="8"/>
  <c r="D75" i="16"/>
  <c r="F12" i="17"/>
  <c r="G12" i="17"/>
  <c r="I11" i="16"/>
  <c r="I11" i="17" s="1"/>
  <c r="G8" i="17"/>
  <c r="H62" i="17"/>
  <c r="I14" i="16"/>
  <c r="I14" i="17" s="1"/>
  <c r="H45" i="17"/>
  <c r="E14" i="17"/>
  <c r="I8" i="16"/>
  <c r="I8" i="17" s="1"/>
  <c r="I6" i="16"/>
  <c r="I6" i="17" s="1"/>
  <c r="H17" i="17"/>
  <c r="I7" i="16"/>
  <c r="I7" i="17" s="1"/>
  <c r="H21" i="17"/>
  <c r="I13" i="16"/>
  <c r="I13" i="17" s="1"/>
  <c r="H59" i="17"/>
  <c r="I10" i="16"/>
  <c r="I10" i="17" s="1"/>
  <c r="H40" i="17"/>
  <c r="D13" i="17"/>
  <c r="D7" i="17"/>
  <c r="E240" i="8"/>
  <c r="E70" i="13" s="1"/>
  <c r="E246" i="8"/>
  <c r="E78" i="13" s="1"/>
  <c r="E76" i="13" s="1"/>
  <c r="E37" i="16" s="1"/>
  <c r="D37" i="17" s="1"/>
  <c r="E252" i="8"/>
  <c r="E86" i="13" s="1"/>
  <c r="D11" i="17"/>
  <c r="E11" i="17"/>
  <c r="E237" i="8"/>
  <c r="E243" i="8"/>
  <c r="E74" i="13" s="1"/>
  <c r="E249" i="8"/>
  <c r="E82" i="13" s="1"/>
  <c r="D6" i="17"/>
  <c r="E6" i="17"/>
  <c r="E13" i="17"/>
  <c r="H232" i="8"/>
  <c r="F253" i="8"/>
  <c r="F250" i="8"/>
  <c r="F247" i="8"/>
  <c r="F244" i="8"/>
  <c r="F238" i="8"/>
  <c r="G232" i="8"/>
  <c r="G233" i="8" s="1"/>
  <c r="F233" i="8"/>
  <c r="L210" i="13" l="1"/>
  <c r="N14" i="16"/>
  <c r="L14" i="17"/>
  <c r="L62" i="26"/>
  <c r="N63" i="26"/>
  <c r="N59" i="26"/>
  <c r="L13" i="26"/>
  <c r="N13" i="26" s="1"/>
  <c r="N40" i="26"/>
  <c r="L10" i="26"/>
  <c r="N10" i="26" s="1"/>
  <c r="L10" i="16"/>
  <c r="K10" i="17" s="1"/>
  <c r="N40" i="16"/>
  <c r="L40" i="17"/>
  <c r="N22" i="26"/>
  <c r="L21" i="26"/>
  <c r="N6" i="16"/>
  <c r="L6" i="17"/>
  <c r="N18" i="26"/>
  <c r="L17" i="26"/>
  <c r="G6" i="17"/>
  <c r="N34" i="26"/>
  <c r="L33" i="26"/>
  <c r="N12" i="16"/>
  <c r="L12" i="17"/>
  <c r="N53" i="26"/>
  <c r="L12" i="26"/>
  <c r="N12" i="26" s="1"/>
  <c r="N11" i="16"/>
  <c r="L11" i="17"/>
  <c r="K9" i="17"/>
  <c r="N9" i="16"/>
  <c r="L9" i="17"/>
  <c r="J7" i="17"/>
  <c r="N7" i="16"/>
  <c r="L7" i="17"/>
  <c r="J27" i="17"/>
  <c r="J53" i="17"/>
  <c r="K53" i="17"/>
  <c r="K40" i="17"/>
  <c r="K8" i="16"/>
  <c r="J8" i="17" s="1"/>
  <c r="K13" i="16"/>
  <c r="J13" i="17" s="1"/>
  <c r="D66" i="24"/>
  <c r="D64" i="24" s="1"/>
  <c r="D34" i="26" s="1"/>
  <c r="D33" i="26" s="1"/>
  <c r="D9" i="26" s="1"/>
  <c r="D4" i="26" s="1"/>
  <c r="K12" i="17"/>
  <c r="K14" i="17"/>
  <c r="J59" i="17"/>
  <c r="J40" i="17"/>
  <c r="K11" i="16"/>
  <c r="J11" i="17" s="1"/>
  <c r="K45" i="17"/>
  <c r="E66" i="13"/>
  <c r="E64" i="13" s="1"/>
  <c r="E255" i="8"/>
  <c r="J17" i="17"/>
  <c r="K6" i="16"/>
  <c r="J6" i="17" s="1"/>
  <c r="D179" i="13"/>
  <c r="D204" i="13" s="1"/>
  <c r="D210" i="13" s="1"/>
  <c r="K7" i="17"/>
  <c r="D34" i="16"/>
  <c r="C34" i="17" s="1"/>
  <c r="K6" i="17"/>
  <c r="J10" i="17"/>
  <c r="C4" i="16"/>
  <c r="C43" i="18" s="1"/>
  <c r="H12" i="17"/>
  <c r="C7" i="17"/>
  <c r="E80" i="13"/>
  <c r="E38" i="16" s="1"/>
  <c r="D38" i="17" s="1"/>
  <c r="E82" i="24"/>
  <c r="E80" i="24" s="1"/>
  <c r="E38" i="26" s="1"/>
  <c r="E78" i="24"/>
  <c r="E76" i="24" s="1"/>
  <c r="E37" i="26" s="1"/>
  <c r="C11" i="26"/>
  <c r="C13" i="26"/>
  <c r="C9" i="26"/>
  <c r="C12" i="26"/>
  <c r="C10" i="26"/>
  <c r="C8" i="26"/>
  <c r="C14" i="26"/>
  <c r="E72" i="13"/>
  <c r="E36" i="16" s="1"/>
  <c r="D36" i="17" s="1"/>
  <c r="E74" i="24"/>
  <c r="E72" i="24" s="1"/>
  <c r="E36" i="26" s="1"/>
  <c r="E84" i="13"/>
  <c r="E39" i="16" s="1"/>
  <c r="D39" i="17" s="1"/>
  <c r="E86" i="24"/>
  <c r="E84" i="24" s="1"/>
  <c r="E39" i="26" s="1"/>
  <c r="E68" i="13"/>
  <c r="E35" i="16" s="1"/>
  <c r="D35" i="17" s="1"/>
  <c r="E70" i="24"/>
  <c r="E68" i="24" s="1"/>
  <c r="E35" i="26" s="1"/>
  <c r="C7" i="26"/>
  <c r="C6" i="26"/>
  <c r="C11" i="17"/>
  <c r="E71" i="16"/>
  <c r="F279" i="8"/>
  <c r="F281" i="8" s="1"/>
  <c r="F73" i="16" s="1"/>
  <c r="D286" i="8"/>
  <c r="D78" i="16" s="1"/>
  <c r="D77" i="16"/>
  <c r="E285" i="8"/>
  <c r="E75" i="16"/>
  <c r="H11" i="17"/>
  <c r="H14" i="17"/>
  <c r="H13" i="17"/>
  <c r="H8" i="17"/>
  <c r="H10" i="17"/>
  <c r="I4" i="16"/>
  <c r="I4" i="17" s="1"/>
  <c r="H6" i="17"/>
  <c r="H7" i="17"/>
  <c r="F254" i="8"/>
  <c r="F252" i="8" s="1"/>
  <c r="F86" i="13" s="1"/>
  <c r="F251" i="8"/>
  <c r="F249" i="8" s="1"/>
  <c r="F82" i="13" s="1"/>
  <c r="F248" i="8"/>
  <c r="F246" i="8" s="1"/>
  <c r="F78" i="13" s="1"/>
  <c r="F76" i="13" s="1"/>
  <c r="F37" i="16" s="1"/>
  <c r="F245" i="8"/>
  <c r="F243" i="8" s="1"/>
  <c r="F74" i="13" s="1"/>
  <c r="F242" i="8"/>
  <c r="F240" i="8" s="1"/>
  <c r="F70" i="13" s="1"/>
  <c r="F239" i="8"/>
  <c r="G254" i="8"/>
  <c r="G251" i="8"/>
  <c r="G248" i="8"/>
  <c r="G245" i="8"/>
  <c r="G242" i="8"/>
  <c r="G239" i="8"/>
  <c r="G253" i="8"/>
  <c r="G250" i="8"/>
  <c r="G247" i="8"/>
  <c r="G244" i="8"/>
  <c r="G241" i="8"/>
  <c r="G238" i="8"/>
  <c r="H233" i="8"/>
  <c r="H253" i="8"/>
  <c r="H250" i="8"/>
  <c r="H247" i="8"/>
  <c r="H244" i="8"/>
  <c r="H241" i="8"/>
  <c r="H238" i="8"/>
  <c r="N62" i="26" l="1"/>
  <c r="L14" i="26"/>
  <c r="N14" i="26" s="1"/>
  <c r="L4" i="16"/>
  <c r="L5" i="18" s="1"/>
  <c r="N10" i="16"/>
  <c r="L10" i="17"/>
  <c r="N21" i="26"/>
  <c r="L7" i="26"/>
  <c r="N7" i="26" s="1"/>
  <c r="N17" i="26"/>
  <c r="L6" i="26"/>
  <c r="N6" i="26" s="1"/>
  <c r="L9" i="26"/>
  <c r="N33" i="26"/>
  <c r="L47" i="18"/>
  <c r="L56" i="18"/>
  <c r="K13" i="17"/>
  <c r="K8" i="17"/>
  <c r="D6" i="24"/>
  <c r="D4" i="24" s="1"/>
  <c r="E66" i="24"/>
  <c r="E64" i="24" s="1"/>
  <c r="E34" i="26" s="1"/>
  <c r="E33" i="26" s="1"/>
  <c r="E9" i="26" s="1"/>
  <c r="E4" i="26" s="1"/>
  <c r="K4" i="16"/>
  <c r="K11" i="17"/>
  <c r="D33" i="16"/>
  <c r="D9" i="16" s="1"/>
  <c r="D4" i="16" s="1"/>
  <c r="D12" i="18" s="1"/>
  <c r="E179" i="13"/>
  <c r="E204" i="13" s="1"/>
  <c r="E210" i="13" s="1"/>
  <c r="E34" i="16"/>
  <c r="D34" i="17" s="1"/>
  <c r="C61" i="18"/>
  <c r="C8" i="18"/>
  <c r="C11" i="18"/>
  <c r="C50" i="18"/>
  <c r="C6" i="18"/>
  <c r="C27" i="18"/>
  <c r="C62" i="18"/>
  <c r="C28" i="18"/>
  <c r="C9" i="18"/>
  <c r="C45" i="18"/>
  <c r="C48" i="18"/>
  <c r="C64" i="18"/>
  <c r="C59" i="18"/>
  <c r="C38" i="18"/>
  <c r="C12" i="18"/>
  <c r="C47" i="18"/>
  <c r="C16" i="18"/>
  <c r="C13" i="18"/>
  <c r="C14" i="18"/>
  <c r="C32" i="18"/>
  <c r="C54" i="18"/>
  <c r="C49" i="18"/>
  <c r="C65" i="18"/>
  <c r="C42" i="18"/>
  <c r="C17" i="18"/>
  <c r="C31" i="18"/>
  <c r="C56" i="18"/>
  <c r="C55" i="18"/>
  <c r="C52" i="18"/>
  <c r="C29" i="18"/>
  <c r="C10" i="18"/>
  <c r="C20" i="18"/>
  <c r="C22" i="18"/>
  <c r="C19" i="18"/>
  <c r="C36" i="18"/>
  <c r="C33" i="18"/>
  <c r="C53" i="18"/>
  <c r="C60" i="18"/>
  <c r="C44" i="18"/>
  <c r="C25" i="18"/>
  <c r="C39" i="18"/>
  <c r="C58" i="18"/>
  <c r="C40" i="18"/>
  <c r="C63" i="18"/>
  <c r="C5" i="18"/>
  <c r="C7" i="18"/>
  <c r="C24" i="18"/>
  <c r="C30" i="18"/>
  <c r="C23" i="18"/>
  <c r="C46" i="18"/>
  <c r="C37" i="18"/>
  <c r="C57" i="18"/>
  <c r="C4" i="18"/>
  <c r="C18" i="18"/>
  <c r="C34" i="18"/>
  <c r="C51" i="18"/>
  <c r="C41" i="18"/>
  <c r="C26" i="18"/>
  <c r="C35" i="18"/>
  <c r="C21" i="18"/>
  <c r="G240" i="8"/>
  <c r="G70" i="13" s="1"/>
  <c r="G70" i="24" s="1"/>
  <c r="G68" i="24" s="1"/>
  <c r="G35" i="26" s="1"/>
  <c r="G252" i="8"/>
  <c r="G86" i="13" s="1"/>
  <c r="G86" i="24" s="1"/>
  <c r="G84" i="24" s="1"/>
  <c r="G39" i="26" s="1"/>
  <c r="F68" i="13"/>
  <c r="F35" i="16" s="1"/>
  <c r="E35" i="17" s="1"/>
  <c r="F70" i="24"/>
  <c r="F68" i="24" s="1"/>
  <c r="F35" i="26" s="1"/>
  <c r="F84" i="13"/>
  <c r="F39" i="16" s="1"/>
  <c r="E39" i="17" s="1"/>
  <c r="F86" i="24"/>
  <c r="F84" i="24" s="1"/>
  <c r="F39" i="26" s="1"/>
  <c r="C4" i="26"/>
  <c r="F72" i="13"/>
  <c r="F36" i="16" s="1"/>
  <c r="E36" i="17" s="1"/>
  <c r="F74" i="24"/>
  <c r="F72" i="24" s="1"/>
  <c r="F36" i="26" s="1"/>
  <c r="F80" i="13"/>
  <c r="F38" i="16" s="1"/>
  <c r="E38" i="17" s="1"/>
  <c r="F82" i="24"/>
  <c r="F80" i="24" s="1"/>
  <c r="F38" i="26" s="1"/>
  <c r="F78" i="24"/>
  <c r="F76" i="24" s="1"/>
  <c r="F37" i="26" s="1"/>
  <c r="G283" i="8"/>
  <c r="G285" i="8" s="1"/>
  <c r="F71" i="16"/>
  <c r="G279" i="8"/>
  <c r="G281" i="8" s="1"/>
  <c r="G73" i="16" s="1"/>
  <c r="F237" i="8"/>
  <c r="F283" i="8"/>
  <c r="H279" i="8"/>
  <c r="E286" i="8"/>
  <c r="E78" i="16" s="1"/>
  <c r="E77" i="16"/>
  <c r="G243" i="8"/>
  <c r="G74" i="13" s="1"/>
  <c r="I41" i="18"/>
  <c r="I44" i="18"/>
  <c r="I49" i="18"/>
  <c r="I21" i="18"/>
  <c r="I52" i="18"/>
  <c r="I50" i="18"/>
  <c r="I63" i="18"/>
  <c r="I46" i="18"/>
  <c r="I43" i="18"/>
  <c r="I29" i="18"/>
  <c r="I54" i="18"/>
  <c r="I7" i="18"/>
  <c r="I28" i="18"/>
  <c r="I62" i="18"/>
  <c r="I55" i="18"/>
  <c r="I18" i="18"/>
  <c r="I8" i="18"/>
  <c r="I11" i="18"/>
  <c r="I40" i="18"/>
  <c r="I12" i="18"/>
  <c r="I59" i="18"/>
  <c r="I47" i="18"/>
  <c r="I27" i="18"/>
  <c r="I16" i="18"/>
  <c r="I34" i="18"/>
  <c r="I37" i="18"/>
  <c r="I23" i="18"/>
  <c r="I17" i="18"/>
  <c r="I65" i="18"/>
  <c r="I20" i="18"/>
  <c r="I25" i="18"/>
  <c r="I58" i="18"/>
  <c r="I45" i="18"/>
  <c r="I33" i="18"/>
  <c r="I53" i="18"/>
  <c r="I31" i="18"/>
  <c r="I5" i="18"/>
  <c r="I61" i="18"/>
  <c r="I9" i="18"/>
  <c r="I56" i="18"/>
  <c r="I42" i="18"/>
  <c r="I39" i="18"/>
  <c r="I24" i="18"/>
  <c r="I51" i="18"/>
  <c r="I48" i="18"/>
  <c r="I64" i="18"/>
  <c r="I19" i="18"/>
  <c r="I36" i="18"/>
  <c r="I26" i="18"/>
  <c r="I60" i="18"/>
  <c r="I30" i="18"/>
  <c r="I13" i="18"/>
  <c r="I57" i="18"/>
  <c r="I6" i="18"/>
  <c r="I38" i="18"/>
  <c r="I35" i="18"/>
  <c r="I14" i="18"/>
  <c r="I32" i="18"/>
  <c r="I22" i="18"/>
  <c r="I4" i="18"/>
  <c r="G246" i="8"/>
  <c r="G78" i="13" s="1"/>
  <c r="G76" i="13" s="1"/>
  <c r="G37" i="16" s="1"/>
  <c r="F37" i="17" s="1"/>
  <c r="G237" i="8"/>
  <c r="G249" i="8"/>
  <c r="G82" i="13" s="1"/>
  <c r="I10" i="18"/>
  <c r="E37" i="17"/>
  <c r="H254" i="8"/>
  <c r="H252" i="8" s="1"/>
  <c r="H86" i="13" s="1"/>
  <c r="H251" i="8"/>
  <c r="H249" i="8" s="1"/>
  <c r="H82" i="13" s="1"/>
  <c r="H248" i="8"/>
  <c r="H246" i="8" s="1"/>
  <c r="H78" i="13" s="1"/>
  <c r="H76" i="13" s="1"/>
  <c r="H37" i="16" s="1"/>
  <c r="H245" i="8"/>
  <c r="H243" i="8" s="1"/>
  <c r="H74" i="13" s="1"/>
  <c r="H242" i="8"/>
  <c r="H240" i="8" s="1"/>
  <c r="H70" i="13" s="1"/>
  <c r="H239" i="8"/>
  <c r="L29" i="18" l="1"/>
  <c r="L26" i="18"/>
  <c r="L24" i="18"/>
  <c r="C33" i="17"/>
  <c r="L61" i="18"/>
  <c r="L10" i="18"/>
  <c r="L20" i="18"/>
  <c r="L7" i="18"/>
  <c r="L45" i="18"/>
  <c r="L8" i="18"/>
  <c r="L40" i="18"/>
  <c r="L63" i="18"/>
  <c r="L31" i="18"/>
  <c r="L50" i="18"/>
  <c r="L57" i="18"/>
  <c r="L52" i="18"/>
  <c r="L21" i="18"/>
  <c r="L41" i="18"/>
  <c r="L4" i="18"/>
  <c r="L36" i="18"/>
  <c r="L59" i="18"/>
  <c r="L27" i="18"/>
  <c r="L46" i="18"/>
  <c r="L25" i="18"/>
  <c r="L23" i="18"/>
  <c r="L37" i="18"/>
  <c r="L64" i="18"/>
  <c r="L32" i="18"/>
  <c r="L55" i="18"/>
  <c r="L19" i="18"/>
  <c r="L34" i="18"/>
  <c r="L43" i="18"/>
  <c r="L65" i="18"/>
  <c r="L33" i="18"/>
  <c r="L60" i="18"/>
  <c r="L28" i="18"/>
  <c r="L51" i="18"/>
  <c r="L14" i="18"/>
  <c r="L30" i="18"/>
  <c r="L4" i="17"/>
  <c r="L53" i="18"/>
  <c r="L17" i="18"/>
  <c r="L48" i="18"/>
  <c r="L16" i="18"/>
  <c r="L39" i="18"/>
  <c r="L62" i="18"/>
  <c r="L6" i="18"/>
  <c r="N4" i="16"/>
  <c r="L49" i="18"/>
  <c r="L12" i="18"/>
  <c r="L44" i="18"/>
  <c r="L11" i="18"/>
  <c r="L35" i="18"/>
  <c r="L58" i="18"/>
  <c r="L54" i="18"/>
  <c r="L22" i="18"/>
  <c r="L18" i="18"/>
  <c r="L13" i="18"/>
  <c r="L42" i="18"/>
  <c r="L9" i="18"/>
  <c r="D62" i="18"/>
  <c r="L38" i="18"/>
  <c r="E6" i="24"/>
  <c r="E4" i="24" s="1"/>
  <c r="N9" i="26"/>
  <c r="L4" i="26"/>
  <c r="N4" i="26" s="1"/>
  <c r="D33" i="18"/>
  <c r="D18" i="18"/>
  <c r="D42" i="18"/>
  <c r="D61" i="18"/>
  <c r="D52" i="18"/>
  <c r="D53" i="18"/>
  <c r="C9" i="17"/>
  <c r="K4" i="18"/>
  <c r="K12" i="18"/>
  <c r="K29" i="18"/>
  <c r="K37" i="18"/>
  <c r="K45" i="18"/>
  <c r="K53" i="18"/>
  <c r="K61" i="18"/>
  <c r="K5" i="18"/>
  <c r="K13" i="18"/>
  <c r="K22" i="18"/>
  <c r="K30" i="18"/>
  <c r="K38" i="18"/>
  <c r="K46" i="18"/>
  <c r="K54" i="18"/>
  <c r="K62" i="18"/>
  <c r="K6" i="18"/>
  <c r="K14" i="18"/>
  <c r="K31" i="18"/>
  <c r="K39" i="18"/>
  <c r="K47" i="18"/>
  <c r="K55" i="18"/>
  <c r="K63" i="18"/>
  <c r="K16" i="18"/>
  <c r="K24" i="18"/>
  <c r="K32" i="18"/>
  <c r="K40" i="18"/>
  <c r="K48" i="18"/>
  <c r="K56" i="18"/>
  <c r="K64" i="18"/>
  <c r="K8" i="18"/>
  <c r="K17" i="18"/>
  <c r="K25" i="18"/>
  <c r="K33" i="18"/>
  <c r="K41" i="18"/>
  <c r="K49" i="18"/>
  <c r="K57" i="18"/>
  <c r="K65" i="18"/>
  <c r="K9" i="18"/>
  <c r="K18" i="18"/>
  <c r="K26" i="18"/>
  <c r="K34" i="18"/>
  <c r="K42" i="18"/>
  <c r="K50" i="18"/>
  <c r="K58" i="18"/>
  <c r="K10" i="18"/>
  <c r="K19" i="18"/>
  <c r="K27" i="18"/>
  <c r="K35" i="18"/>
  <c r="K43" i="18"/>
  <c r="K51" i="18"/>
  <c r="K59" i="18"/>
  <c r="K11" i="18"/>
  <c r="K20" i="18"/>
  <c r="K28" i="18"/>
  <c r="K36" i="18"/>
  <c r="K44" i="18"/>
  <c r="K52" i="18"/>
  <c r="K60" i="18"/>
  <c r="K23" i="18"/>
  <c r="K21" i="18"/>
  <c r="K7" i="18"/>
  <c r="J4" i="17"/>
  <c r="K4" i="17"/>
  <c r="F66" i="13"/>
  <c r="F66" i="24" s="1"/>
  <c r="F255" i="8"/>
  <c r="G66" i="13"/>
  <c r="G66" i="24" s="1"/>
  <c r="G255" i="8"/>
  <c r="G84" i="13"/>
  <c r="G39" i="16" s="1"/>
  <c r="G68" i="13"/>
  <c r="G35" i="16" s="1"/>
  <c r="F35" i="17" s="1"/>
  <c r="D20" i="18"/>
  <c r="D8" i="18"/>
  <c r="D10" i="18"/>
  <c r="D60" i="18"/>
  <c r="D45" i="18"/>
  <c r="D9" i="18"/>
  <c r="D41" i="18"/>
  <c r="D54" i="18"/>
  <c r="D17" i="18"/>
  <c r="D27" i="18"/>
  <c r="D4" i="18"/>
  <c r="D32" i="18"/>
  <c r="D63" i="18"/>
  <c r="D38" i="18"/>
  <c r="D26" i="18"/>
  <c r="D19" i="18"/>
  <c r="D65" i="18"/>
  <c r="D35" i="18"/>
  <c r="D44" i="18"/>
  <c r="D55" i="18"/>
  <c r="D56" i="18"/>
  <c r="D34" i="18"/>
  <c r="D37" i="18"/>
  <c r="D22" i="18"/>
  <c r="D5" i="18"/>
  <c r="D14" i="18"/>
  <c r="D43" i="18"/>
  <c r="D57" i="18"/>
  <c r="D50" i="18"/>
  <c r="D51" i="18"/>
  <c r="D31" i="18"/>
  <c r="D16" i="18"/>
  <c r="D6" i="18"/>
  <c r="D46" i="18"/>
  <c r="D47" i="18"/>
  <c r="D28" i="18"/>
  <c r="D7" i="18"/>
  <c r="C4" i="17"/>
  <c r="D64" i="18"/>
  <c r="D48" i="18"/>
  <c r="D49" i="18"/>
  <c r="D30" i="18"/>
  <c r="D13" i="18"/>
  <c r="D23" i="18"/>
  <c r="D40" i="18"/>
  <c r="D59" i="18"/>
  <c r="D58" i="18"/>
  <c r="D36" i="18"/>
  <c r="D39" i="18"/>
  <c r="D24" i="18"/>
  <c r="D25" i="18"/>
  <c r="E33" i="16"/>
  <c r="E9" i="16" s="1"/>
  <c r="D9" i="17" s="1"/>
  <c r="D11" i="18"/>
  <c r="D21" i="18"/>
  <c r="D29" i="18"/>
  <c r="F39" i="17"/>
  <c r="H68" i="13"/>
  <c r="H35" i="16" s="1"/>
  <c r="H35" i="17" s="1"/>
  <c r="H70" i="24"/>
  <c r="H68" i="24" s="1"/>
  <c r="H35" i="26" s="1"/>
  <c r="H84" i="13"/>
  <c r="H39" i="16" s="1"/>
  <c r="G39" i="17" s="1"/>
  <c r="H86" i="24"/>
  <c r="H84" i="24" s="1"/>
  <c r="H39" i="26" s="1"/>
  <c r="G80" i="13"/>
  <c r="G38" i="16" s="1"/>
  <c r="F38" i="17" s="1"/>
  <c r="G82" i="24"/>
  <c r="G80" i="24" s="1"/>
  <c r="G38" i="26" s="1"/>
  <c r="G78" i="24"/>
  <c r="G76" i="24" s="1"/>
  <c r="G37" i="26" s="1"/>
  <c r="H72" i="13"/>
  <c r="H36" i="16" s="1"/>
  <c r="H74" i="24"/>
  <c r="H72" i="24" s="1"/>
  <c r="H36" i="26" s="1"/>
  <c r="H80" i="13"/>
  <c r="H38" i="16" s="1"/>
  <c r="H38" i="17" s="1"/>
  <c r="H82" i="24"/>
  <c r="H80" i="24" s="1"/>
  <c r="H38" i="26" s="1"/>
  <c r="H78" i="24"/>
  <c r="H76" i="24" s="1"/>
  <c r="H37" i="26" s="1"/>
  <c r="G64" i="13"/>
  <c r="G72" i="13"/>
  <c r="G36" i="16" s="1"/>
  <c r="F36" i="17" s="1"/>
  <c r="G74" i="24"/>
  <c r="G72" i="24" s="1"/>
  <c r="G36" i="26" s="1"/>
  <c r="G75" i="16"/>
  <c r="G71" i="16"/>
  <c r="F285" i="8"/>
  <c r="F75" i="16"/>
  <c r="H237" i="8"/>
  <c r="H283" i="8"/>
  <c r="H281" i="8"/>
  <c r="H73" i="16" s="1"/>
  <c r="H71" i="16"/>
  <c r="G286" i="8"/>
  <c r="G78" i="16" s="1"/>
  <c r="G77" i="16"/>
  <c r="G37" i="17"/>
  <c r="H37" i="17"/>
  <c r="G35" i="17" l="1"/>
  <c r="F64" i="13"/>
  <c r="F179" i="13" s="1"/>
  <c r="F204" i="13" s="1"/>
  <c r="F210" i="13" s="1"/>
  <c r="H66" i="13"/>
  <c r="H64" i="13" s="1"/>
  <c r="H179" i="13" s="1"/>
  <c r="H204" i="13" s="1"/>
  <c r="H210" i="13" s="1"/>
  <c r="H255" i="8"/>
  <c r="G179" i="13"/>
  <c r="G204" i="13" s="1"/>
  <c r="G210" i="13" s="1"/>
  <c r="E4" i="16"/>
  <c r="E7" i="18" s="1"/>
  <c r="D33" i="17"/>
  <c r="F34" i="16"/>
  <c r="E34" i="17" s="1"/>
  <c r="G34" i="16"/>
  <c r="G33" i="16" s="1"/>
  <c r="F64" i="24"/>
  <c r="F34" i="26" s="1"/>
  <c r="F33" i="26" s="1"/>
  <c r="F9" i="26" s="1"/>
  <c r="F4" i="26" s="1"/>
  <c r="F6" i="24"/>
  <c r="F4" i="24" s="1"/>
  <c r="G64" i="24"/>
  <c r="G34" i="26" s="1"/>
  <c r="G33" i="26" s="1"/>
  <c r="G9" i="26" s="1"/>
  <c r="G4" i="26" s="1"/>
  <c r="G6" i="24"/>
  <c r="G4" i="24" s="1"/>
  <c r="G36" i="17"/>
  <c r="G38" i="17"/>
  <c r="H39" i="17"/>
  <c r="H36" i="17"/>
  <c r="H285" i="8"/>
  <c r="H75" i="16"/>
  <c r="F286" i="8"/>
  <c r="F78" i="16" s="1"/>
  <c r="F77" i="16"/>
  <c r="H66" i="24" l="1"/>
  <c r="H64" i="24" s="1"/>
  <c r="H34" i="26" s="1"/>
  <c r="H33" i="26" s="1"/>
  <c r="H9" i="26" s="1"/>
  <c r="H4" i="26" s="1"/>
  <c r="E33" i="18"/>
  <c r="E42" i="18"/>
  <c r="E28" i="18"/>
  <c r="E10" i="18"/>
  <c r="E36" i="18"/>
  <c r="E64" i="18"/>
  <c r="E20" i="18"/>
  <c r="E65" i="18"/>
  <c r="E12" i="18"/>
  <c r="E55" i="18"/>
  <c r="E50" i="18"/>
  <c r="E57" i="18"/>
  <c r="E26" i="18"/>
  <c r="E47" i="18"/>
  <c r="E38" i="18"/>
  <c r="E30" i="18"/>
  <c r="E43" i="18"/>
  <c r="E49" i="18"/>
  <c r="E29" i="18"/>
  <c r="E18" i="18"/>
  <c r="E58" i="18"/>
  <c r="E35" i="18"/>
  <c r="E23" i="18"/>
  <c r="E11" i="18"/>
  <c r="E62" i="18"/>
  <c r="E37" i="18"/>
  <c r="E21" i="18"/>
  <c r="E5" i="18"/>
  <c r="E63" i="18"/>
  <c r="E52" i="18"/>
  <c r="E14" i="18"/>
  <c r="E9" i="18"/>
  <c r="F33" i="16"/>
  <c r="E33" i="17" s="1"/>
  <c r="E44" i="18"/>
  <c r="D4" i="17"/>
  <c r="E53" i="18"/>
  <c r="E54" i="18"/>
  <c r="E32" i="18"/>
  <c r="E17" i="18"/>
  <c r="E22" i="18"/>
  <c r="E40" i="18"/>
  <c r="E56" i="18"/>
  <c r="E59" i="18"/>
  <c r="E39" i="18"/>
  <c r="E48" i="18"/>
  <c r="E27" i="18"/>
  <c r="E8" i="18"/>
  <c r="E16" i="18"/>
  <c r="E60" i="18"/>
  <c r="E61" i="18"/>
  <c r="E45" i="18"/>
  <c r="E46" i="18"/>
  <c r="E25" i="18"/>
  <c r="E6" i="18"/>
  <c r="E13" i="18"/>
  <c r="E41" i="18"/>
  <c r="E4" i="18"/>
  <c r="E51" i="18"/>
  <c r="E31" i="18"/>
  <c r="E34" i="18"/>
  <c r="E19" i="18"/>
  <c r="E24" i="18"/>
  <c r="F34" i="17"/>
  <c r="H34" i="16"/>
  <c r="H33" i="16" s="1"/>
  <c r="H33" i="17" s="1"/>
  <c r="G9" i="16"/>
  <c r="G4" i="16" s="1"/>
  <c r="G9" i="18" s="1"/>
  <c r="H286" i="8"/>
  <c r="H78" i="16" s="1"/>
  <c r="H77" i="16"/>
  <c r="H6" i="24" l="1"/>
  <c r="H4" i="24" s="1"/>
  <c r="F9" i="16"/>
  <c r="E9" i="17" s="1"/>
  <c r="F33" i="17"/>
  <c r="H9" i="16"/>
  <c r="G9" i="17" s="1"/>
  <c r="H34" i="17"/>
  <c r="G34" i="17"/>
  <c r="G33" i="17"/>
  <c r="G60" i="18"/>
  <c r="G28" i="18"/>
  <c r="G51" i="18"/>
  <c r="G39" i="18"/>
  <c r="G52" i="18"/>
  <c r="G42" i="18"/>
  <c r="G21" i="18"/>
  <c r="G33" i="18"/>
  <c r="G41" i="18"/>
  <c r="G57" i="18"/>
  <c r="G23" i="18"/>
  <c r="G11" i="18"/>
  <c r="G4" i="18"/>
  <c r="G46" i="18"/>
  <c r="G26" i="18"/>
  <c r="G36" i="18"/>
  <c r="G35" i="18"/>
  <c r="G62" i="18"/>
  <c r="G65" i="18"/>
  <c r="G49" i="18"/>
  <c r="G30" i="18"/>
  <c r="G14" i="18"/>
  <c r="G20" i="18"/>
  <c r="G40" i="18"/>
  <c r="G64" i="18"/>
  <c r="G59" i="18"/>
  <c r="G31" i="18"/>
  <c r="G29" i="18"/>
  <c r="G12" i="18"/>
  <c r="G18" i="18"/>
  <c r="G38" i="18"/>
  <c r="G34" i="18"/>
  <c r="G37" i="18"/>
  <c r="G10" i="18"/>
  <c r="G44" i="18"/>
  <c r="G54" i="18"/>
  <c r="G61" i="18"/>
  <c r="G53" i="18"/>
  <c r="G45" i="18"/>
  <c r="G48" i="18"/>
  <c r="G27" i="18"/>
  <c r="G19" i="18"/>
  <c r="G8" i="18"/>
  <c r="G24" i="18"/>
  <c r="G16" i="18"/>
  <c r="G7" i="18"/>
  <c r="G43" i="18"/>
  <c r="G58" i="18"/>
  <c r="G56" i="18"/>
  <c r="G63" i="18"/>
  <c r="G55" i="18"/>
  <c r="G47" i="18"/>
  <c r="G50" i="18"/>
  <c r="G32" i="18"/>
  <c r="G25" i="18"/>
  <c r="G17" i="18"/>
  <c r="G6" i="18"/>
  <c r="G22" i="18"/>
  <c r="G13" i="18"/>
  <c r="G5" i="18"/>
  <c r="E7" i="22"/>
  <c r="G7" i="22"/>
  <c r="I7" i="22"/>
  <c r="H7" i="22"/>
  <c r="J7" i="22"/>
  <c r="F7" i="22"/>
  <c r="F9" i="17" l="1"/>
  <c r="F4" i="16"/>
  <c r="F4" i="17" s="1"/>
  <c r="H9" i="17"/>
  <c r="H4" i="16"/>
  <c r="F7" i="13"/>
  <c r="I7" i="13"/>
  <c r="D7" i="13"/>
  <c r="E7" i="13"/>
  <c r="G7" i="13"/>
  <c r="H7" i="13"/>
  <c r="F54" i="18" l="1"/>
  <c r="F39" i="18"/>
  <c r="F41" i="18"/>
  <c r="F24" i="18"/>
  <c r="F42" i="18"/>
  <c r="F30" i="18"/>
  <c r="F36" i="18"/>
  <c r="F53" i="18"/>
  <c r="F59" i="18"/>
  <c r="F63" i="18"/>
  <c r="F7" i="18"/>
  <c r="F10" i="18"/>
  <c r="F17" i="18"/>
  <c r="F26" i="18"/>
  <c r="F23" i="18"/>
  <c r="F38" i="18"/>
  <c r="F28" i="18"/>
  <c r="F58" i="18"/>
  <c r="F21" i="18"/>
  <c r="F51" i="18"/>
  <c r="F35" i="18"/>
  <c r="F65" i="18"/>
  <c r="F46" i="18"/>
  <c r="F16" i="18"/>
  <c r="F6" i="18"/>
  <c r="F60" i="18"/>
  <c r="F5" i="18"/>
  <c r="F34" i="18"/>
  <c r="F32" i="18"/>
  <c r="F40" i="18"/>
  <c r="F22" i="18"/>
  <c r="F4" i="18"/>
  <c r="F27" i="18"/>
  <c r="F37" i="18"/>
  <c r="E4" i="17"/>
  <c r="F62" i="18"/>
  <c r="F45" i="18"/>
  <c r="F25" i="18"/>
  <c r="F61" i="18"/>
  <c r="F47" i="18"/>
  <c r="F14" i="18"/>
  <c r="F57" i="18"/>
  <c r="F11" i="18"/>
  <c r="F56" i="18"/>
  <c r="F8" i="18"/>
  <c r="F52" i="18"/>
  <c r="F18" i="18"/>
  <c r="F33" i="18"/>
  <c r="F43" i="18"/>
  <c r="F50" i="18"/>
  <c r="F20" i="18"/>
  <c r="F12" i="18"/>
  <c r="F64" i="18"/>
  <c r="F31" i="18"/>
  <c r="F19" i="18"/>
  <c r="F55" i="18"/>
  <c r="F49" i="18"/>
  <c r="F29" i="18"/>
  <c r="F44" i="18"/>
  <c r="F48" i="18"/>
  <c r="F13" i="18"/>
  <c r="F9" i="18"/>
  <c r="H9" i="18"/>
  <c r="H11" i="18"/>
  <c r="H28" i="18"/>
  <c r="G4" i="17"/>
  <c r="H13" i="18"/>
  <c r="H48" i="18"/>
  <c r="H35" i="18"/>
  <c r="H6" i="18"/>
  <c r="H25" i="18"/>
  <c r="H16" i="18"/>
  <c r="H45" i="18"/>
  <c r="H46" i="18"/>
  <c r="H62" i="18"/>
  <c r="H59" i="18"/>
  <c r="H10" i="18"/>
  <c r="H23" i="18"/>
  <c r="H18" i="18"/>
  <c r="H47" i="18"/>
  <c r="H52" i="18"/>
  <c r="H57" i="18"/>
  <c r="H41" i="18"/>
  <c r="H34" i="18"/>
  <c r="H37" i="18"/>
  <c r="H12" i="18"/>
  <c r="H20" i="18"/>
  <c r="H50" i="18"/>
  <c r="H4" i="17"/>
  <c r="H27" i="18"/>
  <c r="H51" i="18"/>
  <c r="H65" i="18"/>
  <c r="H38" i="18"/>
  <c r="H29" i="18"/>
  <c r="H49" i="18"/>
  <c r="H4" i="18"/>
  <c r="H8" i="18"/>
  <c r="H22" i="18"/>
  <c r="H56" i="18"/>
  <c r="H44" i="18"/>
  <c r="H33" i="18"/>
  <c r="H17" i="18"/>
  <c r="H7" i="18"/>
  <c r="H24" i="18"/>
  <c r="H53" i="18"/>
  <c r="H54" i="18"/>
  <c r="H61" i="18"/>
  <c r="H43" i="18"/>
  <c r="H14" i="18"/>
  <c r="H5" i="18"/>
  <c r="H26" i="18"/>
  <c r="H30" i="18"/>
  <c r="H60" i="18"/>
  <c r="H55" i="18"/>
  <c r="H40" i="18"/>
  <c r="H39" i="18"/>
  <c r="H21" i="18"/>
  <c r="H32" i="18"/>
  <c r="H58" i="18"/>
  <c r="H42" i="18"/>
  <c r="H19" i="18"/>
  <c r="H31" i="18"/>
  <c r="H64" i="18"/>
  <c r="H63" i="18"/>
  <c r="H36" i="18"/>
</calcChain>
</file>

<file path=xl/sharedStrings.xml><?xml version="1.0" encoding="utf-8"?>
<sst xmlns="http://schemas.openxmlformats.org/spreadsheetml/2006/main" count="5863" uniqueCount="710">
  <si>
    <t>合計</t>
    <rPh sb="0" eb="2">
      <t>ゴウケイ</t>
    </rPh>
    <phoneticPr fontId="3"/>
  </si>
  <si>
    <t>淡路市</t>
    <rPh sb="0" eb="2">
      <t>アワジ</t>
    </rPh>
    <rPh sb="2" eb="3">
      <t>シ</t>
    </rPh>
    <phoneticPr fontId="3"/>
  </si>
  <si>
    <t>淡路</t>
    <rPh sb="0" eb="2">
      <t>アワジ</t>
    </rPh>
    <phoneticPr fontId="3"/>
  </si>
  <si>
    <t>南あわじ市</t>
    <rPh sb="0" eb="1">
      <t>ミナミ</t>
    </rPh>
    <rPh sb="4" eb="5">
      <t>シ</t>
    </rPh>
    <phoneticPr fontId="3"/>
  </si>
  <si>
    <t>洲本市</t>
    <rPh sb="0" eb="2">
      <t>スモト</t>
    </rPh>
    <rPh sb="2" eb="3">
      <t>シ</t>
    </rPh>
    <phoneticPr fontId="3"/>
  </si>
  <si>
    <t>丹波市</t>
    <rPh sb="0" eb="2">
      <t>タンバ</t>
    </rPh>
    <rPh sb="2" eb="3">
      <t>シ</t>
    </rPh>
    <phoneticPr fontId="3"/>
  </si>
  <si>
    <t>丹波</t>
    <rPh sb="0" eb="2">
      <t>タンバ</t>
    </rPh>
    <phoneticPr fontId="3"/>
  </si>
  <si>
    <t>篠山市</t>
    <rPh sb="0" eb="2">
      <t>ササヤマ</t>
    </rPh>
    <rPh sb="2" eb="3">
      <t>シ</t>
    </rPh>
    <phoneticPr fontId="3"/>
  </si>
  <si>
    <t>新温泉町</t>
    <rPh sb="0" eb="3">
      <t>シンオンセン</t>
    </rPh>
    <rPh sb="3" eb="4">
      <t>マチ</t>
    </rPh>
    <phoneticPr fontId="3"/>
  </si>
  <si>
    <t>但馬</t>
    <rPh sb="0" eb="2">
      <t>タジマ</t>
    </rPh>
    <phoneticPr fontId="3"/>
  </si>
  <si>
    <t>香美町</t>
    <rPh sb="0" eb="2">
      <t>カミ</t>
    </rPh>
    <rPh sb="2" eb="3">
      <t>マチ</t>
    </rPh>
    <phoneticPr fontId="3"/>
  </si>
  <si>
    <t>朝来市</t>
    <rPh sb="0" eb="2">
      <t>アサゴ</t>
    </rPh>
    <rPh sb="2" eb="3">
      <t>シ</t>
    </rPh>
    <phoneticPr fontId="3"/>
  </si>
  <si>
    <t>養父市</t>
    <rPh sb="0" eb="2">
      <t>ヤブ</t>
    </rPh>
    <rPh sb="2" eb="3">
      <t>シ</t>
    </rPh>
    <phoneticPr fontId="3"/>
  </si>
  <si>
    <t>豊岡市</t>
    <rPh sb="0" eb="2">
      <t>トヨオカ</t>
    </rPh>
    <rPh sb="2" eb="3">
      <t>シ</t>
    </rPh>
    <phoneticPr fontId="3"/>
  </si>
  <si>
    <t>佐用町</t>
    <rPh sb="0" eb="2">
      <t>サヨウ</t>
    </rPh>
    <rPh sb="2" eb="3">
      <t>マチ</t>
    </rPh>
    <phoneticPr fontId="3"/>
  </si>
  <si>
    <t>西播磨</t>
    <rPh sb="0" eb="1">
      <t>ニシ</t>
    </rPh>
    <rPh sb="1" eb="3">
      <t>ハリマ</t>
    </rPh>
    <phoneticPr fontId="3"/>
  </si>
  <si>
    <t>上郡町</t>
    <rPh sb="0" eb="2">
      <t>カミゴオリ</t>
    </rPh>
    <rPh sb="2" eb="3">
      <t>マチ</t>
    </rPh>
    <phoneticPr fontId="3"/>
  </si>
  <si>
    <t>太子町</t>
    <rPh sb="0" eb="2">
      <t>タイシ</t>
    </rPh>
    <rPh sb="2" eb="3">
      <t>マチ</t>
    </rPh>
    <phoneticPr fontId="3"/>
  </si>
  <si>
    <t>宍粟市</t>
    <rPh sb="0" eb="2">
      <t>シソウ</t>
    </rPh>
    <rPh sb="2" eb="3">
      <t>シ</t>
    </rPh>
    <phoneticPr fontId="3"/>
  </si>
  <si>
    <t>赤穂市</t>
    <rPh sb="0" eb="2">
      <t>アコウ</t>
    </rPh>
    <rPh sb="2" eb="3">
      <t>シ</t>
    </rPh>
    <phoneticPr fontId="3"/>
  </si>
  <si>
    <t>たつの市</t>
    <rPh sb="3" eb="4">
      <t>シ</t>
    </rPh>
    <phoneticPr fontId="3"/>
  </si>
  <si>
    <t>相生市</t>
    <rPh sb="0" eb="2">
      <t>アイオイ</t>
    </rPh>
    <rPh sb="2" eb="3">
      <t>シ</t>
    </rPh>
    <phoneticPr fontId="3"/>
  </si>
  <si>
    <t>福崎町</t>
    <rPh sb="0" eb="2">
      <t>フクサキ</t>
    </rPh>
    <rPh sb="2" eb="3">
      <t>マチ</t>
    </rPh>
    <phoneticPr fontId="3"/>
  </si>
  <si>
    <t>中播磨</t>
    <rPh sb="0" eb="1">
      <t>ナカ</t>
    </rPh>
    <rPh sb="1" eb="3">
      <t>ハリマ</t>
    </rPh>
    <phoneticPr fontId="3"/>
  </si>
  <si>
    <t>市川町</t>
    <rPh sb="0" eb="2">
      <t>イチカワ</t>
    </rPh>
    <rPh sb="2" eb="3">
      <t>マチ</t>
    </rPh>
    <phoneticPr fontId="3"/>
  </si>
  <si>
    <t>神河町</t>
    <rPh sb="0" eb="2">
      <t>カミカワ</t>
    </rPh>
    <rPh sb="2" eb="3">
      <t>マチ</t>
    </rPh>
    <phoneticPr fontId="3"/>
  </si>
  <si>
    <t>姫路市</t>
    <rPh sb="0" eb="2">
      <t>ヒメジ</t>
    </rPh>
    <rPh sb="2" eb="3">
      <t>シ</t>
    </rPh>
    <phoneticPr fontId="3"/>
  </si>
  <si>
    <t>多可町</t>
    <rPh sb="0" eb="2">
      <t>タカ</t>
    </rPh>
    <rPh sb="2" eb="3">
      <t>マチ</t>
    </rPh>
    <phoneticPr fontId="3"/>
  </si>
  <si>
    <t>北播磨</t>
    <rPh sb="0" eb="1">
      <t>キタ</t>
    </rPh>
    <rPh sb="1" eb="3">
      <t>ハリマ</t>
    </rPh>
    <phoneticPr fontId="3"/>
  </si>
  <si>
    <t>加東市</t>
    <rPh sb="0" eb="2">
      <t>カトウ</t>
    </rPh>
    <rPh sb="2" eb="3">
      <t>シ</t>
    </rPh>
    <phoneticPr fontId="3"/>
  </si>
  <si>
    <t>加西市</t>
    <rPh sb="0" eb="2">
      <t>カサイ</t>
    </rPh>
    <rPh sb="2" eb="3">
      <t>シ</t>
    </rPh>
    <phoneticPr fontId="3"/>
  </si>
  <si>
    <t>小野市</t>
    <rPh sb="0" eb="2">
      <t>オノ</t>
    </rPh>
    <rPh sb="2" eb="3">
      <t>シ</t>
    </rPh>
    <phoneticPr fontId="3"/>
  </si>
  <si>
    <t>三木市</t>
    <rPh sb="0" eb="2">
      <t>ミキ</t>
    </rPh>
    <rPh sb="2" eb="3">
      <t>シ</t>
    </rPh>
    <phoneticPr fontId="3"/>
  </si>
  <si>
    <t>西脇市</t>
    <rPh sb="0" eb="2">
      <t>ニシワキ</t>
    </rPh>
    <rPh sb="2" eb="3">
      <t>シ</t>
    </rPh>
    <phoneticPr fontId="3"/>
  </si>
  <si>
    <t>播磨町</t>
    <rPh sb="0" eb="2">
      <t>ハリマ</t>
    </rPh>
    <rPh sb="2" eb="3">
      <t>マチ</t>
    </rPh>
    <phoneticPr fontId="3"/>
  </si>
  <si>
    <t>東播磨</t>
    <rPh sb="0" eb="1">
      <t>ヒガシ</t>
    </rPh>
    <rPh sb="1" eb="3">
      <t>ハリマ</t>
    </rPh>
    <phoneticPr fontId="3"/>
  </si>
  <si>
    <t>稲美町</t>
    <rPh sb="0" eb="2">
      <t>イナミ</t>
    </rPh>
    <rPh sb="2" eb="3">
      <t>マチ</t>
    </rPh>
    <phoneticPr fontId="3"/>
  </si>
  <si>
    <t>高砂市</t>
    <rPh sb="0" eb="2">
      <t>タカサゴ</t>
    </rPh>
    <rPh sb="2" eb="3">
      <t>シ</t>
    </rPh>
    <phoneticPr fontId="3"/>
  </si>
  <si>
    <t>加古川市</t>
    <rPh sb="0" eb="3">
      <t>カコガワ</t>
    </rPh>
    <rPh sb="3" eb="4">
      <t>シ</t>
    </rPh>
    <phoneticPr fontId="3"/>
  </si>
  <si>
    <t>明石市</t>
    <rPh sb="0" eb="2">
      <t>アカシ</t>
    </rPh>
    <rPh sb="2" eb="3">
      <t>シ</t>
    </rPh>
    <phoneticPr fontId="3"/>
  </si>
  <si>
    <t>猪名川町</t>
    <rPh sb="0" eb="3">
      <t>イナガワ</t>
    </rPh>
    <rPh sb="3" eb="4">
      <t>マチ</t>
    </rPh>
    <phoneticPr fontId="3"/>
  </si>
  <si>
    <t>阪神北</t>
    <rPh sb="0" eb="2">
      <t>ハンシン</t>
    </rPh>
    <rPh sb="2" eb="3">
      <t>キタ</t>
    </rPh>
    <phoneticPr fontId="3"/>
  </si>
  <si>
    <t>三田市</t>
    <rPh sb="0" eb="2">
      <t>サンダ</t>
    </rPh>
    <rPh sb="2" eb="3">
      <t>シ</t>
    </rPh>
    <phoneticPr fontId="3"/>
  </si>
  <si>
    <t>川西市</t>
    <rPh sb="0" eb="2">
      <t>カワニシ</t>
    </rPh>
    <rPh sb="2" eb="3">
      <t>シ</t>
    </rPh>
    <phoneticPr fontId="3"/>
  </si>
  <si>
    <t>宝塚市</t>
    <rPh sb="0" eb="2">
      <t>タカラヅカ</t>
    </rPh>
    <rPh sb="2" eb="3">
      <t>シ</t>
    </rPh>
    <phoneticPr fontId="3"/>
  </si>
  <si>
    <t>伊丹市</t>
    <rPh sb="0" eb="2">
      <t>イタミ</t>
    </rPh>
    <rPh sb="2" eb="3">
      <t>シ</t>
    </rPh>
    <phoneticPr fontId="3"/>
  </si>
  <si>
    <t>芦屋市</t>
    <rPh sb="0" eb="2">
      <t>アシヤ</t>
    </rPh>
    <rPh sb="2" eb="3">
      <t>シ</t>
    </rPh>
    <phoneticPr fontId="3"/>
  </si>
  <si>
    <t>阪神南</t>
    <rPh sb="0" eb="2">
      <t>ハンシン</t>
    </rPh>
    <rPh sb="2" eb="3">
      <t>ミナミ</t>
    </rPh>
    <phoneticPr fontId="3"/>
  </si>
  <si>
    <t>西宮市</t>
    <rPh sb="0" eb="3">
      <t>ニシノミヤシ</t>
    </rPh>
    <phoneticPr fontId="3"/>
  </si>
  <si>
    <t>尼崎市</t>
    <rPh sb="0" eb="2">
      <t>アマガサキ</t>
    </rPh>
    <rPh sb="2" eb="3">
      <t>シ</t>
    </rPh>
    <phoneticPr fontId="3"/>
  </si>
  <si>
    <t>神戸市</t>
    <rPh sb="0" eb="2">
      <t>コウベ</t>
    </rPh>
    <rPh sb="2" eb="3">
      <t>シ</t>
    </rPh>
    <phoneticPr fontId="3"/>
  </si>
  <si>
    <t>神戸</t>
    <rPh sb="0" eb="2">
      <t>コウベ</t>
    </rPh>
    <phoneticPr fontId="3"/>
  </si>
  <si>
    <t>H28</t>
    <phoneticPr fontId="3"/>
  </si>
  <si>
    <t>H27</t>
    <phoneticPr fontId="3"/>
  </si>
  <si>
    <t>H26</t>
    <phoneticPr fontId="3"/>
  </si>
  <si>
    <t>宿泊</t>
    <rPh sb="0" eb="2">
      <t>シュクハク</t>
    </rPh>
    <phoneticPr fontId="3"/>
  </si>
  <si>
    <t>日帰り</t>
    <rPh sb="0" eb="2">
      <t>ヒガエ</t>
    </rPh>
    <phoneticPr fontId="3"/>
  </si>
  <si>
    <t>宿泊率</t>
    <rPh sb="0" eb="2">
      <t>シュクハク</t>
    </rPh>
    <rPh sb="2" eb="3">
      <t>リツ</t>
    </rPh>
    <phoneticPr fontId="3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</si>
  <si>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</si>
  <si>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</si>
  <si>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</si>
  <si>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</si>
  <si>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市町名</t>
    <rPh sb="0" eb="2">
      <t>シチョウ</t>
    </rPh>
    <rPh sb="2" eb="3">
      <t>ナ</t>
    </rPh>
    <phoneticPr fontId="3"/>
  </si>
  <si>
    <t>県民局</t>
    <rPh sb="0" eb="3">
      <t>ケンミンキョク</t>
    </rPh>
    <phoneticPr fontId="3"/>
  </si>
  <si>
    <t>番号</t>
    <rPh sb="0" eb="2">
      <t>バンゴウ</t>
    </rPh>
    <phoneticPr fontId="3"/>
  </si>
  <si>
    <t>(単位：人）</t>
    <rPh sb="1" eb="3">
      <t>タンイ</t>
    </rPh>
    <rPh sb="4" eb="5">
      <t>ニン</t>
    </rPh>
    <phoneticPr fontId="3"/>
  </si>
  <si>
    <t>市町別観光客入込数</t>
    <rPh sb="3" eb="6">
      <t>カンコウキャク</t>
    </rPh>
    <phoneticPr fontId="3"/>
  </si>
  <si>
    <t>平成24年度</t>
    <rPh sb="0" eb="2">
      <t>ヘイセイ</t>
    </rPh>
    <rPh sb="4" eb="6">
      <t>ネンド</t>
    </rPh>
    <phoneticPr fontId="3"/>
  </si>
  <si>
    <t>H25</t>
    <phoneticPr fontId="1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</si>
  <si>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</si>
  <si>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</si>
  <si>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H22</t>
    <phoneticPr fontId="3"/>
  </si>
  <si>
    <t>H23</t>
    <phoneticPr fontId="1"/>
  </si>
  <si>
    <t>H24</t>
    <phoneticPr fontId="1"/>
  </si>
  <si>
    <t>（資料）兵庫県「観光客動態調査」資料</t>
    <rPh sb="1" eb="3">
      <t>シリョウ</t>
    </rPh>
    <rPh sb="4" eb="7">
      <t>ヒョウゴケン</t>
    </rPh>
    <rPh sb="8" eb="11">
      <t>カンコウキャク</t>
    </rPh>
    <rPh sb="11" eb="13">
      <t>ドウタイ</t>
    </rPh>
    <rPh sb="13" eb="15">
      <t>チョウサ</t>
    </rPh>
    <rPh sb="16" eb="18">
      <t>シリョウ</t>
    </rPh>
    <phoneticPr fontId="1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</si>
  <si>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</si>
  <si>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</si>
  <si>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</si>
  <si>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</si>
  <si>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</si>
  <si>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</si>
  <si>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</si>
  <si>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総数</t>
    <rPh sb="0" eb="2">
      <t>ソウスウ</t>
    </rPh>
    <phoneticPr fontId="3"/>
  </si>
  <si>
    <t>（日帰り・宿泊別）</t>
  </si>
  <si>
    <t>千人</t>
    <rPh sb="0" eb="2">
      <t>センニン</t>
    </rPh>
    <phoneticPr fontId="3"/>
  </si>
  <si>
    <t>日帰り客</t>
    <phoneticPr fontId="9"/>
  </si>
  <si>
    <t>宿泊客</t>
    <phoneticPr fontId="9"/>
  </si>
  <si>
    <t>（利用宿泊施設別）</t>
    <rPh sb="1" eb="3">
      <t>リヨウ</t>
    </rPh>
    <phoneticPr fontId="9"/>
  </si>
  <si>
    <t>ホテル</t>
    <phoneticPr fontId="9"/>
  </si>
  <si>
    <t>旅館</t>
    <phoneticPr fontId="9"/>
  </si>
  <si>
    <t>民宿・ペンション</t>
    <phoneticPr fontId="9"/>
  </si>
  <si>
    <t>公的宿泊施設</t>
    <phoneticPr fontId="9"/>
  </si>
  <si>
    <t>ユースホステル</t>
    <phoneticPr fontId="9"/>
  </si>
  <si>
    <t>寮・保養所</t>
    <phoneticPr fontId="9"/>
  </si>
  <si>
    <t>その他</t>
    <phoneticPr fontId="9"/>
  </si>
  <si>
    <t>（居住地別）</t>
    <rPh sb="1" eb="4">
      <t>キョジュウチ</t>
    </rPh>
    <rPh sb="4" eb="5">
      <t>ベツ</t>
    </rPh>
    <phoneticPr fontId="9"/>
  </si>
  <si>
    <t>県外客</t>
    <rPh sb="0" eb="2">
      <t>ケンガイ</t>
    </rPh>
    <rPh sb="2" eb="3">
      <t>キャク</t>
    </rPh>
    <phoneticPr fontId="9"/>
  </si>
  <si>
    <t>県内客</t>
    <rPh sb="0" eb="2">
      <t>ケンナイ</t>
    </rPh>
    <rPh sb="2" eb="3">
      <t>キャク</t>
    </rPh>
    <phoneticPr fontId="9"/>
  </si>
  <si>
    <t>（うち域内客）</t>
    <rPh sb="3" eb="5">
      <t>イキナイ</t>
    </rPh>
    <rPh sb="5" eb="6">
      <t>キャク</t>
    </rPh>
    <phoneticPr fontId="9"/>
  </si>
  <si>
    <t>（利用交通機関別）</t>
    <phoneticPr fontId="9"/>
  </si>
  <si>
    <t>JR、私鉄、バス</t>
    <phoneticPr fontId="9"/>
  </si>
  <si>
    <t>貸し切りバス</t>
    <rPh sb="0" eb="1">
      <t>カ</t>
    </rPh>
    <rPh sb="2" eb="3">
      <t>キ</t>
    </rPh>
    <phoneticPr fontId="9"/>
  </si>
  <si>
    <t>自家用車</t>
    <phoneticPr fontId="9"/>
  </si>
  <si>
    <t>その他</t>
    <phoneticPr fontId="9"/>
  </si>
  <si>
    <t>（四季別）</t>
    <rPh sb="1" eb="3">
      <t>シキ</t>
    </rPh>
    <phoneticPr fontId="9"/>
  </si>
  <si>
    <t>春（3月～5月）</t>
    <rPh sb="0" eb="1">
      <t>ハル</t>
    </rPh>
    <rPh sb="3" eb="4">
      <t>ガツ</t>
    </rPh>
    <rPh sb="6" eb="7">
      <t>ガツ</t>
    </rPh>
    <phoneticPr fontId="9"/>
  </si>
  <si>
    <t>夏（6月～8月）</t>
    <rPh sb="0" eb="1">
      <t>ナツ</t>
    </rPh>
    <rPh sb="3" eb="4">
      <t>ガツ</t>
    </rPh>
    <rPh sb="6" eb="7">
      <t>ガツ</t>
    </rPh>
    <phoneticPr fontId="9"/>
  </si>
  <si>
    <t>秋（9月～11月）</t>
    <rPh sb="0" eb="1">
      <t>アキ</t>
    </rPh>
    <rPh sb="3" eb="4">
      <t>ガツ</t>
    </rPh>
    <rPh sb="7" eb="8">
      <t>ガツ</t>
    </rPh>
    <phoneticPr fontId="9"/>
  </si>
  <si>
    <t>冬（12月～2月）</t>
    <rPh sb="0" eb="1">
      <t>フユ</t>
    </rPh>
    <rPh sb="4" eb="5">
      <t>ガツ</t>
    </rPh>
    <rPh sb="7" eb="8">
      <t>ガツ</t>
    </rPh>
    <phoneticPr fontId="9"/>
  </si>
  <si>
    <t>宿泊費単価（補正）</t>
    <rPh sb="0" eb="3">
      <t>シュクハクヒ</t>
    </rPh>
    <rPh sb="3" eb="5">
      <t>タンカ</t>
    </rPh>
    <rPh sb="6" eb="8">
      <t>ホセイ</t>
    </rPh>
    <phoneticPr fontId="9"/>
  </si>
  <si>
    <t>円</t>
    <rPh sb="0" eb="1">
      <t>エン</t>
    </rPh>
    <phoneticPr fontId="3"/>
  </si>
  <si>
    <t>ホテル</t>
    <phoneticPr fontId="9"/>
  </si>
  <si>
    <t>旅館</t>
    <phoneticPr fontId="9"/>
  </si>
  <si>
    <t>民宿・ペンション</t>
    <phoneticPr fontId="9"/>
  </si>
  <si>
    <t>公的宿泊施設</t>
    <phoneticPr fontId="9"/>
  </si>
  <si>
    <t>交通費単価</t>
    <rPh sb="0" eb="3">
      <t>コウツウヒ</t>
    </rPh>
    <rPh sb="3" eb="5">
      <t>タンカ</t>
    </rPh>
    <phoneticPr fontId="9"/>
  </si>
  <si>
    <t>JR、私鉄、バス</t>
    <phoneticPr fontId="9"/>
  </si>
  <si>
    <t>自家用車</t>
    <phoneticPr fontId="9"/>
  </si>
  <si>
    <t>その他費用（単価）</t>
    <rPh sb="2" eb="3">
      <t>タ</t>
    </rPh>
    <rPh sb="3" eb="5">
      <t>ヒヨウ</t>
    </rPh>
    <rPh sb="6" eb="8">
      <t>タンカ</t>
    </rPh>
    <phoneticPr fontId="3"/>
  </si>
  <si>
    <t>日帰り客</t>
    <rPh sb="0" eb="2">
      <t>ヒガエ</t>
    </rPh>
    <rPh sb="3" eb="4">
      <t>キャク</t>
    </rPh>
    <phoneticPr fontId="3"/>
  </si>
  <si>
    <t>宿泊客</t>
    <rPh sb="0" eb="2">
      <t>シュクハク</t>
    </rPh>
    <rPh sb="2" eb="3">
      <t>キャク</t>
    </rPh>
    <phoneticPr fontId="3"/>
  </si>
  <si>
    <t>宿泊費産出額</t>
    <rPh sb="0" eb="3">
      <t>シュクハクヒ</t>
    </rPh>
    <rPh sb="3" eb="6">
      <t>サンシュツガク</t>
    </rPh>
    <phoneticPr fontId="9"/>
  </si>
  <si>
    <t>百万円</t>
    <rPh sb="0" eb="1">
      <t>ヒャク</t>
    </rPh>
    <rPh sb="1" eb="3">
      <t>マンエン</t>
    </rPh>
    <phoneticPr fontId="3"/>
  </si>
  <si>
    <t>ホテル</t>
    <phoneticPr fontId="9"/>
  </si>
  <si>
    <t>旅館</t>
    <phoneticPr fontId="9"/>
  </si>
  <si>
    <t>ユースホステル</t>
    <phoneticPr fontId="9"/>
  </si>
  <si>
    <t>寮・保養所</t>
    <phoneticPr fontId="9"/>
  </si>
  <si>
    <t>その他</t>
    <phoneticPr fontId="9"/>
  </si>
  <si>
    <t>計</t>
    <rPh sb="0" eb="1">
      <t>ケイ</t>
    </rPh>
    <phoneticPr fontId="3"/>
  </si>
  <si>
    <t>交通費産出額</t>
    <rPh sb="0" eb="3">
      <t>コウツウヒ</t>
    </rPh>
    <rPh sb="3" eb="6">
      <t>サンシュツガク</t>
    </rPh>
    <phoneticPr fontId="9"/>
  </si>
  <si>
    <t>JR、私鉄、バス</t>
    <phoneticPr fontId="9"/>
  </si>
  <si>
    <t>自家用車</t>
    <phoneticPr fontId="9"/>
  </si>
  <si>
    <t>その他</t>
    <phoneticPr fontId="9"/>
  </si>
  <si>
    <t>飲食費その他産出額</t>
    <rPh sb="0" eb="3">
      <t>インショクヒ</t>
    </rPh>
    <rPh sb="5" eb="6">
      <t>タ</t>
    </rPh>
    <rPh sb="6" eb="9">
      <t>サンシュツガク</t>
    </rPh>
    <phoneticPr fontId="3"/>
  </si>
  <si>
    <t>宿泊費</t>
    <rPh sb="0" eb="3">
      <t>シュクハクヒ</t>
    </rPh>
    <phoneticPr fontId="3"/>
  </si>
  <si>
    <t>交通費</t>
    <rPh sb="0" eb="3">
      <t>コウツウヒ</t>
    </rPh>
    <phoneticPr fontId="3"/>
  </si>
  <si>
    <t>飲食費その他</t>
    <rPh sb="0" eb="3">
      <t>インショクヒ</t>
    </rPh>
    <rPh sb="5" eb="6">
      <t>タ</t>
    </rPh>
    <phoneticPr fontId="3"/>
  </si>
  <si>
    <t>2010年度2</t>
    <rPh sb="4" eb="6">
      <t>ネンド</t>
    </rPh>
    <phoneticPr fontId="3"/>
  </si>
  <si>
    <t>日帰り客</t>
    <phoneticPr fontId="9"/>
  </si>
  <si>
    <t>民宿・ペンション</t>
    <phoneticPr fontId="9"/>
  </si>
  <si>
    <t>（利用交通機関別）</t>
    <phoneticPr fontId="9"/>
  </si>
  <si>
    <t>JR、私鉄、バス</t>
    <phoneticPr fontId="9"/>
  </si>
  <si>
    <t>日帰り客</t>
    <phoneticPr fontId="9"/>
  </si>
  <si>
    <t>公的宿泊施設</t>
    <phoneticPr fontId="9"/>
  </si>
  <si>
    <t>日帰り客</t>
    <phoneticPr fontId="9"/>
  </si>
  <si>
    <t>（利用交通機関別）</t>
    <phoneticPr fontId="9"/>
  </si>
  <si>
    <t>JR、私鉄、バス</t>
    <phoneticPr fontId="9"/>
  </si>
  <si>
    <t>民宿・ペンション</t>
    <phoneticPr fontId="9"/>
  </si>
  <si>
    <t>公的宿泊施設</t>
    <phoneticPr fontId="9"/>
  </si>
  <si>
    <t>日帰り客</t>
    <phoneticPr fontId="9"/>
  </si>
  <si>
    <t>宿泊施設補正</t>
    <rPh sb="0" eb="2">
      <t>シュクハク</t>
    </rPh>
    <rPh sb="2" eb="4">
      <t>シセツ</t>
    </rPh>
    <rPh sb="4" eb="6">
      <t>ホセイ</t>
    </rPh>
    <phoneticPr fontId="3"/>
  </si>
  <si>
    <t>日帰り客</t>
    <phoneticPr fontId="9"/>
  </si>
  <si>
    <t>（利用交通機関別）</t>
    <phoneticPr fontId="9"/>
  </si>
  <si>
    <t>JR、私鉄、バス</t>
    <phoneticPr fontId="9"/>
  </si>
  <si>
    <t>自家用車</t>
    <phoneticPr fontId="9"/>
  </si>
  <si>
    <t>その他</t>
    <phoneticPr fontId="9"/>
  </si>
  <si>
    <t>日帰り客</t>
    <phoneticPr fontId="9"/>
  </si>
  <si>
    <t>民宿・ペンション</t>
    <phoneticPr fontId="9"/>
  </si>
  <si>
    <t>（利用交通機関別）</t>
    <phoneticPr fontId="9"/>
  </si>
  <si>
    <t>宿泊費単価</t>
    <rPh sb="0" eb="3">
      <t>シュクハクヒ</t>
    </rPh>
    <rPh sb="3" eb="5">
      <t>タンカ</t>
    </rPh>
    <phoneticPr fontId="9"/>
  </si>
  <si>
    <t>日帰り客</t>
    <phoneticPr fontId="9"/>
  </si>
  <si>
    <t xml:space="preserve"> </t>
  </si>
  <si>
    <t>新基準</t>
    <rPh sb="0" eb="1">
      <t>シン</t>
    </rPh>
    <rPh sb="1" eb="3">
      <t>キジュン</t>
    </rPh>
    <phoneticPr fontId="2"/>
  </si>
  <si>
    <t>神戸市</t>
  </si>
  <si>
    <t>尼崎市</t>
  </si>
  <si>
    <t>西宮市</t>
  </si>
  <si>
    <t>芦屋市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</si>
  <si>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</si>
  <si>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</si>
  <si>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</si>
  <si>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</si>
  <si>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</si>
  <si>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</si>
  <si>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</si>
  <si>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</si>
  <si>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</si>
  <si>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</si>
  <si>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西脇市</t>
  </si>
  <si>
    <t>三木市</t>
    <rPh sb="0" eb="3">
      <t>ミキシ</t>
    </rPh>
    <phoneticPr fontId="0"/>
  </si>
  <si>
    <t>小野市</t>
  </si>
  <si>
    <t>加西市</t>
  </si>
  <si>
    <t>加東市</t>
    <rPh sb="0" eb="3">
      <t>カトウシ</t>
    </rPh>
    <phoneticPr fontId="0"/>
  </si>
  <si>
    <t>多可町</t>
    <rPh sb="0" eb="2">
      <t>タカ</t>
    </rPh>
    <rPh sb="2" eb="3">
      <t>チョウ</t>
    </rPh>
    <phoneticPr fontId="0"/>
  </si>
  <si>
    <t>姫路市</t>
  </si>
  <si>
    <t>相生市</t>
  </si>
  <si>
    <t>宍粟市</t>
    <rPh sb="0" eb="3">
      <t>シソウシ</t>
    </rPh>
    <phoneticPr fontId="0"/>
  </si>
  <si>
    <t>たつの市</t>
    <rPh sb="3" eb="4">
      <t>シ</t>
    </rPh>
    <phoneticPr fontId="0"/>
  </si>
  <si>
    <t>太子町</t>
  </si>
  <si>
    <t>上郡町</t>
  </si>
  <si>
    <t>佐用町</t>
  </si>
  <si>
    <t>豊岡市</t>
    <rPh sb="0" eb="3">
      <t>トヨオカシ</t>
    </rPh>
    <phoneticPr fontId="0"/>
  </si>
  <si>
    <t>養父市</t>
    <rPh sb="0" eb="3">
      <t>ヤブシ</t>
    </rPh>
    <phoneticPr fontId="0"/>
  </si>
  <si>
    <t>朝来市</t>
    <rPh sb="0" eb="3">
      <t>アサゴシ</t>
    </rPh>
    <phoneticPr fontId="0"/>
  </si>
  <si>
    <t>香美町</t>
    <rPh sb="0" eb="3">
      <t>カミチョウ</t>
    </rPh>
    <phoneticPr fontId="0"/>
  </si>
  <si>
    <t>新温泉町</t>
    <rPh sb="0" eb="1">
      <t>シン</t>
    </rPh>
    <rPh sb="1" eb="3">
      <t>オンセン</t>
    </rPh>
    <rPh sb="3" eb="4">
      <t>チョウ</t>
    </rPh>
    <phoneticPr fontId="0"/>
  </si>
  <si>
    <t>丹波市</t>
    <rPh sb="0" eb="3">
      <t>タンバシ</t>
    </rPh>
    <phoneticPr fontId="0"/>
  </si>
  <si>
    <t>洲本市</t>
  </si>
  <si>
    <t>南あわじ市</t>
    <rPh sb="0" eb="1">
      <t>ミナミ</t>
    </rPh>
    <rPh sb="4" eb="5">
      <t>シ</t>
    </rPh>
    <phoneticPr fontId="0"/>
  </si>
  <si>
    <t>淡路市</t>
    <rPh sb="0" eb="3">
      <t>アワジシ</t>
    </rPh>
    <phoneticPr fontId="0"/>
  </si>
  <si>
    <t>ホテル</t>
  </si>
  <si>
    <t>旅館</t>
  </si>
  <si>
    <t>民宿・ペンション</t>
  </si>
  <si>
    <t>公的宿泊施設</t>
  </si>
  <si>
    <t>ユースホステル</t>
  </si>
  <si>
    <t>寮・保養所</t>
  </si>
  <si>
    <t>その他</t>
  </si>
  <si>
    <t>日帰り客</t>
    <rPh sb="0" eb="2">
      <t>ヒガエ</t>
    </rPh>
    <rPh sb="3" eb="4">
      <t>キャク</t>
    </rPh>
    <phoneticPr fontId="1"/>
  </si>
  <si>
    <t>宿泊客</t>
    <rPh sb="0" eb="2">
      <t>シュクハク</t>
    </rPh>
    <rPh sb="2" eb="3">
      <t>キャク</t>
    </rPh>
    <phoneticPr fontId="1"/>
  </si>
  <si>
    <t>日帰り</t>
    <rPh sb="0" eb="2">
      <t>ヒガエ</t>
    </rPh>
    <phoneticPr fontId="1"/>
  </si>
  <si>
    <t>(単位：百万円）</t>
    <rPh sb="1" eb="3">
      <t>タンイ</t>
    </rPh>
    <rPh sb="4" eb="5">
      <t>ヒャク</t>
    </rPh>
    <rPh sb="5" eb="7">
      <t>マンエン</t>
    </rPh>
    <phoneticPr fontId="1"/>
  </si>
  <si>
    <t>平成22年度</t>
    <rPh sb="0" eb="2">
      <t>ヘイセイ</t>
    </rPh>
    <rPh sb="4" eb="6">
      <t>ネンド</t>
    </rPh>
    <phoneticPr fontId="2"/>
  </si>
  <si>
    <t>宿泊補正(千人）</t>
    <rPh sb="0" eb="2">
      <t>シュクハク</t>
    </rPh>
    <rPh sb="2" eb="4">
      <t>ホセイ</t>
    </rPh>
    <rPh sb="5" eb="7">
      <t>センニン</t>
    </rPh>
    <phoneticPr fontId="1"/>
  </si>
  <si>
    <t xml:space="preserve"> </t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</si>
  <si>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</si>
  <si>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</si>
  <si>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飲食費その他</t>
    <rPh sb="0" eb="2">
      <t>インショク</t>
    </rPh>
    <rPh sb="2" eb="3">
      <t>ヒ</t>
    </rPh>
    <rPh sb="5" eb="6">
      <t>タ</t>
    </rPh>
    <phoneticPr fontId="1"/>
  </si>
  <si>
    <t>尼崎市</t>
    <rPh sb="0" eb="3">
      <t>アマガサキシ</t>
    </rPh>
    <phoneticPr fontId="1"/>
  </si>
  <si>
    <t>西宮市</t>
    <rPh sb="0" eb="3">
      <t>ニシノミヤシ</t>
    </rPh>
    <phoneticPr fontId="1"/>
  </si>
  <si>
    <t>芦屋市</t>
    <rPh sb="0" eb="2">
      <t>アシヤ</t>
    </rPh>
    <rPh sb="2" eb="3">
      <t>シ</t>
    </rPh>
    <phoneticPr fontId="1"/>
  </si>
  <si>
    <t>伊丹市</t>
    <rPh sb="0" eb="3">
      <t>イタミシ</t>
    </rPh>
    <phoneticPr fontId="1"/>
  </si>
  <si>
    <t>宝塚市</t>
    <rPh sb="0" eb="1">
      <t>タカラ</t>
    </rPh>
    <rPh sb="1" eb="2">
      <t>ツカ</t>
    </rPh>
    <rPh sb="2" eb="3">
      <t>シ</t>
    </rPh>
    <phoneticPr fontId="1"/>
  </si>
  <si>
    <t>川西市</t>
    <rPh sb="0" eb="3">
      <t>カワニシシ</t>
    </rPh>
    <phoneticPr fontId="1"/>
  </si>
  <si>
    <t>三田市</t>
    <rPh sb="0" eb="3">
      <t>サンダシ</t>
    </rPh>
    <phoneticPr fontId="1"/>
  </si>
  <si>
    <t>猪名川町</t>
    <rPh sb="0" eb="4">
      <t>イナガワチョウ</t>
    </rPh>
    <phoneticPr fontId="1"/>
  </si>
  <si>
    <t>明石市</t>
    <rPh sb="0" eb="2">
      <t>アカシ</t>
    </rPh>
    <rPh sb="2" eb="3">
      <t>シ</t>
    </rPh>
    <phoneticPr fontId="1"/>
  </si>
  <si>
    <t>加古川市</t>
    <rPh sb="0" eb="4">
      <t>カコガワシ</t>
    </rPh>
    <phoneticPr fontId="1"/>
  </si>
  <si>
    <t>高砂市</t>
    <rPh sb="0" eb="3">
      <t>タカサゴシ</t>
    </rPh>
    <phoneticPr fontId="1"/>
  </si>
  <si>
    <t>稲美町</t>
    <rPh sb="0" eb="3">
      <t>イナミチョウ</t>
    </rPh>
    <phoneticPr fontId="1"/>
  </si>
  <si>
    <t>播磨町</t>
    <rPh sb="0" eb="2">
      <t>ハリマ</t>
    </rPh>
    <rPh sb="2" eb="3">
      <t>マチ</t>
    </rPh>
    <phoneticPr fontId="1"/>
  </si>
  <si>
    <t>西脇市</t>
    <rPh sb="0" eb="3">
      <t>ニシワキシ</t>
    </rPh>
    <phoneticPr fontId="1"/>
  </si>
  <si>
    <t>三木市</t>
    <rPh sb="0" eb="3">
      <t>ミキシ</t>
    </rPh>
    <phoneticPr fontId="1"/>
  </si>
  <si>
    <t>小野市</t>
    <rPh sb="0" eb="3">
      <t>オノシ</t>
    </rPh>
    <phoneticPr fontId="1"/>
  </si>
  <si>
    <t>加西市</t>
    <rPh sb="0" eb="3">
      <t>カサイシ</t>
    </rPh>
    <phoneticPr fontId="1"/>
  </si>
  <si>
    <t>加東市</t>
    <rPh sb="0" eb="3">
      <t>カトウシ</t>
    </rPh>
    <phoneticPr fontId="1"/>
  </si>
  <si>
    <t>多可町</t>
    <rPh sb="0" eb="3">
      <t>タカマチ</t>
    </rPh>
    <phoneticPr fontId="1"/>
  </si>
  <si>
    <t>姫路市</t>
    <rPh sb="0" eb="3">
      <t>ヒメジシ</t>
    </rPh>
    <phoneticPr fontId="1"/>
  </si>
  <si>
    <t>神河町</t>
    <rPh sb="0" eb="2">
      <t>カミカワ</t>
    </rPh>
    <rPh sb="2" eb="3">
      <t>マチ</t>
    </rPh>
    <phoneticPr fontId="1"/>
  </si>
  <si>
    <t>市川町</t>
    <rPh sb="0" eb="2">
      <t>イチカワ</t>
    </rPh>
    <rPh sb="2" eb="3">
      <t>マチ</t>
    </rPh>
    <phoneticPr fontId="1"/>
  </si>
  <si>
    <t>福崎町</t>
    <rPh sb="0" eb="2">
      <t>フクサキ</t>
    </rPh>
    <rPh sb="2" eb="3">
      <t>マチ</t>
    </rPh>
    <phoneticPr fontId="1"/>
  </si>
  <si>
    <t>相生市</t>
    <rPh sb="0" eb="3">
      <t>アイオイシ</t>
    </rPh>
    <phoneticPr fontId="1"/>
  </si>
  <si>
    <t>たつの市</t>
    <rPh sb="3" eb="4">
      <t>シ</t>
    </rPh>
    <phoneticPr fontId="1"/>
  </si>
  <si>
    <t>赤穂市</t>
    <rPh sb="0" eb="3">
      <t>アコウシ</t>
    </rPh>
    <phoneticPr fontId="1"/>
  </si>
  <si>
    <t>宍粟市</t>
    <rPh sb="0" eb="3">
      <t>シソウシ</t>
    </rPh>
    <phoneticPr fontId="1"/>
  </si>
  <si>
    <t>太子町</t>
    <rPh sb="0" eb="3">
      <t>タイシマチ</t>
    </rPh>
    <phoneticPr fontId="1"/>
  </si>
  <si>
    <t>上郡町</t>
    <rPh sb="0" eb="2">
      <t>カミゴオリ</t>
    </rPh>
    <rPh sb="2" eb="3">
      <t>マチ</t>
    </rPh>
    <phoneticPr fontId="1"/>
  </si>
  <si>
    <t>佐用町</t>
    <rPh sb="0" eb="2">
      <t>サヨ</t>
    </rPh>
    <rPh sb="2" eb="3">
      <t>マチ</t>
    </rPh>
    <phoneticPr fontId="1"/>
  </si>
  <si>
    <t>豊岡市</t>
    <rPh sb="0" eb="3">
      <t>トヨオカシ</t>
    </rPh>
    <phoneticPr fontId="1"/>
  </si>
  <si>
    <t>養父市</t>
    <rPh sb="0" eb="3">
      <t>ヤブシ</t>
    </rPh>
    <phoneticPr fontId="1"/>
  </si>
  <si>
    <t>朝来市</t>
    <rPh sb="0" eb="3">
      <t>アサゴシ</t>
    </rPh>
    <phoneticPr fontId="1"/>
  </si>
  <si>
    <t>香美町</t>
    <rPh sb="0" eb="3">
      <t>カミチョウ</t>
    </rPh>
    <phoneticPr fontId="1"/>
  </si>
  <si>
    <t>新温泉町</t>
    <rPh sb="0" eb="1">
      <t>シン</t>
    </rPh>
    <rPh sb="1" eb="3">
      <t>オンセン</t>
    </rPh>
    <rPh sb="3" eb="4">
      <t>マチ</t>
    </rPh>
    <phoneticPr fontId="1"/>
  </si>
  <si>
    <t>篠山市</t>
    <rPh sb="0" eb="2">
      <t>ササヤマ</t>
    </rPh>
    <rPh sb="2" eb="3">
      <t>シ</t>
    </rPh>
    <phoneticPr fontId="1"/>
  </si>
  <si>
    <t>丹波市</t>
    <rPh sb="0" eb="3">
      <t>タンバシ</t>
    </rPh>
    <phoneticPr fontId="1"/>
  </si>
  <si>
    <t>洲本市</t>
    <rPh sb="0" eb="3">
      <t>スモトシ</t>
    </rPh>
    <phoneticPr fontId="1"/>
  </si>
  <si>
    <t>南あわじ市</t>
    <rPh sb="0" eb="1">
      <t>ミナミ</t>
    </rPh>
    <rPh sb="4" eb="5">
      <t>シ</t>
    </rPh>
    <phoneticPr fontId="1"/>
  </si>
  <si>
    <t>淡路市</t>
    <rPh sb="0" eb="3">
      <t>アワジシ</t>
    </rPh>
    <phoneticPr fontId="1"/>
  </si>
  <si>
    <t>淡路地域</t>
    <rPh sb="0" eb="2">
      <t>アワジ</t>
    </rPh>
    <rPh sb="2" eb="4">
      <t>チイキ</t>
    </rPh>
    <phoneticPr fontId="1"/>
  </si>
  <si>
    <t>丹波地域</t>
    <rPh sb="0" eb="2">
      <t>タンバ</t>
    </rPh>
    <rPh sb="2" eb="4">
      <t>チイキ</t>
    </rPh>
    <phoneticPr fontId="1"/>
  </si>
  <si>
    <t>但馬地域</t>
    <rPh sb="0" eb="2">
      <t>タジマ</t>
    </rPh>
    <rPh sb="2" eb="4">
      <t>チイキ</t>
    </rPh>
    <phoneticPr fontId="1"/>
  </si>
  <si>
    <t>西播磨地域</t>
    <rPh sb="0" eb="1">
      <t>ニシ</t>
    </rPh>
    <rPh sb="1" eb="3">
      <t>ハリマ</t>
    </rPh>
    <rPh sb="3" eb="5">
      <t>チイキ</t>
    </rPh>
    <phoneticPr fontId="1"/>
  </si>
  <si>
    <t>中播磨地域</t>
    <rPh sb="0" eb="1">
      <t>ナカ</t>
    </rPh>
    <rPh sb="1" eb="3">
      <t>ハリマ</t>
    </rPh>
    <rPh sb="3" eb="5">
      <t>チイキ</t>
    </rPh>
    <phoneticPr fontId="1"/>
  </si>
  <si>
    <t>北播磨地域</t>
    <rPh sb="0" eb="1">
      <t>キタ</t>
    </rPh>
    <rPh sb="1" eb="3">
      <t>ハリマ</t>
    </rPh>
    <rPh sb="3" eb="5">
      <t>チイキ</t>
    </rPh>
    <phoneticPr fontId="1"/>
  </si>
  <si>
    <t>東播磨地域</t>
    <rPh sb="0" eb="1">
      <t>ヒガシ</t>
    </rPh>
    <rPh sb="1" eb="3">
      <t>ハリマ</t>
    </rPh>
    <rPh sb="3" eb="5">
      <t>チイキ</t>
    </rPh>
    <phoneticPr fontId="1"/>
  </si>
  <si>
    <t>阪神北地域</t>
    <rPh sb="0" eb="2">
      <t>ハンシン</t>
    </rPh>
    <rPh sb="2" eb="3">
      <t>キタ</t>
    </rPh>
    <rPh sb="3" eb="5">
      <t>チイキ</t>
    </rPh>
    <phoneticPr fontId="1"/>
  </si>
  <si>
    <t>阪神南地域</t>
    <rPh sb="0" eb="2">
      <t>ハンシン</t>
    </rPh>
    <rPh sb="2" eb="3">
      <t>ミナミ</t>
    </rPh>
    <rPh sb="3" eb="5">
      <t>チイキ</t>
    </rPh>
    <phoneticPr fontId="1"/>
  </si>
  <si>
    <t>計</t>
    <rPh sb="0" eb="1">
      <t>ケイ</t>
    </rPh>
    <phoneticPr fontId="1"/>
  </si>
  <si>
    <t>宿泊単価等の推計</t>
    <rPh sb="0" eb="2">
      <t>シュクハク</t>
    </rPh>
    <rPh sb="2" eb="4">
      <t>タンカ</t>
    </rPh>
    <rPh sb="4" eb="5">
      <t>トウ</t>
    </rPh>
    <rPh sb="6" eb="8">
      <t>スイケイ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</si>
  <si>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</si>
  <si>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</si>
  <si>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</si>
  <si>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</si>
  <si>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</si>
  <si>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</si>
  <si>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1泊当たり宿泊費</t>
    <rPh sb="1" eb="2">
      <t>ハク</t>
    </rPh>
    <rPh sb="2" eb="3">
      <t>ア</t>
    </rPh>
    <rPh sb="5" eb="7">
      <t>シュクハク</t>
    </rPh>
    <rPh sb="7" eb="8">
      <t>ヒ</t>
    </rPh>
    <phoneticPr fontId="3"/>
  </si>
  <si>
    <t>1回当たり宿泊費</t>
    <rPh sb="1" eb="2">
      <t>カイ</t>
    </rPh>
    <rPh sb="2" eb="3">
      <t>ア</t>
    </rPh>
    <rPh sb="5" eb="8">
      <t>シュクハクヒ</t>
    </rPh>
    <phoneticPr fontId="3"/>
  </si>
  <si>
    <t>１回当たり宿泊数</t>
    <rPh sb="1" eb="2">
      <t>カイ</t>
    </rPh>
    <rPh sb="2" eb="3">
      <t>ア</t>
    </rPh>
    <rPh sb="5" eb="7">
      <t>シュクハク</t>
    </rPh>
    <rPh sb="7" eb="8">
      <t>スウ</t>
    </rPh>
    <phoneticPr fontId="3"/>
  </si>
  <si>
    <t>消費額算定値</t>
    <rPh sb="0" eb="3">
      <t>ショウヒガク</t>
    </rPh>
    <rPh sb="3" eb="5">
      <t>サンテイ</t>
    </rPh>
    <rPh sb="5" eb="6">
      <t>アタイ</t>
    </rPh>
    <phoneticPr fontId="3"/>
  </si>
  <si>
    <t>旅館</t>
    <rPh sb="0" eb="2">
      <t>リョカン</t>
    </rPh>
    <phoneticPr fontId="3"/>
  </si>
  <si>
    <t>民宿</t>
    <rPh sb="0" eb="2">
      <t>ミンシュク</t>
    </rPh>
    <phoneticPr fontId="3"/>
  </si>
  <si>
    <t>国民宿舎等公共宿泊施設</t>
    <rPh sb="0" eb="2">
      <t>コクミン</t>
    </rPh>
    <rPh sb="2" eb="4">
      <t>シュクシャ</t>
    </rPh>
    <rPh sb="4" eb="5">
      <t>トウ</t>
    </rPh>
    <rPh sb="5" eb="7">
      <t>コウキョウ</t>
    </rPh>
    <rPh sb="7" eb="9">
      <t>シュクハク</t>
    </rPh>
    <rPh sb="9" eb="11">
      <t>シセツ</t>
    </rPh>
    <phoneticPr fontId="3"/>
  </si>
  <si>
    <t>会社・官公庁の寮・保養所</t>
    <rPh sb="0" eb="2">
      <t>カイシャ</t>
    </rPh>
    <rPh sb="3" eb="6">
      <t>カンコウチョウ</t>
    </rPh>
    <rPh sb="7" eb="8">
      <t>リョウ</t>
    </rPh>
    <rPh sb="9" eb="12">
      <t>ホヨウショ</t>
    </rPh>
    <phoneticPr fontId="3"/>
  </si>
  <si>
    <t>山小屋・キャンプ場</t>
    <rPh sb="0" eb="3">
      <t>ヤマゴヤ</t>
    </rPh>
    <rPh sb="8" eb="9">
      <t>ジョウ</t>
    </rPh>
    <phoneticPr fontId="3"/>
  </si>
  <si>
    <t>オートキャンプ場</t>
    <rPh sb="7" eb="8">
      <t>バ</t>
    </rPh>
    <phoneticPr fontId="3"/>
  </si>
  <si>
    <t>別荘・貸別荘</t>
    <rPh sb="0" eb="2">
      <t>ベッソウ</t>
    </rPh>
    <rPh sb="3" eb="4">
      <t>カ</t>
    </rPh>
    <rPh sb="4" eb="6">
      <t>ベッソウ</t>
    </rPh>
    <phoneticPr fontId="3"/>
  </si>
  <si>
    <t>知人・親戚宅</t>
    <rPh sb="0" eb="2">
      <t>チジン</t>
    </rPh>
    <rPh sb="3" eb="5">
      <t>シンセキ</t>
    </rPh>
    <rPh sb="5" eb="6">
      <t>タク</t>
    </rPh>
    <phoneticPr fontId="3"/>
  </si>
  <si>
    <t>車・船内泊</t>
    <rPh sb="0" eb="1">
      <t>クルマ</t>
    </rPh>
    <rPh sb="2" eb="4">
      <t>センナイ</t>
    </rPh>
    <rPh sb="4" eb="5">
      <t>ハク</t>
    </rPh>
    <phoneticPr fontId="3"/>
  </si>
  <si>
    <t>土産の費用</t>
    <rPh sb="0" eb="2">
      <t>ミヤゲ</t>
    </rPh>
    <rPh sb="3" eb="5">
      <t>ヒヨウ</t>
    </rPh>
    <phoneticPr fontId="3"/>
  </si>
  <si>
    <t xml:space="preserve"> </t>
    <phoneticPr fontId="3"/>
  </si>
  <si>
    <t>その他費用（観光行動費）</t>
    <rPh sb="2" eb="3">
      <t>タ</t>
    </rPh>
    <rPh sb="3" eb="5">
      <t>ヒヨウ</t>
    </rPh>
    <rPh sb="6" eb="8">
      <t>カンコウ</t>
    </rPh>
    <rPh sb="8" eb="10">
      <t>コウドウ</t>
    </rPh>
    <rPh sb="10" eb="11">
      <t>ヒ</t>
    </rPh>
    <phoneticPr fontId="3"/>
  </si>
  <si>
    <t>交通費(日帰り）</t>
    <rPh sb="0" eb="3">
      <t>コウツウヒ</t>
    </rPh>
    <rPh sb="4" eb="6">
      <t>ヒガエ</t>
    </rPh>
    <phoneticPr fontId="3"/>
  </si>
  <si>
    <t>交通費(宿泊）</t>
    <rPh sb="0" eb="3">
      <t>コウツウヒ</t>
    </rPh>
    <rPh sb="4" eb="6">
      <t>シュクハク</t>
    </rPh>
    <phoneticPr fontId="3"/>
  </si>
  <si>
    <t>平均宿泊単価推計</t>
    <rPh sb="0" eb="2">
      <t>ヘイキン</t>
    </rPh>
    <rPh sb="2" eb="4">
      <t>シュクハク</t>
    </rPh>
    <rPh sb="4" eb="6">
      <t>タンカ</t>
    </rPh>
    <rPh sb="6" eb="8">
      <t>スイケイ</t>
    </rPh>
    <phoneticPr fontId="3"/>
  </si>
  <si>
    <t>民宿・ペンション</t>
    <rPh sb="0" eb="2">
      <t>ミンシュク</t>
    </rPh>
    <phoneticPr fontId="3"/>
  </si>
  <si>
    <t>公的宿泊施設</t>
    <rPh sb="0" eb="2">
      <t>コウテキ</t>
    </rPh>
    <rPh sb="2" eb="4">
      <t>シュクハク</t>
    </rPh>
    <rPh sb="4" eb="6">
      <t>シセツ</t>
    </rPh>
    <phoneticPr fontId="3"/>
  </si>
  <si>
    <t>寮・保養所</t>
    <rPh sb="0" eb="1">
      <t>リョウ</t>
    </rPh>
    <rPh sb="2" eb="5">
      <t>ホヨウショ</t>
    </rPh>
    <phoneticPr fontId="3"/>
  </si>
  <si>
    <t>その他</t>
    <rPh sb="2" eb="3">
      <t>タ</t>
    </rPh>
    <phoneticPr fontId="3"/>
  </si>
  <si>
    <t>交通費単価</t>
    <rPh sb="0" eb="3">
      <t>コウツウヒ</t>
    </rPh>
    <rPh sb="3" eb="5">
      <t>タンカ</t>
    </rPh>
    <phoneticPr fontId="1"/>
  </si>
  <si>
    <t>日帰り(円）</t>
    <rPh sb="0" eb="2">
      <t>ヒガエ</t>
    </rPh>
    <rPh sb="4" eb="5">
      <t>エン</t>
    </rPh>
    <phoneticPr fontId="1"/>
  </si>
  <si>
    <t>宿泊(円）</t>
    <rPh sb="0" eb="2">
      <t>シュクハク</t>
    </rPh>
    <rPh sb="3" eb="4">
      <t>エン</t>
    </rPh>
    <phoneticPr fontId="1"/>
  </si>
  <si>
    <t>日帰交通費(千円）</t>
    <rPh sb="0" eb="2">
      <t>ヒガエ</t>
    </rPh>
    <rPh sb="2" eb="5">
      <t>コウツウヒ</t>
    </rPh>
    <rPh sb="6" eb="8">
      <t>センエン</t>
    </rPh>
    <phoneticPr fontId="1"/>
  </si>
  <si>
    <t>宿泊交通費(千円）</t>
    <rPh sb="0" eb="2">
      <t>シュクハク</t>
    </rPh>
    <rPh sb="2" eb="5">
      <t>コウツウヒ</t>
    </rPh>
    <rPh sb="6" eb="8">
      <t>センエン</t>
    </rPh>
    <phoneticPr fontId="1"/>
  </si>
  <si>
    <t>交通費計(千円）</t>
    <rPh sb="0" eb="3">
      <t>コウツウヒ</t>
    </rPh>
    <rPh sb="3" eb="4">
      <t>ケイ</t>
    </rPh>
    <rPh sb="5" eb="7">
      <t>センエン</t>
    </rPh>
    <phoneticPr fontId="1"/>
  </si>
  <si>
    <t>按分比</t>
    <rPh sb="0" eb="2">
      <t>アンブン</t>
    </rPh>
    <rPh sb="2" eb="3">
      <t>ヒ</t>
    </rPh>
    <phoneticPr fontId="1"/>
  </si>
  <si>
    <t>推計</t>
    <rPh sb="0" eb="2">
      <t>スイケイ</t>
    </rPh>
    <phoneticPr fontId="1"/>
  </si>
  <si>
    <t>日帰交通費(百万円）</t>
    <rPh sb="0" eb="2">
      <t>ヒガエ</t>
    </rPh>
    <rPh sb="2" eb="5">
      <t>コウツウヒ</t>
    </rPh>
    <rPh sb="6" eb="8">
      <t>ヒャクマン</t>
    </rPh>
    <rPh sb="8" eb="9">
      <t>エン</t>
    </rPh>
    <phoneticPr fontId="1"/>
  </si>
  <si>
    <t>宿泊交通費(百万円）</t>
    <rPh sb="0" eb="2">
      <t>シュクハク</t>
    </rPh>
    <rPh sb="2" eb="5">
      <t>コウツウヒ</t>
    </rPh>
    <rPh sb="6" eb="7">
      <t>ヒャク</t>
    </rPh>
    <rPh sb="7" eb="8">
      <t>マン</t>
    </rPh>
    <rPh sb="8" eb="9">
      <t>エン</t>
    </rPh>
    <phoneticPr fontId="1"/>
  </si>
  <si>
    <t>交通費計(百万円）</t>
    <rPh sb="0" eb="3">
      <t>コウツウヒ</t>
    </rPh>
    <rPh sb="3" eb="4">
      <t>ケイ</t>
    </rPh>
    <rPh sb="5" eb="6">
      <t>ヒャク</t>
    </rPh>
    <rPh sb="6" eb="7">
      <t>マン</t>
    </rPh>
    <rPh sb="7" eb="8">
      <t>エン</t>
    </rPh>
    <phoneticPr fontId="1"/>
  </si>
  <si>
    <t>観光消費額</t>
    <rPh sb="0" eb="2">
      <t>カンコウ</t>
    </rPh>
    <rPh sb="2" eb="4">
      <t>ショウヒ</t>
    </rPh>
    <rPh sb="4" eb="5">
      <t>ガク</t>
    </rPh>
    <phoneticPr fontId="1"/>
  </si>
  <si>
    <t>神河町</t>
    <rPh sb="0" eb="2">
      <t>カミカワ</t>
    </rPh>
    <rPh sb="2" eb="3">
      <t>マチ</t>
    </rPh>
    <phoneticPr fontId="1"/>
  </si>
  <si>
    <t>市川町</t>
    <rPh sb="0" eb="2">
      <t>イチカワ</t>
    </rPh>
    <rPh sb="2" eb="3">
      <t>マチ</t>
    </rPh>
    <phoneticPr fontId="1"/>
  </si>
  <si>
    <t>福崎町</t>
    <rPh sb="0" eb="2">
      <t>フクサキ</t>
    </rPh>
    <rPh sb="2" eb="3">
      <t>マチ</t>
    </rPh>
    <phoneticPr fontId="0"/>
  </si>
  <si>
    <t>赤穂市</t>
    <rPh sb="0" eb="3">
      <t>アコウシ</t>
    </rPh>
    <phoneticPr fontId="0"/>
  </si>
  <si>
    <t>県計</t>
  </si>
  <si>
    <t>阪神南地域</t>
    <rPh sb="0" eb="2">
      <t>ハンシン</t>
    </rPh>
    <rPh sb="2" eb="3">
      <t>ミナミ</t>
    </rPh>
    <rPh sb="3" eb="5">
      <t>チイキ</t>
    </rPh>
    <phoneticPr fontId="3"/>
  </si>
  <si>
    <t>阪神北地域</t>
    <rPh sb="0" eb="2">
      <t>ハンシン</t>
    </rPh>
    <rPh sb="2" eb="3">
      <t>キタ</t>
    </rPh>
    <rPh sb="3" eb="5">
      <t>チイキ</t>
    </rPh>
    <phoneticPr fontId="3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</si>
  <si>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</si>
  <si>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3"/>
  </si>
  <si>
    <t>中播磨地域</t>
    <rPh sb="0" eb="1">
      <t>ナカ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</si>
  <si>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</si>
  <si>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但馬地域</t>
  </si>
  <si>
    <t>丹波地域</t>
  </si>
  <si>
    <t>淡路地域</t>
  </si>
  <si>
    <t>阪神南地域</t>
    <rPh sb="2" eb="3">
      <t>ミナミ</t>
    </rPh>
    <phoneticPr fontId="3"/>
  </si>
  <si>
    <t>三木市</t>
  </si>
  <si>
    <t>多可町</t>
    <rPh sb="0" eb="2">
      <t>タカ</t>
    </rPh>
    <rPh sb="2" eb="3">
      <t>チョウ</t>
    </rPh>
    <phoneticPr fontId="3"/>
  </si>
  <si>
    <t>姫路市</t>
    <rPh sb="0" eb="3">
      <t>ヒメジシ</t>
    </rPh>
    <phoneticPr fontId="3"/>
  </si>
  <si>
    <t>市川町</t>
  </si>
  <si>
    <t>福崎町</t>
  </si>
  <si>
    <t>神河町</t>
    <rPh sb="0" eb="1">
      <t>カミ</t>
    </rPh>
    <rPh sb="1" eb="2">
      <t>カワ</t>
    </rPh>
    <rPh sb="2" eb="3">
      <t>チョウ</t>
    </rPh>
    <phoneticPr fontId="3"/>
  </si>
  <si>
    <t>赤穂市</t>
  </si>
  <si>
    <t>豊岡市</t>
  </si>
  <si>
    <t>養父市</t>
    <rPh sb="2" eb="3">
      <t>シ</t>
    </rPh>
    <phoneticPr fontId="3"/>
  </si>
  <si>
    <t>香美町</t>
    <rPh sb="0" eb="2">
      <t>カミ</t>
    </rPh>
    <rPh sb="2" eb="3">
      <t>チョウ</t>
    </rPh>
    <phoneticPr fontId="3"/>
  </si>
  <si>
    <t>新温泉町</t>
    <rPh sb="0" eb="1">
      <t>シン</t>
    </rPh>
    <rPh sb="1" eb="3">
      <t>オンセン</t>
    </rPh>
    <rPh sb="3" eb="4">
      <t>チョウ</t>
    </rPh>
    <phoneticPr fontId="3"/>
  </si>
  <si>
    <t>(単位：％）</t>
    <rPh sb="1" eb="3">
      <t>タンイ</t>
    </rPh>
    <phoneticPr fontId="1"/>
  </si>
  <si>
    <t>H25補正</t>
    <rPh sb="3" eb="5">
      <t>ホセイ</t>
    </rPh>
    <phoneticPr fontId="1"/>
  </si>
  <si>
    <t>姫路市</t>
    <rPh sb="0" eb="3">
      <t>ヒメジシ</t>
    </rPh>
    <phoneticPr fontId="1"/>
  </si>
  <si>
    <t>H22補正</t>
    <rPh sb="3" eb="5">
      <t>ホセイ</t>
    </rPh>
    <phoneticPr fontId="1"/>
  </si>
  <si>
    <t>H23補正</t>
    <rPh sb="3" eb="5">
      <t>ホセイ</t>
    </rPh>
    <phoneticPr fontId="1"/>
  </si>
  <si>
    <t>H24補正</t>
    <rPh sb="3" eb="5">
      <t>ホセイ</t>
    </rPh>
    <phoneticPr fontId="1"/>
  </si>
  <si>
    <t>姫路市宿泊補正</t>
    <rPh sb="0" eb="3">
      <t>ヒメジシ</t>
    </rPh>
    <rPh sb="3" eb="5">
      <t>シュクハク</t>
    </rPh>
    <rPh sb="5" eb="7">
      <t>ホセイ</t>
    </rPh>
    <phoneticPr fontId="1"/>
  </si>
  <si>
    <t>神戸市</t>
    <rPh sb="0" eb="3">
      <t>コウベシ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</si>
  <si>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</si>
  <si>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</si>
  <si>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r>
      <t>平成22年度</t>
    </r>
    <r>
      <rPr>
        <sz val="11"/>
        <color theme="1"/>
        <rFont val="ＭＳ Ｐゴシック"/>
        <family val="2"/>
        <charset val="128"/>
        <scheme val="minor"/>
      </rPr>
      <t>2</t>
    </r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</si>
  <si>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</si>
  <si>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</si>
  <si>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</si>
  <si>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</si>
  <si>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</si>
  <si>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r>
      <t>2010年度</t>
    </r>
    <r>
      <rPr>
        <sz val="11"/>
        <color theme="1"/>
        <rFont val="ＭＳ Ｐゴシック"/>
        <family val="2"/>
        <charset val="128"/>
        <scheme val="minor"/>
      </rPr>
      <t>2</t>
    </r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</si>
  <si>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</si>
  <si>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</si>
  <si>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</si>
  <si>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</si>
  <si>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</si>
  <si>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平成22年度2</t>
    <rPh sb="0" eb="2">
      <t>ヘイセイ</t>
    </rPh>
    <rPh sb="4" eb="6">
      <t>ネンド</t>
    </rPh>
    <phoneticPr fontId="2"/>
  </si>
  <si>
    <t>2010年度2</t>
    <rPh sb="4" eb="6">
      <t>ネンド</t>
    </rPh>
    <phoneticPr fontId="2"/>
  </si>
  <si>
    <t>平成28年度利用宿泊施設別宿泊客数</t>
    <rPh sb="0" eb="2">
      <t>ヘイセイ</t>
    </rPh>
    <rPh sb="4" eb="6">
      <t>ネンド</t>
    </rPh>
    <rPh sb="6" eb="8">
      <t>リヨウ</t>
    </rPh>
    <rPh sb="8" eb="10">
      <t>シュクハク</t>
    </rPh>
    <rPh sb="10" eb="13">
      <t>シセツベツ</t>
    </rPh>
    <rPh sb="13" eb="15">
      <t>シュクハク</t>
    </rPh>
    <rPh sb="15" eb="16">
      <t>キャク</t>
    </rPh>
    <rPh sb="16" eb="17">
      <t>スウ</t>
    </rPh>
    <phoneticPr fontId="1"/>
  </si>
  <si>
    <t>(単位：千人）</t>
    <rPh sb="1" eb="3">
      <t>タンイ</t>
    </rPh>
    <rPh sb="4" eb="6">
      <t>センニン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</si>
  <si>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2"/>
  </si>
  <si>
    <t>2016年度</t>
    <rPh sb="4" eb="6">
      <t>ネンド</t>
    </rPh>
    <phoneticPr fontId="2"/>
  </si>
  <si>
    <t>　</t>
    <phoneticPr fontId="1"/>
  </si>
  <si>
    <t>　</t>
    <phoneticPr fontId="1"/>
  </si>
  <si>
    <t>項　　目</t>
    <rPh sb="0" eb="1">
      <t>コウ</t>
    </rPh>
    <rPh sb="3" eb="4">
      <t>メ</t>
    </rPh>
    <phoneticPr fontId="6"/>
  </si>
  <si>
    <t>　観光消費額＝①宿泊費＋②交通費＋③飲食費その他</t>
  </si>
  <si>
    <t>施設別宿泊費産出額※×市町入込客全県比</t>
  </si>
  <si>
    <t>　　※施設別入込客数：ホテル、旅館、民宿・ペンション、公的宿泊施設、ユースホステル、寮・保養所、その他</t>
  </si>
  <si>
    <t>　　交通費産出額×市町入込客全県比</t>
  </si>
  <si>
    <t>　　日帰り客消費額全県比＋宿泊客消費額全県比</t>
  </si>
  <si>
    <t>　　飲食費その他産出額×市町入込客全県比</t>
  </si>
  <si>
    <t>①</t>
  </si>
  <si>
    <t>宿泊費</t>
  </si>
  <si>
    <t>②</t>
  </si>
  <si>
    <t>交通費</t>
  </si>
  <si>
    <t>③</t>
  </si>
  <si>
    <t>飲食費その他</t>
  </si>
  <si>
    <t>市町別観光消費額の推計について</t>
  </si>
  <si>
    <t>推計方法・資料</t>
    <phoneticPr fontId="1"/>
  </si>
  <si>
    <t>兵庫県内観光消費総生産統計表</t>
    <rPh sb="0" eb="3">
      <t>ヒョウゴケン</t>
    </rPh>
    <rPh sb="3" eb="4">
      <t>ナイ</t>
    </rPh>
    <rPh sb="4" eb="6">
      <t>カンコウ</t>
    </rPh>
    <rPh sb="6" eb="8">
      <t>ショウヒ</t>
    </rPh>
    <rPh sb="8" eb="11">
      <t>ソウセイサン</t>
    </rPh>
    <rPh sb="11" eb="13">
      <t>トウケイ</t>
    </rPh>
    <rPh sb="13" eb="14">
      <t>ヒョウ</t>
    </rPh>
    <phoneticPr fontId="3"/>
  </si>
  <si>
    <t xml:space="preserve"> </t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</si>
  <si>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</si>
  <si>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項目</t>
    <rPh sb="0" eb="2">
      <t>コウモク</t>
    </rPh>
    <phoneticPr fontId="3"/>
  </si>
  <si>
    <t>平成2年度</t>
    <rPh sb="0" eb="2">
      <t>ヘイセイ</t>
    </rPh>
    <rPh sb="3" eb="5">
      <t>ネンド</t>
    </rPh>
    <phoneticPr fontId="3"/>
  </si>
  <si>
    <t>平成3年度</t>
    <rPh sb="0" eb="2">
      <t>ヘイセイ</t>
    </rPh>
    <rPh sb="3" eb="5">
      <t>ネンド</t>
    </rPh>
    <phoneticPr fontId="3"/>
  </si>
  <si>
    <t>平成4年度</t>
    <rPh sb="0" eb="2">
      <t>ヘイセイ</t>
    </rPh>
    <rPh sb="3" eb="5">
      <t>ネンド</t>
    </rPh>
    <phoneticPr fontId="3"/>
  </si>
  <si>
    <t>平成5年度</t>
    <rPh sb="0" eb="2">
      <t>ヘイセイ</t>
    </rPh>
    <rPh sb="3" eb="5">
      <t>ネンド</t>
    </rPh>
    <phoneticPr fontId="3"/>
  </si>
  <si>
    <t>平成6年度</t>
    <rPh sb="0" eb="2">
      <t>ヘイセイ</t>
    </rPh>
    <rPh sb="3" eb="5">
      <t>ネンド</t>
    </rPh>
    <phoneticPr fontId="3"/>
  </si>
  <si>
    <t>平成7年度</t>
    <rPh sb="0" eb="2">
      <t>ヘイセイ</t>
    </rPh>
    <rPh sb="3" eb="5">
      <t>ネンド</t>
    </rPh>
    <phoneticPr fontId="3"/>
  </si>
  <si>
    <t>平成8年度</t>
    <rPh sb="0" eb="2">
      <t>ヘイセイ</t>
    </rPh>
    <rPh sb="3" eb="5">
      <t>ネンド</t>
    </rPh>
    <phoneticPr fontId="3"/>
  </si>
  <si>
    <t>平成9年度</t>
    <rPh sb="0" eb="2">
      <t>ヘイセイ</t>
    </rPh>
    <rPh sb="3" eb="5">
      <t>ネンド</t>
    </rPh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</si>
  <si>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</si>
  <si>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</si>
  <si>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</si>
  <si>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</si>
  <si>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</si>
  <si>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</si>
  <si>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</si>
  <si>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</si>
  <si>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</si>
  <si>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</si>
  <si>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</si>
  <si>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</si>
  <si>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</si>
  <si>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</si>
  <si>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</si>
  <si>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</si>
  <si>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</si>
  <si>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1990年度</t>
    <rPh sb="4" eb="6">
      <t>ネンド</t>
    </rPh>
    <phoneticPr fontId="3"/>
  </si>
  <si>
    <t>1991年度</t>
    <rPh sb="4" eb="6">
      <t>ネンド</t>
    </rPh>
    <phoneticPr fontId="3"/>
  </si>
  <si>
    <t>1992年度</t>
    <rPh sb="4" eb="6">
      <t>ネンド</t>
    </rPh>
    <phoneticPr fontId="3"/>
  </si>
  <si>
    <t>1993年度</t>
    <rPh sb="4" eb="6">
      <t>ネンド</t>
    </rPh>
    <phoneticPr fontId="3"/>
  </si>
  <si>
    <t>1994年度</t>
    <rPh sb="4" eb="6">
      <t>ネンド</t>
    </rPh>
    <phoneticPr fontId="3"/>
  </si>
  <si>
    <t>1995年度</t>
    <rPh sb="4" eb="6">
      <t>ネンド</t>
    </rPh>
    <phoneticPr fontId="3"/>
  </si>
  <si>
    <t>1996年度</t>
    <rPh sb="4" eb="6">
      <t>ネンド</t>
    </rPh>
    <phoneticPr fontId="3"/>
  </si>
  <si>
    <t>1997年度</t>
    <rPh sb="4" eb="6">
      <t>ネンド</t>
    </rPh>
    <phoneticPr fontId="3"/>
  </si>
  <si>
    <t>1998年度</t>
    <rPh sb="4" eb="6">
      <t>ネンド</t>
    </rPh>
    <phoneticPr fontId="3"/>
  </si>
  <si>
    <t>1999年度</t>
    <rPh sb="4" eb="6">
      <t>ネンド</t>
    </rPh>
    <phoneticPr fontId="3"/>
  </si>
  <si>
    <t>2000年度</t>
    <rPh sb="4" eb="6">
      <t>ネンド</t>
    </rPh>
    <phoneticPr fontId="3"/>
  </si>
  <si>
    <t>2001年度</t>
    <rPh sb="4" eb="6">
      <t>ネンド</t>
    </rPh>
    <phoneticPr fontId="3"/>
  </si>
  <si>
    <t>2002年度</t>
    <rPh sb="4" eb="6">
      <t>ネンド</t>
    </rPh>
    <phoneticPr fontId="3"/>
  </si>
  <si>
    <t>2003年度</t>
    <rPh sb="4" eb="6">
      <t>ネンド</t>
    </rPh>
    <phoneticPr fontId="3"/>
  </si>
  <si>
    <t>2004年度</t>
    <rPh sb="4" eb="6">
      <t>ネンド</t>
    </rPh>
    <phoneticPr fontId="3"/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</si>
  <si>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</si>
  <si>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</si>
  <si>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</si>
  <si>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</si>
  <si>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</si>
  <si>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6">
      <t>ネンド</t>
    </rPh>
    <phoneticPr fontId="3"/>
  </si>
  <si>
    <r>
      <t>201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3"/>
  </si>
  <si>
    <r>
      <t>201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3"/>
  </si>
  <si>
    <r>
      <t>201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3"/>
  </si>
  <si>
    <r>
      <t>201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3"/>
  </si>
  <si>
    <r>
      <t>2016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3"/>
  </si>
  <si>
    <t>兵庫県</t>
    <rPh sb="0" eb="3">
      <t>ヒョウゴケン</t>
    </rPh>
    <phoneticPr fontId="9"/>
  </si>
  <si>
    <t>観光消費産出額（名目）</t>
    <rPh sb="0" eb="2">
      <t>カンコウ</t>
    </rPh>
    <rPh sb="2" eb="4">
      <t>ショウヒ</t>
    </rPh>
    <rPh sb="4" eb="6">
      <t>サンシュツ</t>
    </rPh>
    <rPh sb="6" eb="7">
      <t>ガク</t>
    </rPh>
    <rPh sb="8" eb="10">
      <t>メイモク</t>
    </rPh>
    <phoneticPr fontId="3"/>
  </si>
  <si>
    <t>旅行会社収入</t>
    <rPh sb="0" eb="2">
      <t>リョコウ</t>
    </rPh>
    <rPh sb="2" eb="4">
      <t>カイシャ</t>
    </rPh>
    <rPh sb="4" eb="6">
      <t>シュウニュウ</t>
    </rPh>
    <phoneticPr fontId="3"/>
  </si>
  <si>
    <t>宿泊費（寮保養所差額帰属計算）</t>
    <rPh sb="0" eb="2">
      <t>シュクハク</t>
    </rPh>
    <rPh sb="2" eb="3">
      <t>ヒ</t>
    </rPh>
    <rPh sb="4" eb="5">
      <t>リョウ</t>
    </rPh>
    <rPh sb="5" eb="8">
      <t>ホヨウショ</t>
    </rPh>
    <rPh sb="8" eb="10">
      <t>サガク</t>
    </rPh>
    <rPh sb="10" eb="12">
      <t>キゾク</t>
    </rPh>
    <rPh sb="12" eb="14">
      <t>ケイサン</t>
    </rPh>
    <phoneticPr fontId="3"/>
  </si>
  <si>
    <t>買物代（商業ﾏｰｼﾞﾝ額）</t>
    <rPh sb="0" eb="1">
      <t>カ</t>
    </rPh>
    <rPh sb="1" eb="2">
      <t>モノ</t>
    </rPh>
    <rPh sb="2" eb="3">
      <t>ダイ</t>
    </rPh>
    <rPh sb="4" eb="6">
      <t>ショウギョウ</t>
    </rPh>
    <rPh sb="11" eb="12">
      <t>ガク</t>
    </rPh>
    <phoneticPr fontId="3"/>
  </si>
  <si>
    <t>旅行前後消費額</t>
    <rPh sb="0" eb="2">
      <t>リョコウ</t>
    </rPh>
    <rPh sb="2" eb="4">
      <t>ゼンゴ</t>
    </rPh>
    <rPh sb="4" eb="6">
      <t>ショウヒ</t>
    </rPh>
    <rPh sb="6" eb="7">
      <t>ガク</t>
    </rPh>
    <phoneticPr fontId="3"/>
  </si>
  <si>
    <t>神戸市</t>
    <rPh sb="0" eb="3">
      <t>コウベシ</t>
    </rPh>
    <phoneticPr fontId="9"/>
  </si>
  <si>
    <t>阪神南地域</t>
    <rPh sb="0" eb="2">
      <t>ハンシン</t>
    </rPh>
    <rPh sb="2" eb="3">
      <t>ミナミ</t>
    </rPh>
    <rPh sb="3" eb="5">
      <t>チイキ</t>
    </rPh>
    <phoneticPr fontId="9"/>
  </si>
  <si>
    <t>阪神北地域</t>
    <rPh sb="0" eb="2">
      <t>ハンシン</t>
    </rPh>
    <rPh sb="2" eb="3">
      <t>キタ</t>
    </rPh>
    <rPh sb="3" eb="5">
      <t>チイキ</t>
    </rPh>
    <phoneticPr fontId="9"/>
  </si>
  <si>
    <t>東播磨地域</t>
    <rPh sb="0" eb="1">
      <t>ヒガシ</t>
    </rPh>
    <rPh sb="1" eb="3">
      <t>ハリマ</t>
    </rPh>
    <rPh sb="3" eb="5">
      <t>チイキ</t>
    </rPh>
    <phoneticPr fontId="9"/>
  </si>
  <si>
    <t>北播磨地域</t>
    <rPh sb="0" eb="1">
      <t>キタ</t>
    </rPh>
    <rPh sb="1" eb="3">
      <t>ハリマ</t>
    </rPh>
    <rPh sb="3" eb="5">
      <t>チイキ</t>
    </rPh>
    <phoneticPr fontId="9"/>
  </si>
  <si>
    <t>中播磨地域</t>
    <rPh sb="0" eb="1">
      <t>ナカ</t>
    </rPh>
    <rPh sb="1" eb="3">
      <t>ハリマ</t>
    </rPh>
    <rPh sb="3" eb="5">
      <t>チイキ</t>
    </rPh>
    <phoneticPr fontId="9"/>
  </si>
  <si>
    <t>西播磨地域</t>
    <rPh sb="0" eb="1">
      <t>ニシ</t>
    </rPh>
    <rPh sb="1" eb="3">
      <t>ハリマ</t>
    </rPh>
    <rPh sb="3" eb="5">
      <t>チイキ</t>
    </rPh>
    <phoneticPr fontId="9"/>
  </si>
  <si>
    <t>但馬地域</t>
    <rPh sb="0" eb="2">
      <t>タジマ</t>
    </rPh>
    <rPh sb="2" eb="4">
      <t>チイキ</t>
    </rPh>
    <phoneticPr fontId="9"/>
  </si>
  <si>
    <t>丹波地域</t>
    <rPh sb="0" eb="2">
      <t>タンバ</t>
    </rPh>
    <rPh sb="2" eb="4">
      <t>チイキ</t>
    </rPh>
    <phoneticPr fontId="9"/>
  </si>
  <si>
    <t>淡路地域</t>
    <rPh sb="0" eb="2">
      <t>アワジ</t>
    </rPh>
    <rPh sb="2" eb="4">
      <t>チイキ</t>
    </rPh>
    <phoneticPr fontId="9"/>
  </si>
  <si>
    <t>兵庫県内観光消費(組替）</t>
    <rPh sb="0" eb="3">
      <t>ヒョウゴケン</t>
    </rPh>
    <rPh sb="3" eb="4">
      <t>ナイ</t>
    </rPh>
    <rPh sb="4" eb="6">
      <t>カンコウ</t>
    </rPh>
    <rPh sb="6" eb="8">
      <t>ショウヒ</t>
    </rPh>
    <rPh sb="9" eb="11">
      <t>クミカ</t>
    </rPh>
    <phoneticPr fontId="3"/>
  </si>
  <si>
    <t>産出額（組替）</t>
    <rPh sb="0" eb="3">
      <t>サンシュツガク</t>
    </rPh>
    <rPh sb="4" eb="6">
      <t>クミカ</t>
    </rPh>
    <phoneticPr fontId="3"/>
  </si>
  <si>
    <t>産出額（小計）</t>
    <rPh sb="0" eb="3">
      <t>サンシュツガク</t>
    </rPh>
    <rPh sb="4" eb="6">
      <t>ショウケイ</t>
    </rPh>
    <phoneticPr fontId="3"/>
  </si>
  <si>
    <t xml:space="preserve"> </t>
    <phoneticPr fontId="1"/>
  </si>
  <si>
    <t>兵庫県</t>
    <rPh sb="0" eb="3">
      <t>ヒョウゴケン</t>
    </rPh>
    <phoneticPr fontId="1"/>
  </si>
  <si>
    <t>計</t>
    <rPh sb="0" eb="1">
      <t>ケイ</t>
    </rPh>
    <phoneticPr fontId="1"/>
  </si>
  <si>
    <t>交通費</t>
    <rPh sb="0" eb="3">
      <t>コウツウヒ</t>
    </rPh>
    <phoneticPr fontId="1"/>
  </si>
  <si>
    <t>飲食費その他</t>
    <rPh sb="0" eb="3">
      <t>インショクヒ</t>
    </rPh>
    <rPh sb="5" eb="6">
      <t>タ</t>
    </rPh>
    <phoneticPr fontId="1"/>
  </si>
  <si>
    <t>日帰客消費</t>
    <rPh sb="0" eb="2">
      <t>ヒガエ</t>
    </rPh>
    <rPh sb="2" eb="3">
      <t>キャク</t>
    </rPh>
    <rPh sb="3" eb="5">
      <t>ショウヒ</t>
    </rPh>
    <phoneticPr fontId="1"/>
  </si>
  <si>
    <t>宿泊客消費</t>
    <rPh sb="0" eb="2">
      <t>シュクハク</t>
    </rPh>
    <rPh sb="2" eb="3">
      <t>キャク</t>
    </rPh>
    <rPh sb="3" eb="5">
      <t>ショウヒ</t>
    </rPh>
    <phoneticPr fontId="1"/>
  </si>
  <si>
    <t>宿泊費</t>
    <rPh sb="0" eb="3">
      <t>シュクハクヒ</t>
    </rPh>
    <phoneticPr fontId="1"/>
  </si>
  <si>
    <t>観光消費額計</t>
    <rPh sb="0" eb="2">
      <t>カンコウ</t>
    </rPh>
    <rPh sb="2" eb="5">
      <t>ショウヒガク</t>
    </rPh>
    <rPh sb="5" eb="6">
      <t>ケイ</t>
    </rPh>
    <phoneticPr fontId="1"/>
  </si>
  <si>
    <t>日帰客</t>
    <rPh sb="0" eb="2">
      <t>ヒガエ</t>
    </rPh>
    <rPh sb="2" eb="3">
      <t>キャク</t>
    </rPh>
    <phoneticPr fontId="1"/>
  </si>
  <si>
    <t>消費</t>
    <rPh sb="0" eb="2">
      <t>ショウヒ</t>
    </rPh>
    <phoneticPr fontId="1"/>
  </si>
  <si>
    <t>宿泊客</t>
    <rPh sb="0" eb="2">
      <t>シュクハク</t>
    </rPh>
    <rPh sb="2" eb="3">
      <t>キャク</t>
    </rPh>
    <phoneticPr fontId="1"/>
  </si>
  <si>
    <t>兵庫県観光消費額</t>
    <rPh sb="0" eb="3">
      <t>ヒョウゴケン</t>
    </rPh>
    <rPh sb="3" eb="5">
      <t>カンコウ</t>
    </rPh>
    <rPh sb="5" eb="8">
      <t>ショウヒガク</t>
    </rPh>
    <phoneticPr fontId="1"/>
  </si>
  <si>
    <t>淡路地域観光消費額</t>
    <rPh sb="0" eb="2">
      <t>アワジ</t>
    </rPh>
    <rPh sb="2" eb="4">
      <t>チイキ</t>
    </rPh>
    <rPh sb="4" eb="6">
      <t>カンコウ</t>
    </rPh>
    <rPh sb="6" eb="9">
      <t>ショウヒガク</t>
    </rPh>
    <phoneticPr fontId="1"/>
  </si>
  <si>
    <t>項目</t>
    <rPh sb="0" eb="2">
      <t>コウモク</t>
    </rPh>
    <phoneticPr fontId="1"/>
  </si>
  <si>
    <t>丹波地域観光消費額</t>
    <rPh sb="0" eb="2">
      <t>タンバ</t>
    </rPh>
    <rPh sb="2" eb="4">
      <t>チイキ</t>
    </rPh>
    <rPh sb="4" eb="6">
      <t>カンコウ</t>
    </rPh>
    <rPh sb="6" eb="9">
      <t>ショウヒガク</t>
    </rPh>
    <phoneticPr fontId="1"/>
  </si>
  <si>
    <t>但馬地域観光消費額</t>
    <rPh sb="0" eb="2">
      <t>タジマ</t>
    </rPh>
    <rPh sb="2" eb="4">
      <t>チイキ</t>
    </rPh>
    <rPh sb="4" eb="6">
      <t>カンコウ</t>
    </rPh>
    <rPh sb="6" eb="9">
      <t>ショウヒガク</t>
    </rPh>
    <phoneticPr fontId="1"/>
  </si>
  <si>
    <t>西播磨地域観光消費額</t>
    <rPh sb="0" eb="1">
      <t>ニシ</t>
    </rPh>
    <rPh sb="1" eb="3">
      <t>ハリマ</t>
    </rPh>
    <rPh sb="3" eb="5">
      <t>チイキ</t>
    </rPh>
    <rPh sb="5" eb="7">
      <t>カンコウ</t>
    </rPh>
    <rPh sb="7" eb="10">
      <t>ショウヒガク</t>
    </rPh>
    <phoneticPr fontId="1"/>
  </si>
  <si>
    <t>中播磨地域観光消費額</t>
    <rPh sb="0" eb="1">
      <t>ナカ</t>
    </rPh>
    <rPh sb="1" eb="3">
      <t>ハリマ</t>
    </rPh>
    <rPh sb="3" eb="5">
      <t>チイキ</t>
    </rPh>
    <rPh sb="5" eb="7">
      <t>カンコウ</t>
    </rPh>
    <rPh sb="7" eb="10">
      <t>ショウヒガク</t>
    </rPh>
    <phoneticPr fontId="1"/>
  </si>
  <si>
    <t>北播磨地域観光消費額</t>
    <rPh sb="0" eb="1">
      <t>キタ</t>
    </rPh>
    <rPh sb="1" eb="3">
      <t>ハリマ</t>
    </rPh>
    <rPh sb="3" eb="5">
      <t>チイキ</t>
    </rPh>
    <rPh sb="5" eb="7">
      <t>カンコウ</t>
    </rPh>
    <rPh sb="7" eb="10">
      <t>ショウヒガク</t>
    </rPh>
    <phoneticPr fontId="1"/>
  </si>
  <si>
    <t>東播磨地域観光消費額</t>
    <rPh sb="0" eb="1">
      <t>ヒガシ</t>
    </rPh>
    <rPh sb="1" eb="3">
      <t>ハリマ</t>
    </rPh>
    <rPh sb="3" eb="5">
      <t>チイキ</t>
    </rPh>
    <rPh sb="5" eb="7">
      <t>カンコウ</t>
    </rPh>
    <rPh sb="7" eb="9">
      <t>ショウヒ</t>
    </rPh>
    <rPh sb="9" eb="10">
      <t>ガク</t>
    </rPh>
    <phoneticPr fontId="1"/>
  </si>
  <si>
    <t>阪神北地域観光消費額</t>
    <rPh sb="0" eb="2">
      <t>ハンシン</t>
    </rPh>
    <rPh sb="2" eb="3">
      <t>キタ</t>
    </rPh>
    <rPh sb="3" eb="5">
      <t>チイキ</t>
    </rPh>
    <rPh sb="5" eb="7">
      <t>カンコウ</t>
    </rPh>
    <rPh sb="7" eb="10">
      <t>ショウヒガク</t>
    </rPh>
    <phoneticPr fontId="1"/>
  </si>
  <si>
    <t>阪神南地域観光消費額</t>
    <rPh sb="0" eb="2">
      <t>ハンシン</t>
    </rPh>
    <rPh sb="2" eb="3">
      <t>ミナミ</t>
    </rPh>
    <rPh sb="3" eb="5">
      <t>チイキ</t>
    </rPh>
    <rPh sb="5" eb="7">
      <t>カンコウ</t>
    </rPh>
    <rPh sb="7" eb="9">
      <t>ショウヒ</t>
    </rPh>
    <rPh sb="9" eb="10">
      <t>ガク</t>
    </rPh>
    <phoneticPr fontId="1"/>
  </si>
  <si>
    <t>神戸市観光消費額</t>
    <rPh sb="0" eb="3">
      <t>コウベシ</t>
    </rPh>
    <rPh sb="3" eb="5">
      <t>カンコウ</t>
    </rPh>
    <rPh sb="5" eb="8">
      <t>ショウヒガク</t>
    </rPh>
    <phoneticPr fontId="1"/>
  </si>
  <si>
    <t>※　端数処理の関係で、兵庫県観光消費額と今回推計した市町計とは必ずしも一致しない</t>
    <rPh sb="11" eb="14">
      <t>ヒョウゴケン</t>
    </rPh>
    <rPh sb="14" eb="16">
      <t>カンコウ</t>
    </rPh>
    <rPh sb="16" eb="19">
      <t>ショウヒガク</t>
    </rPh>
    <rPh sb="20" eb="22">
      <t>コンカイ</t>
    </rPh>
    <rPh sb="22" eb="24">
      <t>スイケイ</t>
    </rPh>
    <rPh sb="26" eb="28">
      <t>シチョウ</t>
    </rPh>
    <rPh sb="28" eb="29">
      <t>ケイ</t>
    </rPh>
    <phoneticPr fontId="1"/>
  </si>
  <si>
    <t>平成29年度</t>
    <rPh sb="0" eb="2">
      <t>ヘイセイ</t>
    </rPh>
    <rPh sb="4" eb="6">
      <t>ネンド</t>
    </rPh>
    <phoneticPr fontId="3"/>
  </si>
  <si>
    <t>H29</t>
    <phoneticPr fontId="3"/>
  </si>
  <si>
    <t>平成29年度利用宿泊施設別宿泊客数</t>
    <rPh sb="0" eb="2">
      <t>ヘイセイ</t>
    </rPh>
    <rPh sb="4" eb="6">
      <t>ネンド</t>
    </rPh>
    <rPh sb="6" eb="8">
      <t>リヨウ</t>
    </rPh>
    <rPh sb="8" eb="10">
      <t>シュクハク</t>
    </rPh>
    <rPh sb="10" eb="13">
      <t>シセツベツ</t>
    </rPh>
    <rPh sb="13" eb="15">
      <t>シュクハク</t>
    </rPh>
    <rPh sb="15" eb="16">
      <t>キャク</t>
    </rPh>
    <rPh sb="16" eb="17">
      <t>スウ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</si>
  <si>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3"/>
  </si>
  <si>
    <t>ホテル・ビジネスホテル</t>
    <phoneticPr fontId="3"/>
  </si>
  <si>
    <t>ペンション</t>
    <phoneticPr fontId="3"/>
  </si>
  <si>
    <t>ユースホステル</t>
    <phoneticPr fontId="3"/>
  </si>
  <si>
    <t>民泊</t>
    <rPh sb="0" eb="2">
      <t>ミンパク</t>
    </rPh>
    <phoneticPr fontId="3"/>
  </si>
  <si>
    <t>　</t>
    <phoneticPr fontId="3"/>
  </si>
  <si>
    <t>ホテル</t>
    <phoneticPr fontId="3"/>
  </si>
  <si>
    <r>
      <t>平成29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</si>
  <si>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2017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</si>
  <si>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2"/>
  </si>
  <si>
    <t>2017年度</t>
    <rPh sb="4" eb="6">
      <t>ネンド</t>
    </rPh>
    <phoneticPr fontId="2"/>
  </si>
  <si>
    <t xml:space="preserve"> </t>
    <phoneticPr fontId="1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</si>
  <si>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</si>
  <si>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</si>
  <si>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</si>
  <si>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</si>
  <si>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</si>
  <si>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</si>
  <si>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</si>
  <si>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</si>
  <si>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</si>
  <si>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</si>
  <si>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</si>
  <si>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</si>
  <si>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</si>
  <si>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</si>
  <si>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</si>
  <si>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</si>
  <si>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</si>
  <si>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</si>
  <si>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</si>
  <si>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</si>
  <si>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</si>
  <si>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</si>
  <si>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</si>
  <si>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</si>
  <si>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</si>
  <si>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</si>
  <si>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1990年度</t>
    <rPh sb="4" eb="6">
      <t>ネンド</t>
    </rPh>
    <phoneticPr fontId="2"/>
  </si>
  <si>
    <t>1991年度</t>
    <rPh sb="4" eb="6">
      <t>ネンド</t>
    </rPh>
    <phoneticPr fontId="2"/>
  </si>
  <si>
    <t>1992年度</t>
    <rPh sb="4" eb="6">
      <t>ネンド</t>
    </rPh>
    <phoneticPr fontId="2"/>
  </si>
  <si>
    <t>1993年度</t>
    <rPh sb="4" eb="6">
      <t>ネンド</t>
    </rPh>
    <phoneticPr fontId="2"/>
  </si>
  <si>
    <t>1994年度</t>
    <rPh sb="4" eb="6">
      <t>ネンド</t>
    </rPh>
    <phoneticPr fontId="2"/>
  </si>
  <si>
    <t>1995年度</t>
    <rPh sb="4" eb="6">
      <t>ネンド</t>
    </rPh>
    <phoneticPr fontId="2"/>
  </si>
  <si>
    <t>1996年度</t>
    <rPh sb="4" eb="6">
      <t>ネンド</t>
    </rPh>
    <phoneticPr fontId="2"/>
  </si>
  <si>
    <t>1997年度</t>
    <rPh sb="4" eb="6">
      <t>ネンド</t>
    </rPh>
    <phoneticPr fontId="2"/>
  </si>
  <si>
    <t>1998年度</t>
    <rPh sb="4" eb="6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</si>
  <si>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</si>
  <si>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</si>
  <si>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</si>
  <si>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</si>
  <si>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</si>
  <si>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</si>
  <si>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</si>
  <si>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</si>
  <si>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</si>
  <si>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</si>
  <si>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</si>
  <si>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</si>
  <si>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r>
      <t>201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</si>
  <si>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r>
      <t>201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</si>
  <si>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r>
      <t>201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</si>
  <si>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r>
      <t>201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</si>
  <si>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</si>
  <si>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r>
      <t>2017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</si>
  <si>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</si>
  <si>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2018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</si>
  <si>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</si>
  <si>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 xml:space="preserve"> </t>
    <phoneticPr fontId="3"/>
  </si>
  <si>
    <t>阪神淡路大震災</t>
    <rPh sb="0" eb="2">
      <t>ハンシン</t>
    </rPh>
    <rPh sb="2" eb="4">
      <t>アワジ</t>
    </rPh>
    <rPh sb="4" eb="5">
      <t>ダイ</t>
    </rPh>
    <rPh sb="5" eb="7">
      <t>シンサイ</t>
    </rPh>
    <phoneticPr fontId="3"/>
  </si>
  <si>
    <t>明石海峡大橋</t>
    <rPh sb="0" eb="2">
      <t>アカシ</t>
    </rPh>
    <rPh sb="2" eb="4">
      <t>カイキョウ</t>
    </rPh>
    <rPh sb="4" eb="6">
      <t>オオハシ</t>
    </rPh>
    <phoneticPr fontId="3"/>
  </si>
  <si>
    <t>淡路花博</t>
    <rPh sb="0" eb="2">
      <t>アワジ</t>
    </rPh>
    <rPh sb="2" eb="3">
      <t>ハナ</t>
    </rPh>
    <rPh sb="3" eb="4">
      <t>ハク</t>
    </rPh>
    <phoneticPr fontId="3"/>
  </si>
  <si>
    <t>のじぎく国体</t>
    <rPh sb="4" eb="6">
      <t>コクタイ</t>
    </rPh>
    <phoneticPr fontId="3"/>
  </si>
  <si>
    <t>新基準接続（～H21）</t>
    <rPh sb="0" eb="1">
      <t>シン</t>
    </rPh>
    <rPh sb="1" eb="3">
      <t>キジュン</t>
    </rPh>
    <rPh sb="3" eb="5">
      <t>セツゾク</t>
    </rPh>
    <phoneticPr fontId="3"/>
  </si>
  <si>
    <t>新基準（H22～）</t>
    <rPh sb="0" eb="1">
      <t>シン</t>
    </rPh>
    <rPh sb="1" eb="3">
      <t>キジュン</t>
    </rPh>
    <phoneticPr fontId="3"/>
  </si>
  <si>
    <t>備考</t>
    <rPh sb="0" eb="2">
      <t>ビコウ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</si>
  <si>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</si>
  <si>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</si>
  <si>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</si>
  <si>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中間投入比率</t>
    <rPh sb="0" eb="2">
      <t>チュウカン</t>
    </rPh>
    <rPh sb="2" eb="4">
      <t>トウニュウ</t>
    </rPh>
    <rPh sb="4" eb="6">
      <t>ヒリツ</t>
    </rPh>
    <phoneticPr fontId="3"/>
  </si>
  <si>
    <t>その他の運輸業</t>
    <rPh sb="2" eb="3">
      <t>タ</t>
    </rPh>
    <rPh sb="4" eb="7">
      <t>ウンユギョウ</t>
    </rPh>
    <phoneticPr fontId="3"/>
  </si>
  <si>
    <t>交通費（運輸業）</t>
    <rPh sb="0" eb="3">
      <t>コウツウヒ</t>
    </rPh>
    <rPh sb="4" eb="7">
      <t>ウンユギョウ</t>
    </rPh>
    <phoneticPr fontId="3"/>
  </si>
  <si>
    <t>運輸業</t>
    <rPh sb="0" eb="2">
      <t>ウンユ</t>
    </rPh>
    <rPh sb="2" eb="3">
      <t>ギョウ</t>
    </rPh>
    <phoneticPr fontId="3"/>
  </si>
  <si>
    <t>旅館業</t>
    <rPh sb="0" eb="3">
      <t>リョカンギョウ</t>
    </rPh>
    <phoneticPr fontId="3"/>
  </si>
  <si>
    <t>飲食費その他（個人サービス）</t>
    <rPh sb="0" eb="3">
      <t>インショクヒ</t>
    </rPh>
    <rPh sb="5" eb="6">
      <t>タ</t>
    </rPh>
    <rPh sb="7" eb="9">
      <t>コジン</t>
    </rPh>
    <phoneticPr fontId="3"/>
  </si>
  <si>
    <t>個人ｻｰﾋﾞｽ</t>
    <rPh sb="0" eb="2">
      <t>コジン</t>
    </rPh>
    <phoneticPr fontId="3"/>
  </si>
  <si>
    <t>小売業</t>
    <rPh sb="0" eb="3">
      <t>コウリギョウ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</si>
  <si>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</si>
  <si>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丹波篠山市</t>
    <rPh sb="0" eb="2">
      <t>タンバ</t>
    </rPh>
    <rPh sb="2" eb="5">
      <t>ササヤマシ</t>
    </rPh>
    <phoneticPr fontId="0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</si>
  <si>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</si>
  <si>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2018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"/>
  </si>
  <si>
    <t>観光GDP</t>
    <rPh sb="0" eb="2">
      <t>カンコウ</t>
    </rPh>
    <phoneticPr fontId="1"/>
  </si>
  <si>
    <t>丹波篠山市</t>
    <rPh sb="0" eb="2">
      <t>タンバ</t>
    </rPh>
    <rPh sb="4" eb="5">
      <t>シ</t>
    </rPh>
    <phoneticPr fontId="9"/>
  </si>
  <si>
    <t>構成比(%)</t>
    <rPh sb="0" eb="3">
      <t>コウセイヒ</t>
    </rPh>
    <phoneticPr fontId="1"/>
  </si>
  <si>
    <t>平成30年度利用宿泊施設別宿泊客数（データ入力）</t>
    <rPh sb="0" eb="2">
      <t>ヘイセイ</t>
    </rPh>
    <rPh sb="4" eb="6">
      <t>ネンド</t>
    </rPh>
    <rPh sb="6" eb="8">
      <t>リヨウ</t>
    </rPh>
    <rPh sb="8" eb="10">
      <t>シュクハク</t>
    </rPh>
    <rPh sb="10" eb="13">
      <t>シセツベツ</t>
    </rPh>
    <rPh sb="13" eb="15">
      <t>シュクハク</t>
    </rPh>
    <rPh sb="15" eb="16">
      <t>キャク</t>
    </rPh>
    <rPh sb="16" eb="17">
      <t>スウ</t>
    </rPh>
    <phoneticPr fontId="1"/>
  </si>
  <si>
    <t>丹波篠山市</t>
    <rPh sb="0" eb="2">
      <t>タンバ</t>
    </rPh>
    <rPh sb="2" eb="4">
      <t>ササヤマ</t>
    </rPh>
    <rPh sb="4" eb="5">
      <t>シ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</si>
  <si>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</si>
  <si>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2018年度</t>
    <rPh sb="4" eb="6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</si>
  <si>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3"/>
  </si>
  <si>
    <t>H30</t>
    <phoneticPr fontId="3"/>
  </si>
  <si>
    <t>表　項目別市町別観光GDP(名目）</t>
    <rPh sb="0" eb="1">
      <t>ヒョウ</t>
    </rPh>
    <rPh sb="2" eb="4">
      <t>コウモク</t>
    </rPh>
    <rPh sb="4" eb="5">
      <t>ベツ</t>
    </rPh>
    <rPh sb="5" eb="7">
      <t>シチョウ</t>
    </rPh>
    <rPh sb="7" eb="8">
      <t>ベツ</t>
    </rPh>
    <rPh sb="8" eb="10">
      <t>カンコウ</t>
    </rPh>
    <rPh sb="14" eb="16">
      <t>メイモク</t>
    </rPh>
    <phoneticPr fontId="1"/>
  </si>
  <si>
    <t>令和元年度</t>
    <rPh sb="0" eb="2">
      <t>レイワ</t>
    </rPh>
    <rPh sb="2" eb="5">
      <t>ガンネンド</t>
    </rPh>
    <phoneticPr fontId="1"/>
  </si>
  <si>
    <t>2019年度</t>
    <rPh sb="4" eb="6">
      <t>ネンド</t>
    </rPh>
    <phoneticPr fontId="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</si>
  <si>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</si>
  <si>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2019年度</t>
    <rPh sb="4" eb="6">
      <t>ネンド</t>
    </rPh>
    <phoneticPr fontId="2"/>
  </si>
  <si>
    <t>令和元年度</t>
    <rPh sb="0" eb="2">
      <t>レイワ</t>
    </rPh>
    <rPh sb="2" eb="5">
      <t>ガンネンド</t>
    </rPh>
    <phoneticPr fontId="1"/>
  </si>
  <si>
    <t>令和元年度</t>
    <rPh sb="0" eb="2">
      <t>レイワ</t>
    </rPh>
    <rPh sb="2" eb="5">
      <t>ガンネンド</t>
    </rPh>
    <phoneticPr fontId="3"/>
  </si>
  <si>
    <t>2019年度</t>
    <rPh sb="4" eb="5">
      <t>ネン</t>
    </rPh>
    <rPh sb="5" eb="6">
      <t>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</si>
  <si>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</si>
  <si>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令和元年度利用宿泊施設別宿泊客数</t>
    <rPh sb="5" eb="7">
      <t>リヨウ</t>
    </rPh>
    <rPh sb="7" eb="9">
      <t>シュクハク</t>
    </rPh>
    <rPh sb="9" eb="12">
      <t>シセツベツ</t>
    </rPh>
    <rPh sb="12" eb="14">
      <t>シュクハク</t>
    </rPh>
    <rPh sb="14" eb="15">
      <t>キャク</t>
    </rPh>
    <rPh sb="15" eb="16">
      <t>スウ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</si>
  <si>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</si>
  <si>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3"/>
  </si>
  <si>
    <t>2019年度</t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</si>
  <si>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1"/>
  </si>
  <si>
    <t>令和元年度</t>
    <rPh sb="0" eb="2">
      <t>レイワ</t>
    </rPh>
    <rPh sb="2" eb="5">
      <t>ガンネンド</t>
    </rPh>
    <phoneticPr fontId="2"/>
  </si>
  <si>
    <t>令和元年度</t>
    <rPh sb="0" eb="2">
      <t>レイワ</t>
    </rPh>
    <rPh sb="2" eb="5">
      <t>ガンネンド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</si>
  <si>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</si>
  <si>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</si>
  <si>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</si>
  <si>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</si>
  <si>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項目</t>
    <rPh sb="0" eb="2">
      <t>コウモク</t>
    </rPh>
    <phoneticPr fontId="2"/>
  </si>
  <si>
    <t>旅行会社収入</t>
    <rPh sb="0" eb="2">
      <t>リョコウ</t>
    </rPh>
    <rPh sb="2" eb="4">
      <t>カイシャ</t>
    </rPh>
    <rPh sb="4" eb="6">
      <t>シュウニュウ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</si>
  <si>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</si>
  <si>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</si>
  <si>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宿泊費（寮保養所差額帰属計算）</t>
    <rPh sb="0" eb="2">
      <t>シュクハク</t>
    </rPh>
    <rPh sb="2" eb="3">
      <t>ヒ</t>
    </rPh>
    <rPh sb="4" eb="5">
      <t>リョウ</t>
    </rPh>
    <rPh sb="5" eb="8">
      <t>ホヨウショ</t>
    </rPh>
    <rPh sb="8" eb="10">
      <t>サガク</t>
    </rPh>
    <rPh sb="10" eb="12">
      <t>キゾク</t>
    </rPh>
    <rPh sb="12" eb="14">
      <t>ケイサン</t>
    </rPh>
    <phoneticPr fontId="2"/>
  </si>
  <si>
    <t>飲食費その他</t>
    <rPh sb="0" eb="3">
      <t>インショクヒ</t>
    </rPh>
    <rPh sb="5" eb="6">
      <t>タ</t>
    </rPh>
    <phoneticPr fontId="2"/>
  </si>
  <si>
    <t>買物代（商業ﾏｰｼﾞﾝ額）</t>
    <rPh sb="0" eb="1">
      <t>カ</t>
    </rPh>
    <rPh sb="1" eb="2">
      <t>モノ</t>
    </rPh>
    <rPh sb="2" eb="3">
      <t>ダイ</t>
    </rPh>
    <rPh sb="4" eb="6">
      <t>ショウギョウ</t>
    </rPh>
    <rPh sb="11" eb="12">
      <t>ガク</t>
    </rPh>
    <phoneticPr fontId="2"/>
  </si>
  <si>
    <t>旅行前後消費額</t>
    <rPh sb="0" eb="2">
      <t>リョコウ</t>
    </rPh>
    <rPh sb="2" eb="4">
      <t>ゼンゴ</t>
    </rPh>
    <rPh sb="4" eb="6">
      <t>ショウヒ</t>
    </rPh>
    <rPh sb="6" eb="7">
      <t>ガク</t>
    </rPh>
    <phoneticPr fontId="2"/>
  </si>
  <si>
    <t>旅行中消費額</t>
    <rPh sb="0" eb="2">
      <t>リョコウ</t>
    </rPh>
    <rPh sb="2" eb="3">
      <t>ナカ</t>
    </rPh>
    <rPh sb="3" eb="5">
      <t>ショウヒ</t>
    </rPh>
    <rPh sb="5" eb="6">
      <t>ガク</t>
    </rPh>
    <phoneticPr fontId="2"/>
  </si>
  <si>
    <t>令和元年度</t>
    <rPh sb="0" eb="2">
      <t>レイワ</t>
    </rPh>
    <rPh sb="2" eb="5">
      <t>ガンネンド</t>
    </rPh>
    <phoneticPr fontId="1"/>
  </si>
  <si>
    <t>　推計期間：平成22年度～令和元年度</t>
    <rPh sb="13" eb="15">
      <t>レイワ</t>
    </rPh>
    <rPh sb="15" eb="16">
      <t>ガン</t>
    </rPh>
    <phoneticPr fontId="1"/>
  </si>
  <si>
    <t>資料：兵庫県観光企画課「兵庫県観光客動態調査」（市町別宿泊客入込数、市町別日帰り客入込数）</t>
    <rPh sb="8" eb="10">
      <t>キカク</t>
    </rPh>
    <rPh sb="10" eb="11">
      <t>カ</t>
    </rPh>
    <phoneticPr fontId="1"/>
  </si>
  <si>
    <t xml:space="preserve"> </t>
    <phoneticPr fontId="1"/>
  </si>
  <si>
    <t>兵庫県</t>
    <rPh sb="0" eb="3">
      <t>ヒョウゴケン</t>
    </rPh>
    <phoneticPr fontId="22"/>
  </si>
  <si>
    <t>神戸市</t>
    <rPh sb="0" eb="3">
      <t>コウベシ</t>
    </rPh>
    <phoneticPr fontId="22"/>
  </si>
  <si>
    <t>阪神南地域</t>
    <rPh sb="0" eb="2">
      <t>ハンシン</t>
    </rPh>
    <rPh sb="2" eb="3">
      <t>ミナミ</t>
    </rPh>
    <rPh sb="3" eb="5">
      <t>チイキ</t>
    </rPh>
    <phoneticPr fontId="22"/>
  </si>
  <si>
    <t>阪神北地域</t>
    <rPh sb="0" eb="2">
      <t>ハンシン</t>
    </rPh>
    <rPh sb="2" eb="3">
      <t>キタ</t>
    </rPh>
    <rPh sb="3" eb="5">
      <t>チイキ</t>
    </rPh>
    <phoneticPr fontId="22"/>
  </si>
  <si>
    <t>東播磨地域</t>
    <rPh sb="0" eb="1">
      <t>ヒガシ</t>
    </rPh>
    <rPh sb="1" eb="3">
      <t>ハリマ</t>
    </rPh>
    <rPh sb="3" eb="5">
      <t>チイキ</t>
    </rPh>
    <phoneticPr fontId="22"/>
  </si>
  <si>
    <t>北播磨地域</t>
    <rPh sb="0" eb="1">
      <t>キタ</t>
    </rPh>
    <rPh sb="1" eb="3">
      <t>ハリマ</t>
    </rPh>
    <rPh sb="3" eb="5">
      <t>チイキ</t>
    </rPh>
    <phoneticPr fontId="22"/>
  </si>
  <si>
    <t>中播磨地域</t>
    <rPh sb="0" eb="1">
      <t>ナカ</t>
    </rPh>
    <rPh sb="1" eb="3">
      <t>ハリマ</t>
    </rPh>
    <rPh sb="3" eb="5">
      <t>チイキ</t>
    </rPh>
    <phoneticPr fontId="22"/>
  </si>
  <si>
    <t>西播磨地域</t>
    <rPh sb="0" eb="1">
      <t>ニシ</t>
    </rPh>
    <rPh sb="1" eb="3">
      <t>ハリマ</t>
    </rPh>
    <rPh sb="3" eb="5">
      <t>チイキ</t>
    </rPh>
    <phoneticPr fontId="22"/>
  </si>
  <si>
    <t>但馬地域</t>
    <rPh sb="0" eb="2">
      <t>タジマ</t>
    </rPh>
    <rPh sb="2" eb="4">
      <t>チイキ</t>
    </rPh>
    <phoneticPr fontId="22"/>
  </si>
  <si>
    <t>丹波地域</t>
    <rPh sb="0" eb="2">
      <t>タンバ</t>
    </rPh>
    <rPh sb="2" eb="4">
      <t>チイキ</t>
    </rPh>
    <phoneticPr fontId="22"/>
  </si>
  <si>
    <t>淡路地域</t>
    <rPh sb="0" eb="2">
      <t>アワジ</t>
    </rPh>
    <rPh sb="2" eb="4">
      <t>チイキ</t>
    </rPh>
    <phoneticPr fontId="22"/>
  </si>
  <si>
    <t>R1</t>
    <phoneticPr fontId="1"/>
  </si>
  <si>
    <t xml:space="preserve"> </t>
    <phoneticPr fontId="1"/>
  </si>
  <si>
    <t>調整</t>
    <rPh sb="0" eb="2">
      <t>チョウセイ</t>
    </rPh>
    <phoneticPr fontId="1"/>
  </si>
  <si>
    <t xml:space="preserve"> </t>
    <phoneticPr fontId="1"/>
  </si>
  <si>
    <t>調整項</t>
    <rPh sb="0" eb="2">
      <t>チョウセイ</t>
    </rPh>
    <rPh sb="2" eb="3">
      <t>コウ</t>
    </rPh>
    <phoneticPr fontId="1"/>
  </si>
  <si>
    <t>計</t>
    <rPh sb="0" eb="1">
      <t>ケイ</t>
    </rPh>
    <phoneticPr fontId="1"/>
  </si>
  <si>
    <t>調整項</t>
    <rPh sb="0" eb="2">
      <t>チョウセイ</t>
    </rPh>
    <rPh sb="2" eb="3">
      <t>コウ</t>
    </rPh>
    <phoneticPr fontId="1"/>
  </si>
  <si>
    <t>(資料）兵庫県観光統計研究会（2020)「観光客動態調査」資料等により推計</t>
    <rPh sb="1" eb="3">
      <t>シリョウ</t>
    </rPh>
    <rPh sb="4" eb="7">
      <t>ヒョウゴケン</t>
    </rPh>
    <rPh sb="7" eb="9">
      <t>カンコウ</t>
    </rPh>
    <rPh sb="9" eb="11">
      <t>トウケイ</t>
    </rPh>
    <rPh sb="11" eb="13">
      <t>ケンキュウ</t>
    </rPh>
    <rPh sb="13" eb="14">
      <t>カイ</t>
    </rPh>
    <rPh sb="21" eb="24">
      <t>カンコウキャク</t>
    </rPh>
    <rPh sb="24" eb="26">
      <t>ドウタイ</t>
    </rPh>
    <rPh sb="26" eb="28">
      <t>チョウサ</t>
    </rPh>
    <rPh sb="29" eb="31">
      <t>シリョウ</t>
    </rPh>
    <rPh sb="31" eb="32">
      <t>トウ</t>
    </rPh>
    <rPh sb="35" eb="37">
      <t>スイケイ</t>
    </rPh>
    <phoneticPr fontId="1"/>
  </si>
  <si>
    <t xml:space="preserve"> </t>
    <phoneticPr fontId="1"/>
  </si>
  <si>
    <t>1 神戸市（補正後）推計WS</t>
    <rPh sb="2" eb="5">
      <t>コウベシ</t>
    </rPh>
    <rPh sb="6" eb="9">
      <t>ホセイゴ</t>
    </rPh>
    <rPh sb="10" eb="12">
      <t>スイケイ</t>
    </rPh>
    <phoneticPr fontId="3"/>
  </si>
  <si>
    <t>2 阪神南地域推計WS</t>
    <rPh sb="2" eb="4">
      <t>ハンシン</t>
    </rPh>
    <rPh sb="4" eb="5">
      <t>ミナミ</t>
    </rPh>
    <rPh sb="5" eb="7">
      <t>チイキ</t>
    </rPh>
    <rPh sb="7" eb="9">
      <t>スイケイ</t>
    </rPh>
    <phoneticPr fontId="3"/>
  </si>
  <si>
    <t>3 阪神北地域推計WS</t>
    <rPh sb="2" eb="4">
      <t>ハンシン</t>
    </rPh>
    <rPh sb="4" eb="5">
      <t>キタ</t>
    </rPh>
    <rPh sb="5" eb="7">
      <t>チイキ</t>
    </rPh>
    <rPh sb="7" eb="9">
      <t>スイケイ</t>
    </rPh>
    <phoneticPr fontId="3"/>
  </si>
  <si>
    <t>4 東播磨地域推計WS</t>
    <rPh sb="2" eb="3">
      <t>ヒガシ</t>
    </rPh>
    <rPh sb="3" eb="5">
      <t>ハリマ</t>
    </rPh>
    <rPh sb="5" eb="7">
      <t>チイキ</t>
    </rPh>
    <rPh sb="7" eb="9">
      <t>スイケイ</t>
    </rPh>
    <phoneticPr fontId="3"/>
  </si>
  <si>
    <t>5 北播磨地域推計WS</t>
    <rPh sb="2" eb="3">
      <t>キタ</t>
    </rPh>
    <rPh sb="3" eb="5">
      <t>ハリマ</t>
    </rPh>
    <rPh sb="5" eb="7">
      <t>チイキ</t>
    </rPh>
    <rPh sb="7" eb="9">
      <t>スイケイ</t>
    </rPh>
    <phoneticPr fontId="3"/>
  </si>
  <si>
    <t>6 中播磨地域推計WS</t>
    <rPh sb="2" eb="3">
      <t>ナカ</t>
    </rPh>
    <rPh sb="3" eb="5">
      <t>ハリマ</t>
    </rPh>
    <rPh sb="5" eb="7">
      <t>チイキ</t>
    </rPh>
    <rPh sb="7" eb="9">
      <t>スイケイ</t>
    </rPh>
    <phoneticPr fontId="3"/>
  </si>
  <si>
    <t>7 西播磨地域推計WS</t>
    <rPh sb="2" eb="3">
      <t>ニシ</t>
    </rPh>
    <rPh sb="3" eb="5">
      <t>ハリマ</t>
    </rPh>
    <rPh sb="5" eb="7">
      <t>チイキ</t>
    </rPh>
    <rPh sb="7" eb="9">
      <t>スイケイ</t>
    </rPh>
    <phoneticPr fontId="3"/>
  </si>
  <si>
    <t>8 但馬地域推計WS</t>
    <rPh sb="2" eb="4">
      <t>タジマ</t>
    </rPh>
    <rPh sb="4" eb="6">
      <t>チイキ</t>
    </rPh>
    <rPh sb="6" eb="8">
      <t>スイケイ</t>
    </rPh>
    <phoneticPr fontId="3"/>
  </si>
  <si>
    <t>9 丹波地域推計WS</t>
    <rPh sb="2" eb="4">
      <t>タンバ</t>
    </rPh>
    <rPh sb="4" eb="6">
      <t>チイキ</t>
    </rPh>
    <rPh sb="6" eb="8">
      <t>スイケイ</t>
    </rPh>
    <phoneticPr fontId="3"/>
  </si>
  <si>
    <t>10 淡路地域推計WS</t>
    <rPh sb="3" eb="5">
      <t>アワジ</t>
    </rPh>
    <rPh sb="5" eb="7">
      <t>チイキ</t>
    </rPh>
    <rPh sb="7" eb="9">
      <t>スイケイ</t>
    </rPh>
    <phoneticPr fontId="3"/>
  </si>
  <si>
    <t>期間</t>
    <rPh sb="0" eb="2">
      <t>キカン</t>
    </rPh>
    <phoneticPr fontId="1"/>
  </si>
  <si>
    <t>2010年</t>
    <rPh sb="4" eb="5">
      <t>ネン</t>
    </rPh>
    <phoneticPr fontId="1"/>
  </si>
  <si>
    <t>兵庫県観光客動態調査</t>
    <rPh sb="0" eb="3">
      <t>ヒョウゴケン</t>
    </rPh>
    <rPh sb="3" eb="6">
      <t>カンコウキャク</t>
    </rPh>
    <rPh sb="6" eb="8">
      <t>ドウタイ</t>
    </rPh>
    <rPh sb="8" eb="10">
      <t>チョウサ</t>
    </rPh>
    <phoneticPr fontId="1"/>
  </si>
  <si>
    <t>兵庫県経済計算</t>
    <rPh sb="0" eb="2">
      <t>ヒョウゴ</t>
    </rPh>
    <rPh sb="2" eb="3">
      <t>ケン</t>
    </rPh>
    <rPh sb="3" eb="5">
      <t>ケイザイ</t>
    </rPh>
    <rPh sb="5" eb="7">
      <t>ケイサン</t>
    </rPh>
    <phoneticPr fontId="1"/>
  </si>
  <si>
    <t>市町別観光消費、観光ＧDＰデータの概要</t>
    <rPh sb="0" eb="2">
      <t>シチョウ</t>
    </rPh>
    <rPh sb="2" eb="3">
      <t>ベツ</t>
    </rPh>
    <rPh sb="3" eb="5">
      <t>カンコウ</t>
    </rPh>
    <rPh sb="5" eb="7">
      <t>ショウヒ</t>
    </rPh>
    <rPh sb="8" eb="10">
      <t>カンコウ</t>
    </rPh>
    <rPh sb="17" eb="19">
      <t>ガイヨウ</t>
    </rPh>
    <phoneticPr fontId="1"/>
  </si>
  <si>
    <t>表　市町別観光消費額（名目）時系列</t>
    <rPh sb="0" eb="1">
      <t>ヒョウ</t>
    </rPh>
    <rPh sb="2" eb="4">
      <t>シチョウ</t>
    </rPh>
    <rPh sb="4" eb="5">
      <t>ベツ</t>
    </rPh>
    <rPh sb="5" eb="7">
      <t>カンコウ</t>
    </rPh>
    <rPh sb="7" eb="10">
      <t>ショウヒガク</t>
    </rPh>
    <rPh sb="11" eb="13">
      <t>メイモク</t>
    </rPh>
    <rPh sb="14" eb="17">
      <t>ジケイレツ</t>
    </rPh>
    <phoneticPr fontId="3"/>
  </si>
  <si>
    <t>市町別観光消費額時系列</t>
    <rPh sb="0" eb="2">
      <t>シチョウ</t>
    </rPh>
    <rPh sb="2" eb="3">
      <t>ベツ</t>
    </rPh>
    <rPh sb="3" eb="5">
      <t>カンコウ</t>
    </rPh>
    <rPh sb="5" eb="8">
      <t>ショウヒガク</t>
    </rPh>
    <rPh sb="8" eb="11">
      <t>ジケイレツ</t>
    </rPh>
    <phoneticPr fontId="1"/>
  </si>
  <si>
    <t>表　項目別市町別観光消費額時系列</t>
    <rPh sb="0" eb="1">
      <t>ヒョウ</t>
    </rPh>
    <rPh sb="2" eb="4">
      <t>コウモク</t>
    </rPh>
    <rPh sb="4" eb="5">
      <t>ベツ</t>
    </rPh>
    <rPh sb="5" eb="7">
      <t>シチョウ</t>
    </rPh>
    <rPh sb="7" eb="8">
      <t>ベツ</t>
    </rPh>
    <rPh sb="8" eb="10">
      <t>カンコウ</t>
    </rPh>
    <rPh sb="10" eb="13">
      <t>ショウヒガク</t>
    </rPh>
    <rPh sb="13" eb="16">
      <t>ジケイレツ</t>
    </rPh>
    <phoneticPr fontId="1"/>
  </si>
  <si>
    <t>項目別市町別観光消費額時系列</t>
    <rPh sb="0" eb="3">
      <t>コウモクベツ</t>
    </rPh>
    <rPh sb="3" eb="5">
      <t>シチョウ</t>
    </rPh>
    <rPh sb="5" eb="6">
      <t>ベツ</t>
    </rPh>
    <rPh sb="6" eb="8">
      <t>カンコウ</t>
    </rPh>
    <rPh sb="8" eb="11">
      <t>ショウヒガク</t>
    </rPh>
    <rPh sb="11" eb="14">
      <t>ジケイレツ</t>
    </rPh>
    <phoneticPr fontId="1"/>
  </si>
  <si>
    <t>表　市町別観光消費額増減率</t>
    <rPh sb="0" eb="1">
      <t>ヒョウ</t>
    </rPh>
    <rPh sb="2" eb="4">
      <t>シチョウ</t>
    </rPh>
    <rPh sb="4" eb="5">
      <t>ベツ</t>
    </rPh>
    <rPh sb="5" eb="7">
      <t>カンコウ</t>
    </rPh>
    <rPh sb="7" eb="10">
      <t>ショウヒガク</t>
    </rPh>
    <rPh sb="10" eb="13">
      <t>ゾウゲンリツ</t>
    </rPh>
    <phoneticPr fontId="3"/>
  </si>
  <si>
    <t>市町別観光消費額増減率</t>
    <rPh sb="0" eb="2">
      <t>シチョウ</t>
    </rPh>
    <rPh sb="2" eb="3">
      <t>ベツ</t>
    </rPh>
    <rPh sb="3" eb="5">
      <t>カンコウ</t>
    </rPh>
    <rPh sb="5" eb="8">
      <t>ショウヒガク</t>
    </rPh>
    <rPh sb="8" eb="11">
      <t>ゾウゲンリツ</t>
    </rPh>
    <phoneticPr fontId="1"/>
  </si>
  <si>
    <t>表　市町別観光消費額構成比</t>
    <rPh sb="0" eb="1">
      <t>ヒョウ</t>
    </rPh>
    <rPh sb="2" eb="4">
      <t>シチョウ</t>
    </rPh>
    <rPh sb="4" eb="5">
      <t>ベツ</t>
    </rPh>
    <rPh sb="5" eb="7">
      <t>カンコウ</t>
    </rPh>
    <rPh sb="7" eb="10">
      <t>ショウヒガク</t>
    </rPh>
    <rPh sb="10" eb="13">
      <t>コウセイヒ</t>
    </rPh>
    <phoneticPr fontId="3"/>
  </si>
  <si>
    <t>市町別観光消費額構成比</t>
    <rPh sb="0" eb="2">
      <t>シチョウ</t>
    </rPh>
    <rPh sb="2" eb="3">
      <t>ベツ</t>
    </rPh>
    <rPh sb="3" eb="5">
      <t>カンコウ</t>
    </rPh>
    <rPh sb="5" eb="8">
      <t>ショウヒガク</t>
    </rPh>
    <rPh sb="8" eb="11">
      <t>コウセイヒ</t>
    </rPh>
    <phoneticPr fontId="1"/>
  </si>
  <si>
    <t>市町別観光ＧＤＰ(名目）時系列</t>
    <rPh sb="0" eb="2">
      <t>シチョウ</t>
    </rPh>
    <rPh sb="2" eb="3">
      <t>ベツ</t>
    </rPh>
    <rPh sb="3" eb="5">
      <t>カンコウ</t>
    </rPh>
    <rPh sb="9" eb="11">
      <t>メイモク</t>
    </rPh>
    <rPh sb="12" eb="15">
      <t>ジケイレツ</t>
    </rPh>
    <phoneticPr fontId="1"/>
  </si>
  <si>
    <t>表　項目別市町別観光GDP（名目）時系列</t>
    <rPh sb="0" eb="1">
      <t>ヒョウ</t>
    </rPh>
    <rPh sb="2" eb="5">
      <t>コウモクベツ</t>
    </rPh>
    <rPh sb="5" eb="7">
      <t>シチョウ</t>
    </rPh>
    <rPh sb="7" eb="8">
      <t>ベツ</t>
    </rPh>
    <rPh sb="8" eb="10">
      <t>カンコウ</t>
    </rPh>
    <rPh sb="14" eb="16">
      <t>メイモク</t>
    </rPh>
    <rPh sb="17" eb="20">
      <t>ジケイレツ</t>
    </rPh>
    <phoneticPr fontId="3"/>
  </si>
  <si>
    <t>項目別市町別観光ＧＤＰ(名目）時系列</t>
    <rPh sb="0" eb="3">
      <t>コウモクベツ</t>
    </rPh>
    <rPh sb="3" eb="5">
      <t>シチョウ</t>
    </rPh>
    <rPh sb="5" eb="6">
      <t>ベツ</t>
    </rPh>
    <rPh sb="6" eb="8">
      <t>カンコウ</t>
    </rPh>
    <rPh sb="12" eb="14">
      <t>メイモク</t>
    </rPh>
    <rPh sb="15" eb="18">
      <t>ジケイレツ</t>
    </rPh>
    <phoneticPr fontId="1"/>
  </si>
  <si>
    <t>地域別観光消費額時系列</t>
    <rPh sb="0" eb="2">
      <t>チイキ</t>
    </rPh>
    <rPh sb="2" eb="3">
      <t>ベツ</t>
    </rPh>
    <rPh sb="3" eb="5">
      <t>カンコウ</t>
    </rPh>
    <rPh sb="5" eb="8">
      <t>ショウヒガク</t>
    </rPh>
    <rPh sb="8" eb="11">
      <t>ジケイレツ</t>
    </rPh>
    <phoneticPr fontId="1"/>
  </si>
  <si>
    <t>資　　　　　料　　　　</t>
    <rPh sb="0" eb="1">
      <t>シ</t>
    </rPh>
    <rPh sb="6" eb="7">
      <t>リョウ</t>
    </rPh>
    <phoneticPr fontId="1"/>
  </si>
  <si>
    <t>　</t>
    <phoneticPr fontId="1"/>
  </si>
  <si>
    <t>令和2年度</t>
    <rPh sb="0" eb="2">
      <t>レイワ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</si>
  <si>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</si>
  <si>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1"/>
  </si>
  <si>
    <t>令和2年度</t>
    <rPh sb="0" eb="2">
      <t>レイワ</t>
    </rPh>
    <rPh sb="3" eb="4">
      <t>ネン</t>
    </rPh>
    <rPh sb="4" eb="5">
      <t>ド</t>
    </rPh>
    <phoneticPr fontId="2"/>
  </si>
  <si>
    <t>2020年度</t>
    <rPh sb="4" eb="6">
      <t>ネンド</t>
    </rPh>
    <phoneticPr fontId="2"/>
  </si>
  <si>
    <t>2020年度</t>
    <rPh sb="4" eb="6">
      <t>ネンド</t>
    </rPh>
    <phoneticPr fontId="1"/>
  </si>
  <si>
    <t>2020年度</t>
    <rPh sb="4" eb="6">
      <t>ネンド</t>
    </rPh>
    <phoneticPr fontId="3"/>
  </si>
  <si>
    <t>R2</t>
    <phoneticPr fontId="1"/>
  </si>
  <si>
    <t>2020年度</t>
    <rPh sb="4" eb="5">
      <t>ネン</t>
    </rPh>
    <rPh sb="5" eb="6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</si>
  <si>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</si>
  <si>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（単位：人）</t>
    <rPh sb="1" eb="3">
      <t>タンイ</t>
    </rPh>
    <rPh sb="4" eb="5">
      <t>ニン</t>
    </rPh>
    <phoneticPr fontId="1"/>
  </si>
  <si>
    <t>データ入力</t>
    <rPh sb="3" eb="5">
      <t>ニュウリョク</t>
    </rPh>
    <phoneticPr fontId="1"/>
  </si>
  <si>
    <t>令和2度</t>
    <rPh sb="0" eb="2">
      <t>レイワ</t>
    </rPh>
    <rPh sb="3" eb="4">
      <t>ド</t>
    </rPh>
    <phoneticPr fontId="3"/>
  </si>
  <si>
    <t>令和2年度利用宿泊施設別宿泊客数（データ入力）</t>
    <rPh sb="5" eb="7">
      <t>リヨウ</t>
    </rPh>
    <rPh sb="7" eb="9">
      <t>シュクハク</t>
    </rPh>
    <rPh sb="9" eb="12">
      <t>シセツベツ</t>
    </rPh>
    <rPh sb="12" eb="14">
      <t>シュクハク</t>
    </rPh>
    <rPh sb="14" eb="15">
      <t>キャク</t>
    </rPh>
    <rPh sb="15" eb="16">
      <t>スウ</t>
    </rPh>
    <phoneticPr fontId="1"/>
  </si>
  <si>
    <t>2021.9.6</t>
    <phoneticPr fontId="1"/>
  </si>
  <si>
    <t>R2/R1</t>
    <phoneticPr fontId="1"/>
  </si>
  <si>
    <t>(資料）兵庫県観光統計研究会（2021)「観光客動態調査」資料等により推計</t>
    <rPh sb="1" eb="3">
      <t>シリョウ</t>
    </rPh>
    <rPh sb="4" eb="7">
      <t>ヒョウゴケン</t>
    </rPh>
    <rPh sb="7" eb="9">
      <t>カンコウ</t>
    </rPh>
    <rPh sb="9" eb="11">
      <t>トウケイ</t>
    </rPh>
    <rPh sb="11" eb="13">
      <t>ケンキュウ</t>
    </rPh>
    <rPh sb="13" eb="14">
      <t>カイ</t>
    </rPh>
    <rPh sb="21" eb="24">
      <t>カンコウキャク</t>
    </rPh>
    <rPh sb="24" eb="26">
      <t>ドウタイ</t>
    </rPh>
    <rPh sb="26" eb="28">
      <t>チョウサ</t>
    </rPh>
    <rPh sb="29" eb="31">
      <t>シリョウ</t>
    </rPh>
    <rPh sb="31" eb="32">
      <t>トウ</t>
    </rPh>
    <rPh sb="35" eb="37">
      <t>スイケイ</t>
    </rPh>
    <phoneticPr fontId="1"/>
  </si>
  <si>
    <t>項目別推移</t>
    <rPh sb="0" eb="3">
      <t>コウモクベツ</t>
    </rPh>
    <rPh sb="3" eb="5">
      <t>スイイ</t>
    </rPh>
    <phoneticPr fontId="3"/>
  </si>
  <si>
    <t>飲食費その他</t>
    <rPh sb="0" eb="2">
      <t>インショク</t>
    </rPh>
    <rPh sb="2" eb="3">
      <t>ヒ</t>
    </rPh>
    <rPh sb="5" eb="6">
      <t>タ</t>
    </rPh>
    <phoneticPr fontId="3"/>
  </si>
  <si>
    <t>1～3計</t>
    <rPh sb="3" eb="4">
      <t>ケイ</t>
    </rPh>
    <phoneticPr fontId="3"/>
  </si>
  <si>
    <t>1～2計</t>
    <rPh sb="3" eb="4">
      <t>ケイ</t>
    </rPh>
    <phoneticPr fontId="3"/>
  </si>
  <si>
    <t>宿泊者数</t>
    <rPh sb="0" eb="2">
      <t>シュクハク</t>
    </rPh>
    <rPh sb="2" eb="3">
      <t>シャ</t>
    </rPh>
    <rPh sb="3" eb="4">
      <t>スウ</t>
    </rPh>
    <phoneticPr fontId="3"/>
  </si>
  <si>
    <t>1～10計</t>
    <rPh sb="4" eb="5">
      <t>ケイ</t>
    </rPh>
    <phoneticPr fontId="3"/>
  </si>
  <si>
    <t>項目別推移（旧基準）</t>
    <rPh sb="0" eb="3">
      <t>コウモクベツ</t>
    </rPh>
    <rPh sb="3" eb="5">
      <t>スイイ</t>
    </rPh>
    <rPh sb="6" eb="7">
      <t>キュウ</t>
    </rPh>
    <rPh sb="7" eb="9">
      <t>キジュン</t>
    </rPh>
    <phoneticPr fontId="3"/>
  </si>
  <si>
    <t>旧基準</t>
    <rPh sb="0" eb="1">
      <t>キュウ</t>
    </rPh>
    <rPh sb="1" eb="3">
      <t>キジュン</t>
    </rPh>
    <phoneticPr fontId="3"/>
  </si>
  <si>
    <t>兵庫県内観光消費総生産統計表</t>
    <rPh sb="0" eb="3">
      <t>ヒョウゴケン</t>
    </rPh>
    <rPh sb="3" eb="4">
      <t>ナイ</t>
    </rPh>
    <rPh sb="4" eb="6">
      <t>カンコウ</t>
    </rPh>
    <rPh sb="6" eb="8">
      <t>ショウヒ</t>
    </rPh>
    <rPh sb="8" eb="11">
      <t>ソウセイサン</t>
    </rPh>
    <rPh sb="11" eb="13">
      <t>トウケイ</t>
    </rPh>
    <rPh sb="13" eb="14">
      <t>ヒョウ</t>
    </rPh>
    <phoneticPr fontId="2"/>
  </si>
  <si>
    <t>R2/R1</t>
  </si>
  <si>
    <t>兵庫県</t>
    <rPh sb="0" eb="3">
      <t>ヒョウゴケン</t>
    </rPh>
    <phoneticPr fontId="23"/>
  </si>
  <si>
    <t>観光消費産出額（名目）</t>
    <rPh sb="0" eb="2">
      <t>カンコウ</t>
    </rPh>
    <rPh sb="2" eb="4">
      <t>ショウヒ</t>
    </rPh>
    <rPh sb="4" eb="6">
      <t>サンシュツ</t>
    </rPh>
    <rPh sb="6" eb="7">
      <t>ガク</t>
    </rPh>
    <rPh sb="8" eb="10">
      <t>メイモク</t>
    </rPh>
    <phoneticPr fontId="2"/>
  </si>
  <si>
    <t>神戸市</t>
    <rPh sb="0" eb="3">
      <t>コウベシ</t>
    </rPh>
    <phoneticPr fontId="23"/>
  </si>
  <si>
    <t>補正</t>
    <rPh sb="0" eb="2">
      <t>ホセイ</t>
    </rPh>
    <phoneticPr fontId="2"/>
  </si>
  <si>
    <t>阪神南地域</t>
    <rPh sb="0" eb="2">
      <t>ハンシン</t>
    </rPh>
    <rPh sb="2" eb="3">
      <t>ミナミ</t>
    </rPh>
    <rPh sb="3" eb="5">
      <t>チイキ</t>
    </rPh>
    <phoneticPr fontId="23"/>
  </si>
  <si>
    <t>阪神北地域</t>
    <rPh sb="0" eb="2">
      <t>ハンシン</t>
    </rPh>
    <rPh sb="2" eb="3">
      <t>キタ</t>
    </rPh>
    <rPh sb="3" eb="5">
      <t>チイキ</t>
    </rPh>
    <phoneticPr fontId="23"/>
  </si>
  <si>
    <t>東播磨地域</t>
    <rPh sb="0" eb="1">
      <t>ヒガシ</t>
    </rPh>
    <rPh sb="1" eb="3">
      <t>ハリマ</t>
    </rPh>
    <rPh sb="3" eb="5">
      <t>チイキ</t>
    </rPh>
    <phoneticPr fontId="23"/>
  </si>
  <si>
    <t>北播磨地域</t>
    <rPh sb="0" eb="1">
      <t>キタ</t>
    </rPh>
    <rPh sb="1" eb="3">
      <t>ハリマ</t>
    </rPh>
    <rPh sb="3" eb="5">
      <t>チイキ</t>
    </rPh>
    <phoneticPr fontId="23"/>
  </si>
  <si>
    <t>中播磨地域</t>
    <rPh sb="0" eb="1">
      <t>ナカ</t>
    </rPh>
    <rPh sb="1" eb="3">
      <t>ハリマ</t>
    </rPh>
    <rPh sb="3" eb="5">
      <t>チイキ</t>
    </rPh>
    <phoneticPr fontId="23"/>
  </si>
  <si>
    <t>西播磨地域</t>
    <rPh sb="0" eb="1">
      <t>ニシ</t>
    </rPh>
    <rPh sb="1" eb="3">
      <t>ハリマ</t>
    </rPh>
    <rPh sb="3" eb="5">
      <t>チイキ</t>
    </rPh>
    <phoneticPr fontId="23"/>
  </si>
  <si>
    <t>但馬地域</t>
    <rPh sb="0" eb="2">
      <t>タジマ</t>
    </rPh>
    <rPh sb="2" eb="4">
      <t>チイキ</t>
    </rPh>
    <phoneticPr fontId="23"/>
  </si>
  <si>
    <t>丹波地域</t>
    <rPh sb="0" eb="2">
      <t>タンバ</t>
    </rPh>
    <rPh sb="2" eb="4">
      <t>チイキ</t>
    </rPh>
    <phoneticPr fontId="23"/>
  </si>
  <si>
    <t>淡路地域</t>
    <rPh sb="0" eb="2">
      <t>アワジ</t>
    </rPh>
    <rPh sb="2" eb="4">
      <t>チイキ</t>
    </rPh>
    <phoneticPr fontId="23"/>
  </si>
  <si>
    <t>リンク係数</t>
    <rPh sb="3" eb="5">
      <t>ケイスウ</t>
    </rPh>
    <phoneticPr fontId="2"/>
  </si>
  <si>
    <t>R2補正係数</t>
    <rPh sb="2" eb="4">
      <t>ホセイ</t>
    </rPh>
    <rPh sb="4" eb="6">
      <t>ケイスウ</t>
    </rPh>
    <phoneticPr fontId="2"/>
  </si>
  <si>
    <t>作成：兵庫県立大学地域経済指標研究会（兵庫県、兵庫県立大学）</t>
    <rPh sb="0" eb="2">
      <t>サクセイ</t>
    </rPh>
    <rPh sb="3" eb="7">
      <t>ヒョウゴケンリツ</t>
    </rPh>
    <rPh sb="7" eb="9">
      <t>ダイガク</t>
    </rPh>
    <rPh sb="9" eb="11">
      <t>チイキ</t>
    </rPh>
    <rPh sb="11" eb="13">
      <t>ケイザイ</t>
    </rPh>
    <rPh sb="13" eb="15">
      <t>シヒョウ</t>
    </rPh>
    <rPh sb="15" eb="18">
      <t>ケンキュウカイ</t>
    </rPh>
    <rPh sb="19" eb="22">
      <t>ヒョウゴケン</t>
    </rPh>
    <rPh sb="23" eb="25">
      <t>ヒョウゴ</t>
    </rPh>
    <rPh sb="25" eb="27">
      <t>ケンリツ</t>
    </rPh>
    <rPh sb="27" eb="29">
      <t>ダイガク</t>
    </rPh>
    <rPh sb="29" eb="30">
      <t>ミンブ</t>
    </rPh>
    <phoneticPr fontId="3"/>
  </si>
  <si>
    <t>2021年9月7日</t>
    <rPh sb="4" eb="5">
      <t>ネン</t>
    </rPh>
    <rPh sb="6" eb="7">
      <t>ガツ</t>
    </rPh>
    <rPh sb="8" eb="9">
      <t>ニチ</t>
    </rPh>
    <phoneticPr fontId="1"/>
  </si>
  <si>
    <t>2020年</t>
    <rPh sb="4" eb="5">
      <t>ネン</t>
    </rPh>
    <phoneticPr fontId="1"/>
  </si>
  <si>
    <t>兵庫県地域経済指標研究会</t>
    <rPh sb="3" eb="5">
      <t>チイキ</t>
    </rPh>
    <rPh sb="5" eb="7">
      <t>ケイザイ</t>
    </rPh>
    <rPh sb="7" eb="9">
      <t>シヒョウ</t>
    </rPh>
    <phoneticPr fontId="1"/>
  </si>
  <si>
    <t>（兵庫県、兵庫県立大学）</t>
    <rPh sb="1" eb="4">
      <t>ヒョウゴケン</t>
    </rPh>
    <rPh sb="5" eb="7">
      <t>ヒョウゴ</t>
    </rPh>
    <rPh sb="7" eb="8">
      <t>ケン</t>
    </rPh>
    <rPh sb="8" eb="9">
      <t>リツ</t>
    </rPh>
    <rPh sb="9" eb="11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</si>
</sst>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&quot;市&quot;&quot;川&quot;&quot;市&quot;"/>
    <numFmt numFmtId="178" formatCode="#,##0.0;&quot;▲ &quot;#,##0.0"/>
    <numFmt numFmtId="179" formatCode="#,##0.000000;[Red]\-#,##0.000000"/>
    <numFmt numFmtId="180" formatCode="0.0"/>
    <numFmt numFmtId="181" formatCode="#,##0.00000;[Red]\-#,##0.00000"/>
    <numFmt numFmtId="182" formatCode="#,##0.00000_ ;[Red]\-#,##0.00000\ "/>
    <numFmt numFmtId="183" formatCode="#,##0.0000;[Red]\-#,##0.000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b/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38" fontId="6" fillId="0" borderId="0" applyFont="0" applyFill="0" applyBorder="0" applyAlignment="0" applyProtection="0">
      <alignment vertical="center"/>
    </xf>
    <xf numFmtId="0" fontId="15" fillId="0" borderId="0"/>
    <xf numFmtId="0" fontId="16" fillId="0" borderId="0"/>
  </cellStyleXfs>
  <cellXfs count="77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2" borderId="2" xfId="1" applyNumberFormat="1" applyFont="1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4" xfId="1" applyFont="1" applyFill="1" applyBorder="1">
      <alignment vertical="center"/>
    </xf>
    <xf numFmtId="176" fontId="0" fillId="2" borderId="6" xfId="1" applyNumberFormat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0" fillId="2" borderId="12" xfId="1" applyNumberFormat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6" xfId="1" applyNumberFormat="1" applyFont="1" applyBorder="1">
      <alignment vertical="center"/>
    </xf>
    <xf numFmtId="38" fontId="0" fillId="2" borderId="30" xfId="1" applyFont="1" applyFill="1" applyBorder="1">
      <alignment vertical="center"/>
    </xf>
    <xf numFmtId="176" fontId="0" fillId="2" borderId="30" xfId="1" applyNumberFormat="1" applyFont="1" applyFill="1" applyBorder="1">
      <alignment vertical="center"/>
    </xf>
    <xf numFmtId="176" fontId="0" fillId="0" borderId="30" xfId="1" applyNumberFormat="1" applyFont="1" applyBorder="1">
      <alignment vertical="center"/>
    </xf>
    <xf numFmtId="38" fontId="0" fillId="2" borderId="29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2" borderId="31" xfId="1" applyFont="1" applyFill="1" applyBorder="1">
      <alignment vertical="center"/>
    </xf>
    <xf numFmtId="176" fontId="0" fillId="2" borderId="14" xfId="1" applyNumberFormat="1" applyFont="1" applyFill="1" applyBorder="1">
      <alignment vertical="center"/>
    </xf>
    <xf numFmtId="176" fontId="0" fillId="2" borderId="34" xfId="1" applyNumberFormat="1" applyFont="1" applyFill="1" applyBorder="1">
      <alignment vertical="center"/>
    </xf>
    <xf numFmtId="176" fontId="0" fillId="2" borderId="35" xfId="1" applyNumberFormat="1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Continuous" vertical="center"/>
    </xf>
    <xf numFmtId="0" fontId="0" fillId="2" borderId="0" xfId="0" applyFont="1" applyFill="1">
      <alignment vertical="center"/>
    </xf>
    <xf numFmtId="38" fontId="0" fillId="2" borderId="23" xfId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38" fontId="0" fillId="2" borderId="24" xfId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36" xfId="0" applyFont="1" applyBorder="1">
      <alignment vertical="center"/>
    </xf>
    <xf numFmtId="0" fontId="6" fillId="0" borderId="36" xfId="0" applyFont="1" applyBorder="1">
      <alignment vertical="center"/>
    </xf>
    <xf numFmtId="0" fontId="0" fillId="0" borderId="36" xfId="0" applyBorder="1">
      <alignment vertical="center"/>
    </xf>
    <xf numFmtId="0" fontId="0" fillId="0" borderId="36" xfId="0" applyFill="1" applyBorder="1">
      <alignment vertical="center"/>
    </xf>
    <xf numFmtId="0" fontId="0" fillId="0" borderId="36" xfId="0" applyFont="1" applyFill="1" applyBorder="1">
      <alignment vertical="center"/>
    </xf>
    <xf numFmtId="0" fontId="6" fillId="0" borderId="37" xfId="0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8" fillId="0" borderId="0" xfId="2" applyNumberFormat="1" applyFont="1" applyBorder="1" applyAlignment="1"/>
    <xf numFmtId="38" fontId="0" fillId="0" borderId="36" xfId="1" applyFont="1" applyBorder="1">
      <alignment vertical="center"/>
    </xf>
    <xf numFmtId="0" fontId="8" fillId="0" borderId="0" xfId="3" applyNumberFormat="1" applyFont="1" applyBorder="1" applyAlignment="1"/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38" fontId="0" fillId="3" borderId="0" xfId="0" applyNumberFormat="1" applyFill="1" applyBorder="1">
      <alignment vertical="center"/>
    </xf>
    <xf numFmtId="0" fontId="8" fillId="0" borderId="37" xfId="2" applyNumberFormat="1" applyFont="1" applyBorder="1" applyAlignment="1"/>
    <xf numFmtId="0" fontId="8" fillId="0" borderId="37" xfId="3" applyNumberFormat="1" applyFont="1" applyBorder="1" applyAlignment="1"/>
    <xf numFmtId="38" fontId="0" fillId="0" borderId="37" xfId="1" applyFont="1" applyBorder="1">
      <alignment vertical="center"/>
    </xf>
    <xf numFmtId="38" fontId="0" fillId="0" borderId="0" xfId="1" applyFont="1">
      <alignment vertical="center"/>
    </xf>
    <xf numFmtId="38" fontId="0" fillId="3" borderId="37" xfId="0" applyNumberFormat="1" applyFill="1" applyBorder="1">
      <alignment vertical="center"/>
    </xf>
    <xf numFmtId="0" fontId="0" fillId="3" borderId="0" xfId="0" applyFill="1">
      <alignment vertical="center"/>
    </xf>
    <xf numFmtId="0" fontId="6" fillId="0" borderId="0" xfId="0" applyFont="1" applyBorder="1">
      <alignment vertical="center"/>
    </xf>
    <xf numFmtId="0" fontId="8" fillId="0" borderId="36" xfId="2" applyNumberFormat="1" applyFont="1" applyBorder="1" applyAlignment="1"/>
    <xf numFmtId="0" fontId="8" fillId="0" borderId="36" xfId="3" applyNumberFormat="1" applyFont="1" applyBorder="1" applyAlignment="1"/>
    <xf numFmtId="38" fontId="0" fillId="0" borderId="36" xfId="0" applyNumberFormat="1" applyBorder="1">
      <alignment vertical="center"/>
    </xf>
    <xf numFmtId="38" fontId="0" fillId="0" borderId="37" xfId="0" applyNumberFormat="1" applyBorder="1">
      <alignment vertical="center"/>
    </xf>
    <xf numFmtId="0" fontId="0" fillId="0" borderId="37" xfId="0" applyFill="1" applyBorder="1">
      <alignment vertical="center"/>
    </xf>
    <xf numFmtId="0" fontId="10" fillId="0" borderId="0" xfId="3" applyNumberFormat="1" applyFont="1" applyBorder="1" applyAlignment="1"/>
    <xf numFmtId="0" fontId="8" fillId="0" borderId="38" xfId="2" applyNumberFormat="1" applyFont="1" applyBorder="1" applyAlignment="1"/>
    <xf numFmtId="0" fontId="8" fillId="0" borderId="38" xfId="3" applyNumberFormat="1" applyFont="1" applyBorder="1" applyAlignment="1"/>
    <xf numFmtId="38" fontId="0" fillId="0" borderId="38" xfId="0" applyNumberFormat="1" applyBorder="1">
      <alignment vertical="center"/>
    </xf>
    <xf numFmtId="38" fontId="0" fillId="0" borderId="38" xfId="1" applyFont="1" applyBorder="1">
      <alignment vertical="center"/>
    </xf>
    <xf numFmtId="0" fontId="0" fillId="0" borderId="38" xfId="0" applyBorder="1">
      <alignment vertical="center"/>
    </xf>
    <xf numFmtId="0" fontId="8" fillId="0" borderId="38" xfId="3" applyNumberFormat="1" applyFont="1" applyFill="1" applyBorder="1" applyAlignment="1"/>
    <xf numFmtId="38" fontId="0" fillId="0" borderId="0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8" xfId="0" applyFill="1" applyBorder="1">
      <alignment vertical="center"/>
    </xf>
    <xf numFmtId="0" fontId="0" fillId="0" borderId="0" xfId="0" applyFill="1" applyBorder="1">
      <alignment vertical="center"/>
    </xf>
    <xf numFmtId="3" fontId="0" fillId="5" borderId="37" xfId="0" applyNumberFormat="1" applyFill="1" applyBorder="1" applyAlignment="1">
      <alignment vertical="center"/>
    </xf>
    <xf numFmtId="38" fontId="6" fillId="5" borderId="37" xfId="1" applyFont="1" applyFill="1" applyBorder="1" applyAlignment="1">
      <alignment vertical="center"/>
    </xf>
    <xf numFmtId="38" fontId="6" fillId="5" borderId="38" xfId="1" applyFont="1" applyFill="1" applyBorder="1" applyAlignment="1">
      <alignment vertical="center"/>
    </xf>
    <xf numFmtId="0" fontId="0" fillId="0" borderId="39" xfId="0" applyBorder="1">
      <alignment vertical="center"/>
    </xf>
    <xf numFmtId="0" fontId="0" fillId="3" borderId="0" xfId="0" applyFill="1" applyBorder="1">
      <alignment vertical="center"/>
    </xf>
    <xf numFmtId="38" fontId="0" fillId="3" borderId="0" xfId="0" applyNumberFormat="1" applyFill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38" fontId="0" fillId="2" borderId="0" xfId="1" applyFont="1" applyFill="1" applyBorder="1">
      <alignment vertical="center"/>
    </xf>
    <xf numFmtId="38" fontId="0" fillId="2" borderId="36" xfId="1" applyFont="1" applyFill="1" applyBorder="1">
      <alignment vertical="center"/>
    </xf>
    <xf numFmtId="38" fontId="0" fillId="2" borderId="37" xfId="1" applyFont="1" applyFill="1" applyBorder="1">
      <alignment vertical="center"/>
    </xf>
    <xf numFmtId="38" fontId="0" fillId="2" borderId="38" xfId="1" applyFont="1" applyFill="1" applyBorder="1">
      <alignment vertical="center"/>
    </xf>
    <xf numFmtId="0" fontId="0" fillId="2" borderId="35" xfId="0" applyFont="1" applyFill="1" applyBorder="1" applyAlignment="1">
      <alignment horizontal="center" vertical="center"/>
    </xf>
    <xf numFmtId="177" fontId="0" fillId="2" borderId="35" xfId="0" applyNumberFormat="1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38" fontId="0" fillId="2" borderId="5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39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1" xfId="1" applyFont="1" applyFill="1" applyBorder="1">
      <alignment vertical="center"/>
    </xf>
    <xf numFmtId="0" fontId="0" fillId="2" borderId="3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2" borderId="0" xfId="0" applyFont="1" applyFill="1" applyBorder="1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5" borderId="0" xfId="1" applyFont="1" applyFill="1" applyBorder="1">
      <alignment vertical="center"/>
    </xf>
    <xf numFmtId="38" fontId="0" fillId="5" borderId="36" xfId="1" applyFont="1" applyFill="1" applyBorder="1">
      <alignment vertical="center"/>
    </xf>
    <xf numFmtId="38" fontId="0" fillId="3" borderId="36" xfId="1" applyFont="1" applyFill="1" applyBorder="1">
      <alignment vertical="center"/>
    </xf>
    <xf numFmtId="38" fontId="0" fillId="3" borderId="0" xfId="1" applyFont="1" applyFill="1" applyBorder="1">
      <alignment vertical="center"/>
    </xf>
    <xf numFmtId="38" fontId="0" fillId="3" borderId="37" xfId="1" applyFont="1" applyFill="1" applyBorder="1">
      <alignment vertical="center"/>
    </xf>
    <xf numFmtId="38" fontId="0" fillId="3" borderId="0" xfId="1" applyFont="1" applyFill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1" fillId="2" borderId="36" xfId="0" applyFont="1" applyFill="1" applyBorder="1" applyAlignment="1">
      <alignment horizontal="left" vertical="center"/>
    </xf>
    <xf numFmtId="0" fontId="11" fillId="0" borderId="36" xfId="0" applyFont="1" applyBorder="1">
      <alignment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0" fontId="0" fillId="3" borderId="38" xfId="0" applyFill="1" applyBorder="1">
      <alignment vertical="center"/>
    </xf>
    <xf numFmtId="38" fontId="0" fillId="3" borderId="38" xfId="1" applyFont="1" applyFill="1" applyBorder="1">
      <alignment vertical="center"/>
    </xf>
    <xf numFmtId="0" fontId="13" fillId="7" borderId="0" xfId="0" applyFont="1" applyFill="1" applyBorder="1" applyAlignment="1">
      <alignment horizontal="right" vertical="center"/>
    </xf>
    <xf numFmtId="38" fontId="0" fillId="7" borderId="0" xfId="1" applyFont="1" applyFill="1" applyBorder="1">
      <alignment vertical="center"/>
    </xf>
    <xf numFmtId="0" fontId="13" fillId="7" borderId="37" xfId="0" applyFont="1" applyFill="1" applyBorder="1" applyAlignment="1">
      <alignment horizontal="right" vertical="center"/>
    </xf>
    <xf numFmtId="38" fontId="0" fillId="7" borderId="37" xfId="1" applyFont="1" applyFill="1" applyBorder="1">
      <alignment vertical="center"/>
    </xf>
    <xf numFmtId="0" fontId="13" fillId="7" borderId="0" xfId="0" applyFont="1" applyFill="1" applyAlignment="1">
      <alignment horizontal="right" vertical="center"/>
    </xf>
    <xf numFmtId="38" fontId="0" fillId="7" borderId="0" xfId="1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5" borderId="5" xfId="0" applyFill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37" xfId="0" applyBorder="1" applyAlignment="1">
      <alignment vertical="center" wrapText="1"/>
    </xf>
    <xf numFmtId="0" fontId="0" fillId="3" borderId="37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3" borderId="35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35" xfId="0" applyBorder="1">
      <alignment vertical="center"/>
    </xf>
    <xf numFmtId="38" fontId="0" fillId="5" borderId="6" xfId="0" applyNumberFormat="1" applyFill="1" applyBorder="1">
      <alignment vertical="center"/>
    </xf>
    <xf numFmtId="0" fontId="0" fillId="0" borderId="2" xfId="0" applyBorder="1">
      <alignment vertical="center"/>
    </xf>
    <xf numFmtId="38" fontId="0" fillId="5" borderId="12" xfId="0" applyNumberFormat="1" applyFill="1" applyBorder="1">
      <alignment vertical="center"/>
    </xf>
    <xf numFmtId="38" fontId="0" fillId="0" borderId="0" xfId="0" applyNumberFormat="1">
      <alignment vertical="center"/>
    </xf>
    <xf numFmtId="38" fontId="0" fillId="7" borderId="0" xfId="0" applyNumberFormat="1" applyFill="1">
      <alignment vertical="center"/>
    </xf>
    <xf numFmtId="0" fontId="0" fillId="4" borderId="6" xfId="0" applyFill="1" applyBorder="1">
      <alignment vertical="center"/>
    </xf>
    <xf numFmtId="38" fontId="0" fillId="0" borderId="5" xfId="0" applyNumberFormat="1" applyBorder="1">
      <alignment vertical="center"/>
    </xf>
    <xf numFmtId="38" fontId="0" fillId="0" borderId="8" xfId="0" applyNumberFormat="1" applyBorder="1">
      <alignment vertical="center"/>
    </xf>
    <xf numFmtId="0" fontId="0" fillId="4" borderId="34" xfId="0" applyFill="1" applyBorder="1">
      <alignment vertical="center"/>
    </xf>
    <xf numFmtId="38" fontId="0" fillId="0" borderId="39" xfId="0" applyNumberFormat="1" applyBorder="1">
      <alignment vertical="center"/>
    </xf>
    <xf numFmtId="38" fontId="0" fillId="0" borderId="35" xfId="0" applyNumberFormat="1" applyBorder="1">
      <alignment vertical="center"/>
    </xf>
    <xf numFmtId="38" fontId="0" fillId="0" borderId="11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4" borderId="2" xfId="0" applyFill="1" applyBorder="1">
      <alignment vertical="center"/>
    </xf>
    <xf numFmtId="38" fontId="0" fillId="0" borderId="3" xfId="0" applyNumberForma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6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37" xfId="0" applyFont="1" applyBorder="1">
      <alignment vertical="center"/>
    </xf>
    <xf numFmtId="0" fontId="0" fillId="0" borderId="0" xfId="0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4" fillId="3" borderId="36" xfId="0" applyFont="1" applyFill="1" applyBorder="1">
      <alignment vertical="center"/>
    </xf>
    <xf numFmtId="38" fontId="0" fillId="3" borderId="36" xfId="0" applyNumberFormat="1" applyFill="1" applyBorder="1">
      <alignment vertical="center"/>
    </xf>
    <xf numFmtId="0" fontId="14" fillId="3" borderId="0" xfId="0" applyFont="1" applyFill="1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19" fillId="2" borderId="37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9" fillId="2" borderId="36" xfId="0" applyFont="1" applyFill="1" applyBorder="1">
      <alignment vertical="center"/>
    </xf>
    <xf numFmtId="0" fontId="19" fillId="0" borderId="0" xfId="0" applyFont="1" applyBorder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38" fontId="0" fillId="2" borderId="32" xfId="1" applyFont="1" applyFill="1" applyBorder="1">
      <alignment vertical="center"/>
    </xf>
    <xf numFmtId="38" fontId="0" fillId="2" borderId="40" xfId="1" applyFont="1" applyFill="1" applyBorder="1">
      <alignment vertical="center"/>
    </xf>
    <xf numFmtId="0" fontId="12" fillId="5" borderId="0" xfId="0" applyFont="1" applyFill="1">
      <alignment vertical="center"/>
    </xf>
    <xf numFmtId="38" fontId="0" fillId="5" borderId="0" xfId="1" applyFont="1" applyFill="1">
      <alignment vertical="center"/>
    </xf>
    <xf numFmtId="0" fontId="0" fillId="2" borderId="0" xfId="0" applyFont="1" applyFill="1" applyBorder="1" applyAlignment="1">
      <alignment vertical="center"/>
    </xf>
    <xf numFmtId="38" fontId="0" fillId="2" borderId="36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4" xfId="0" applyFont="1" applyBorder="1">
      <alignment vertical="center"/>
    </xf>
    <xf numFmtId="38" fontId="0" fillId="0" borderId="0" xfId="0" applyNumberFormat="1" applyFont="1" applyBorder="1">
      <alignment vertical="center"/>
    </xf>
    <xf numFmtId="38" fontId="0" fillId="0" borderId="39" xfId="0" applyNumberFormat="1" applyFont="1" applyBorder="1">
      <alignment vertical="center"/>
    </xf>
    <xf numFmtId="38" fontId="0" fillId="0" borderId="35" xfId="0" applyNumberFormat="1" applyFont="1" applyBorder="1">
      <alignment vertical="center"/>
    </xf>
    <xf numFmtId="176" fontId="0" fillId="2" borderId="39" xfId="1" applyNumberFormat="1" applyFont="1" applyFill="1" applyBorder="1">
      <alignment vertical="center"/>
    </xf>
    <xf numFmtId="176" fontId="0" fillId="2" borderId="0" xfId="1" applyNumberFormat="1" applyFont="1" applyFill="1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2" xfId="0" applyFont="1" applyBorder="1">
      <alignment vertical="center"/>
    </xf>
    <xf numFmtId="38" fontId="0" fillId="0" borderId="38" xfId="0" applyNumberFormat="1" applyFont="1" applyBorder="1">
      <alignment vertical="center"/>
    </xf>
    <xf numFmtId="38" fontId="0" fillId="0" borderId="3" xfId="0" applyNumberFormat="1" applyFont="1" applyBorder="1">
      <alignment vertical="center"/>
    </xf>
    <xf numFmtId="38" fontId="0" fillId="0" borderId="1" xfId="0" applyNumberFormat="1" applyFont="1" applyBorder="1">
      <alignment vertical="center"/>
    </xf>
    <xf numFmtId="176" fontId="0" fillId="2" borderId="3" xfId="1" applyNumberFormat="1" applyFont="1" applyFill="1" applyBorder="1">
      <alignment vertical="center"/>
    </xf>
    <xf numFmtId="176" fontId="0" fillId="2" borderId="38" xfId="1" applyNumberFormat="1" applyFont="1" applyFill="1" applyBorder="1">
      <alignment vertical="center"/>
    </xf>
    <xf numFmtId="176" fontId="0" fillId="0" borderId="38" xfId="1" applyNumberFormat="1" applyFont="1" applyBorder="1">
      <alignment vertical="center"/>
    </xf>
    <xf numFmtId="38" fontId="0" fillId="2" borderId="11" xfId="1" applyFont="1" applyFill="1" applyBorder="1" applyAlignment="1">
      <alignment horizontal="center" vertical="center"/>
    </xf>
    <xf numFmtId="38" fontId="0" fillId="0" borderId="34" xfId="0" applyNumberFormat="1" applyFont="1" applyBorder="1">
      <alignment vertical="center"/>
    </xf>
    <xf numFmtId="38" fontId="0" fillId="0" borderId="2" xfId="0" applyNumberFormat="1" applyFont="1" applyBorder="1">
      <alignment vertical="center"/>
    </xf>
    <xf numFmtId="38" fontId="0" fillId="2" borderId="37" xfId="1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7" xfId="0" applyFont="1" applyFill="1" applyBorder="1" applyAlignment="1">
      <alignment horizontal="center" vertical="center"/>
    </xf>
    <xf numFmtId="38" fontId="0" fillId="0" borderId="36" xfId="4" applyFont="1" applyBorder="1">
      <alignment vertical="center"/>
    </xf>
    <xf numFmtId="38" fontId="0" fillId="0" borderId="0" xfId="4" applyFont="1" applyBorder="1">
      <alignment vertical="center"/>
    </xf>
    <xf numFmtId="38" fontId="0" fillId="0" borderId="37" xfId="4" applyFont="1" applyBorder="1">
      <alignment vertical="center"/>
    </xf>
    <xf numFmtId="38" fontId="0" fillId="0" borderId="0" xfId="4" applyFont="1">
      <alignment vertical="center"/>
    </xf>
    <xf numFmtId="38" fontId="6" fillId="3" borderId="0" xfId="4" applyFont="1" applyFill="1" applyBorder="1">
      <alignment vertical="center"/>
    </xf>
    <xf numFmtId="38" fontId="6" fillId="3" borderId="37" xfId="4" applyFont="1" applyFill="1" applyBorder="1">
      <alignment vertical="center"/>
    </xf>
    <xf numFmtId="38" fontId="0" fillId="0" borderId="38" xfId="4" applyFont="1" applyBorder="1">
      <alignment vertical="center"/>
    </xf>
    <xf numFmtId="0" fontId="0" fillId="0" borderId="5" xfId="0" applyFill="1" applyBorder="1">
      <alignment vertical="center"/>
    </xf>
    <xf numFmtId="0" fontId="0" fillId="0" borderId="11" xfId="0" applyBorder="1" applyAlignment="1">
      <alignment horizontal="center" vertical="center"/>
    </xf>
    <xf numFmtId="38" fontId="19" fillId="2" borderId="0" xfId="1" applyFont="1" applyFill="1" applyBorder="1">
      <alignment vertical="center"/>
    </xf>
    <xf numFmtId="38" fontId="19" fillId="2" borderId="36" xfId="1" applyFont="1" applyFill="1" applyBorder="1">
      <alignment vertical="center"/>
    </xf>
    <xf numFmtId="38" fontId="19" fillId="2" borderId="37" xfId="1" applyFont="1" applyFill="1" applyBorder="1">
      <alignment vertical="center"/>
    </xf>
    <xf numFmtId="0" fontId="0" fillId="2" borderId="36" xfId="0" applyFill="1" applyBorder="1">
      <alignment vertical="center"/>
    </xf>
    <xf numFmtId="38" fontId="18" fillId="2" borderId="35" xfId="4" applyFont="1" applyFill="1" applyBorder="1" applyAlignment="1">
      <alignment vertical="center"/>
    </xf>
    <xf numFmtId="38" fontId="18" fillId="2" borderId="14" xfId="4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178" fontId="19" fillId="2" borderId="35" xfId="1" applyNumberFormat="1" applyFont="1" applyFill="1" applyBorder="1">
      <alignment vertical="center"/>
    </xf>
    <xf numFmtId="178" fontId="19" fillId="2" borderId="14" xfId="1" applyNumberFormat="1" applyFont="1" applyFill="1" applyBorder="1">
      <alignment vertical="center"/>
    </xf>
    <xf numFmtId="0" fontId="20" fillId="2" borderId="5" xfId="5" applyNumberFormat="1" applyFont="1" applyFill="1" applyBorder="1"/>
    <xf numFmtId="0" fontId="20" fillId="2" borderId="39" xfId="6" applyNumberFormat="1" applyFont="1" applyFill="1" applyBorder="1"/>
    <xf numFmtId="0" fontId="13" fillId="2" borderId="39" xfId="0" applyFont="1" applyFill="1" applyBorder="1">
      <alignment vertical="center"/>
    </xf>
    <xf numFmtId="0" fontId="20" fillId="2" borderId="39" xfId="5" applyNumberFormat="1" applyFont="1" applyFill="1" applyBorder="1"/>
    <xf numFmtId="0" fontId="21" fillId="2" borderId="39" xfId="5" applyNumberFormat="1" applyFont="1" applyFill="1" applyBorder="1"/>
    <xf numFmtId="0" fontId="20" fillId="2" borderId="11" xfId="6" applyNumberFormat="1" applyFont="1" applyFill="1" applyBorder="1"/>
    <xf numFmtId="176" fontId="19" fillId="2" borderId="35" xfId="1" applyNumberFormat="1" applyFont="1" applyFill="1" applyBorder="1">
      <alignment vertical="center"/>
    </xf>
    <xf numFmtId="176" fontId="19" fillId="2" borderId="14" xfId="1" applyNumberFormat="1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0" fillId="3" borderId="6" xfId="0" applyFill="1" applyBorder="1">
      <alignment vertical="center"/>
    </xf>
    <xf numFmtId="0" fontId="0" fillId="0" borderId="34" xfId="0" applyBorder="1">
      <alignment vertical="center"/>
    </xf>
    <xf numFmtId="0" fontId="0" fillId="0" borderId="12" xfId="0" applyBorder="1">
      <alignment vertical="center"/>
    </xf>
    <xf numFmtId="0" fontId="0" fillId="3" borderId="34" xfId="0" applyFill="1" applyBorder="1">
      <alignment vertical="center"/>
    </xf>
    <xf numFmtId="0" fontId="19" fillId="2" borderId="0" xfId="0" applyFont="1" applyFill="1" applyBorder="1">
      <alignment vertical="center"/>
    </xf>
    <xf numFmtId="57" fontId="0" fillId="2" borderId="0" xfId="0" applyNumberFormat="1" applyFont="1" applyFill="1" applyBorder="1">
      <alignment vertical="center"/>
    </xf>
    <xf numFmtId="0" fontId="0" fillId="2" borderId="0" xfId="0" applyFill="1" applyBorder="1">
      <alignment vertical="center"/>
    </xf>
    <xf numFmtId="0" fontId="19" fillId="2" borderId="8" xfId="0" applyFont="1" applyFill="1" applyBorder="1">
      <alignment vertical="center"/>
    </xf>
    <xf numFmtId="38" fontId="18" fillId="2" borderId="8" xfId="4" applyFont="1" applyFill="1" applyBorder="1" applyAlignment="1">
      <alignment vertical="center"/>
    </xf>
    <xf numFmtId="0" fontId="19" fillId="2" borderId="5" xfId="0" applyFont="1" applyFill="1" applyBorder="1">
      <alignment vertical="center"/>
    </xf>
    <xf numFmtId="38" fontId="19" fillId="2" borderId="39" xfId="1" applyFont="1" applyFill="1" applyBorder="1">
      <alignment vertical="center"/>
    </xf>
    <xf numFmtId="38" fontId="19" fillId="2" borderId="5" xfId="1" applyFont="1" applyFill="1" applyBorder="1">
      <alignment vertical="center"/>
    </xf>
    <xf numFmtId="38" fontId="19" fillId="2" borderId="11" xfId="1" applyFont="1" applyFill="1" applyBorder="1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6" fillId="9" borderId="36" xfId="0" applyFont="1" applyFill="1" applyBorder="1">
      <alignment vertical="center"/>
    </xf>
    <xf numFmtId="0" fontId="6" fillId="8" borderId="36" xfId="0" applyFont="1" applyFill="1" applyBorder="1">
      <alignment vertical="center"/>
    </xf>
    <xf numFmtId="0" fontId="0" fillId="2" borderId="36" xfId="0" applyFont="1" applyFill="1" applyBorder="1">
      <alignment vertical="center"/>
    </xf>
    <xf numFmtId="0" fontId="0" fillId="8" borderId="36" xfId="0" applyFont="1" applyFill="1" applyBorder="1">
      <alignment vertical="center"/>
    </xf>
    <xf numFmtId="0" fontId="6" fillId="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2" xfId="0" applyFill="1" applyBorder="1">
      <alignment vertical="center"/>
    </xf>
    <xf numFmtId="38" fontId="0" fillId="9" borderId="38" xfId="0" applyNumberFormat="1" applyFill="1" applyBorder="1">
      <alignment vertical="center"/>
    </xf>
    <xf numFmtId="38" fontId="0" fillId="8" borderId="38" xfId="0" applyNumberFormat="1" applyFill="1" applyBorder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38" fontId="0" fillId="9" borderId="36" xfId="4" applyFont="1" applyFill="1" applyBorder="1">
      <alignment vertical="center"/>
    </xf>
    <xf numFmtId="38" fontId="0" fillId="8" borderId="38" xfId="4" applyFont="1" applyFill="1" applyBorder="1">
      <alignment vertical="center"/>
    </xf>
    <xf numFmtId="38" fontId="0" fillId="8" borderId="0" xfId="4" applyFont="1" applyFill="1" applyBorder="1">
      <alignment vertical="center"/>
    </xf>
    <xf numFmtId="38" fontId="0" fillId="9" borderId="0" xfId="4" applyFont="1" applyFill="1" applyBorder="1">
      <alignment vertical="center"/>
    </xf>
    <xf numFmtId="38" fontId="0" fillId="9" borderId="37" xfId="4" applyFont="1" applyFill="1" applyBorder="1">
      <alignment vertical="center"/>
    </xf>
    <xf numFmtId="38" fontId="0" fillId="8" borderId="37" xfId="4" applyFont="1" applyFill="1" applyBorder="1">
      <alignment vertical="center"/>
    </xf>
    <xf numFmtId="176" fontId="0" fillId="9" borderId="0" xfId="4" applyNumberFormat="1" applyFont="1" applyFill="1">
      <alignment vertical="center"/>
    </xf>
    <xf numFmtId="176" fontId="0" fillId="0" borderId="0" xfId="4" applyNumberFormat="1" applyFont="1">
      <alignment vertical="center"/>
    </xf>
    <xf numFmtId="38" fontId="0" fillId="9" borderId="38" xfId="4" applyFont="1" applyFill="1" applyBorder="1">
      <alignment vertical="center"/>
    </xf>
    <xf numFmtId="38" fontId="0" fillId="8" borderId="36" xfId="4" applyFont="1" applyFill="1" applyBorder="1">
      <alignment vertical="center"/>
    </xf>
    <xf numFmtId="38" fontId="0" fillId="9" borderId="0" xfId="4" applyFont="1" applyFill="1">
      <alignment vertical="center"/>
    </xf>
    <xf numFmtId="0" fontId="6" fillId="8" borderId="0" xfId="0" applyFont="1" applyFill="1">
      <alignment vertical="center"/>
    </xf>
    <xf numFmtId="0" fontId="6" fillId="9" borderId="3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0" fillId="9" borderId="36" xfId="0" applyNumberFormat="1" applyFill="1" applyBorder="1">
      <alignment vertical="center"/>
    </xf>
    <xf numFmtId="38" fontId="0" fillId="8" borderId="0" xfId="0" applyNumberFormat="1" applyFill="1" applyBorder="1">
      <alignment vertical="center"/>
    </xf>
    <xf numFmtId="38" fontId="0" fillId="9" borderId="0" xfId="0" applyNumberFormat="1" applyFill="1" applyBorder="1">
      <alignment vertical="center"/>
    </xf>
    <xf numFmtId="38" fontId="0" fillId="9" borderId="37" xfId="0" applyNumberFormat="1" applyFill="1" applyBorder="1">
      <alignment vertical="center"/>
    </xf>
    <xf numFmtId="38" fontId="0" fillId="8" borderId="37" xfId="0" applyNumberFormat="1" applyFill="1" applyBorder="1">
      <alignment vertical="center"/>
    </xf>
    <xf numFmtId="38" fontId="0" fillId="2" borderId="0" xfId="0" applyNumberForma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8" borderId="0" xfId="0" applyFill="1" applyBorder="1">
      <alignment vertical="center"/>
    </xf>
    <xf numFmtId="38" fontId="0" fillId="2" borderId="37" xfId="0" applyNumberFormat="1" applyFill="1" applyBorder="1">
      <alignment vertical="center"/>
    </xf>
    <xf numFmtId="38" fontId="0" fillId="2" borderId="36" xfId="0" applyNumberFormat="1" applyFill="1" applyBorder="1">
      <alignment vertical="center"/>
    </xf>
    <xf numFmtId="0" fontId="6" fillId="8" borderId="0" xfId="0" applyFont="1" applyFill="1" applyBorder="1">
      <alignment vertical="center"/>
    </xf>
    <xf numFmtId="38" fontId="0" fillId="3" borderId="38" xfId="4" applyFont="1" applyFill="1" applyBorder="1">
      <alignment vertical="center"/>
    </xf>
    <xf numFmtId="38" fontId="0" fillId="3" borderId="38" xfId="0" applyNumberFormat="1" applyFill="1" applyBorder="1">
      <alignment vertical="center"/>
    </xf>
    <xf numFmtId="38" fontId="0" fillId="3" borderId="0" xfId="4" applyFont="1" applyFill="1" applyBorder="1">
      <alignment vertical="center"/>
    </xf>
    <xf numFmtId="0" fontId="0" fillId="3" borderId="5" xfId="0" applyFill="1" applyBorder="1">
      <alignment vertical="center"/>
    </xf>
    <xf numFmtId="38" fontId="0" fillId="2" borderId="0" xfId="0" applyNumberFormat="1" applyFont="1" applyFill="1" applyBorder="1" applyAlignment="1">
      <alignment horizontal="right" vertical="center"/>
    </xf>
    <xf numFmtId="38" fontId="0" fillId="2" borderId="39" xfId="0" applyNumberFormat="1" applyFont="1" applyFill="1" applyBorder="1" applyAlignment="1">
      <alignment horizontal="right" vertical="center"/>
    </xf>
    <xf numFmtId="38" fontId="0" fillId="2" borderId="11" xfId="0" applyNumberFormat="1" applyFont="1" applyFill="1" applyBorder="1" applyAlignment="1">
      <alignment horizontal="right" vertical="center"/>
    </xf>
    <xf numFmtId="38" fontId="0" fillId="2" borderId="37" xfId="0" applyNumberFormat="1" applyFont="1" applyFill="1" applyBorder="1" applyAlignment="1">
      <alignment horizontal="right" vertical="center"/>
    </xf>
    <xf numFmtId="38" fontId="0" fillId="3" borderId="5" xfId="0" applyNumberFormat="1" applyFont="1" applyFill="1" applyBorder="1" applyAlignment="1">
      <alignment horizontal="right" vertical="center"/>
    </xf>
    <xf numFmtId="38" fontId="0" fillId="3" borderId="36" xfId="0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/>
    <xf numFmtId="0" fontId="14" fillId="0" borderId="38" xfId="0" applyFont="1" applyBorder="1">
      <alignment vertical="center"/>
    </xf>
    <xf numFmtId="0" fontId="0" fillId="3" borderId="8" xfId="0" applyFill="1" applyBorder="1">
      <alignment vertical="center"/>
    </xf>
    <xf numFmtId="0" fontId="0" fillId="3" borderId="1" xfId="0" applyFill="1" applyBorder="1">
      <alignment vertical="center"/>
    </xf>
    <xf numFmtId="0" fontId="6" fillId="0" borderId="5" xfId="0" applyFont="1" applyFill="1" applyBorder="1">
      <alignment vertical="center"/>
    </xf>
    <xf numFmtId="0" fontId="0" fillId="8" borderId="8" xfId="0" applyFont="1" applyFill="1" applyBorder="1">
      <alignment vertical="center"/>
    </xf>
    <xf numFmtId="0" fontId="6" fillId="0" borderId="39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38" fontId="0" fillId="3" borderId="5" xfId="0" applyNumberFormat="1" applyFill="1" applyBorder="1">
      <alignment vertical="center"/>
    </xf>
    <xf numFmtId="38" fontId="0" fillId="3" borderId="8" xfId="0" applyNumberFormat="1" applyFill="1" applyBorder="1">
      <alignment vertical="center"/>
    </xf>
    <xf numFmtId="38" fontId="0" fillId="2" borderId="5" xfId="0" applyNumberFormat="1" applyFill="1" applyBorder="1">
      <alignment vertical="center"/>
    </xf>
    <xf numFmtId="38" fontId="0" fillId="2" borderId="8" xfId="0" applyNumberFormat="1" applyFill="1" applyBorder="1">
      <alignment vertical="center"/>
    </xf>
    <xf numFmtId="38" fontId="0" fillId="2" borderId="39" xfId="0" applyNumberFormat="1" applyFill="1" applyBorder="1">
      <alignment vertical="center"/>
    </xf>
    <xf numFmtId="38" fontId="0" fillId="2" borderId="35" xfId="0" applyNumberFormat="1" applyFill="1" applyBorder="1">
      <alignment vertical="center"/>
    </xf>
    <xf numFmtId="38" fontId="0" fillId="2" borderId="11" xfId="0" applyNumberFormat="1" applyFill="1" applyBorder="1">
      <alignment vertical="center"/>
    </xf>
    <xf numFmtId="38" fontId="0" fillId="2" borderId="14" xfId="0" applyNumberFormat="1" applyFill="1" applyBorder="1">
      <alignment vertical="center"/>
    </xf>
    <xf numFmtId="38" fontId="0" fillId="3" borderId="3" xfId="4" applyFont="1" applyFill="1" applyBorder="1">
      <alignment vertical="center"/>
    </xf>
    <xf numFmtId="38" fontId="0" fillId="3" borderId="1" xfId="4" applyFont="1" applyFill="1" applyBorder="1">
      <alignment vertical="center"/>
    </xf>
    <xf numFmtId="38" fontId="0" fillId="0" borderId="39" xfId="4" applyFont="1" applyBorder="1">
      <alignment vertical="center"/>
    </xf>
    <xf numFmtId="38" fontId="0" fillId="0" borderId="35" xfId="4" applyFont="1" applyBorder="1">
      <alignment vertical="center"/>
    </xf>
    <xf numFmtId="0" fontId="0" fillId="8" borderId="14" xfId="0" applyFont="1" applyFill="1" applyBorder="1" applyAlignment="1">
      <alignment horizontal="center" vertical="center"/>
    </xf>
    <xf numFmtId="38" fontId="0" fillId="8" borderId="35" xfId="0" applyNumberFormat="1" applyFill="1" applyBorder="1">
      <alignment vertical="center"/>
    </xf>
    <xf numFmtId="38" fontId="0" fillId="8" borderId="14" xfId="0" applyNumberFormat="1" applyFill="1" applyBorder="1">
      <alignment vertical="center"/>
    </xf>
    <xf numFmtId="38" fontId="0" fillId="8" borderId="1" xfId="0" applyNumberFormat="1" applyFill="1" applyBorder="1">
      <alignment vertical="center"/>
    </xf>
    <xf numFmtId="38" fontId="0" fillId="3" borderId="39" xfId="0" applyNumberFormat="1" applyFill="1" applyBorder="1">
      <alignment vertical="center"/>
    </xf>
    <xf numFmtId="38" fontId="0" fillId="3" borderId="35" xfId="0" applyNumberFormat="1" applyFill="1" applyBorder="1">
      <alignment vertical="center"/>
    </xf>
    <xf numFmtId="38" fontId="0" fillId="3" borderId="11" xfId="0" applyNumberFormat="1" applyFill="1" applyBorder="1">
      <alignment vertical="center"/>
    </xf>
    <xf numFmtId="38" fontId="0" fillId="3" borderId="14" xfId="0" applyNumberFormat="1" applyFill="1" applyBorder="1">
      <alignment vertical="center"/>
    </xf>
    <xf numFmtId="38" fontId="0" fillId="0" borderId="5" xfId="4" applyFont="1" applyBorder="1">
      <alignment vertical="center"/>
    </xf>
    <xf numFmtId="38" fontId="0" fillId="8" borderId="1" xfId="4" applyFont="1" applyFill="1" applyBorder="1">
      <alignment vertical="center"/>
    </xf>
    <xf numFmtId="38" fontId="0" fillId="8" borderId="35" xfId="4" applyFont="1" applyFill="1" applyBorder="1">
      <alignment vertical="center"/>
    </xf>
    <xf numFmtId="38" fontId="0" fillId="0" borderId="11" xfId="4" applyFont="1" applyBorder="1">
      <alignment vertical="center"/>
    </xf>
    <xf numFmtId="38" fontId="0" fillId="8" borderId="14" xfId="4" applyFont="1" applyFill="1" applyBorder="1">
      <alignment vertical="center"/>
    </xf>
    <xf numFmtId="176" fontId="0" fillId="0" borderId="39" xfId="4" applyNumberFormat="1" applyFont="1" applyBorder="1">
      <alignment vertical="center"/>
    </xf>
    <xf numFmtId="176" fontId="0" fillId="8" borderId="0" xfId="4" applyNumberFormat="1" applyFont="1" applyFill="1" applyBorder="1">
      <alignment vertical="center"/>
    </xf>
    <xf numFmtId="38" fontId="0" fillId="0" borderId="3" xfId="4" applyFont="1" applyBorder="1">
      <alignment vertical="center"/>
    </xf>
    <xf numFmtId="38" fontId="0" fillId="8" borderId="8" xfId="4" applyFont="1" applyFill="1" applyBorder="1">
      <alignment vertical="center"/>
    </xf>
    <xf numFmtId="0" fontId="0" fillId="0" borderId="39" xfId="0" applyFill="1" applyBorder="1">
      <alignment vertical="center"/>
    </xf>
    <xf numFmtId="38" fontId="0" fillId="3" borderId="3" xfId="0" applyNumberFormat="1" applyFill="1" applyBorder="1">
      <alignment vertical="center"/>
    </xf>
    <xf numFmtId="38" fontId="0" fillId="3" borderId="1" xfId="0" applyNumberFormat="1" applyFill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29" xfId="1" applyNumberFormat="1" applyFont="1" applyFill="1" applyBorder="1">
      <alignment vertical="center"/>
    </xf>
    <xf numFmtId="176" fontId="0" fillId="2" borderId="13" xfId="1" applyNumberFormat="1" applyFont="1" applyFill="1" applyBorder="1">
      <alignment vertical="center"/>
    </xf>
    <xf numFmtId="176" fontId="0" fillId="2" borderId="33" xfId="1" applyNumberFormat="1" applyFont="1" applyFill="1" applyBorder="1">
      <alignment vertical="center"/>
    </xf>
    <xf numFmtId="0" fontId="0" fillId="2" borderId="39" xfId="0" applyFont="1" applyFill="1" applyBorder="1" applyAlignment="1">
      <alignment horizontal="center" vertical="center"/>
    </xf>
    <xf numFmtId="176" fontId="0" fillId="2" borderId="5" xfId="1" applyNumberFormat="1" applyFont="1" applyFill="1" applyBorder="1">
      <alignment vertical="center"/>
    </xf>
    <xf numFmtId="176" fontId="0" fillId="2" borderId="36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40" fontId="0" fillId="0" borderId="1" xfId="4" applyNumberFormat="1" applyFont="1" applyBorder="1">
      <alignment vertical="center"/>
    </xf>
    <xf numFmtId="40" fontId="6" fillId="5" borderId="38" xfId="4" applyNumberFormat="1" applyFont="1" applyFill="1" applyBorder="1">
      <alignment vertical="center"/>
    </xf>
    <xf numFmtId="40" fontId="6" fillId="5" borderId="1" xfId="4" applyNumberFormat="1" applyFont="1" applyFill="1" applyBorder="1">
      <alignment vertical="center"/>
    </xf>
    <xf numFmtId="38" fontId="6" fillId="3" borderId="38" xfId="4" applyFont="1" applyFill="1" applyBorder="1">
      <alignment vertical="center"/>
    </xf>
    <xf numFmtId="40" fontId="0" fillId="0" borderId="38" xfId="4" applyNumberFormat="1" applyFont="1" applyBorder="1">
      <alignment vertical="center"/>
    </xf>
    <xf numFmtId="38" fontId="6" fillId="3" borderId="3" xfId="4" applyFont="1" applyFill="1" applyBorder="1">
      <alignment vertical="center"/>
    </xf>
    <xf numFmtId="38" fontId="6" fillId="3" borderId="1" xfId="4" applyFont="1" applyFill="1" applyBorder="1">
      <alignment vertical="center"/>
    </xf>
    <xf numFmtId="38" fontId="6" fillId="7" borderId="3" xfId="4" applyFont="1" applyFill="1" applyBorder="1">
      <alignment vertical="center"/>
    </xf>
    <xf numFmtId="38" fontId="6" fillId="7" borderId="38" xfId="4" applyFont="1" applyFill="1" applyBorder="1">
      <alignment vertical="center"/>
    </xf>
    <xf numFmtId="40" fontId="6" fillId="7" borderId="38" xfId="4" applyNumberFormat="1" applyFont="1" applyFill="1" applyBorder="1">
      <alignment vertical="center"/>
    </xf>
    <xf numFmtId="40" fontId="0" fillId="0" borderId="35" xfId="4" applyNumberFormat="1" applyFont="1" applyBorder="1">
      <alignment vertical="center"/>
    </xf>
    <xf numFmtId="40" fontId="6" fillId="5" borderId="0" xfId="4" applyNumberFormat="1" applyFont="1" applyFill="1" applyBorder="1">
      <alignment vertical="center"/>
    </xf>
    <xf numFmtId="40" fontId="6" fillId="5" borderId="35" xfId="4" applyNumberFormat="1" applyFont="1" applyFill="1" applyBorder="1">
      <alignment vertical="center"/>
    </xf>
    <xf numFmtId="38" fontId="6" fillId="3" borderId="36" xfId="4" applyFont="1" applyFill="1" applyBorder="1">
      <alignment vertical="center"/>
    </xf>
    <xf numFmtId="40" fontId="0" fillId="0" borderId="0" xfId="4" applyNumberFormat="1" applyFont="1" applyBorder="1">
      <alignment vertical="center"/>
    </xf>
    <xf numFmtId="38" fontId="6" fillId="3" borderId="5" xfId="4" applyFont="1" applyFill="1" applyBorder="1">
      <alignment vertical="center"/>
    </xf>
    <xf numFmtId="38" fontId="6" fillId="3" borderId="35" xfId="4" applyFont="1" applyFill="1" applyBorder="1">
      <alignment vertical="center"/>
    </xf>
    <xf numFmtId="38" fontId="6" fillId="7" borderId="5" xfId="4" applyFont="1" applyFill="1" applyBorder="1">
      <alignment vertical="center"/>
    </xf>
    <xf numFmtId="38" fontId="6" fillId="7" borderId="0" xfId="4" applyFont="1" applyFill="1" applyBorder="1">
      <alignment vertical="center"/>
    </xf>
    <xf numFmtId="40" fontId="6" fillId="7" borderId="0" xfId="4" applyNumberFormat="1" applyFont="1" applyFill="1" applyBorder="1">
      <alignment vertical="center"/>
    </xf>
    <xf numFmtId="40" fontId="0" fillId="0" borderId="8" xfId="4" applyNumberFormat="1" applyFont="1" applyBorder="1">
      <alignment vertical="center"/>
    </xf>
    <xf numFmtId="40" fontId="6" fillId="5" borderId="36" xfId="4" applyNumberFormat="1" applyFont="1" applyFill="1" applyBorder="1">
      <alignment vertical="center"/>
    </xf>
    <xf numFmtId="40" fontId="6" fillId="5" borderId="8" xfId="4" applyNumberFormat="1" applyFont="1" applyFill="1" applyBorder="1">
      <alignment vertical="center"/>
    </xf>
    <xf numFmtId="40" fontId="0" fillId="0" borderId="36" xfId="4" applyNumberFormat="1" applyFont="1" applyBorder="1">
      <alignment vertical="center"/>
    </xf>
    <xf numFmtId="38" fontId="6" fillId="3" borderId="8" xfId="4" applyFont="1" applyFill="1" applyBorder="1">
      <alignment vertical="center"/>
    </xf>
    <xf numFmtId="38" fontId="6" fillId="7" borderId="36" xfId="4" applyFont="1" applyFill="1" applyBorder="1">
      <alignment vertical="center"/>
    </xf>
    <xf numFmtId="40" fontId="6" fillId="7" borderId="36" xfId="4" applyNumberFormat="1" applyFont="1" applyFill="1" applyBorder="1">
      <alignment vertical="center"/>
    </xf>
    <xf numFmtId="40" fontId="0" fillId="0" borderId="14" xfId="4" applyNumberFormat="1" applyFont="1" applyBorder="1">
      <alignment vertical="center"/>
    </xf>
    <xf numFmtId="40" fontId="6" fillId="5" borderId="37" xfId="4" applyNumberFormat="1" applyFont="1" applyFill="1" applyBorder="1">
      <alignment vertical="center"/>
    </xf>
    <xf numFmtId="40" fontId="6" fillId="5" borderId="14" xfId="4" applyNumberFormat="1" applyFont="1" applyFill="1" applyBorder="1">
      <alignment vertical="center"/>
    </xf>
    <xf numFmtId="40" fontId="0" fillId="0" borderId="37" xfId="4" applyNumberFormat="1" applyFont="1" applyBorder="1">
      <alignment vertical="center"/>
    </xf>
    <xf numFmtId="38" fontId="6" fillId="3" borderId="14" xfId="4" applyFont="1" applyFill="1" applyBorder="1">
      <alignment vertical="center"/>
    </xf>
    <xf numFmtId="38" fontId="6" fillId="3" borderId="11" xfId="4" applyFont="1" applyFill="1" applyBorder="1">
      <alignment vertical="center"/>
    </xf>
    <xf numFmtId="38" fontId="6" fillId="7" borderId="11" xfId="4" applyFont="1" applyFill="1" applyBorder="1">
      <alignment vertical="center"/>
    </xf>
    <xf numFmtId="38" fontId="6" fillId="7" borderId="37" xfId="4" applyFont="1" applyFill="1" applyBorder="1">
      <alignment vertical="center"/>
    </xf>
    <xf numFmtId="40" fontId="6" fillId="7" borderId="37" xfId="4" applyNumberFormat="1" applyFont="1" applyFill="1" applyBorder="1">
      <alignment vertical="center"/>
    </xf>
    <xf numFmtId="38" fontId="6" fillId="3" borderId="39" xfId="4" applyFont="1" applyFill="1" applyBorder="1">
      <alignment vertical="center"/>
    </xf>
    <xf numFmtId="38" fontId="6" fillId="7" borderId="39" xfId="4" applyFont="1" applyFill="1" applyBorder="1">
      <alignment vertical="center"/>
    </xf>
    <xf numFmtId="38" fontId="6" fillId="5" borderId="38" xfId="4" applyFont="1" applyFill="1" applyBorder="1">
      <alignment vertical="center"/>
    </xf>
    <xf numFmtId="40" fontId="0" fillId="0" borderId="0" xfId="4" applyNumberFormat="1" applyFont="1">
      <alignment vertical="center"/>
    </xf>
    <xf numFmtId="38" fontId="0" fillId="0" borderId="8" xfId="4" applyFont="1" applyBorder="1">
      <alignment vertical="center"/>
    </xf>
    <xf numFmtId="38" fontId="6" fillId="5" borderId="6" xfId="4" applyFont="1" applyFill="1" applyBorder="1">
      <alignment vertical="center"/>
    </xf>
    <xf numFmtId="38" fontId="0" fillId="0" borderId="6" xfId="4" applyFont="1" applyBorder="1">
      <alignment vertical="center"/>
    </xf>
    <xf numFmtId="38" fontId="6" fillId="2" borderId="6" xfId="4" applyFont="1" applyFill="1" applyBorder="1">
      <alignment vertical="center"/>
    </xf>
    <xf numFmtId="38" fontId="6" fillId="7" borderId="6" xfId="4" applyFont="1" applyFill="1" applyBorder="1">
      <alignment vertical="center"/>
    </xf>
    <xf numFmtId="38" fontId="0" fillId="0" borderId="14" xfId="4" applyFont="1" applyBorder="1">
      <alignment vertical="center"/>
    </xf>
    <xf numFmtId="38" fontId="6" fillId="5" borderId="34" xfId="4" applyFont="1" applyFill="1" applyBorder="1">
      <alignment vertical="center"/>
    </xf>
    <xf numFmtId="38" fontId="0" fillId="0" borderId="12" xfId="4" applyFont="1" applyBorder="1">
      <alignment vertical="center"/>
    </xf>
    <xf numFmtId="38" fontId="6" fillId="2" borderId="12" xfId="4" applyFont="1" applyFill="1" applyBorder="1">
      <alignment vertical="center"/>
    </xf>
    <xf numFmtId="38" fontId="6" fillId="7" borderId="12" xfId="4" applyFont="1" applyFill="1" applyBorder="1">
      <alignment vertical="center"/>
    </xf>
    <xf numFmtId="38" fontId="0" fillId="0" borderId="2" xfId="4" applyFont="1" applyBorder="1">
      <alignment vertical="center"/>
    </xf>
    <xf numFmtId="38" fontId="0" fillId="0" borderId="1" xfId="4" applyFont="1" applyBorder="1">
      <alignment vertical="center"/>
    </xf>
    <xf numFmtId="38" fontId="6" fillId="2" borderId="2" xfId="4" applyFont="1" applyFill="1" applyBorder="1">
      <alignment vertical="center"/>
    </xf>
    <xf numFmtId="38" fontId="6" fillId="5" borderId="2" xfId="4" applyFont="1" applyFill="1" applyBorder="1">
      <alignment vertical="center"/>
    </xf>
    <xf numFmtId="38" fontId="0" fillId="0" borderId="2" xfId="4" applyFont="1" applyFill="1" applyBorder="1">
      <alignment vertical="center"/>
    </xf>
    <xf numFmtId="38" fontId="0" fillId="0" borderId="0" xfId="1" applyFont="1" applyFill="1">
      <alignment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Font="1" applyBorder="1">
      <alignment vertical="center"/>
    </xf>
    <xf numFmtId="38" fontId="0" fillId="2" borderId="8" xfId="0" applyNumberFormat="1" applyFont="1" applyFill="1" applyBorder="1">
      <alignment vertical="center"/>
    </xf>
    <xf numFmtId="38" fontId="0" fillId="2" borderId="35" xfId="0" applyNumberFormat="1" applyFont="1" applyFill="1" applyBorder="1">
      <alignment vertical="center"/>
    </xf>
    <xf numFmtId="38" fontId="0" fillId="2" borderId="14" xfId="0" applyNumberFormat="1" applyFont="1" applyFill="1" applyBorder="1">
      <alignment vertical="center"/>
    </xf>
    <xf numFmtId="38" fontId="0" fillId="2" borderId="1" xfId="0" applyNumberFormat="1" applyFont="1" applyFill="1" applyBorder="1">
      <alignment vertical="center"/>
    </xf>
    <xf numFmtId="38" fontId="18" fillId="2" borderId="0" xfId="4" applyFont="1" applyFill="1" applyBorder="1" applyAlignment="1">
      <alignment vertical="center"/>
    </xf>
    <xf numFmtId="38" fontId="18" fillId="2" borderId="37" xfId="4" applyFont="1" applyFill="1" applyBorder="1" applyAlignment="1">
      <alignment vertical="center"/>
    </xf>
    <xf numFmtId="178" fontId="19" fillId="2" borderId="0" xfId="1" applyNumberFormat="1" applyFont="1" applyFill="1" applyBorder="1">
      <alignment vertical="center"/>
    </xf>
    <xf numFmtId="178" fontId="19" fillId="2" borderId="37" xfId="1" applyNumberFormat="1" applyFont="1" applyFill="1" applyBorder="1">
      <alignment vertical="center"/>
    </xf>
    <xf numFmtId="176" fontId="19" fillId="2" borderId="0" xfId="1" applyNumberFormat="1" applyFont="1" applyFill="1" applyBorder="1">
      <alignment vertical="center"/>
    </xf>
    <xf numFmtId="176" fontId="19" fillId="2" borderId="37" xfId="1" applyNumberFormat="1" applyFont="1" applyFill="1" applyBorder="1">
      <alignment vertical="center"/>
    </xf>
    <xf numFmtId="38" fontId="0" fillId="8" borderId="1" xfId="1" applyFont="1" applyFill="1" applyBorder="1">
      <alignment vertical="center"/>
    </xf>
    <xf numFmtId="38" fontId="0" fillId="0" borderId="3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38" xfId="0" applyBorder="1" applyAlignment="1">
      <alignment horizontal="center" vertical="center"/>
    </xf>
    <xf numFmtId="38" fontId="0" fillId="2" borderId="0" xfId="1" applyFont="1" applyFill="1">
      <alignment vertical="center"/>
    </xf>
    <xf numFmtId="38" fontId="0" fillId="7" borderId="36" xfId="1" applyFont="1" applyFill="1" applyBorder="1">
      <alignment vertical="center"/>
    </xf>
    <xf numFmtId="38" fontId="0" fillId="7" borderId="38" xfId="1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8" fontId="19" fillId="2" borderId="39" xfId="1" applyNumberFormat="1" applyFont="1" applyFill="1" applyBorder="1">
      <alignment vertical="center"/>
    </xf>
    <xf numFmtId="178" fontId="19" fillId="2" borderId="11" xfId="1" applyNumberFormat="1" applyFont="1" applyFill="1" applyBorder="1">
      <alignment vertical="center"/>
    </xf>
    <xf numFmtId="0" fontId="0" fillId="2" borderId="8" xfId="0" applyFont="1" applyFill="1" applyBorder="1">
      <alignment vertical="center"/>
    </xf>
    <xf numFmtId="38" fontId="18" fillId="2" borderId="36" xfId="4" applyFont="1" applyFill="1" applyBorder="1" applyAlignment="1">
      <alignment vertical="center"/>
    </xf>
    <xf numFmtId="176" fontId="19" fillId="2" borderId="39" xfId="1" applyNumberFormat="1" applyFont="1" applyFill="1" applyBorder="1">
      <alignment vertical="center"/>
    </xf>
    <xf numFmtId="176" fontId="19" fillId="2" borderId="11" xfId="1" applyNumberFormat="1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0" xfId="0" applyBorder="1" applyAlignment="1">
      <alignment horizontal="center" vertical="center"/>
    </xf>
    <xf numFmtId="57" fontId="0" fillId="0" borderId="0" xfId="0" applyNumberFormat="1">
      <alignment vertical="center"/>
    </xf>
    <xf numFmtId="57" fontId="0" fillId="2" borderId="0" xfId="0" applyNumberFormat="1" applyFill="1">
      <alignment vertical="center"/>
    </xf>
    <xf numFmtId="0" fontId="6" fillId="9" borderId="5" xfId="0" applyFont="1" applyFill="1" applyBorder="1">
      <alignment vertical="center"/>
    </xf>
    <xf numFmtId="0" fontId="0" fillId="9" borderId="36" xfId="0" applyFill="1" applyBorder="1">
      <alignment vertical="center"/>
    </xf>
    <xf numFmtId="0" fontId="0" fillId="8" borderId="36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0" borderId="6" xfId="0" applyBorder="1">
      <alignment vertical="center"/>
    </xf>
    <xf numFmtId="179" fontId="0" fillId="9" borderId="5" xfId="4" applyNumberFormat="1" applyFont="1" applyFill="1" applyBorder="1">
      <alignment vertical="center"/>
    </xf>
    <xf numFmtId="179" fontId="0" fillId="9" borderId="36" xfId="4" applyNumberFormat="1" applyFont="1" applyFill="1" applyBorder="1">
      <alignment vertical="center"/>
    </xf>
    <xf numFmtId="179" fontId="0" fillId="0" borderId="36" xfId="4" applyNumberFormat="1" applyFont="1" applyBorder="1">
      <alignment vertical="center"/>
    </xf>
    <xf numFmtId="179" fontId="0" fillId="8" borderId="5" xfId="4" applyNumberFormat="1" applyFont="1" applyFill="1" applyBorder="1">
      <alignment vertical="center"/>
    </xf>
    <xf numFmtId="179" fontId="0" fillId="8" borderId="36" xfId="4" applyNumberFormat="1" applyFont="1" applyFill="1" applyBorder="1">
      <alignment vertical="center"/>
    </xf>
    <xf numFmtId="179" fontId="0" fillId="9" borderId="39" xfId="4" applyNumberFormat="1" applyFont="1" applyFill="1" applyBorder="1">
      <alignment vertical="center"/>
    </xf>
    <xf numFmtId="179" fontId="0" fillId="9" borderId="0" xfId="4" applyNumberFormat="1" applyFont="1" applyFill="1" applyBorder="1">
      <alignment vertical="center"/>
    </xf>
    <xf numFmtId="179" fontId="0" fillId="0" borderId="0" xfId="4" applyNumberFormat="1" applyFont="1" applyBorder="1">
      <alignment vertical="center"/>
    </xf>
    <xf numFmtId="179" fontId="0" fillId="8" borderId="39" xfId="4" applyNumberFormat="1" applyFont="1" applyFill="1" applyBorder="1">
      <alignment vertical="center"/>
    </xf>
    <xf numFmtId="179" fontId="0" fillId="8" borderId="0" xfId="4" applyNumberFormat="1" applyFont="1" applyFill="1" applyBorder="1">
      <alignment vertical="center"/>
    </xf>
    <xf numFmtId="179" fontId="0" fillId="4" borderId="0" xfId="4" applyNumberFormat="1" applyFont="1" applyFill="1" applyBorder="1">
      <alignment vertical="center"/>
    </xf>
    <xf numFmtId="179" fontId="0" fillId="4" borderId="39" xfId="4" applyNumberFormat="1" applyFont="1" applyFill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11" xfId="0" applyFill="1" applyBorder="1">
      <alignment vertical="center"/>
    </xf>
    <xf numFmtId="179" fontId="0" fillId="9" borderId="11" xfId="4" applyNumberFormat="1" applyFont="1" applyFill="1" applyBorder="1">
      <alignment vertical="center"/>
    </xf>
    <xf numFmtId="179" fontId="0" fillId="9" borderId="37" xfId="4" applyNumberFormat="1" applyFont="1" applyFill="1" applyBorder="1">
      <alignment vertical="center"/>
    </xf>
    <xf numFmtId="179" fontId="0" fillId="4" borderId="37" xfId="4" applyNumberFormat="1" applyFont="1" applyFill="1" applyBorder="1">
      <alignment vertical="center"/>
    </xf>
    <xf numFmtId="179" fontId="0" fillId="8" borderId="5" xfId="1" applyNumberFormat="1" applyFont="1" applyFill="1" applyBorder="1">
      <alignment vertical="center"/>
    </xf>
    <xf numFmtId="179" fontId="0" fillId="8" borderId="0" xfId="1" applyNumberFormat="1" applyFont="1" applyFill="1" applyBorder="1">
      <alignment vertical="center"/>
    </xf>
    <xf numFmtId="179" fontId="0" fillId="8" borderId="36" xfId="1" applyNumberFormat="1" applyFont="1" applyFill="1" applyBorder="1">
      <alignment vertical="center"/>
    </xf>
    <xf numFmtId="179" fontId="0" fillId="8" borderId="39" xfId="1" applyNumberFormat="1" applyFont="1" applyFill="1" applyBorder="1">
      <alignment vertical="center"/>
    </xf>
    <xf numFmtId="179" fontId="0" fillId="8" borderId="11" xfId="1" applyNumberFormat="1" applyFont="1" applyFill="1" applyBorder="1">
      <alignment vertical="center"/>
    </xf>
    <xf numFmtId="179" fontId="0" fillId="8" borderId="37" xfId="1" applyNumberFormat="1" applyFont="1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39" xfId="0" applyFill="1" applyBorder="1">
      <alignment vertical="center"/>
    </xf>
    <xf numFmtId="0" fontId="0" fillId="3" borderId="35" xfId="0" applyFill="1" applyBorder="1">
      <alignment vertical="center"/>
    </xf>
    <xf numFmtId="179" fontId="0" fillId="3" borderId="39" xfId="1" applyNumberFormat="1" applyFont="1" applyFill="1" applyBorder="1">
      <alignment vertical="center"/>
    </xf>
    <xf numFmtId="179" fontId="0" fillId="3" borderId="0" xfId="1" applyNumberFormat="1" applyFont="1" applyFill="1" applyBorder="1">
      <alignment vertical="center"/>
    </xf>
    <xf numFmtId="0" fontId="19" fillId="0" borderId="8" xfId="0" applyFont="1" applyBorder="1">
      <alignment vertical="center"/>
    </xf>
    <xf numFmtId="180" fontId="19" fillId="2" borderId="6" xfId="0" applyNumberFormat="1" applyFont="1" applyFill="1" applyBorder="1">
      <alignment vertical="center"/>
    </xf>
    <xf numFmtId="180" fontId="19" fillId="2" borderId="34" xfId="0" applyNumberFormat="1" applyFont="1" applyFill="1" applyBorder="1">
      <alignment vertical="center"/>
    </xf>
    <xf numFmtId="180" fontId="19" fillId="2" borderId="12" xfId="0" applyNumberFormat="1" applyFont="1" applyFill="1" applyBorder="1">
      <alignment vertical="center"/>
    </xf>
    <xf numFmtId="0" fontId="0" fillId="2" borderId="12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9" fillId="0" borderId="6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8" xfId="0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37" xfId="1" applyFont="1" applyFill="1" applyBorder="1" applyAlignment="1">
      <alignment vertical="center"/>
    </xf>
    <xf numFmtId="38" fontId="0" fillId="5" borderId="37" xfId="1" applyFont="1" applyFill="1" applyBorder="1">
      <alignment vertical="center"/>
    </xf>
    <xf numFmtId="38" fontId="6" fillId="3" borderId="0" xfId="1" applyFont="1" applyFill="1" applyBorder="1">
      <alignment vertical="center"/>
    </xf>
    <xf numFmtId="38" fontId="6" fillId="3" borderId="0" xfId="1" applyFont="1" applyFill="1">
      <alignment vertical="center"/>
    </xf>
    <xf numFmtId="38" fontId="6" fillId="3" borderId="37" xfId="1" applyFont="1" applyFill="1" applyBorder="1">
      <alignment vertical="center"/>
    </xf>
    <xf numFmtId="38" fontId="0" fillId="0" borderId="36" xfId="1" applyFont="1" applyFill="1" applyBorder="1" applyAlignment="1">
      <alignment vertical="center"/>
    </xf>
    <xf numFmtId="38" fontId="6" fillId="0" borderId="0" xfId="1" applyFont="1" applyBorder="1">
      <alignment vertical="center"/>
    </xf>
    <xf numFmtId="38" fontId="6" fillId="0" borderId="0" xfId="1" applyFont="1">
      <alignment vertical="center"/>
    </xf>
    <xf numFmtId="38" fontId="6" fillId="4" borderId="36" xfId="1" applyFont="1" applyFill="1" applyBorder="1">
      <alignment vertical="center"/>
    </xf>
    <xf numFmtId="38" fontId="6" fillId="5" borderId="36" xfId="1" applyFont="1" applyFill="1" applyBorder="1">
      <alignment vertical="center"/>
    </xf>
    <xf numFmtId="38" fontId="6" fillId="4" borderId="0" xfId="1" applyFont="1" applyFill="1" applyBorder="1">
      <alignment vertical="center"/>
    </xf>
    <xf numFmtId="38" fontId="6" fillId="5" borderId="0" xfId="1" applyFont="1" applyFill="1" applyBorder="1">
      <alignment vertical="center"/>
    </xf>
    <xf numFmtId="38" fontId="6" fillId="4" borderId="37" xfId="1" applyFont="1" applyFill="1" applyBorder="1">
      <alignment vertical="center"/>
    </xf>
    <xf numFmtId="38" fontId="0" fillId="3" borderId="0" xfId="1" applyFont="1" applyFill="1" applyBorder="1" applyAlignment="1">
      <alignment vertical="center"/>
    </xf>
    <xf numFmtId="38" fontId="0" fillId="3" borderId="37" xfId="1" applyFont="1" applyFill="1" applyBorder="1" applyAlignment="1">
      <alignment vertical="center"/>
    </xf>
    <xf numFmtId="38" fontId="6" fillId="0" borderId="37" xfId="1" applyFont="1" applyBorder="1">
      <alignment vertical="center"/>
    </xf>
    <xf numFmtId="38" fontId="0" fillId="0" borderId="36" xfId="1" applyFont="1" applyBorder="1" applyAlignment="1">
      <alignment vertical="center"/>
    </xf>
    <xf numFmtId="38" fontId="6" fillId="2" borderId="36" xfId="1" applyFont="1" applyFill="1" applyBorder="1">
      <alignment vertical="center"/>
    </xf>
    <xf numFmtId="38" fontId="6" fillId="2" borderId="0" xfId="1" applyFont="1" applyFill="1" applyBorder="1">
      <alignment vertical="center"/>
    </xf>
    <xf numFmtId="38" fontId="6" fillId="2" borderId="37" xfId="1" applyFont="1" applyFill="1" applyBorder="1">
      <alignment vertical="center"/>
    </xf>
    <xf numFmtId="38" fontId="6" fillId="3" borderId="0" xfId="1" applyFont="1" applyFill="1" applyBorder="1" applyAlignment="1">
      <alignment vertical="center"/>
    </xf>
    <xf numFmtId="38" fontId="6" fillId="3" borderId="37" xfId="1" applyFont="1" applyFill="1" applyBorder="1" applyAlignment="1">
      <alignment vertical="center"/>
    </xf>
    <xf numFmtId="38" fontId="0" fillId="5" borderId="0" xfId="1" applyFont="1" applyFill="1" applyBorder="1" applyAlignment="1">
      <alignment vertical="center"/>
    </xf>
    <xf numFmtId="38" fontId="6" fillId="5" borderId="0" xfId="1" applyFont="1" applyFill="1" applyBorder="1" applyAlignment="1">
      <alignment vertical="center"/>
    </xf>
    <xf numFmtId="38" fontId="0" fillId="5" borderId="37" xfId="1" applyFont="1" applyFill="1" applyBorder="1" applyAlignment="1">
      <alignment vertical="center"/>
    </xf>
    <xf numFmtId="38" fontId="0" fillId="6" borderId="36" xfId="1" applyFont="1" applyFill="1" applyBorder="1" applyAlignment="1">
      <alignment vertical="center"/>
    </xf>
    <xf numFmtId="38" fontId="6" fillId="3" borderId="36" xfId="1" applyFont="1" applyFill="1" applyBorder="1" applyAlignment="1">
      <alignment vertical="center"/>
    </xf>
    <xf numFmtId="38" fontId="0" fillId="6" borderId="0" xfId="1" applyFont="1" applyFill="1" applyBorder="1" applyAlignment="1">
      <alignment vertical="center"/>
    </xf>
    <xf numFmtId="38" fontId="0" fillId="6" borderId="37" xfId="1" applyFont="1" applyFill="1" applyBorder="1" applyAlignment="1">
      <alignment vertical="center"/>
    </xf>
    <xf numFmtId="38" fontId="6" fillId="0" borderId="36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37" xfId="1" applyFont="1" applyFill="1" applyBorder="1">
      <alignment vertical="center"/>
    </xf>
    <xf numFmtId="38" fontId="6" fillId="0" borderId="36" xfId="1" applyFont="1" applyBorder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9" xfId="1" applyFont="1" applyBorder="1">
      <alignment vertical="center"/>
    </xf>
    <xf numFmtId="38" fontId="6" fillId="5" borderId="0" xfId="1" applyFont="1" applyFill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0" fillId="2" borderId="37" xfId="0" applyFill="1" applyBorder="1">
      <alignment vertical="center"/>
    </xf>
    <xf numFmtId="38" fontId="6" fillId="5" borderId="8" xfId="4" applyFont="1" applyFill="1" applyBorder="1">
      <alignment vertical="center"/>
    </xf>
    <xf numFmtId="38" fontId="6" fillId="10" borderId="37" xfId="4" applyFont="1" applyFill="1" applyBorder="1">
      <alignment vertical="center"/>
    </xf>
    <xf numFmtId="40" fontId="6" fillId="10" borderId="37" xfId="4" applyNumberFormat="1" applyFont="1" applyFill="1" applyBorder="1">
      <alignment vertical="center"/>
    </xf>
    <xf numFmtId="57" fontId="0" fillId="2" borderId="0" xfId="0" quotePrefix="1" applyNumberFormat="1" applyFont="1" applyFill="1" applyBorder="1" applyAlignment="1">
      <alignment horizontal="right" vertical="center"/>
    </xf>
    <xf numFmtId="176" fontId="0" fillId="0" borderId="11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40" xfId="1" applyNumberFormat="1" applyFont="1" applyBorder="1">
      <alignment vertical="center"/>
    </xf>
    <xf numFmtId="38" fontId="0" fillId="0" borderId="2" xfId="1" applyFont="1" applyBorder="1">
      <alignment vertical="center"/>
    </xf>
    <xf numFmtId="57" fontId="0" fillId="3" borderId="0" xfId="0" quotePrefix="1" applyNumberFormat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38" fontId="0" fillId="0" borderId="12" xfId="1" applyFont="1" applyFill="1" applyBorder="1">
      <alignment vertical="center"/>
    </xf>
    <xf numFmtId="38" fontId="6" fillId="0" borderId="38" xfId="1" applyFont="1" applyFill="1" applyBorder="1" applyAlignment="1" applyProtection="1">
      <alignment vertical="center"/>
    </xf>
    <xf numFmtId="38" fontId="0" fillId="0" borderId="13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3" xfId="1" applyFont="1" applyFill="1" applyBorder="1" applyProtection="1">
      <alignment vertical="center"/>
    </xf>
    <xf numFmtId="38" fontId="0" fillId="0" borderId="11" xfId="1" applyFont="1" applyFill="1" applyBorder="1">
      <alignment vertical="center"/>
    </xf>
    <xf numFmtId="38" fontId="0" fillId="2" borderId="43" xfId="1" applyFont="1" applyFill="1" applyBorder="1">
      <alignment vertical="center"/>
    </xf>
    <xf numFmtId="38" fontId="0" fillId="0" borderId="29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0" fillId="0" borderId="42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39" xfId="0" applyNumberFormat="1" applyFont="1" applyFill="1" applyBorder="1">
      <alignment vertical="center"/>
    </xf>
    <xf numFmtId="38" fontId="0" fillId="0" borderId="34" xfId="0" applyNumberFormat="1" applyFont="1" applyFill="1" applyBorder="1">
      <alignment vertical="center"/>
    </xf>
    <xf numFmtId="38" fontId="0" fillId="0" borderId="0" xfId="0" applyNumberFormat="1" applyFont="1" applyFill="1" applyBorder="1">
      <alignment vertical="center"/>
    </xf>
    <xf numFmtId="38" fontId="0" fillId="0" borderId="3" xfId="0" applyNumberFormat="1" applyFont="1" applyFill="1" applyBorder="1">
      <alignment vertical="center"/>
    </xf>
    <xf numFmtId="38" fontId="0" fillId="0" borderId="2" xfId="0" applyNumberFormat="1" applyFont="1" applyFill="1" applyBorder="1">
      <alignment vertical="center"/>
    </xf>
    <xf numFmtId="38" fontId="0" fillId="0" borderId="38" xfId="0" applyNumberFormat="1" applyFont="1" applyFill="1" applyBorder="1">
      <alignment vertical="center"/>
    </xf>
    <xf numFmtId="0" fontId="0" fillId="6" borderId="3" xfId="0" applyFill="1" applyBorder="1">
      <alignment vertical="center"/>
    </xf>
    <xf numFmtId="0" fontId="0" fillId="6" borderId="1" xfId="0" applyFill="1" applyBorder="1">
      <alignment vertical="center"/>
    </xf>
    <xf numFmtId="38" fontId="6" fillId="10" borderId="11" xfId="4" applyFont="1" applyFill="1" applyBorder="1">
      <alignment vertical="center"/>
    </xf>
    <xf numFmtId="0" fontId="0" fillId="0" borderId="38" xfId="0" applyBorder="1" applyAlignment="1">
      <alignment horizontal="center" vertical="center"/>
    </xf>
    <xf numFmtId="0" fontId="0" fillId="8" borderId="6" xfId="0" applyFont="1" applyFill="1" applyBorder="1">
      <alignment vertical="center"/>
    </xf>
    <xf numFmtId="0" fontId="0" fillId="8" borderId="34" xfId="0" applyFont="1" applyFill="1" applyBorder="1" applyAlignment="1">
      <alignment horizontal="center" vertical="center"/>
    </xf>
    <xf numFmtId="38" fontId="0" fillId="3" borderId="6" xfId="0" applyNumberFormat="1" applyFill="1" applyBorder="1">
      <alignment vertical="center"/>
    </xf>
    <xf numFmtId="38" fontId="0" fillId="2" borderId="6" xfId="0" applyNumberFormat="1" applyFill="1" applyBorder="1">
      <alignment vertical="center"/>
    </xf>
    <xf numFmtId="38" fontId="0" fillId="2" borderId="34" xfId="0" applyNumberFormat="1" applyFill="1" applyBorder="1">
      <alignment vertical="center"/>
    </xf>
    <xf numFmtId="38" fontId="0" fillId="2" borderId="12" xfId="0" applyNumberFormat="1" applyFill="1" applyBorder="1">
      <alignment vertical="center"/>
    </xf>
    <xf numFmtId="38" fontId="0" fillId="3" borderId="2" xfId="4" applyFont="1" applyFill="1" applyBorder="1">
      <alignment vertical="center"/>
    </xf>
    <xf numFmtId="38" fontId="0" fillId="0" borderId="34" xfId="4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8" borderId="6" xfId="1" applyFont="1" applyFill="1" applyBorder="1">
      <alignment vertical="center"/>
    </xf>
    <xf numFmtId="38" fontId="0" fillId="8" borderId="34" xfId="1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9" fillId="2" borderId="6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4" borderId="12" xfId="0" applyFill="1" applyBorder="1">
      <alignment vertical="center"/>
    </xf>
    <xf numFmtId="0" fontId="0" fillId="2" borderId="36" xfId="0" applyFont="1" applyFill="1" applyBorder="1" applyAlignment="1">
      <alignment horizontal="center" vertical="center"/>
    </xf>
    <xf numFmtId="38" fontId="0" fillId="3" borderId="8" xfId="1" applyFont="1" applyFill="1" applyBorder="1">
      <alignment vertical="center"/>
    </xf>
    <xf numFmtId="176" fontId="0" fillId="0" borderId="39" xfId="1" applyNumberFormat="1" applyFont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38" fontId="0" fillId="6" borderId="0" xfId="0" applyNumberFormat="1" applyFill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right" vertical="center"/>
    </xf>
    <xf numFmtId="38" fontId="0" fillId="6" borderId="0" xfId="1" applyFont="1" applyFill="1" applyBorder="1">
      <alignment vertical="center"/>
    </xf>
    <xf numFmtId="38" fontId="0" fillId="6" borderId="0" xfId="1" applyFont="1" applyFill="1">
      <alignment vertical="center"/>
    </xf>
    <xf numFmtId="38" fontId="0" fillId="6" borderId="0" xfId="0" applyNumberFormat="1" applyFill="1" applyBorder="1">
      <alignment vertical="center"/>
    </xf>
    <xf numFmtId="0" fontId="0" fillId="0" borderId="35" xfId="0" applyFill="1" applyBorder="1">
      <alignment vertical="center"/>
    </xf>
    <xf numFmtId="38" fontId="0" fillId="7" borderId="36" xfId="0" applyNumberFormat="1" applyFill="1" applyBorder="1">
      <alignment vertical="center"/>
    </xf>
    <xf numFmtId="38" fontId="0" fillId="7" borderId="0" xfId="0" applyNumberFormat="1" applyFill="1" applyBorder="1">
      <alignment vertical="center"/>
    </xf>
    <xf numFmtId="38" fontId="0" fillId="7" borderId="37" xfId="0" applyNumberFormat="1" applyFill="1" applyBorder="1">
      <alignment vertical="center"/>
    </xf>
    <xf numFmtId="0" fontId="12" fillId="10" borderId="0" xfId="0" applyFont="1" applyFill="1" applyBorder="1" applyAlignment="1">
      <alignment horizontal="right" vertical="center"/>
    </xf>
    <xf numFmtId="38" fontId="0" fillId="10" borderId="0" xfId="1" applyFont="1" applyFill="1" applyBorder="1">
      <alignment vertical="center"/>
    </xf>
    <xf numFmtId="0" fontId="13" fillId="10" borderId="0" xfId="0" applyFont="1" applyFill="1" applyBorder="1" applyAlignment="1">
      <alignment horizontal="right" vertical="center"/>
    </xf>
    <xf numFmtId="0" fontId="0" fillId="10" borderId="0" xfId="0" applyFill="1" applyBorder="1">
      <alignment vertical="center"/>
    </xf>
    <xf numFmtId="0" fontId="12" fillId="10" borderId="0" xfId="0" applyFont="1" applyFill="1" applyAlignment="1">
      <alignment horizontal="right" vertical="center"/>
    </xf>
    <xf numFmtId="38" fontId="0" fillId="10" borderId="0" xfId="1" applyFont="1" applyFill="1">
      <alignment vertical="center"/>
    </xf>
    <xf numFmtId="0" fontId="11" fillId="7" borderId="0" xfId="0" applyFont="1" applyFill="1">
      <alignment vertical="center"/>
    </xf>
    <xf numFmtId="0" fontId="23" fillId="2" borderId="0" xfId="0" applyFont="1" applyFill="1">
      <alignment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35" xfId="0" applyFont="1" applyFill="1" applyBorder="1">
      <alignment vertical="center"/>
    </xf>
    <xf numFmtId="0" fontId="19" fillId="2" borderId="0" xfId="0" applyFont="1" applyFill="1" applyAlignment="1">
      <alignment vertical="center"/>
    </xf>
    <xf numFmtId="0" fontId="19" fillId="2" borderId="39" xfId="0" applyFont="1" applyFill="1" applyBorder="1">
      <alignment vertical="center"/>
    </xf>
    <xf numFmtId="0" fontId="19" fillId="2" borderId="39" xfId="0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horizontal="right" vertical="center"/>
    </xf>
    <xf numFmtId="0" fontId="19" fillId="2" borderId="37" xfId="0" applyFont="1" applyFill="1" applyBorder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3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4" xfId="0" applyFont="1" applyFill="1" applyBorder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right" vertical="center"/>
    </xf>
    <xf numFmtId="0" fontId="0" fillId="5" borderId="0" xfId="0" applyFill="1">
      <alignment vertical="center"/>
    </xf>
    <xf numFmtId="38" fontId="6" fillId="5" borderId="36" xfId="1" applyFont="1" applyFill="1" applyBorder="1" applyAlignment="1">
      <alignment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12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38" fontId="19" fillId="2" borderId="23" xfId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38" fontId="19" fillId="3" borderId="23" xfId="1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38" fontId="19" fillId="2" borderId="18" xfId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9" fillId="3" borderId="18" xfId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38" fontId="26" fillId="2" borderId="4" xfId="1" applyFont="1" applyFill="1" applyBorder="1" applyAlignment="1" applyProtection="1">
      <alignment vertical="center"/>
    </xf>
    <xf numFmtId="38" fontId="19" fillId="2" borderId="12" xfId="1" applyFont="1" applyFill="1" applyBorder="1">
      <alignment vertical="center"/>
    </xf>
    <xf numFmtId="38" fontId="26" fillId="2" borderId="44" xfId="1" applyFont="1" applyFill="1" applyBorder="1" applyAlignment="1" applyProtection="1">
      <alignment vertical="center"/>
    </xf>
    <xf numFmtId="38" fontId="26" fillId="3" borderId="4" xfId="1" applyFont="1" applyFill="1" applyBorder="1" applyAlignment="1" applyProtection="1">
      <alignment vertical="center"/>
    </xf>
    <xf numFmtId="38" fontId="19" fillId="3" borderId="12" xfId="1" applyFont="1" applyFill="1" applyBorder="1">
      <alignment vertical="center"/>
    </xf>
    <xf numFmtId="38" fontId="26" fillId="3" borderId="44" xfId="1" applyFont="1" applyFill="1" applyBorder="1" applyAlignment="1" applyProtection="1">
      <alignment vertical="center"/>
    </xf>
    <xf numFmtId="38" fontId="19" fillId="2" borderId="13" xfId="1" applyFont="1" applyFill="1" applyBorder="1">
      <alignment vertical="center"/>
    </xf>
    <xf numFmtId="38" fontId="19" fillId="2" borderId="10" xfId="1" applyFont="1" applyFill="1" applyBorder="1">
      <alignment vertical="center"/>
    </xf>
    <xf numFmtId="38" fontId="19" fillId="3" borderId="10" xfId="1" applyFont="1" applyFill="1" applyBorder="1">
      <alignment vertical="center"/>
    </xf>
    <xf numFmtId="38" fontId="19" fillId="2" borderId="33" xfId="1" applyFont="1" applyFill="1" applyBorder="1">
      <alignment vertical="center"/>
    </xf>
    <xf numFmtId="38" fontId="19" fillId="2" borderId="34" xfId="1" applyFont="1" applyFill="1" applyBorder="1">
      <alignment vertical="center"/>
    </xf>
    <xf numFmtId="38" fontId="19" fillId="2" borderId="9" xfId="1" applyFont="1" applyFill="1" applyBorder="1">
      <alignment vertical="center"/>
    </xf>
    <xf numFmtId="38" fontId="19" fillId="3" borderId="34" xfId="1" applyFont="1" applyFill="1" applyBorder="1">
      <alignment vertical="center"/>
    </xf>
    <xf numFmtId="38" fontId="19" fillId="3" borderId="9" xfId="1" applyFont="1" applyFill="1" applyBorder="1">
      <alignment vertical="center"/>
    </xf>
    <xf numFmtId="38" fontId="19" fillId="2" borderId="4" xfId="1" applyFont="1" applyFill="1" applyBorder="1">
      <alignment vertical="center"/>
    </xf>
    <xf numFmtId="38" fontId="19" fillId="2" borderId="2" xfId="1" applyFont="1" applyFill="1" applyBorder="1">
      <alignment vertical="center"/>
    </xf>
    <xf numFmtId="38" fontId="19" fillId="2" borderId="10" xfId="1" applyFont="1" applyFill="1" applyBorder="1" applyProtection="1">
      <alignment vertical="center"/>
    </xf>
    <xf numFmtId="38" fontId="19" fillId="3" borderId="2" xfId="1" applyFont="1" applyFill="1" applyBorder="1">
      <alignment vertical="center"/>
    </xf>
    <xf numFmtId="38" fontId="19" fillId="3" borderId="10" xfId="1" applyFont="1" applyFill="1" applyBorder="1" applyProtection="1">
      <alignment vertical="center"/>
    </xf>
    <xf numFmtId="38" fontId="19" fillId="2" borderId="15" xfId="1" applyFont="1" applyFill="1" applyBorder="1">
      <alignment vertical="center"/>
    </xf>
    <xf numFmtId="38" fontId="19" fillId="3" borderId="15" xfId="1" applyFont="1" applyFill="1" applyBorder="1">
      <alignment vertical="center"/>
    </xf>
    <xf numFmtId="38" fontId="19" fillId="2" borderId="29" xfId="1" applyFont="1" applyFill="1" applyBorder="1">
      <alignment vertical="center"/>
    </xf>
    <xf numFmtId="38" fontId="19" fillId="2" borderId="30" xfId="1" applyFont="1" applyFill="1" applyBorder="1">
      <alignment vertical="center"/>
    </xf>
    <xf numFmtId="38" fontId="19" fillId="2" borderId="43" xfId="1" applyFont="1" applyFill="1" applyBorder="1">
      <alignment vertical="center"/>
    </xf>
    <xf numFmtId="176" fontId="0" fillId="0" borderId="34" xfId="1" applyNumberFormat="1" applyFont="1" applyBorder="1">
      <alignment vertical="center"/>
    </xf>
    <xf numFmtId="0" fontId="0" fillId="0" borderId="35" xfId="0" applyFont="1" applyBorder="1">
      <alignment vertical="center"/>
    </xf>
    <xf numFmtId="0" fontId="0" fillId="0" borderId="1" xfId="0" applyFont="1" applyBorder="1">
      <alignment vertical="center"/>
    </xf>
    <xf numFmtId="0" fontId="11" fillId="5" borderId="0" xfId="0" applyFont="1" applyFill="1">
      <alignment vertical="center"/>
    </xf>
    <xf numFmtId="0" fontId="0" fillId="8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1" xfId="0" applyNumberFormat="1" applyBorder="1">
      <alignment vertical="center"/>
    </xf>
    <xf numFmtId="38" fontId="0" fillId="5" borderId="0" xfId="0" applyNumberFormat="1" applyFill="1">
      <alignment vertical="center"/>
    </xf>
    <xf numFmtId="178" fontId="19" fillId="2" borderId="6" xfId="1" applyNumberFormat="1" applyFont="1" applyFill="1" applyBorder="1">
      <alignment vertical="center"/>
    </xf>
    <xf numFmtId="178" fontId="19" fillId="2" borderId="34" xfId="1" applyNumberFormat="1" applyFont="1" applyFill="1" applyBorder="1">
      <alignment vertical="center"/>
    </xf>
    <xf numFmtId="178" fontId="19" fillId="2" borderId="12" xfId="1" applyNumberFormat="1" applyFont="1" applyFill="1" applyBorder="1">
      <alignment vertical="center"/>
    </xf>
    <xf numFmtId="178" fontId="0" fillId="2" borderId="6" xfId="1" applyNumberFormat="1" applyFont="1" applyFill="1" applyBorder="1">
      <alignment vertical="center"/>
    </xf>
    <xf numFmtId="178" fontId="0" fillId="2" borderId="34" xfId="1" applyNumberFormat="1" applyFont="1" applyFill="1" applyBorder="1">
      <alignment vertical="center"/>
    </xf>
    <xf numFmtId="178" fontId="0" fillId="2" borderId="12" xfId="1" applyNumberFormat="1" applyFont="1" applyFill="1" applyBorder="1">
      <alignment vertical="center"/>
    </xf>
    <xf numFmtId="178" fontId="0" fillId="5" borderId="34" xfId="1" applyNumberFormat="1" applyFont="1" applyFill="1" applyBorder="1">
      <alignment vertical="center"/>
    </xf>
    <xf numFmtId="178" fontId="19" fillId="2" borderId="5" xfId="1" applyNumberFormat="1" applyFont="1" applyFill="1" applyBorder="1">
      <alignment vertical="center"/>
    </xf>
    <xf numFmtId="178" fontId="0" fillId="3" borderId="34" xfId="1" applyNumberFormat="1" applyFont="1" applyFill="1" applyBorder="1">
      <alignment vertical="center"/>
    </xf>
    <xf numFmtId="38" fontId="0" fillId="8" borderId="14" xfId="1" applyFont="1" applyFill="1" applyBorder="1">
      <alignment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11" xfId="1" applyFont="1" applyBorder="1">
      <alignment vertical="center"/>
    </xf>
    <xf numFmtId="38" fontId="0" fillId="2" borderId="34" xfId="1" applyFont="1" applyFill="1" applyBorder="1">
      <alignment vertical="center"/>
    </xf>
    <xf numFmtId="0" fontId="0" fillId="2" borderId="8" xfId="0" applyFont="1" applyFill="1" applyBorder="1" applyAlignment="1">
      <alignment horizontal="center" vertical="center" wrapText="1"/>
    </xf>
    <xf numFmtId="0" fontId="6" fillId="4" borderId="36" xfId="0" applyFont="1" applyFill="1" applyBorder="1">
      <alignment vertical="center"/>
    </xf>
    <xf numFmtId="0" fontId="6" fillId="4" borderId="37" xfId="0" applyFont="1" applyFill="1" applyBorder="1" applyAlignment="1">
      <alignment horizontal="center" vertical="center"/>
    </xf>
    <xf numFmtId="38" fontId="0" fillId="4" borderId="0" xfId="0" applyNumberFormat="1" applyFill="1">
      <alignment vertical="center"/>
    </xf>
    <xf numFmtId="182" fontId="0" fillId="0" borderId="0" xfId="0" applyNumberFormat="1">
      <alignment vertical="center"/>
    </xf>
    <xf numFmtId="38" fontId="0" fillId="4" borderId="37" xfId="0" applyNumberFormat="1" applyFill="1" applyBorder="1">
      <alignment vertical="center"/>
    </xf>
    <xf numFmtId="38" fontId="0" fillId="4" borderId="36" xfId="0" applyNumberFormat="1" applyFill="1" applyBorder="1">
      <alignment vertical="center"/>
    </xf>
    <xf numFmtId="38" fontId="0" fillId="4" borderId="38" xfId="0" applyNumberFormat="1" applyFill="1" applyBorder="1">
      <alignment vertical="center"/>
    </xf>
    <xf numFmtId="183" fontId="0" fillId="0" borderId="0" xfId="1" applyNumberFormat="1" applyFont="1">
      <alignment vertical="center"/>
    </xf>
    <xf numFmtId="181" fontId="0" fillId="0" borderId="0" xfId="1" applyNumberFormat="1" applyFo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58" fontId="19" fillId="3" borderId="0" xfId="0" quotePrefix="1" applyNumberFormat="1" applyFont="1" applyFill="1" applyBorder="1" applyAlignment="1">
      <alignment horizontal="center" vertical="center"/>
    </xf>
    <xf numFmtId="58" fontId="19" fillId="3" borderId="0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</cellXfs>
  <cellStyles count="7">
    <cellStyle name="桁区切り" xfId="1" builtinId="6"/>
    <cellStyle name="桁区切り 4" xfId="4" xr:uid="{00000000-0005-0000-0000-000001000000}"/>
    <cellStyle name="標準" xfId="0" builtinId="0"/>
    <cellStyle name="標準_2001市町のすがた" xfId="5" xr:uid="{00000000-0005-0000-0000-000003000000}"/>
    <cellStyle name="標準_T120909a" xfId="2" xr:uid="{00000000-0005-0000-0000-000004000000}"/>
    <cellStyle name="標準_T120910a" xfId="3" xr:uid="{00000000-0005-0000-0000-000005000000}"/>
    <cellStyle name="標準_市町C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C79A-0A5D-4011-88CC-7AEB3E45E402}">
  <dimension ref="A1:H1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ColWidth="9" defaultRowHeight="13" x14ac:dyDescent="0.2"/>
  <cols>
    <col min="1" max="1" width="4.453125" style="1" customWidth="1"/>
    <col min="2" max="2" width="33" style="1" customWidth="1"/>
    <col min="3" max="3" width="23.26953125" style="1" customWidth="1"/>
    <col min="4" max="4" width="17.6328125" style="1" customWidth="1"/>
    <col min="5" max="6" width="9.453125" style="1" customWidth="1"/>
    <col min="7" max="16384" width="9" style="1"/>
  </cols>
  <sheetData>
    <row r="1" spans="1:8" x14ac:dyDescent="0.2">
      <c r="A1" s="629" t="s">
        <v>648</v>
      </c>
      <c r="B1" s="33"/>
      <c r="C1" s="33"/>
      <c r="D1" s="33"/>
      <c r="E1" s="740" t="s">
        <v>706</v>
      </c>
      <c r="F1" s="741"/>
      <c r="G1" s="33"/>
    </row>
    <row r="2" spans="1:8" x14ac:dyDescent="0.2">
      <c r="A2" s="639"/>
      <c r="B2" s="640" t="s">
        <v>343</v>
      </c>
      <c r="C2" s="638" t="s">
        <v>661</v>
      </c>
      <c r="D2" s="638"/>
      <c r="E2" s="738" t="s">
        <v>644</v>
      </c>
      <c r="F2" s="739"/>
      <c r="G2" s="33"/>
    </row>
    <row r="3" spans="1:8" ht="19.5" customHeight="1" x14ac:dyDescent="0.2">
      <c r="A3" s="252">
        <v>1</v>
      </c>
      <c r="B3" s="250" t="s">
        <v>650</v>
      </c>
      <c r="C3" s="182" t="s">
        <v>646</v>
      </c>
      <c r="D3" s="182" t="s">
        <v>647</v>
      </c>
      <c r="E3" s="637" t="s">
        <v>645</v>
      </c>
      <c r="F3" s="642" t="s">
        <v>707</v>
      </c>
      <c r="G3" s="33"/>
    </row>
    <row r="4" spans="1:8" ht="19.5" customHeight="1" x14ac:dyDescent="0.2">
      <c r="A4" s="633">
        <v>2</v>
      </c>
      <c r="B4" s="631" t="s">
        <v>652</v>
      </c>
      <c r="C4" s="247" t="s">
        <v>646</v>
      </c>
      <c r="D4" s="247" t="s">
        <v>647</v>
      </c>
      <c r="E4" s="630" t="s">
        <v>645</v>
      </c>
      <c r="F4" s="643" t="s">
        <v>707</v>
      </c>
      <c r="G4" s="33"/>
    </row>
    <row r="5" spans="1:8" ht="19.5" customHeight="1" x14ac:dyDescent="0.2">
      <c r="A5" s="634">
        <v>3</v>
      </c>
      <c r="B5" s="631" t="s">
        <v>654</v>
      </c>
      <c r="C5" s="247" t="s">
        <v>646</v>
      </c>
      <c r="D5" s="247" t="s">
        <v>647</v>
      </c>
      <c r="E5" s="630" t="s">
        <v>645</v>
      </c>
      <c r="F5" s="643" t="s">
        <v>707</v>
      </c>
      <c r="G5" s="33"/>
    </row>
    <row r="6" spans="1:8" ht="19.5" customHeight="1" x14ac:dyDescent="0.2">
      <c r="A6" s="634">
        <v>4</v>
      </c>
      <c r="B6" s="631" t="s">
        <v>656</v>
      </c>
      <c r="C6" s="247" t="s">
        <v>646</v>
      </c>
      <c r="D6" s="247" t="s">
        <v>647</v>
      </c>
      <c r="E6" s="630" t="s">
        <v>645</v>
      </c>
      <c r="F6" s="643" t="s">
        <v>707</v>
      </c>
      <c r="G6" s="33"/>
    </row>
    <row r="7" spans="1:8" ht="19.5" customHeight="1" x14ac:dyDescent="0.2">
      <c r="A7" s="633">
        <v>5</v>
      </c>
      <c r="B7" s="631" t="s">
        <v>657</v>
      </c>
      <c r="C7" s="247" t="s">
        <v>646</v>
      </c>
      <c r="D7" s="247" t="s">
        <v>647</v>
      </c>
      <c r="E7" s="630" t="s">
        <v>645</v>
      </c>
      <c r="F7" s="643" t="s">
        <v>707</v>
      </c>
      <c r="G7" s="33"/>
      <c r="H7" s="180" t="s">
        <v>362</v>
      </c>
    </row>
    <row r="8" spans="1:8" ht="19.5" customHeight="1" x14ac:dyDescent="0.2">
      <c r="A8" s="634">
        <v>6</v>
      </c>
      <c r="B8" s="631" t="s">
        <v>659</v>
      </c>
      <c r="C8" s="247" t="s">
        <v>646</v>
      </c>
      <c r="D8" s="247" t="s">
        <v>647</v>
      </c>
      <c r="E8" s="630" t="s">
        <v>645</v>
      </c>
      <c r="F8" s="643" t="s">
        <v>707</v>
      </c>
      <c r="G8" s="33"/>
    </row>
    <row r="9" spans="1:8" ht="19.5" customHeight="1" x14ac:dyDescent="0.2">
      <c r="A9" s="635">
        <v>7</v>
      </c>
      <c r="B9" s="641" t="s">
        <v>660</v>
      </c>
      <c r="C9" s="636" t="s">
        <v>646</v>
      </c>
      <c r="D9" s="636" t="s">
        <v>647</v>
      </c>
      <c r="E9" s="231" t="s">
        <v>645</v>
      </c>
      <c r="F9" s="644" t="s">
        <v>707</v>
      </c>
      <c r="G9" s="33"/>
    </row>
    <row r="10" spans="1:8" x14ac:dyDescent="0.2">
      <c r="A10" s="632" t="s">
        <v>705</v>
      </c>
      <c r="B10" s="33"/>
      <c r="C10" s="33"/>
      <c r="D10" s="33"/>
      <c r="E10" s="33"/>
      <c r="F10" s="33"/>
      <c r="G10" s="33"/>
    </row>
    <row r="11" spans="1:8" x14ac:dyDescent="0.2">
      <c r="A11" s="632"/>
      <c r="B11" s="33"/>
      <c r="C11" s="33"/>
      <c r="D11" s="33"/>
      <c r="E11" s="33"/>
      <c r="F11" s="33"/>
      <c r="G11" s="33"/>
    </row>
    <row r="15" spans="1:8" x14ac:dyDescent="0.2">
      <c r="D15" s="1" t="s">
        <v>662</v>
      </c>
    </row>
    <row r="17" spans="5:5" x14ac:dyDescent="0.2">
      <c r="E17" s="1" t="s">
        <v>662</v>
      </c>
    </row>
  </sheetData>
  <mergeCells count="2">
    <mergeCell ref="E2:F2"/>
    <mergeCell ref="E1:F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5B40-8F32-4F27-92D9-D6AC3A0075A4}">
  <sheetPr>
    <tabColor theme="9" tint="0.59999389629810485"/>
  </sheetPr>
  <dimension ref="A1:P184"/>
  <sheetViews>
    <sheetView workbookViewId="0">
      <pane xSplit="2" ySplit="4" topLeftCell="F5" activePane="bottomRight" state="frozen"/>
      <selection pane="topRight" activeCell="N1" sqref="N1"/>
      <selection pane="bottomLeft" activeCell="A5" sqref="A5"/>
      <selection pane="bottomRight" activeCell="K11" sqref="K11"/>
    </sheetView>
  </sheetViews>
  <sheetFormatPr defaultRowHeight="13" x14ac:dyDescent="0.2"/>
  <cols>
    <col min="1" max="1" width="4.08984375" customWidth="1"/>
    <col min="2" max="2" width="11.7265625" customWidth="1"/>
    <col min="3" max="13" width="11.08984375" customWidth="1"/>
    <col min="15" max="15" width="8.36328125" customWidth="1"/>
    <col min="235" max="235" width="4.08984375" customWidth="1"/>
    <col min="236" max="236" width="11.7265625" customWidth="1"/>
    <col min="237" max="247" width="0" hidden="1" customWidth="1"/>
    <col min="248" max="268" width="11.08984375" customWidth="1"/>
    <col min="271" max="271" width="8.36328125" customWidth="1"/>
    <col min="491" max="491" width="4.08984375" customWidth="1"/>
    <col min="492" max="492" width="11.7265625" customWidth="1"/>
    <col min="493" max="503" width="0" hidden="1" customWidth="1"/>
    <col min="504" max="524" width="11.08984375" customWidth="1"/>
    <col min="527" max="527" width="8.36328125" customWidth="1"/>
    <col min="747" max="747" width="4.08984375" customWidth="1"/>
    <col min="748" max="748" width="11.7265625" customWidth="1"/>
    <col min="749" max="759" width="0" hidden="1" customWidth="1"/>
    <col min="760" max="780" width="11.08984375" customWidth="1"/>
    <col min="783" max="783" width="8.36328125" customWidth="1"/>
    <col min="1003" max="1003" width="4.08984375" customWidth="1"/>
    <col min="1004" max="1004" width="11.7265625" customWidth="1"/>
    <col min="1005" max="1015" width="0" hidden="1" customWidth="1"/>
    <col min="1016" max="1036" width="11.08984375" customWidth="1"/>
    <col min="1039" max="1039" width="8.36328125" customWidth="1"/>
    <col min="1259" max="1259" width="4.08984375" customWidth="1"/>
    <col min="1260" max="1260" width="11.7265625" customWidth="1"/>
    <col min="1261" max="1271" width="0" hidden="1" customWidth="1"/>
    <col min="1272" max="1292" width="11.08984375" customWidth="1"/>
    <col min="1295" max="1295" width="8.36328125" customWidth="1"/>
    <col min="1515" max="1515" width="4.08984375" customWidth="1"/>
    <col min="1516" max="1516" width="11.7265625" customWidth="1"/>
    <col min="1517" max="1527" width="0" hidden="1" customWidth="1"/>
    <col min="1528" max="1548" width="11.08984375" customWidth="1"/>
    <col min="1551" max="1551" width="8.36328125" customWidth="1"/>
    <col min="1771" max="1771" width="4.08984375" customWidth="1"/>
    <col min="1772" max="1772" width="11.7265625" customWidth="1"/>
    <col min="1773" max="1783" width="0" hidden="1" customWidth="1"/>
    <col min="1784" max="1804" width="11.08984375" customWidth="1"/>
    <col min="1807" max="1807" width="8.36328125" customWidth="1"/>
    <col min="2027" max="2027" width="4.08984375" customWidth="1"/>
    <col min="2028" max="2028" width="11.7265625" customWidth="1"/>
    <col min="2029" max="2039" width="0" hidden="1" customWidth="1"/>
    <col min="2040" max="2060" width="11.08984375" customWidth="1"/>
    <col min="2063" max="2063" width="8.36328125" customWidth="1"/>
    <col min="2283" max="2283" width="4.08984375" customWidth="1"/>
    <col min="2284" max="2284" width="11.7265625" customWidth="1"/>
    <col min="2285" max="2295" width="0" hidden="1" customWidth="1"/>
    <col min="2296" max="2316" width="11.08984375" customWidth="1"/>
    <col min="2319" max="2319" width="8.36328125" customWidth="1"/>
    <col min="2539" max="2539" width="4.08984375" customWidth="1"/>
    <col min="2540" max="2540" width="11.7265625" customWidth="1"/>
    <col min="2541" max="2551" width="0" hidden="1" customWidth="1"/>
    <col min="2552" max="2572" width="11.08984375" customWidth="1"/>
    <col min="2575" max="2575" width="8.36328125" customWidth="1"/>
    <col min="2795" max="2795" width="4.08984375" customWidth="1"/>
    <col min="2796" max="2796" width="11.7265625" customWidth="1"/>
    <col min="2797" max="2807" width="0" hidden="1" customWidth="1"/>
    <col min="2808" max="2828" width="11.08984375" customWidth="1"/>
    <col min="2831" max="2831" width="8.36328125" customWidth="1"/>
    <col min="3051" max="3051" width="4.08984375" customWidth="1"/>
    <col min="3052" max="3052" width="11.7265625" customWidth="1"/>
    <col min="3053" max="3063" width="0" hidden="1" customWidth="1"/>
    <col min="3064" max="3084" width="11.08984375" customWidth="1"/>
    <col min="3087" max="3087" width="8.36328125" customWidth="1"/>
    <col min="3307" max="3307" width="4.08984375" customWidth="1"/>
    <col min="3308" max="3308" width="11.7265625" customWidth="1"/>
    <col min="3309" max="3319" width="0" hidden="1" customWidth="1"/>
    <col min="3320" max="3340" width="11.08984375" customWidth="1"/>
    <col min="3343" max="3343" width="8.36328125" customWidth="1"/>
    <col min="3563" max="3563" width="4.08984375" customWidth="1"/>
    <col min="3564" max="3564" width="11.7265625" customWidth="1"/>
    <col min="3565" max="3575" width="0" hidden="1" customWidth="1"/>
    <col min="3576" max="3596" width="11.08984375" customWidth="1"/>
    <col min="3599" max="3599" width="8.36328125" customWidth="1"/>
    <col min="3819" max="3819" width="4.08984375" customWidth="1"/>
    <col min="3820" max="3820" width="11.7265625" customWidth="1"/>
    <col min="3821" max="3831" width="0" hidden="1" customWidth="1"/>
    <col min="3832" max="3852" width="11.08984375" customWidth="1"/>
    <col min="3855" max="3855" width="8.36328125" customWidth="1"/>
    <col min="4075" max="4075" width="4.08984375" customWidth="1"/>
    <col min="4076" max="4076" width="11.7265625" customWidth="1"/>
    <col min="4077" max="4087" width="0" hidden="1" customWidth="1"/>
    <col min="4088" max="4108" width="11.08984375" customWidth="1"/>
    <col min="4111" max="4111" width="8.36328125" customWidth="1"/>
    <col min="4331" max="4331" width="4.08984375" customWidth="1"/>
    <col min="4332" max="4332" width="11.7265625" customWidth="1"/>
    <col min="4333" max="4343" width="0" hidden="1" customWidth="1"/>
    <col min="4344" max="4364" width="11.08984375" customWidth="1"/>
    <col min="4367" max="4367" width="8.36328125" customWidth="1"/>
    <col min="4587" max="4587" width="4.08984375" customWidth="1"/>
    <col min="4588" max="4588" width="11.7265625" customWidth="1"/>
    <col min="4589" max="4599" width="0" hidden="1" customWidth="1"/>
    <col min="4600" max="4620" width="11.08984375" customWidth="1"/>
    <col min="4623" max="4623" width="8.36328125" customWidth="1"/>
    <col min="4843" max="4843" width="4.08984375" customWidth="1"/>
    <col min="4844" max="4844" width="11.7265625" customWidth="1"/>
    <col min="4845" max="4855" width="0" hidden="1" customWidth="1"/>
    <col min="4856" max="4876" width="11.08984375" customWidth="1"/>
    <col min="4879" max="4879" width="8.36328125" customWidth="1"/>
    <col min="5099" max="5099" width="4.08984375" customWidth="1"/>
    <col min="5100" max="5100" width="11.7265625" customWidth="1"/>
    <col min="5101" max="5111" width="0" hidden="1" customWidth="1"/>
    <col min="5112" max="5132" width="11.08984375" customWidth="1"/>
    <col min="5135" max="5135" width="8.36328125" customWidth="1"/>
    <col min="5355" max="5355" width="4.08984375" customWidth="1"/>
    <col min="5356" max="5356" width="11.7265625" customWidth="1"/>
    <col min="5357" max="5367" width="0" hidden="1" customWidth="1"/>
    <col min="5368" max="5388" width="11.08984375" customWidth="1"/>
    <col min="5391" max="5391" width="8.36328125" customWidth="1"/>
    <col min="5611" max="5611" width="4.08984375" customWidth="1"/>
    <col min="5612" max="5612" width="11.7265625" customWidth="1"/>
    <col min="5613" max="5623" width="0" hidden="1" customWidth="1"/>
    <col min="5624" max="5644" width="11.08984375" customWidth="1"/>
    <col min="5647" max="5647" width="8.36328125" customWidth="1"/>
    <col min="5867" max="5867" width="4.08984375" customWidth="1"/>
    <col min="5868" max="5868" width="11.7265625" customWidth="1"/>
    <col min="5869" max="5879" width="0" hidden="1" customWidth="1"/>
    <col min="5880" max="5900" width="11.08984375" customWidth="1"/>
    <col min="5903" max="5903" width="8.36328125" customWidth="1"/>
    <col min="6123" max="6123" width="4.08984375" customWidth="1"/>
    <col min="6124" max="6124" width="11.7265625" customWidth="1"/>
    <col min="6125" max="6135" width="0" hidden="1" customWidth="1"/>
    <col min="6136" max="6156" width="11.08984375" customWidth="1"/>
    <col min="6159" max="6159" width="8.36328125" customWidth="1"/>
    <col min="6379" max="6379" width="4.08984375" customWidth="1"/>
    <col min="6380" max="6380" width="11.7265625" customWidth="1"/>
    <col min="6381" max="6391" width="0" hidden="1" customWidth="1"/>
    <col min="6392" max="6412" width="11.08984375" customWidth="1"/>
    <col min="6415" max="6415" width="8.36328125" customWidth="1"/>
    <col min="6635" max="6635" width="4.08984375" customWidth="1"/>
    <col min="6636" max="6636" width="11.7265625" customWidth="1"/>
    <col min="6637" max="6647" width="0" hidden="1" customWidth="1"/>
    <col min="6648" max="6668" width="11.08984375" customWidth="1"/>
    <col min="6671" max="6671" width="8.36328125" customWidth="1"/>
    <col min="6891" max="6891" width="4.08984375" customWidth="1"/>
    <col min="6892" max="6892" width="11.7265625" customWidth="1"/>
    <col min="6893" max="6903" width="0" hidden="1" customWidth="1"/>
    <col min="6904" max="6924" width="11.08984375" customWidth="1"/>
    <col min="6927" max="6927" width="8.36328125" customWidth="1"/>
    <col min="7147" max="7147" width="4.08984375" customWidth="1"/>
    <col min="7148" max="7148" width="11.7265625" customWidth="1"/>
    <col min="7149" max="7159" width="0" hidden="1" customWidth="1"/>
    <col min="7160" max="7180" width="11.08984375" customWidth="1"/>
    <col min="7183" max="7183" width="8.36328125" customWidth="1"/>
    <col min="7403" max="7403" width="4.08984375" customWidth="1"/>
    <col min="7404" max="7404" width="11.7265625" customWidth="1"/>
    <col min="7405" max="7415" width="0" hidden="1" customWidth="1"/>
    <col min="7416" max="7436" width="11.08984375" customWidth="1"/>
    <col min="7439" max="7439" width="8.36328125" customWidth="1"/>
    <col min="7659" max="7659" width="4.08984375" customWidth="1"/>
    <col min="7660" max="7660" width="11.7265625" customWidth="1"/>
    <col min="7661" max="7671" width="0" hidden="1" customWidth="1"/>
    <col min="7672" max="7692" width="11.08984375" customWidth="1"/>
    <col min="7695" max="7695" width="8.36328125" customWidth="1"/>
    <col min="7915" max="7915" width="4.08984375" customWidth="1"/>
    <col min="7916" max="7916" width="11.7265625" customWidth="1"/>
    <col min="7917" max="7927" width="0" hidden="1" customWidth="1"/>
    <col min="7928" max="7948" width="11.08984375" customWidth="1"/>
    <col min="7951" max="7951" width="8.36328125" customWidth="1"/>
    <col min="8171" max="8171" width="4.08984375" customWidth="1"/>
    <col min="8172" max="8172" width="11.7265625" customWidth="1"/>
    <col min="8173" max="8183" width="0" hidden="1" customWidth="1"/>
    <col min="8184" max="8204" width="11.08984375" customWidth="1"/>
    <col min="8207" max="8207" width="8.36328125" customWidth="1"/>
    <col min="8427" max="8427" width="4.08984375" customWidth="1"/>
    <col min="8428" max="8428" width="11.7265625" customWidth="1"/>
    <col min="8429" max="8439" width="0" hidden="1" customWidth="1"/>
    <col min="8440" max="8460" width="11.08984375" customWidth="1"/>
    <col min="8463" max="8463" width="8.36328125" customWidth="1"/>
    <col min="8683" max="8683" width="4.08984375" customWidth="1"/>
    <col min="8684" max="8684" width="11.7265625" customWidth="1"/>
    <col min="8685" max="8695" width="0" hidden="1" customWidth="1"/>
    <col min="8696" max="8716" width="11.08984375" customWidth="1"/>
    <col min="8719" max="8719" width="8.36328125" customWidth="1"/>
    <col min="8939" max="8939" width="4.08984375" customWidth="1"/>
    <col min="8940" max="8940" width="11.7265625" customWidth="1"/>
    <col min="8941" max="8951" width="0" hidden="1" customWidth="1"/>
    <col min="8952" max="8972" width="11.08984375" customWidth="1"/>
    <col min="8975" max="8975" width="8.36328125" customWidth="1"/>
    <col min="9195" max="9195" width="4.08984375" customWidth="1"/>
    <col min="9196" max="9196" width="11.7265625" customWidth="1"/>
    <col min="9197" max="9207" width="0" hidden="1" customWidth="1"/>
    <col min="9208" max="9228" width="11.08984375" customWidth="1"/>
    <col min="9231" max="9231" width="8.36328125" customWidth="1"/>
    <col min="9451" max="9451" width="4.08984375" customWidth="1"/>
    <col min="9452" max="9452" width="11.7265625" customWidth="1"/>
    <col min="9453" max="9463" width="0" hidden="1" customWidth="1"/>
    <col min="9464" max="9484" width="11.08984375" customWidth="1"/>
    <col min="9487" max="9487" width="8.36328125" customWidth="1"/>
    <col min="9707" max="9707" width="4.08984375" customWidth="1"/>
    <col min="9708" max="9708" width="11.7265625" customWidth="1"/>
    <col min="9709" max="9719" width="0" hidden="1" customWidth="1"/>
    <col min="9720" max="9740" width="11.08984375" customWidth="1"/>
    <col min="9743" max="9743" width="8.36328125" customWidth="1"/>
    <col min="9963" max="9963" width="4.08984375" customWidth="1"/>
    <col min="9964" max="9964" width="11.7265625" customWidth="1"/>
    <col min="9965" max="9975" width="0" hidden="1" customWidth="1"/>
    <col min="9976" max="9996" width="11.08984375" customWidth="1"/>
    <col min="9999" max="9999" width="8.36328125" customWidth="1"/>
    <col min="10219" max="10219" width="4.08984375" customWidth="1"/>
    <col min="10220" max="10220" width="11.7265625" customWidth="1"/>
    <col min="10221" max="10231" width="0" hidden="1" customWidth="1"/>
    <col min="10232" max="10252" width="11.08984375" customWidth="1"/>
    <col min="10255" max="10255" width="8.36328125" customWidth="1"/>
    <col min="10475" max="10475" width="4.08984375" customWidth="1"/>
    <col min="10476" max="10476" width="11.7265625" customWidth="1"/>
    <col min="10477" max="10487" width="0" hidden="1" customWidth="1"/>
    <col min="10488" max="10508" width="11.08984375" customWidth="1"/>
    <col min="10511" max="10511" width="8.36328125" customWidth="1"/>
    <col min="10731" max="10731" width="4.08984375" customWidth="1"/>
    <col min="10732" max="10732" width="11.7265625" customWidth="1"/>
    <col min="10733" max="10743" width="0" hidden="1" customWidth="1"/>
    <col min="10744" max="10764" width="11.08984375" customWidth="1"/>
    <col min="10767" max="10767" width="8.36328125" customWidth="1"/>
    <col min="10987" max="10987" width="4.08984375" customWidth="1"/>
    <col min="10988" max="10988" width="11.7265625" customWidth="1"/>
    <col min="10989" max="10999" width="0" hidden="1" customWidth="1"/>
    <col min="11000" max="11020" width="11.08984375" customWidth="1"/>
    <col min="11023" max="11023" width="8.36328125" customWidth="1"/>
    <col min="11243" max="11243" width="4.08984375" customWidth="1"/>
    <col min="11244" max="11244" width="11.7265625" customWidth="1"/>
    <col min="11245" max="11255" width="0" hidden="1" customWidth="1"/>
    <col min="11256" max="11276" width="11.08984375" customWidth="1"/>
    <col min="11279" max="11279" width="8.36328125" customWidth="1"/>
    <col min="11499" max="11499" width="4.08984375" customWidth="1"/>
    <col min="11500" max="11500" width="11.7265625" customWidth="1"/>
    <col min="11501" max="11511" width="0" hidden="1" customWidth="1"/>
    <col min="11512" max="11532" width="11.08984375" customWidth="1"/>
    <col min="11535" max="11535" width="8.36328125" customWidth="1"/>
    <col min="11755" max="11755" width="4.08984375" customWidth="1"/>
    <col min="11756" max="11756" width="11.7265625" customWidth="1"/>
    <col min="11757" max="11767" width="0" hidden="1" customWidth="1"/>
    <col min="11768" max="11788" width="11.08984375" customWidth="1"/>
    <col min="11791" max="11791" width="8.36328125" customWidth="1"/>
    <col min="12011" max="12011" width="4.08984375" customWidth="1"/>
    <col min="12012" max="12012" width="11.7265625" customWidth="1"/>
    <col min="12013" max="12023" width="0" hidden="1" customWidth="1"/>
    <col min="12024" max="12044" width="11.08984375" customWidth="1"/>
    <col min="12047" max="12047" width="8.36328125" customWidth="1"/>
    <col min="12267" max="12267" width="4.08984375" customWidth="1"/>
    <col min="12268" max="12268" width="11.7265625" customWidth="1"/>
    <col min="12269" max="12279" width="0" hidden="1" customWidth="1"/>
    <col min="12280" max="12300" width="11.08984375" customWidth="1"/>
    <col min="12303" max="12303" width="8.36328125" customWidth="1"/>
    <col min="12523" max="12523" width="4.08984375" customWidth="1"/>
    <col min="12524" max="12524" width="11.7265625" customWidth="1"/>
    <col min="12525" max="12535" width="0" hidden="1" customWidth="1"/>
    <col min="12536" max="12556" width="11.08984375" customWidth="1"/>
    <col min="12559" max="12559" width="8.36328125" customWidth="1"/>
    <col min="12779" max="12779" width="4.08984375" customWidth="1"/>
    <col min="12780" max="12780" width="11.7265625" customWidth="1"/>
    <col min="12781" max="12791" width="0" hidden="1" customWidth="1"/>
    <col min="12792" max="12812" width="11.08984375" customWidth="1"/>
    <col min="12815" max="12815" width="8.36328125" customWidth="1"/>
    <col min="13035" max="13035" width="4.08984375" customWidth="1"/>
    <col min="13036" max="13036" width="11.7265625" customWidth="1"/>
    <col min="13037" max="13047" width="0" hidden="1" customWidth="1"/>
    <col min="13048" max="13068" width="11.08984375" customWidth="1"/>
    <col min="13071" max="13071" width="8.36328125" customWidth="1"/>
    <col min="13291" max="13291" width="4.08984375" customWidth="1"/>
    <col min="13292" max="13292" width="11.7265625" customWidth="1"/>
    <col min="13293" max="13303" width="0" hidden="1" customWidth="1"/>
    <col min="13304" max="13324" width="11.08984375" customWidth="1"/>
    <col min="13327" max="13327" width="8.36328125" customWidth="1"/>
    <col min="13547" max="13547" width="4.08984375" customWidth="1"/>
    <col min="13548" max="13548" width="11.7265625" customWidth="1"/>
    <col min="13549" max="13559" width="0" hidden="1" customWidth="1"/>
    <col min="13560" max="13580" width="11.08984375" customWidth="1"/>
    <col min="13583" max="13583" width="8.36328125" customWidth="1"/>
    <col min="13803" max="13803" width="4.08984375" customWidth="1"/>
    <col min="13804" max="13804" width="11.7265625" customWidth="1"/>
    <col min="13805" max="13815" width="0" hidden="1" customWidth="1"/>
    <col min="13816" max="13836" width="11.08984375" customWidth="1"/>
    <col min="13839" max="13839" width="8.36328125" customWidth="1"/>
    <col min="14059" max="14059" width="4.08984375" customWidth="1"/>
    <col min="14060" max="14060" width="11.7265625" customWidth="1"/>
    <col min="14061" max="14071" width="0" hidden="1" customWidth="1"/>
    <col min="14072" max="14092" width="11.08984375" customWidth="1"/>
    <col min="14095" max="14095" width="8.36328125" customWidth="1"/>
    <col min="14315" max="14315" width="4.08984375" customWidth="1"/>
    <col min="14316" max="14316" width="11.7265625" customWidth="1"/>
    <col min="14317" max="14327" width="0" hidden="1" customWidth="1"/>
    <col min="14328" max="14348" width="11.08984375" customWidth="1"/>
    <col min="14351" max="14351" width="8.36328125" customWidth="1"/>
    <col min="14571" max="14571" width="4.08984375" customWidth="1"/>
    <col min="14572" max="14572" width="11.7265625" customWidth="1"/>
    <col min="14573" max="14583" width="0" hidden="1" customWidth="1"/>
    <col min="14584" max="14604" width="11.08984375" customWidth="1"/>
    <col min="14607" max="14607" width="8.36328125" customWidth="1"/>
    <col min="14827" max="14827" width="4.08984375" customWidth="1"/>
    <col min="14828" max="14828" width="11.7265625" customWidth="1"/>
    <col min="14829" max="14839" width="0" hidden="1" customWidth="1"/>
    <col min="14840" max="14860" width="11.08984375" customWidth="1"/>
    <col min="14863" max="14863" width="8.36328125" customWidth="1"/>
    <col min="15083" max="15083" width="4.08984375" customWidth="1"/>
    <col min="15084" max="15084" width="11.7265625" customWidth="1"/>
    <col min="15085" max="15095" width="0" hidden="1" customWidth="1"/>
    <col min="15096" max="15116" width="11.08984375" customWidth="1"/>
    <col min="15119" max="15119" width="8.36328125" customWidth="1"/>
    <col min="15339" max="15339" width="4.08984375" customWidth="1"/>
    <col min="15340" max="15340" width="11.7265625" customWidth="1"/>
    <col min="15341" max="15351" width="0" hidden="1" customWidth="1"/>
    <col min="15352" max="15372" width="11.08984375" customWidth="1"/>
    <col min="15375" max="15375" width="8.36328125" customWidth="1"/>
    <col min="15595" max="15595" width="4.08984375" customWidth="1"/>
    <col min="15596" max="15596" width="11.7265625" customWidth="1"/>
    <col min="15597" max="15607" width="0" hidden="1" customWidth="1"/>
    <col min="15608" max="15628" width="11.08984375" customWidth="1"/>
    <col min="15631" max="15631" width="8.36328125" customWidth="1"/>
    <col min="15851" max="15851" width="4.08984375" customWidth="1"/>
    <col min="15852" max="15852" width="11.7265625" customWidth="1"/>
    <col min="15853" max="15863" width="0" hidden="1" customWidth="1"/>
    <col min="15864" max="15884" width="11.08984375" customWidth="1"/>
    <col min="15887" max="15887" width="8.36328125" customWidth="1"/>
    <col min="16107" max="16107" width="4.08984375" customWidth="1"/>
    <col min="16108" max="16108" width="11.7265625" customWidth="1"/>
    <col min="16109" max="16119" width="0" hidden="1" customWidth="1"/>
    <col min="16120" max="16140" width="11.08984375" customWidth="1"/>
    <col min="16143" max="16143" width="8.36328125" customWidth="1"/>
  </cols>
  <sheetData>
    <row r="1" spans="1:15" x14ac:dyDescent="0.2">
      <c r="B1" s="41" t="s">
        <v>680</v>
      </c>
    </row>
    <row r="2" spans="1:15" x14ac:dyDescent="0.2">
      <c r="C2" s="42" t="s">
        <v>162</v>
      </c>
      <c r="D2" t="s">
        <v>162</v>
      </c>
      <c r="E2" t="s">
        <v>162</v>
      </c>
      <c r="F2" t="s">
        <v>162</v>
      </c>
      <c r="G2" t="s">
        <v>162</v>
      </c>
      <c r="H2" t="s">
        <v>162</v>
      </c>
      <c r="I2" s="42" t="s">
        <v>162</v>
      </c>
      <c r="J2" s="42" t="s">
        <v>162</v>
      </c>
      <c r="K2" s="42" t="s">
        <v>162</v>
      </c>
      <c r="L2" s="42" t="s">
        <v>162</v>
      </c>
      <c r="M2" s="42" t="s">
        <v>162</v>
      </c>
    </row>
    <row r="3" spans="1:15" x14ac:dyDescent="0.2">
      <c r="A3" s="141">
        <v>1</v>
      </c>
      <c r="B3" s="142" t="s">
        <v>134</v>
      </c>
      <c r="C3" s="729" t="s">
        <v>344</v>
      </c>
      <c r="D3" s="45" t="s">
        <v>345</v>
      </c>
      <c r="E3" s="45" t="s">
        <v>346</v>
      </c>
      <c r="F3" s="45" t="s">
        <v>347</v>
      </c>
      <c r="G3" s="45" t="s">
        <v>348</v>
      </c>
      <c r="H3" s="45" t="s">
        <v>349</v>
      </c>
      <c r="I3" s="45" t="s">
        <v>360</v>
      </c>
      <c r="J3" s="45" t="s">
        <v>490</v>
      </c>
      <c r="K3" s="45" t="s">
        <v>577</v>
      </c>
      <c r="L3" s="45" t="s">
        <v>584</v>
      </c>
      <c r="M3" s="45" t="s">
        <v>666</v>
      </c>
      <c r="N3" t="s">
        <v>703</v>
      </c>
    </row>
    <row r="4" spans="1:15" x14ac:dyDescent="0.2">
      <c r="A4" s="144"/>
      <c r="B4" s="145"/>
      <c r="C4" s="730" t="s">
        <v>350</v>
      </c>
      <c r="D4" s="49" t="s">
        <v>351</v>
      </c>
      <c r="E4" s="49" t="s">
        <v>352</v>
      </c>
      <c r="F4" s="49" t="s">
        <v>353</v>
      </c>
      <c r="G4" s="49" t="s">
        <v>354</v>
      </c>
      <c r="H4" s="49" t="s">
        <v>355</v>
      </c>
      <c r="I4" s="49" t="s">
        <v>361</v>
      </c>
      <c r="J4" s="49" t="s">
        <v>491</v>
      </c>
      <c r="K4" s="49" t="s">
        <v>578</v>
      </c>
      <c r="L4" s="49" t="s">
        <v>585</v>
      </c>
      <c r="M4" s="49" t="s">
        <v>667</v>
      </c>
    </row>
    <row r="5" spans="1:15" x14ac:dyDescent="0.2">
      <c r="A5" s="141">
        <v>0</v>
      </c>
      <c r="B5" s="142" t="s">
        <v>434</v>
      </c>
      <c r="C5" s="731">
        <v>126105</v>
      </c>
      <c r="D5" s="731">
        <v>127176</v>
      </c>
      <c r="E5" s="731">
        <v>131595</v>
      </c>
      <c r="F5" s="731">
        <v>137420</v>
      </c>
      <c r="G5" s="731">
        <v>157898</v>
      </c>
      <c r="H5" s="731">
        <v>166855</v>
      </c>
      <c r="I5" s="731">
        <v>159818</v>
      </c>
      <c r="J5" s="731">
        <v>170072</v>
      </c>
      <c r="K5" s="731">
        <v>156983</v>
      </c>
      <c r="L5" s="731">
        <v>189737</v>
      </c>
      <c r="M5" s="731">
        <v>115981</v>
      </c>
      <c r="N5" s="737">
        <v>0.8044924753271111</v>
      </c>
      <c r="O5" s="732"/>
    </row>
    <row r="6" spans="1:15" x14ac:dyDescent="0.2">
      <c r="A6" s="84">
        <v>1</v>
      </c>
      <c r="B6" s="152" t="s">
        <v>440</v>
      </c>
      <c r="C6" s="731">
        <v>48319</v>
      </c>
      <c r="D6" s="731">
        <v>50300</v>
      </c>
      <c r="E6" s="731">
        <v>52230</v>
      </c>
      <c r="F6" s="731">
        <v>55497</v>
      </c>
      <c r="G6" s="731">
        <v>63461</v>
      </c>
      <c r="H6" s="731">
        <v>63787</v>
      </c>
      <c r="I6" s="731">
        <v>64343</v>
      </c>
      <c r="J6" s="731">
        <v>69779</v>
      </c>
      <c r="K6" s="731">
        <v>58277</v>
      </c>
      <c r="L6" s="731">
        <v>75278</v>
      </c>
      <c r="M6" s="731">
        <v>44670</v>
      </c>
      <c r="N6" s="737">
        <v>1</v>
      </c>
      <c r="O6" s="732"/>
    </row>
    <row r="7" spans="1:15" x14ac:dyDescent="0.2">
      <c r="A7" s="84">
        <v>2</v>
      </c>
      <c r="B7" s="152" t="s">
        <v>441</v>
      </c>
      <c r="C7" s="731">
        <v>4727</v>
      </c>
      <c r="D7" s="731">
        <v>4645</v>
      </c>
      <c r="E7" s="731">
        <v>4862</v>
      </c>
      <c r="F7" s="731">
        <v>5428</v>
      </c>
      <c r="G7" s="731">
        <v>6560</v>
      </c>
      <c r="H7" s="731">
        <v>7288</v>
      </c>
      <c r="I7" s="731">
        <v>7251</v>
      </c>
      <c r="J7" s="731">
        <v>7987</v>
      </c>
      <c r="K7" s="731">
        <v>8303</v>
      </c>
      <c r="L7" s="731">
        <v>9923</v>
      </c>
      <c r="M7" s="731">
        <v>6279</v>
      </c>
      <c r="N7" s="737">
        <v>0.88970449840015053</v>
      </c>
      <c r="O7" s="732"/>
    </row>
    <row r="8" spans="1:15" x14ac:dyDescent="0.2">
      <c r="A8" s="84">
        <v>3</v>
      </c>
      <c r="B8" s="152" t="s">
        <v>442</v>
      </c>
      <c r="C8" s="731">
        <v>3842</v>
      </c>
      <c r="D8" s="731">
        <v>5210</v>
      </c>
      <c r="E8" s="731">
        <v>4478</v>
      </c>
      <c r="F8" s="731">
        <v>4809</v>
      </c>
      <c r="G8" s="731">
        <v>5448</v>
      </c>
      <c r="H8" s="731">
        <v>5513</v>
      </c>
      <c r="I8" s="731">
        <v>5308</v>
      </c>
      <c r="J8" s="731">
        <v>5363</v>
      </c>
      <c r="K8" s="731">
        <v>4714</v>
      </c>
      <c r="L8" s="731">
        <v>5478</v>
      </c>
      <c r="M8" s="731">
        <v>3576</v>
      </c>
      <c r="N8" s="737">
        <v>0.86531531531531536</v>
      </c>
      <c r="O8" s="732"/>
    </row>
    <row r="9" spans="1:15" x14ac:dyDescent="0.2">
      <c r="A9" s="84">
        <v>4</v>
      </c>
      <c r="B9" s="152" t="s">
        <v>443</v>
      </c>
      <c r="C9" s="731">
        <v>4925</v>
      </c>
      <c r="D9" s="731">
        <v>4629</v>
      </c>
      <c r="E9" s="731">
        <v>5771</v>
      </c>
      <c r="F9" s="731">
        <v>5426</v>
      </c>
      <c r="G9" s="731">
        <v>6062</v>
      </c>
      <c r="H9" s="731">
        <v>6417</v>
      </c>
      <c r="I9" s="731">
        <v>6606</v>
      </c>
      <c r="J9" s="731">
        <v>6856</v>
      </c>
      <c r="K9" s="731">
        <v>6718</v>
      </c>
      <c r="L9" s="731">
        <v>7610</v>
      </c>
      <c r="M9" s="731">
        <v>5540</v>
      </c>
      <c r="N9" s="737">
        <v>0.80857002134296507</v>
      </c>
      <c r="O9" s="732"/>
    </row>
    <row r="10" spans="1:15" x14ac:dyDescent="0.2">
      <c r="A10" s="84">
        <v>5</v>
      </c>
      <c r="B10" s="152" t="s">
        <v>444</v>
      </c>
      <c r="C10" s="731">
        <v>4356</v>
      </c>
      <c r="D10" s="731">
        <v>3895</v>
      </c>
      <c r="E10" s="731">
        <v>4387</v>
      </c>
      <c r="F10" s="731">
        <v>4427</v>
      </c>
      <c r="G10" s="731">
        <v>5269</v>
      </c>
      <c r="H10" s="731">
        <v>5213</v>
      </c>
      <c r="I10" s="731">
        <v>5419</v>
      </c>
      <c r="J10" s="731">
        <v>6336</v>
      </c>
      <c r="K10" s="731">
        <v>5652</v>
      </c>
      <c r="L10" s="731">
        <v>7365</v>
      </c>
      <c r="M10" s="731">
        <v>4314</v>
      </c>
      <c r="N10" s="737">
        <v>0.84615384615384615</v>
      </c>
      <c r="O10" s="732"/>
    </row>
    <row r="11" spans="1:15" x14ac:dyDescent="0.2">
      <c r="A11" s="84">
        <v>6</v>
      </c>
      <c r="B11" s="152" t="s">
        <v>445</v>
      </c>
      <c r="C11" s="731">
        <v>8377</v>
      </c>
      <c r="D11" s="731">
        <v>9232</v>
      </c>
      <c r="E11" s="731">
        <v>8490</v>
      </c>
      <c r="F11" s="731">
        <v>8621</v>
      </c>
      <c r="G11" s="731">
        <v>10698</v>
      </c>
      <c r="H11" s="731">
        <v>22041</v>
      </c>
      <c r="I11" s="731">
        <v>16053</v>
      </c>
      <c r="J11" s="731">
        <v>14521</v>
      </c>
      <c r="K11" s="731">
        <v>17580</v>
      </c>
      <c r="L11" s="731">
        <v>14387</v>
      </c>
      <c r="M11" s="731">
        <v>8000</v>
      </c>
      <c r="N11" s="737">
        <v>0.30575224468939338</v>
      </c>
      <c r="O11" s="732"/>
    </row>
    <row r="12" spans="1:15" x14ac:dyDescent="0.2">
      <c r="A12" s="84">
        <v>7</v>
      </c>
      <c r="B12" s="152" t="s">
        <v>446</v>
      </c>
      <c r="C12" s="731">
        <v>6491</v>
      </c>
      <c r="D12" s="731">
        <v>6017</v>
      </c>
      <c r="E12" s="731">
        <v>7077</v>
      </c>
      <c r="F12" s="731">
        <v>7107</v>
      </c>
      <c r="G12" s="731">
        <v>7974</v>
      </c>
      <c r="H12" s="731">
        <v>8054</v>
      </c>
      <c r="I12" s="731">
        <v>7856</v>
      </c>
      <c r="J12" s="731">
        <v>8357</v>
      </c>
      <c r="K12" s="731">
        <v>7741</v>
      </c>
      <c r="L12" s="731">
        <v>9840</v>
      </c>
      <c r="M12" s="731">
        <v>6995</v>
      </c>
      <c r="N12" s="737">
        <v>0.87823028007035586</v>
      </c>
      <c r="O12" s="732"/>
    </row>
    <row r="13" spans="1:15" x14ac:dyDescent="0.2">
      <c r="A13" s="84">
        <v>8</v>
      </c>
      <c r="B13" s="152" t="s">
        <v>447</v>
      </c>
      <c r="C13" s="731">
        <v>26921</v>
      </c>
      <c r="D13" s="731">
        <v>24964</v>
      </c>
      <c r="E13" s="731">
        <v>24802</v>
      </c>
      <c r="F13" s="731">
        <v>26501</v>
      </c>
      <c r="G13" s="731">
        <v>32502</v>
      </c>
      <c r="H13" s="731">
        <v>28406</v>
      </c>
      <c r="I13" s="731">
        <v>27473</v>
      </c>
      <c r="J13" s="731">
        <v>29733</v>
      </c>
      <c r="K13" s="731">
        <v>28606</v>
      </c>
      <c r="L13" s="731">
        <v>35217</v>
      </c>
      <c r="M13" s="731">
        <v>21437</v>
      </c>
      <c r="N13" s="737">
        <v>0.9225839616175463</v>
      </c>
      <c r="O13" s="732"/>
    </row>
    <row r="14" spans="1:15" x14ac:dyDescent="0.2">
      <c r="A14" s="84">
        <v>9</v>
      </c>
      <c r="B14" s="152" t="s">
        <v>448</v>
      </c>
      <c r="C14" s="731">
        <v>2094</v>
      </c>
      <c r="D14" s="731">
        <v>1904</v>
      </c>
      <c r="E14" s="731">
        <v>2171</v>
      </c>
      <c r="F14" s="731">
        <v>2077</v>
      </c>
      <c r="G14" s="731">
        <v>2211</v>
      </c>
      <c r="H14" s="731">
        <v>1977</v>
      </c>
      <c r="I14" s="731">
        <v>2054</v>
      </c>
      <c r="J14" s="731">
        <v>2309</v>
      </c>
      <c r="K14" s="731">
        <v>2260</v>
      </c>
      <c r="L14" s="731">
        <v>2883</v>
      </c>
      <c r="M14" s="731">
        <v>1650</v>
      </c>
      <c r="N14" s="737">
        <v>0.71687778158165016</v>
      </c>
      <c r="O14" s="732"/>
    </row>
    <row r="15" spans="1:15" x14ac:dyDescent="0.2">
      <c r="A15" s="144">
        <v>10</v>
      </c>
      <c r="B15" s="145" t="s">
        <v>449</v>
      </c>
      <c r="C15" s="733">
        <v>16053</v>
      </c>
      <c r="D15" s="733">
        <v>16380</v>
      </c>
      <c r="E15" s="733">
        <v>17327</v>
      </c>
      <c r="F15" s="733">
        <v>17527</v>
      </c>
      <c r="G15" s="733">
        <v>17713</v>
      </c>
      <c r="H15" s="733">
        <v>18159</v>
      </c>
      <c r="I15" s="733">
        <v>17455</v>
      </c>
      <c r="J15" s="733">
        <v>18831</v>
      </c>
      <c r="K15" s="733">
        <v>17132</v>
      </c>
      <c r="L15" s="733">
        <v>21756</v>
      </c>
      <c r="M15" s="733">
        <v>13520</v>
      </c>
      <c r="N15" s="737">
        <v>0.78116788321167885</v>
      </c>
      <c r="O15" s="732"/>
    </row>
    <row r="17" spans="1:16" x14ac:dyDescent="0.2">
      <c r="C17" s="42" t="s">
        <v>162</v>
      </c>
      <c r="D17" t="s">
        <v>162</v>
      </c>
      <c r="E17" t="s">
        <v>162</v>
      </c>
      <c r="F17" t="s">
        <v>162</v>
      </c>
      <c r="G17" t="s">
        <v>162</v>
      </c>
      <c r="H17" t="s">
        <v>162</v>
      </c>
      <c r="I17" s="42" t="s">
        <v>162</v>
      </c>
      <c r="J17" s="42" t="s">
        <v>162</v>
      </c>
      <c r="K17" s="42" t="s">
        <v>162</v>
      </c>
      <c r="L17" s="42" t="s">
        <v>162</v>
      </c>
      <c r="M17" s="42" t="s">
        <v>162</v>
      </c>
    </row>
    <row r="18" spans="1:16" x14ac:dyDescent="0.2">
      <c r="A18" s="141">
        <v>2</v>
      </c>
      <c r="B18" s="142" t="s">
        <v>135</v>
      </c>
      <c r="C18" s="729" t="s">
        <v>344</v>
      </c>
      <c r="D18" s="45" t="s">
        <v>345</v>
      </c>
      <c r="E18" s="45" t="s">
        <v>346</v>
      </c>
      <c r="F18" s="45" t="s">
        <v>347</v>
      </c>
      <c r="G18" s="45" t="s">
        <v>348</v>
      </c>
      <c r="H18" s="45" t="s">
        <v>349</v>
      </c>
      <c r="I18" s="45" t="s">
        <v>360</v>
      </c>
      <c r="J18" s="45" t="s">
        <v>490</v>
      </c>
      <c r="K18" s="45" t="s">
        <v>577</v>
      </c>
      <c r="L18" s="45" t="s">
        <v>584</v>
      </c>
      <c r="M18" s="45" t="s">
        <v>666</v>
      </c>
      <c r="N18" t="s">
        <v>703</v>
      </c>
      <c r="P18" t="s">
        <v>704</v>
      </c>
    </row>
    <row r="19" spans="1:16" x14ac:dyDescent="0.2">
      <c r="A19" s="144"/>
      <c r="B19" s="145"/>
      <c r="C19" s="730" t="s">
        <v>350</v>
      </c>
      <c r="D19" s="49" t="s">
        <v>351</v>
      </c>
      <c r="E19" s="49" t="s">
        <v>352</v>
      </c>
      <c r="F19" s="49" t="s">
        <v>353</v>
      </c>
      <c r="G19" s="49" t="s">
        <v>354</v>
      </c>
      <c r="H19" s="49" t="s">
        <v>355</v>
      </c>
      <c r="I19" s="49" t="s">
        <v>361</v>
      </c>
      <c r="J19" s="49" t="s">
        <v>491</v>
      </c>
      <c r="K19" s="49" t="s">
        <v>578</v>
      </c>
      <c r="L19" s="49" t="s">
        <v>585</v>
      </c>
      <c r="M19" s="49" t="s">
        <v>667</v>
      </c>
      <c r="N19" s="737"/>
      <c r="O19" s="737">
        <v>0.8723110110512845</v>
      </c>
      <c r="P19" s="737">
        <v>0.4058986730442492</v>
      </c>
    </row>
    <row r="20" spans="1:16" x14ac:dyDescent="0.2">
      <c r="A20" s="141">
        <v>0</v>
      </c>
      <c r="B20" s="142" t="s">
        <v>434</v>
      </c>
      <c r="C20" s="734">
        <v>497650</v>
      </c>
      <c r="D20" s="734">
        <v>487876</v>
      </c>
      <c r="E20" s="734">
        <v>512114</v>
      </c>
      <c r="F20" s="734">
        <v>531346</v>
      </c>
      <c r="G20" s="734">
        <v>527084</v>
      </c>
      <c r="H20" s="734">
        <v>579280</v>
      </c>
      <c r="I20" s="734">
        <v>558883</v>
      </c>
      <c r="J20" s="734">
        <v>591371</v>
      </c>
      <c r="K20" s="734">
        <v>539512</v>
      </c>
      <c r="L20" s="734">
        <v>565148</v>
      </c>
      <c r="M20" s="734">
        <v>263592</v>
      </c>
      <c r="N20" s="737">
        <v>0.8938947875147516</v>
      </c>
      <c r="O20" s="737">
        <v>0.4664123380070353</v>
      </c>
      <c r="P20" s="737">
        <v>0.8723110110512845</v>
      </c>
    </row>
    <row r="21" spans="1:16" x14ac:dyDescent="0.2">
      <c r="A21" s="84">
        <v>1</v>
      </c>
      <c r="B21" s="152" t="s">
        <v>440</v>
      </c>
      <c r="C21" s="731">
        <v>139014</v>
      </c>
      <c r="D21" s="731">
        <v>135536</v>
      </c>
      <c r="E21" s="731">
        <v>143516</v>
      </c>
      <c r="F21" s="731">
        <v>156070</v>
      </c>
      <c r="G21" s="731">
        <v>152466</v>
      </c>
      <c r="H21" s="731">
        <v>162952</v>
      </c>
      <c r="I21" s="731">
        <v>158401</v>
      </c>
      <c r="J21" s="731">
        <v>181303</v>
      </c>
      <c r="K21" s="731">
        <v>151404</v>
      </c>
      <c r="L21" s="731">
        <v>159225</v>
      </c>
      <c r="M21" s="731">
        <v>58171</v>
      </c>
      <c r="N21" s="737">
        <v>1</v>
      </c>
      <c r="O21" s="737">
        <v>0.36533835766996386</v>
      </c>
      <c r="P21" s="737">
        <v>0.77123703071421312</v>
      </c>
    </row>
    <row r="22" spans="1:16" x14ac:dyDescent="0.2">
      <c r="A22" s="84">
        <v>2</v>
      </c>
      <c r="B22" s="152" t="s">
        <v>441</v>
      </c>
      <c r="C22" s="731">
        <v>59674</v>
      </c>
      <c r="D22" s="731">
        <v>56564</v>
      </c>
      <c r="E22" s="731">
        <v>57322</v>
      </c>
      <c r="F22" s="731">
        <v>60784</v>
      </c>
      <c r="G22" s="731">
        <v>59559</v>
      </c>
      <c r="H22" s="731">
        <v>63859</v>
      </c>
      <c r="I22" s="731">
        <v>64150</v>
      </c>
      <c r="J22" s="731">
        <v>64261</v>
      </c>
      <c r="K22" s="731">
        <v>60417</v>
      </c>
      <c r="L22" s="731">
        <v>64555</v>
      </c>
      <c r="M22" s="731">
        <v>28653</v>
      </c>
      <c r="N22" s="737">
        <v>0.88942214538029307</v>
      </c>
      <c r="O22" s="737">
        <v>0.44385407791805437</v>
      </c>
      <c r="P22" s="737">
        <v>0.84975275096230352</v>
      </c>
    </row>
    <row r="23" spans="1:16" x14ac:dyDescent="0.2">
      <c r="A23" s="84">
        <v>3</v>
      </c>
      <c r="B23" s="152" t="s">
        <v>442</v>
      </c>
      <c r="C23" s="731">
        <v>69455</v>
      </c>
      <c r="D23" s="731">
        <v>66376</v>
      </c>
      <c r="E23" s="731">
        <v>68104</v>
      </c>
      <c r="F23" s="731">
        <v>67032</v>
      </c>
      <c r="G23" s="731">
        <v>66603</v>
      </c>
      <c r="H23" s="731">
        <v>72263</v>
      </c>
      <c r="I23" s="731">
        <v>69441</v>
      </c>
      <c r="J23" s="731">
        <v>72256</v>
      </c>
      <c r="K23" s="731">
        <v>79478</v>
      </c>
      <c r="L23" s="731">
        <v>79265</v>
      </c>
      <c r="M23" s="731">
        <v>42979</v>
      </c>
      <c r="N23" s="737">
        <v>0.86787289607517271</v>
      </c>
      <c r="O23" s="737">
        <v>0.54221913833343849</v>
      </c>
      <c r="P23" s="737">
        <v>0.94811781137768769</v>
      </c>
    </row>
    <row r="24" spans="1:16" x14ac:dyDescent="0.2">
      <c r="A24" s="84">
        <v>4</v>
      </c>
      <c r="B24" s="152" t="s">
        <v>443</v>
      </c>
      <c r="C24" s="731">
        <v>37377</v>
      </c>
      <c r="D24" s="731">
        <v>35994</v>
      </c>
      <c r="E24" s="731">
        <v>35797</v>
      </c>
      <c r="F24" s="731">
        <v>35941</v>
      </c>
      <c r="G24" s="731">
        <v>35123</v>
      </c>
      <c r="H24" s="731">
        <v>37606</v>
      </c>
      <c r="I24" s="731">
        <v>37432</v>
      </c>
      <c r="J24" s="731">
        <v>40204</v>
      </c>
      <c r="K24" s="731">
        <v>37721</v>
      </c>
      <c r="L24" s="731">
        <v>41501</v>
      </c>
      <c r="M24" s="731">
        <v>21462</v>
      </c>
      <c r="N24" s="737">
        <v>0.80846599757743554</v>
      </c>
      <c r="O24" s="737">
        <v>0.5171441652008385</v>
      </c>
      <c r="P24" s="737">
        <v>0.9230428382450877</v>
      </c>
    </row>
    <row r="25" spans="1:16" x14ac:dyDescent="0.2">
      <c r="A25" s="84">
        <v>5</v>
      </c>
      <c r="B25" s="152" t="s">
        <v>444</v>
      </c>
      <c r="C25" s="731">
        <v>44807</v>
      </c>
      <c r="D25" s="731">
        <v>43636</v>
      </c>
      <c r="E25" s="731">
        <v>44699</v>
      </c>
      <c r="F25" s="731">
        <v>44483</v>
      </c>
      <c r="G25" s="731">
        <v>42892</v>
      </c>
      <c r="H25" s="731">
        <v>46146</v>
      </c>
      <c r="I25" s="731">
        <v>45897</v>
      </c>
      <c r="J25" s="731">
        <v>46243</v>
      </c>
      <c r="K25" s="731">
        <v>43194</v>
      </c>
      <c r="L25" s="731">
        <v>45038</v>
      </c>
      <c r="M25" s="731">
        <v>28911</v>
      </c>
      <c r="N25" s="737">
        <v>0.84624537281861445</v>
      </c>
      <c r="O25" s="737">
        <v>0.64192459700697191</v>
      </c>
      <c r="P25" s="737">
        <v>1.0478232700512211</v>
      </c>
    </row>
    <row r="26" spans="1:16" x14ac:dyDescent="0.2">
      <c r="A26" s="84">
        <v>6</v>
      </c>
      <c r="B26" s="152" t="s">
        <v>445</v>
      </c>
      <c r="C26" s="731">
        <v>40039</v>
      </c>
      <c r="D26" s="731">
        <v>45174</v>
      </c>
      <c r="E26" s="731">
        <v>41618</v>
      </c>
      <c r="F26" s="731">
        <v>45459</v>
      </c>
      <c r="G26" s="731">
        <v>45557</v>
      </c>
      <c r="H26" s="731">
        <v>61612</v>
      </c>
      <c r="I26" s="731">
        <v>54037</v>
      </c>
      <c r="J26" s="731">
        <v>53388</v>
      </c>
      <c r="K26" s="731">
        <v>46690</v>
      </c>
      <c r="L26" s="731">
        <v>49227</v>
      </c>
      <c r="M26" s="731">
        <v>16903</v>
      </c>
      <c r="N26" s="737">
        <v>0.96913879072469378</v>
      </c>
      <c r="O26" s="737">
        <v>0.34336847664899345</v>
      </c>
      <c r="P26" s="737">
        <v>0.7492671496932426</v>
      </c>
    </row>
    <row r="27" spans="1:16" x14ac:dyDescent="0.2">
      <c r="A27" s="84">
        <v>7</v>
      </c>
      <c r="B27" s="152" t="s">
        <v>446</v>
      </c>
      <c r="C27" s="731">
        <v>22707</v>
      </c>
      <c r="D27" s="731">
        <v>22396</v>
      </c>
      <c r="E27" s="731">
        <v>23068</v>
      </c>
      <c r="F27" s="731">
        <v>23081</v>
      </c>
      <c r="G27" s="731">
        <v>22661</v>
      </c>
      <c r="H27" s="731">
        <v>24294</v>
      </c>
      <c r="I27" s="731">
        <v>23490</v>
      </c>
      <c r="J27" s="731">
        <v>24169</v>
      </c>
      <c r="K27" s="731">
        <v>21219</v>
      </c>
      <c r="L27" s="731">
        <v>22074</v>
      </c>
      <c r="M27" s="731">
        <v>10918</v>
      </c>
      <c r="N27" s="737">
        <v>0.87882189023918256</v>
      </c>
      <c r="O27" s="737">
        <v>0.49460904231222252</v>
      </c>
      <c r="P27" s="737">
        <v>0.90050771535647178</v>
      </c>
    </row>
    <row r="28" spans="1:16" x14ac:dyDescent="0.2">
      <c r="A28" s="84">
        <v>8</v>
      </c>
      <c r="B28" s="152" t="s">
        <v>447</v>
      </c>
      <c r="C28" s="731">
        <v>30453</v>
      </c>
      <c r="D28" s="731">
        <v>30432</v>
      </c>
      <c r="E28" s="731">
        <v>36322</v>
      </c>
      <c r="F28" s="731">
        <v>38561</v>
      </c>
      <c r="G28" s="731">
        <v>38492</v>
      </c>
      <c r="H28" s="731">
        <v>38888</v>
      </c>
      <c r="I28" s="731">
        <v>38061</v>
      </c>
      <c r="J28" s="731">
        <v>38683</v>
      </c>
      <c r="K28" s="731">
        <v>35169</v>
      </c>
      <c r="L28" s="731">
        <v>35156</v>
      </c>
      <c r="M28" s="731">
        <v>17877</v>
      </c>
      <c r="N28" s="737">
        <v>0.92242684921548435</v>
      </c>
      <c r="O28" s="737">
        <v>0.50850494936852886</v>
      </c>
      <c r="P28" s="737">
        <v>0.91440362241277806</v>
      </c>
    </row>
    <row r="29" spans="1:16" x14ac:dyDescent="0.2">
      <c r="A29" s="84">
        <v>9</v>
      </c>
      <c r="B29" s="152" t="s">
        <v>448</v>
      </c>
      <c r="C29" s="731">
        <v>16614</v>
      </c>
      <c r="D29" s="731">
        <v>16748</v>
      </c>
      <c r="E29" s="731">
        <v>17366</v>
      </c>
      <c r="F29" s="731">
        <v>16527</v>
      </c>
      <c r="G29" s="731">
        <v>15860</v>
      </c>
      <c r="H29" s="731">
        <v>17277</v>
      </c>
      <c r="I29" s="731">
        <v>17373</v>
      </c>
      <c r="J29" s="731">
        <v>18372</v>
      </c>
      <c r="K29" s="731">
        <v>17159</v>
      </c>
      <c r="L29" s="731">
        <v>19529</v>
      </c>
      <c r="M29" s="731">
        <v>11587</v>
      </c>
      <c r="N29" s="737">
        <v>0.71593553391364306</v>
      </c>
      <c r="O29" s="737">
        <v>0.59332275078088992</v>
      </c>
      <c r="P29" s="737">
        <v>0.99922142382513912</v>
      </c>
    </row>
    <row r="30" spans="1:16" x14ac:dyDescent="0.2">
      <c r="A30" s="144">
        <v>10</v>
      </c>
      <c r="B30" s="145" t="s">
        <v>449</v>
      </c>
      <c r="C30" s="733">
        <v>37510</v>
      </c>
      <c r="D30" s="733">
        <v>35020</v>
      </c>
      <c r="E30" s="733">
        <v>44302</v>
      </c>
      <c r="F30" s="733">
        <v>43408</v>
      </c>
      <c r="G30" s="733">
        <v>47871</v>
      </c>
      <c r="H30" s="733">
        <v>54383</v>
      </c>
      <c r="I30" s="733">
        <v>50601</v>
      </c>
      <c r="J30" s="733">
        <v>52492</v>
      </c>
      <c r="K30" s="733">
        <v>47061</v>
      </c>
      <c r="L30" s="733">
        <v>49578</v>
      </c>
      <c r="M30" s="733">
        <v>26131</v>
      </c>
      <c r="N30" s="737">
        <v>0.78092144983657064</v>
      </c>
      <c r="O30" s="737">
        <v>0.52706845778369438</v>
      </c>
      <c r="P30" s="737">
        <v>0.93296713082794358</v>
      </c>
    </row>
    <row r="32" spans="1:16" x14ac:dyDescent="0.2">
      <c r="C32" s="42" t="s">
        <v>162</v>
      </c>
      <c r="D32" t="s">
        <v>162</v>
      </c>
      <c r="E32" t="s">
        <v>162</v>
      </c>
      <c r="F32" t="s">
        <v>162</v>
      </c>
      <c r="G32" t="s">
        <v>162</v>
      </c>
      <c r="I32" s="42" t="s">
        <v>162</v>
      </c>
      <c r="J32" s="42" t="s">
        <v>162</v>
      </c>
      <c r="K32" s="42" t="s">
        <v>162</v>
      </c>
      <c r="L32" s="42" t="s">
        <v>162</v>
      </c>
      <c r="M32" s="42" t="s">
        <v>162</v>
      </c>
    </row>
    <row r="33" spans="1:14" x14ac:dyDescent="0.2">
      <c r="A33" s="141">
        <v>3</v>
      </c>
      <c r="B33" s="142" t="s">
        <v>681</v>
      </c>
      <c r="C33" s="729" t="s">
        <v>344</v>
      </c>
      <c r="D33" s="45" t="s">
        <v>345</v>
      </c>
      <c r="E33" s="45" t="s">
        <v>346</v>
      </c>
      <c r="F33" s="45" t="s">
        <v>347</v>
      </c>
      <c r="G33" s="45" t="s">
        <v>348</v>
      </c>
      <c r="H33" s="45" t="s">
        <v>349</v>
      </c>
      <c r="I33" s="45" t="s">
        <v>360</v>
      </c>
      <c r="J33" s="45" t="s">
        <v>490</v>
      </c>
      <c r="K33" s="45" t="s">
        <v>577</v>
      </c>
      <c r="L33" s="45" t="s">
        <v>584</v>
      </c>
      <c r="M33" s="45" t="s">
        <v>666</v>
      </c>
      <c r="N33" t="s">
        <v>703</v>
      </c>
    </row>
    <row r="34" spans="1:14" x14ac:dyDescent="0.2">
      <c r="A34" s="144"/>
      <c r="B34" s="145"/>
      <c r="C34" s="730" t="s">
        <v>350</v>
      </c>
      <c r="D34" s="49" t="s">
        <v>351</v>
      </c>
      <c r="E34" s="49" t="s">
        <v>352</v>
      </c>
      <c r="F34" s="49" t="s">
        <v>353</v>
      </c>
      <c r="G34" s="49" t="s">
        <v>354</v>
      </c>
      <c r="H34" s="49" t="s">
        <v>355</v>
      </c>
      <c r="I34" s="49" t="s">
        <v>361</v>
      </c>
      <c r="J34" s="49" t="s">
        <v>491</v>
      </c>
      <c r="K34" s="49" t="s">
        <v>578</v>
      </c>
      <c r="L34" s="49" t="s">
        <v>585</v>
      </c>
      <c r="M34" s="49" t="s">
        <v>667</v>
      </c>
    </row>
    <row r="35" spans="1:14" x14ac:dyDescent="0.2">
      <c r="A35" s="141">
        <v>0</v>
      </c>
      <c r="B35" s="142" t="s">
        <v>434</v>
      </c>
      <c r="C35" s="734">
        <v>729287</v>
      </c>
      <c r="D35" s="734">
        <v>697763</v>
      </c>
      <c r="E35" s="734">
        <v>747704</v>
      </c>
      <c r="F35" s="734">
        <v>792182</v>
      </c>
      <c r="G35" s="734">
        <v>810150</v>
      </c>
      <c r="H35" s="734">
        <v>875429</v>
      </c>
      <c r="I35" s="734">
        <v>858191</v>
      </c>
      <c r="J35" s="734">
        <v>900028</v>
      </c>
      <c r="K35" s="734">
        <v>895246</v>
      </c>
      <c r="L35" s="734">
        <v>930113</v>
      </c>
      <c r="M35" s="734">
        <v>557949</v>
      </c>
      <c r="N35" s="737">
        <v>0.88580093962405326</v>
      </c>
    </row>
    <row r="36" spans="1:14" x14ac:dyDescent="0.2">
      <c r="A36" s="84">
        <v>1</v>
      </c>
      <c r="B36" s="152" t="s">
        <v>440</v>
      </c>
      <c r="C36" s="731">
        <v>196835</v>
      </c>
      <c r="D36" s="731">
        <v>187851</v>
      </c>
      <c r="E36" s="731">
        <v>206181</v>
      </c>
      <c r="F36" s="731">
        <v>228914</v>
      </c>
      <c r="G36" s="731">
        <v>231325</v>
      </c>
      <c r="H36" s="731">
        <v>243919</v>
      </c>
      <c r="I36" s="731">
        <v>239918</v>
      </c>
      <c r="J36" s="731">
        <v>269961</v>
      </c>
      <c r="K36" s="731">
        <v>242817</v>
      </c>
      <c r="L36" s="731">
        <v>259053</v>
      </c>
      <c r="M36" s="731">
        <v>126879</v>
      </c>
      <c r="N36" s="737">
        <v>1</v>
      </c>
    </row>
    <row r="37" spans="1:14" x14ac:dyDescent="0.2">
      <c r="A37" s="84">
        <v>2</v>
      </c>
      <c r="B37" s="152" t="s">
        <v>441</v>
      </c>
      <c r="C37" s="731">
        <v>74348</v>
      </c>
      <c r="D37" s="731">
        <v>68970</v>
      </c>
      <c r="E37" s="731">
        <v>71796</v>
      </c>
      <c r="F37" s="731">
        <v>78263</v>
      </c>
      <c r="G37" s="731">
        <v>79805</v>
      </c>
      <c r="H37" s="731">
        <v>83836</v>
      </c>
      <c r="I37" s="731">
        <v>85783</v>
      </c>
      <c r="J37" s="731">
        <v>86353</v>
      </c>
      <c r="K37" s="731">
        <v>89529</v>
      </c>
      <c r="L37" s="731">
        <v>94226</v>
      </c>
      <c r="M37" s="731">
        <v>53007</v>
      </c>
      <c r="N37" s="737">
        <v>0.88944717606383616</v>
      </c>
    </row>
    <row r="38" spans="1:14" x14ac:dyDescent="0.2">
      <c r="A38" s="84">
        <v>3</v>
      </c>
      <c r="B38" s="152" t="s">
        <v>442</v>
      </c>
      <c r="C38" s="731">
        <v>89591</v>
      </c>
      <c r="D38" s="731">
        <v>84416</v>
      </c>
      <c r="E38" s="731">
        <v>88170</v>
      </c>
      <c r="F38" s="731">
        <v>89163</v>
      </c>
      <c r="G38" s="731">
        <v>91765</v>
      </c>
      <c r="H38" s="731">
        <v>96933</v>
      </c>
      <c r="I38" s="731">
        <v>95091</v>
      </c>
      <c r="J38" s="731">
        <v>98907</v>
      </c>
      <c r="K38" s="731">
        <v>118624</v>
      </c>
      <c r="L38" s="731">
        <v>115724</v>
      </c>
      <c r="M38" s="731">
        <v>77820</v>
      </c>
      <c r="N38" s="737">
        <v>0.86788596227804204</v>
      </c>
    </row>
    <row r="39" spans="1:14" x14ac:dyDescent="0.2">
      <c r="A39" s="84">
        <v>4</v>
      </c>
      <c r="B39" s="152" t="s">
        <v>443</v>
      </c>
      <c r="C39" s="731">
        <v>49676</v>
      </c>
      <c r="D39" s="731">
        <v>46713</v>
      </c>
      <c r="E39" s="731">
        <v>48218</v>
      </c>
      <c r="F39" s="731">
        <v>49431</v>
      </c>
      <c r="G39" s="731">
        <v>50013</v>
      </c>
      <c r="H39" s="731">
        <v>52405</v>
      </c>
      <c r="I39" s="731">
        <v>53274</v>
      </c>
      <c r="J39" s="731">
        <v>56940</v>
      </c>
      <c r="K39" s="731">
        <v>58603</v>
      </c>
      <c r="L39" s="731">
        <v>63153</v>
      </c>
      <c r="M39" s="731">
        <v>41374</v>
      </c>
      <c r="N39" s="737">
        <v>0.80850232739819672</v>
      </c>
    </row>
    <row r="40" spans="1:14" x14ac:dyDescent="0.2">
      <c r="A40" s="84">
        <v>5</v>
      </c>
      <c r="B40" s="152" t="s">
        <v>444</v>
      </c>
      <c r="C40" s="731">
        <v>76228</v>
      </c>
      <c r="D40" s="731">
        <v>72510</v>
      </c>
      <c r="E40" s="731">
        <v>76186</v>
      </c>
      <c r="F40" s="731">
        <v>77575</v>
      </c>
      <c r="G40" s="731">
        <v>77815</v>
      </c>
      <c r="H40" s="731">
        <v>81485</v>
      </c>
      <c r="I40" s="731">
        <v>82968</v>
      </c>
      <c r="J40" s="731">
        <v>84094</v>
      </c>
      <c r="K40" s="731">
        <v>85787</v>
      </c>
      <c r="L40" s="731">
        <v>88190</v>
      </c>
      <c r="M40" s="731">
        <v>69340</v>
      </c>
      <c r="N40" s="737">
        <v>0.84631013311720749</v>
      </c>
    </row>
    <row r="41" spans="1:14" x14ac:dyDescent="0.2">
      <c r="A41" s="84">
        <v>6</v>
      </c>
      <c r="B41" s="152" t="s">
        <v>445</v>
      </c>
      <c r="C41" s="731">
        <v>51353</v>
      </c>
      <c r="D41" s="731">
        <v>56152</v>
      </c>
      <c r="E41" s="731">
        <v>52833</v>
      </c>
      <c r="F41" s="731">
        <v>58601</v>
      </c>
      <c r="G41" s="731">
        <v>60305</v>
      </c>
      <c r="H41" s="731">
        <v>86158</v>
      </c>
      <c r="I41" s="731">
        <v>74888</v>
      </c>
      <c r="J41" s="731">
        <v>71736</v>
      </c>
      <c r="K41" s="731">
        <v>72074</v>
      </c>
      <c r="L41" s="731">
        <v>71487</v>
      </c>
      <c r="M41" s="731">
        <v>32148</v>
      </c>
      <c r="N41" s="737">
        <v>0.74367514807466728</v>
      </c>
    </row>
    <row r="42" spans="1:14" x14ac:dyDescent="0.2">
      <c r="A42" s="84">
        <v>7</v>
      </c>
      <c r="B42" s="152" t="s">
        <v>446</v>
      </c>
      <c r="C42" s="731">
        <v>38505</v>
      </c>
      <c r="D42" s="731">
        <v>36645</v>
      </c>
      <c r="E42" s="731">
        <v>39252</v>
      </c>
      <c r="F42" s="731">
        <v>40129</v>
      </c>
      <c r="G42" s="731">
        <v>40646</v>
      </c>
      <c r="H42" s="731">
        <v>42647</v>
      </c>
      <c r="I42" s="731">
        <v>41961</v>
      </c>
      <c r="J42" s="731">
        <v>42992</v>
      </c>
      <c r="K42" s="731">
        <v>41374</v>
      </c>
      <c r="L42" s="731">
        <v>43036</v>
      </c>
      <c r="M42" s="731">
        <v>27716</v>
      </c>
      <c r="N42" s="737">
        <v>0.87866824882479122</v>
      </c>
    </row>
    <row r="43" spans="1:14" x14ac:dyDescent="0.2">
      <c r="A43" s="84">
        <v>8</v>
      </c>
      <c r="B43" s="152" t="s">
        <v>447</v>
      </c>
      <c r="C43" s="731">
        <v>58126</v>
      </c>
      <c r="D43" s="731">
        <v>55892</v>
      </c>
      <c r="E43" s="731">
        <v>67981</v>
      </c>
      <c r="F43" s="731">
        <v>73516</v>
      </c>
      <c r="G43" s="731">
        <v>75310</v>
      </c>
      <c r="H43" s="731">
        <v>75079</v>
      </c>
      <c r="I43" s="731">
        <v>74925</v>
      </c>
      <c r="J43" s="731">
        <v>75416</v>
      </c>
      <c r="K43" s="731">
        <v>74158</v>
      </c>
      <c r="L43" s="731">
        <v>75624</v>
      </c>
      <c r="M43" s="731">
        <v>48166</v>
      </c>
      <c r="N43" s="737">
        <v>0.92253241703302813</v>
      </c>
    </row>
    <row r="44" spans="1:14" x14ac:dyDescent="0.2">
      <c r="A44" s="84">
        <v>9</v>
      </c>
      <c r="B44" s="152" t="s">
        <v>448</v>
      </c>
      <c r="C44" s="731">
        <v>24550</v>
      </c>
      <c r="D44" s="731">
        <v>23985</v>
      </c>
      <c r="E44" s="731">
        <v>25669</v>
      </c>
      <c r="F44" s="731">
        <v>24911</v>
      </c>
      <c r="G44" s="731">
        <v>24654</v>
      </c>
      <c r="H44" s="731">
        <v>26051</v>
      </c>
      <c r="I44" s="731">
        <v>26786</v>
      </c>
      <c r="J44" s="731">
        <v>28353</v>
      </c>
      <c r="K44" s="731">
        <v>28968</v>
      </c>
      <c r="L44" s="731">
        <v>32204</v>
      </c>
      <c r="M44" s="731">
        <v>23701</v>
      </c>
      <c r="N44" s="737">
        <v>0.71605658451217735</v>
      </c>
    </row>
    <row r="45" spans="1:14" x14ac:dyDescent="0.2">
      <c r="A45" s="144">
        <v>10</v>
      </c>
      <c r="B45" s="145" t="s">
        <v>449</v>
      </c>
      <c r="C45" s="733">
        <v>70075</v>
      </c>
      <c r="D45" s="733">
        <v>64629</v>
      </c>
      <c r="E45" s="733">
        <v>71418</v>
      </c>
      <c r="F45" s="733">
        <v>71679</v>
      </c>
      <c r="G45" s="733">
        <v>78512</v>
      </c>
      <c r="H45" s="733">
        <v>86916</v>
      </c>
      <c r="I45" s="733">
        <v>82597</v>
      </c>
      <c r="J45" s="733">
        <v>85276</v>
      </c>
      <c r="K45" s="733">
        <v>83312</v>
      </c>
      <c r="L45" s="733">
        <v>87416</v>
      </c>
      <c r="M45" s="733">
        <v>57798</v>
      </c>
      <c r="N45" s="737">
        <v>0.89868547611413918</v>
      </c>
    </row>
    <row r="46" spans="1:14" x14ac:dyDescent="0.2">
      <c r="L46" t="s">
        <v>161</v>
      </c>
    </row>
    <row r="47" spans="1:14" x14ac:dyDescent="0.2">
      <c r="C47" s="42" t="s">
        <v>162</v>
      </c>
      <c r="D47" t="s">
        <v>162</v>
      </c>
      <c r="E47" t="s">
        <v>162</v>
      </c>
      <c r="F47" t="s">
        <v>162</v>
      </c>
      <c r="G47" t="s">
        <v>162</v>
      </c>
      <c r="H47" t="s">
        <v>162</v>
      </c>
      <c r="I47" s="42" t="s">
        <v>162</v>
      </c>
      <c r="J47" s="42" t="s">
        <v>162</v>
      </c>
      <c r="K47" s="42" t="s">
        <v>162</v>
      </c>
      <c r="L47" s="42" t="s">
        <v>162</v>
      </c>
      <c r="M47" s="42" t="s">
        <v>162</v>
      </c>
    </row>
    <row r="48" spans="1:14" x14ac:dyDescent="0.2">
      <c r="A48" s="141">
        <v>4</v>
      </c>
      <c r="B48" s="142" t="s">
        <v>682</v>
      </c>
      <c r="C48" s="729" t="s">
        <v>344</v>
      </c>
      <c r="D48" s="45" t="s">
        <v>345</v>
      </c>
      <c r="E48" s="45" t="s">
        <v>346</v>
      </c>
      <c r="F48" s="45" t="s">
        <v>347</v>
      </c>
      <c r="G48" s="45" t="s">
        <v>348</v>
      </c>
      <c r="H48" s="45" t="s">
        <v>349</v>
      </c>
      <c r="I48" s="45" t="s">
        <v>360</v>
      </c>
      <c r="J48" s="45" t="s">
        <v>490</v>
      </c>
      <c r="K48" s="45" t="s">
        <v>577</v>
      </c>
      <c r="L48" s="45" t="s">
        <v>584</v>
      </c>
      <c r="M48" s="45" t="s">
        <v>666</v>
      </c>
      <c r="N48" t="s">
        <v>703</v>
      </c>
    </row>
    <row r="49" spans="1:14" x14ac:dyDescent="0.2">
      <c r="A49" s="144"/>
      <c r="B49" s="145"/>
      <c r="C49" s="730" t="s">
        <v>350</v>
      </c>
      <c r="D49" s="49" t="s">
        <v>351</v>
      </c>
      <c r="E49" s="49" t="s">
        <v>352</v>
      </c>
      <c r="F49" s="49" t="s">
        <v>353</v>
      </c>
      <c r="G49" s="49" t="s">
        <v>354</v>
      </c>
      <c r="H49" s="49" t="s">
        <v>355</v>
      </c>
      <c r="I49" s="49" t="s">
        <v>361</v>
      </c>
      <c r="J49" s="49" t="s">
        <v>491</v>
      </c>
      <c r="K49" s="49" t="s">
        <v>578</v>
      </c>
      <c r="L49" s="49" t="s">
        <v>585</v>
      </c>
      <c r="M49" s="49" t="s">
        <v>667</v>
      </c>
    </row>
    <row r="50" spans="1:14" x14ac:dyDescent="0.2">
      <c r="A50" s="141">
        <v>0</v>
      </c>
      <c r="B50" s="142" t="s">
        <v>434</v>
      </c>
      <c r="C50" s="734">
        <v>1353042</v>
      </c>
      <c r="D50" s="734">
        <v>1312815</v>
      </c>
      <c r="E50" s="734">
        <v>1391413</v>
      </c>
      <c r="F50" s="734">
        <v>1460948</v>
      </c>
      <c r="G50" s="734">
        <v>1495132</v>
      </c>
      <c r="H50" s="734">
        <v>1621564</v>
      </c>
      <c r="I50" s="734">
        <v>1576892</v>
      </c>
      <c r="J50" s="734">
        <v>1661471</v>
      </c>
      <c r="K50" s="734">
        <v>1591741</v>
      </c>
      <c r="L50" s="734">
        <v>1684998</v>
      </c>
      <c r="M50" s="734">
        <v>937522</v>
      </c>
      <c r="N50" s="736">
        <v>1</v>
      </c>
    </row>
    <row r="51" spans="1:14" x14ac:dyDescent="0.2">
      <c r="A51" s="84">
        <v>1</v>
      </c>
      <c r="B51" s="152" t="s">
        <v>440</v>
      </c>
      <c r="C51" s="731">
        <v>384168</v>
      </c>
      <c r="D51" s="731">
        <v>373687</v>
      </c>
      <c r="E51" s="731">
        <v>401927</v>
      </c>
      <c r="F51" s="731">
        <v>440481</v>
      </c>
      <c r="G51" s="731">
        <v>447252</v>
      </c>
      <c r="H51" s="731">
        <v>470658</v>
      </c>
      <c r="I51" s="731">
        <v>462662</v>
      </c>
      <c r="J51" s="731">
        <v>521043</v>
      </c>
      <c r="K51" s="731">
        <v>452498</v>
      </c>
      <c r="L51" s="731">
        <v>493556</v>
      </c>
      <c r="M51" s="731">
        <v>229720</v>
      </c>
      <c r="N51" s="736">
        <v>1</v>
      </c>
    </row>
    <row r="52" spans="1:14" x14ac:dyDescent="0.2">
      <c r="A52" s="84">
        <v>2</v>
      </c>
      <c r="B52" s="152" t="s">
        <v>441</v>
      </c>
      <c r="C52" s="731">
        <v>138749</v>
      </c>
      <c r="D52" s="731">
        <v>130179</v>
      </c>
      <c r="E52" s="731">
        <v>133980</v>
      </c>
      <c r="F52" s="731">
        <v>144475</v>
      </c>
      <c r="G52" s="731">
        <v>145924</v>
      </c>
      <c r="H52" s="731">
        <v>154983</v>
      </c>
      <c r="I52" s="731">
        <v>157184</v>
      </c>
      <c r="J52" s="731">
        <v>158601</v>
      </c>
      <c r="K52" s="731">
        <v>158249</v>
      </c>
      <c r="L52" s="731">
        <v>168704</v>
      </c>
      <c r="M52" s="731">
        <v>87939</v>
      </c>
      <c r="N52" s="736">
        <v>1</v>
      </c>
    </row>
    <row r="53" spans="1:14" x14ac:dyDescent="0.2">
      <c r="A53" s="84">
        <v>3</v>
      </c>
      <c r="B53" s="152" t="s">
        <v>442</v>
      </c>
      <c r="C53" s="731">
        <v>162888</v>
      </c>
      <c r="D53" s="731">
        <v>156002</v>
      </c>
      <c r="E53" s="731">
        <v>160752</v>
      </c>
      <c r="F53" s="731">
        <v>161004</v>
      </c>
      <c r="G53" s="731">
        <v>163816</v>
      </c>
      <c r="H53" s="731">
        <v>174709</v>
      </c>
      <c r="I53" s="731">
        <v>169840</v>
      </c>
      <c r="J53" s="731">
        <v>176526</v>
      </c>
      <c r="K53" s="731">
        <v>202816</v>
      </c>
      <c r="L53" s="731">
        <v>200467</v>
      </c>
      <c r="M53" s="731">
        <v>124375</v>
      </c>
      <c r="N53" s="736">
        <v>1</v>
      </c>
    </row>
    <row r="54" spans="1:14" x14ac:dyDescent="0.2">
      <c r="A54" s="84">
        <v>4</v>
      </c>
      <c r="B54" s="152" t="s">
        <v>443</v>
      </c>
      <c r="C54" s="731">
        <v>91978</v>
      </c>
      <c r="D54" s="731">
        <v>87336</v>
      </c>
      <c r="E54" s="731">
        <v>89786</v>
      </c>
      <c r="F54" s="731">
        <v>90798</v>
      </c>
      <c r="G54" s="731">
        <v>91198</v>
      </c>
      <c r="H54" s="731">
        <v>96428</v>
      </c>
      <c r="I54" s="731">
        <v>97312</v>
      </c>
      <c r="J54" s="731">
        <v>104000</v>
      </c>
      <c r="K54" s="731">
        <v>103042</v>
      </c>
      <c r="L54" s="731">
        <v>112264</v>
      </c>
      <c r="M54" s="731">
        <v>68376</v>
      </c>
      <c r="N54" s="736">
        <v>1</v>
      </c>
    </row>
    <row r="55" spans="1:14" x14ac:dyDescent="0.2">
      <c r="A55" s="84">
        <v>5</v>
      </c>
      <c r="B55" s="152" t="s">
        <v>444</v>
      </c>
      <c r="C55" s="731">
        <v>125391</v>
      </c>
      <c r="D55" s="731">
        <v>120041</v>
      </c>
      <c r="E55" s="731">
        <v>125272</v>
      </c>
      <c r="F55" s="731">
        <v>126485</v>
      </c>
      <c r="G55" s="731">
        <v>125976</v>
      </c>
      <c r="H55" s="731">
        <v>132844</v>
      </c>
      <c r="I55" s="731">
        <v>134284</v>
      </c>
      <c r="J55" s="731">
        <v>136673</v>
      </c>
      <c r="K55" s="731">
        <v>134633</v>
      </c>
      <c r="L55" s="731">
        <v>140593</v>
      </c>
      <c r="M55" s="731">
        <v>102565</v>
      </c>
      <c r="N55" s="736">
        <v>1</v>
      </c>
    </row>
    <row r="56" spans="1:14" x14ac:dyDescent="0.2">
      <c r="A56" s="84">
        <v>6</v>
      </c>
      <c r="B56" s="152" t="s">
        <v>445</v>
      </c>
      <c r="C56" s="731">
        <v>99769</v>
      </c>
      <c r="D56" s="731">
        <v>110558</v>
      </c>
      <c r="E56" s="731">
        <v>102941</v>
      </c>
      <c r="F56" s="731">
        <v>112681</v>
      </c>
      <c r="G56" s="731">
        <v>116560</v>
      </c>
      <c r="H56" s="731">
        <v>169811</v>
      </c>
      <c r="I56" s="731">
        <v>144978</v>
      </c>
      <c r="J56" s="731">
        <v>139645</v>
      </c>
      <c r="K56" s="731">
        <v>136344</v>
      </c>
      <c r="L56" s="731">
        <v>135101</v>
      </c>
      <c r="M56" s="731">
        <v>57051</v>
      </c>
      <c r="N56" s="736">
        <v>1</v>
      </c>
    </row>
    <row r="57" spans="1:14" x14ac:dyDescent="0.2">
      <c r="A57" s="84">
        <v>7</v>
      </c>
      <c r="B57" s="152" t="s">
        <v>446</v>
      </c>
      <c r="C57" s="731">
        <v>67703</v>
      </c>
      <c r="D57" s="731">
        <v>65058</v>
      </c>
      <c r="E57" s="731">
        <v>69397</v>
      </c>
      <c r="F57" s="731">
        <v>70317</v>
      </c>
      <c r="G57" s="731">
        <v>71281</v>
      </c>
      <c r="H57" s="731">
        <v>74995</v>
      </c>
      <c r="I57" s="731">
        <v>73307</v>
      </c>
      <c r="J57" s="731">
        <v>75518</v>
      </c>
      <c r="K57" s="731">
        <v>70334</v>
      </c>
      <c r="L57" s="731">
        <v>74950</v>
      </c>
      <c r="M57" s="731">
        <v>45629</v>
      </c>
      <c r="N57" s="736">
        <v>1</v>
      </c>
    </row>
    <row r="58" spans="1:14" x14ac:dyDescent="0.2">
      <c r="A58" s="84">
        <v>8</v>
      </c>
      <c r="B58" s="152" t="s">
        <v>447</v>
      </c>
      <c r="C58" s="731">
        <v>115500</v>
      </c>
      <c r="D58" s="731">
        <v>111288</v>
      </c>
      <c r="E58" s="731">
        <v>129105</v>
      </c>
      <c r="F58" s="731">
        <v>138578</v>
      </c>
      <c r="G58" s="731">
        <v>146304</v>
      </c>
      <c r="H58" s="731">
        <v>142373</v>
      </c>
      <c r="I58" s="731">
        <v>140459</v>
      </c>
      <c r="J58" s="731">
        <v>143832</v>
      </c>
      <c r="K58" s="731">
        <v>137933</v>
      </c>
      <c r="L58" s="731">
        <v>145997</v>
      </c>
      <c r="M58" s="731">
        <v>87480</v>
      </c>
      <c r="N58" s="736">
        <v>1</v>
      </c>
    </row>
    <row r="59" spans="1:14" x14ac:dyDescent="0.2">
      <c r="A59" s="84">
        <v>9</v>
      </c>
      <c r="B59" s="152" t="s">
        <v>448</v>
      </c>
      <c r="C59" s="731">
        <v>43258</v>
      </c>
      <c r="D59" s="731">
        <v>42637</v>
      </c>
      <c r="E59" s="731">
        <v>45206</v>
      </c>
      <c r="F59" s="731">
        <v>43515</v>
      </c>
      <c r="G59" s="731">
        <v>42725</v>
      </c>
      <c r="H59" s="731">
        <v>45305</v>
      </c>
      <c r="I59" s="731">
        <v>46213</v>
      </c>
      <c r="J59" s="731">
        <v>49034</v>
      </c>
      <c r="K59" s="731">
        <v>48387</v>
      </c>
      <c r="L59" s="731">
        <v>54616</v>
      </c>
      <c r="M59" s="731">
        <v>36938</v>
      </c>
      <c r="N59" s="736">
        <v>1</v>
      </c>
    </row>
    <row r="60" spans="1:14" x14ac:dyDescent="0.2">
      <c r="A60" s="144">
        <v>10</v>
      </c>
      <c r="B60" s="145" t="s">
        <v>449</v>
      </c>
      <c r="C60" s="733">
        <v>123638</v>
      </c>
      <c r="D60" s="733">
        <v>116029</v>
      </c>
      <c r="E60" s="733">
        <v>133047</v>
      </c>
      <c r="F60" s="733">
        <v>132614</v>
      </c>
      <c r="G60" s="733">
        <v>144096</v>
      </c>
      <c r="H60" s="733">
        <v>159458</v>
      </c>
      <c r="I60" s="733">
        <v>150653</v>
      </c>
      <c r="J60" s="733">
        <v>156599</v>
      </c>
      <c r="K60" s="733">
        <v>147505</v>
      </c>
      <c r="L60" s="733">
        <v>158750</v>
      </c>
      <c r="M60" s="733">
        <v>97449</v>
      </c>
      <c r="N60" s="736">
        <v>1</v>
      </c>
    </row>
    <row r="62" spans="1:14" x14ac:dyDescent="0.2">
      <c r="C62" s="42" t="s">
        <v>162</v>
      </c>
      <c r="D62" t="s">
        <v>162</v>
      </c>
      <c r="E62" t="s">
        <v>162</v>
      </c>
      <c r="F62" t="s">
        <v>162</v>
      </c>
      <c r="G62" t="s">
        <v>162</v>
      </c>
      <c r="H62" t="s">
        <v>162</v>
      </c>
      <c r="I62" s="42" t="s">
        <v>162</v>
      </c>
      <c r="J62" s="42" t="s">
        <v>162</v>
      </c>
      <c r="K62" s="42" t="s">
        <v>162</v>
      </c>
      <c r="L62" s="42" t="s">
        <v>162</v>
      </c>
      <c r="M62" s="42" t="s">
        <v>162</v>
      </c>
    </row>
    <row r="63" spans="1:14" x14ac:dyDescent="0.2">
      <c r="A63" s="141">
        <v>5</v>
      </c>
      <c r="B63" s="142" t="s">
        <v>683</v>
      </c>
      <c r="C63" s="729" t="s">
        <v>344</v>
      </c>
      <c r="D63" s="45" t="s">
        <v>345</v>
      </c>
      <c r="E63" s="45" t="s">
        <v>346</v>
      </c>
      <c r="F63" s="45" t="s">
        <v>347</v>
      </c>
      <c r="G63" s="45" t="s">
        <v>348</v>
      </c>
      <c r="H63" s="45" t="s">
        <v>349</v>
      </c>
      <c r="I63" s="45" t="s">
        <v>360</v>
      </c>
      <c r="J63" s="45" t="s">
        <v>490</v>
      </c>
      <c r="K63" s="45" t="s">
        <v>577</v>
      </c>
      <c r="L63" s="45" t="s">
        <v>584</v>
      </c>
      <c r="M63" s="45" t="s">
        <v>666</v>
      </c>
      <c r="N63" t="s">
        <v>703</v>
      </c>
    </row>
    <row r="64" spans="1:14" x14ac:dyDescent="0.2">
      <c r="A64" s="144"/>
      <c r="B64" s="145"/>
      <c r="C64" s="730" t="s">
        <v>350</v>
      </c>
      <c r="D64" s="49" t="s">
        <v>351</v>
      </c>
      <c r="E64" s="49" t="s">
        <v>352</v>
      </c>
      <c r="F64" s="49" t="s">
        <v>353</v>
      </c>
      <c r="G64" s="49" t="s">
        <v>354</v>
      </c>
      <c r="H64" s="49" t="s">
        <v>355</v>
      </c>
      <c r="I64" s="49" t="s">
        <v>361</v>
      </c>
      <c r="J64" s="49" t="s">
        <v>491</v>
      </c>
      <c r="K64" s="49" t="s">
        <v>578</v>
      </c>
      <c r="L64" s="49" t="s">
        <v>585</v>
      </c>
      <c r="M64" s="49" t="s">
        <v>667</v>
      </c>
    </row>
    <row r="65" spans="1:14" x14ac:dyDescent="0.2">
      <c r="A65" s="141">
        <v>0</v>
      </c>
      <c r="B65" s="142" t="s">
        <v>434</v>
      </c>
      <c r="C65" s="731">
        <v>623755</v>
      </c>
      <c r="D65" s="731">
        <v>615052</v>
      </c>
      <c r="E65" s="731">
        <v>643709</v>
      </c>
      <c r="F65" s="731">
        <v>668766</v>
      </c>
      <c r="G65" s="731">
        <v>684982</v>
      </c>
      <c r="H65" s="731">
        <v>746135</v>
      </c>
      <c r="I65" s="731">
        <v>718701</v>
      </c>
      <c r="J65" s="731">
        <v>761443</v>
      </c>
      <c r="K65" s="731">
        <v>696495</v>
      </c>
      <c r="L65" s="731">
        <v>754885</v>
      </c>
      <c r="M65" s="731">
        <v>379573</v>
      </c>
      <c r="N65" s="737">
        <v>1</v>
      </c>
    </row>
    <row r="66" spans="1:14" x14ac:dyDescent="0.2">
      <c r="A66" s="84">
        <v>1</v>
      </c>
      <c r="B66" s="152" t="s">
        <v>440</v>
      </c>
      <c r="C66" s="731">
        <v>187333</v>
      </c>
      <c r="D66" s="731">
        <v>185836</v>
      </c>
      <c r="E66" s="731">
        <v>195746</v>
      </c>
      <c r="F66" s="731">
        <v>211567</v>
      </c>
      <c r="G66" s="731">
        <v>215927</v>
      </c>
      <c r="H66" s="731">
        <v>226739</v>
      </c>
      <c r="I66" s="731">
        <v>222744</v>
      </c>
      <c r="J66" s="731">
        <v>251082</v>
      </c>
      <c r="K66" s="731">
        <v>209681</v>
      </c>
      <c r="L66" s="731">
        <v>234503</v>
      </c>
      <c r="M66" s="731">
        <v>102841</v>
      </c>
      <c r="N66" s="737">
        <v>1</v>
      </c>
    </row>
    <row r="67" spans="1:14" x14ac:dyDescent="0.2">
      <c r="A67" s="84">
        <v>2</v>
      </c>
      <c r="B67" s="152" t="s">
        <v>441</v>
      </c>
      <c r="C67" s="731">
        <v>64401</v>
      </c>
      <c r="D67" s="731">
        <v>61209</v>
      </c>
      <c r="E67" s="731">
        <v>62184</v>
      </c>
      <c r="F67" s="731">
        <v>66212</v>
      </c>
      <c r="G67" s="731">
        <v>66119</v>
      </c>
      <c r="H67" s="731">
        <v>71147</v>
      </c>
      <c r="I67" s="731">
        <v>71401</v>
      </c>
      <c r="J67" s="731">
        <v>72248</v>
      </c>
      <c r="K67" s="731">
        <v>68720</v>
      </c>
      <c r="L67" s="731">
        <v>74478</v>
      </c>
      <c r="M67" s="731">
        <v>34932</v>
      </c>
      <c r="N67" s="737">
        <v>1</v>
      </c>
    </row>
    <row r="68" spans="1:14" x14ac:dyDescent="0.2">
      <c r="A68" s="84">
        <v>3</v>
      </c>
      <c r="B68" s="152" t="s">
        <v>442</v>
      </c>
      <c r="C68" s="731">
        <v>73297</v>
      </c>
      <c r="D68" s="731">
        <v>71586</v>
      </c>
      <c r="E68" s="731">
        <v>72582</v>
      </c>
      <c r="F68" s="731">
        <v>71841</v>
      </c>
      <c r="G68" s="731">
        <v>72051</v>
      </c>
      <c r="H68" s="731">
        <v>77776</v>
      </c>
      <c r="I68" s="731">
        <v>74749</v>
      </c>
      <c r="J68" s="731">
        <v>77619</v>
      </c>
      <c r="K68" s="731">
        <v>84192</v>
      </c>
      <c r="L68" s="731">
        <v>84743</v>
      </c>
      <c r="M68" s="731">
        <v>46555</v>
      </c>
      <c r="N68" s="737">
        <v>1</v>
      </c>
    </row>
    <row r="69" spans="1:14" x14ac:dyDescent="0.2">
      <c r="A69" s="84">
        <v>4</v>
      </c>
      <c r="B69" s="152" t="s">
        <v>443</v>
      </c>
      <c r="C69" s="731">
        <v>42302</v>
      </c>
      <c r="D69" s="731">
        <v>40623</v>
      </c>
      <c r="E69" s="731">
        <v>41568</v>
      </c>
      <c r="F69" s="731">
        <v>41367</v>
      </c>
      <c r="G69" s="731">
        <v>41185</v>
      </c>
      <c r="H69" s="731">
        <v>44023</v>
      </c>
      <c r="I69" s="731">
        <v>44038</v>
      </c>
      <c r="J69" s="731">
        <v>47060</v>
      </c>
      <c r="K69" s="731">
        <v>44439</v>
      </c>
      <c r="L69" s="731">
        <v>49111</v>
      </c>
      <c r="M69" s="731">
        <v>27002</v>
      </c>
      <c r="N69" s="737">
        <v>1</v>
      </c>
    </row>
    <row r="70" spans="1:14" x14ac:dyDescent="0.2">
      <c r="A70" s="84">
        <v>5</v>
      </c>
      <c r="B70" s="152" t="s">
        <v>444</v>
      </c>
      <c r="C70" s="731">
        <v>49163</v>
      </c>
      <c r="D70" s="731">
        <v>47531</v>
      </c>
      <c r="E70" s="731">
        <v>49086</v>
      </c>
      <c r="F70" s="731">
        <v>48910</v>
      </c>
      <c r="G70" s="731">
        <v>48161</v>
      </c>
      <c r="H70" s="731">
        <v>51359</v>
      </c>
      <c r="I70" s="731">
        <v>51316</v>
      </c>
      <c r="J70" s="731">
        <v>52579</v>
      </c>
      <c r="K70" s="731">
        <v>48846</v>
      </c>
      <c r="L70" s="731">
        <v>52403</v>
      </c>
      <c r="M70" s="731">
        <v>33225</v>
      </c>
      <c r="N70" s="737">
        <v>1</v>
      </c>
    </row>
    <row r="71" spans="1:14" x14ac:dyDescent="0.2">
      <c r="A71" s="84">
        <v>6</v>
      </c>
      <c r="B71" s="152" t="s">
        <v>445</v>
      </c>
      <c r="C71" s="731">
        <v>48416</v>
      </c>
      <c r="D71" s="731">
        <v>54406</v>
      </c>
      <c r="E71" s="731">
        <v>50108</v>
      </c>
      <c r="F71" s="731">
        <v>54080</v>
      </c>
      <c r="G71" s="731">
        <v>56255</v>
      </c>
      <c r="H71" s="731">
        <v>83653</v>
      </c>
      <c r="I71" s="731">
        <v>70090</v>
      </c>
      <c r="J71" s="731">
        <v>67909</v>
      </c>
      <c r="K71" s="731">
        <v>64270</v>
      </c>
      <c r="L71" s="731">
        <v>63614</v>
      </c>
      <c r="M71" s="731">
        <v>24903</v>
      </c>
      <c r="N71" s="737">
        <v>1</v>
      </c>
    </row>
    <row r="72" spans="1:14" x14ac:dyDescent="0.2">
      <c r="A72" s="84">
        <v>7</v>
      </c>
      <c r="B72" s="152" t="s">
        <v>446</v>
      </c>
      <c r="C72" s="731">
        <v>29198</v>
      </c>
      <c r="D72" s="731">
        <v>28413</v>
      </c>
      <c r="E72" s="731">
        <v>30145</v>
      </c>
      <c r="F72" s="731">
        <v>30188</v>
      </c>
      <c r="G72" s="731">
        <v>30635</v>
      </c>
      <c r="H72" s="731">
        <v>32348</v>
      </c>
      <c r="I72" s="731">
        <v>31346</v>
      </c>
      <c r="J72" s="731">
        <v>32526</v>
      </c>
      <c r="K72" s="731">
        <v>28960</v>
      </c>
      <c r="L72" s="731">
        <v>31914</v>
      </c>
      <c r="M72" s="731">
        <v>17913</v>
      </c>
      <c r="N72" s="737">
        <v>1</v>
      </c>
    </row>
    <row r="73" spans="1:14" x14ac:dyDescent="0.2">
      <c r="A73" s="84">
        <v>8</v>
      </c>
      <c r="B73" s="152" t="s">
        <v>447</v>
      </c>
      <c r="C73" s="731">
        <v>57374</v>
      </c>
      <c r="D73" s="731">
        <v>55396</v>
      </c>
      <c r="E73" s="731">
        <v>61124</v>
      </c>
      <c r="F73" s="731">
        <v>65062</v>
      </c>
      <c r="G73" s="731">
        <v>70994</v>
      </c>
      <c r="H73" s="731">
        <v>67294</v>
      </c>
      <c r="I73" s="731">
        <v>65534</v>
      </c>
      <c r="J73" s="731">
        <v>68416</v>
      </c>
      <c r="K73" s="731">
        <v>63775</v>
      </c>
      <c r="L73" s="731">
        <v>70373</v>
      </c>
      <c r="M73" s="731">
        <v>39314</v>
      </c>
      <c r="N73" s="737">
        <v>1</v>
      </c>
    </row>
    <row r="74" spans="1:14" x14ac:dyDescent="0.2">
      <c r="A74" s="84">
        <v>9</v>
      </c>
      <c r="B74" s="152" t="s">
        <v>448</v>
      </c>
      <c r="C74" s="731">
        <v>18708</v>
      </c>
      <c r="D74" s="731">
        <v>18652</v>
      </c>
      <c r="E74" s="731">
        <v>19537</v>
      </c>
      <c r="F74" s="731">
        <v>18604</v>
      </c>
      <c r="G74" s="731">
        <v>18071</v>
      </c>
      <c r="H74" s="731">
        <v>19254</v>
      </c>
      <c r="I74" s="731">
        <v>19427</v>
      </c>
      <c r="J74" s="731">
        <v>20681</v>
      </c>
      <c r="K74" s="731">
        <v>19419</v>
      </c>
      <c r="L74" s="731">
        <v>22412</v>
      </c>
      <c r="M74" s="731">
        <v>13237</v>
      </c>
      <c r="N74" s="737">
        <v>1</v>
      </c>
    </row>
    <row r="75" spans="1:14" x14ac:dyDescent="0.2">
      <c r="A75" s="144">
        <v>10</v>
      </c>
      <c r="B75" s="145" t="s">
        <v>449</v>
      </c>
      <c r="C75" s="733">
        <v>53563</v>
      </c>
      <c r="D75" s="733">
        <v>51400</v>
      </c>
      <c r="E75" s="733">
        <v>61629</v>
      </c>
      <c r="F75" s="733">
        <v>60935</v>
      </c>
      <c r="G75" s="733">
        <v>65584</v>
      </c>
      <c r="H75" s="733">
        <v>72542</v>
      </c>
      <c r="I75" s="733">
        <v>68056</v>
      </c>
      <c r="J75" s="733">
        <v>71323</v>
      </c>
      <c r="K75" s="733">
        <v>64193</v>
      </c>
      <c r="L75" s="733">
        <v>71334</v>
      </c>
      <c r="M75" s="733">
        <v>39651</v>
      </c>
      <c r="N75" s="737">
        <v>1</v>
      </c>
    </row>
    <row r="77" spans="1:14" x14ac:dyDescent="0.2">
      <c r="C77" s="42" t="s">
        <v>162</v>
      </c>
      <c r="D77" t="s">
        <v>162</v>
      </c>
      <c r="E77" t="s">
        <v>162</v>
      </c>
      <c r="F77" t="s">
        <v>162</v>
      </c>
      <c r="G77" t="s">
        <v>162</v>
      </c>
      <c r="H77" t="s">
        <v>162</v>
      </c>
      <c r="I77" s="42" t="s">
        <v>162</v>
      </c>
      <c r="J77" s="42" t="s">
        <v>162</v>
      </c>
      <c r="K77" s="42" t="s">
        <v>162</v>
      </c>
      <c r="L77" s="42" t="s">
        <v>162</v>
      </c>
      <c r="M77" s="42" t="s">
        <v>162</v>
      </c>
    </row>
    <row r="78" spans="1:14" x14ac:dyDescent="0.2">
      <c r="A78" s="141">
        <v>6</v>
      </c>
      <c r="B78" s="142" t="s">
        <v>294</v>
      </c>
      <c r="C78" s="729" t="s">
        <v>344</v>
      </c>
      <c r="D78" s="45" t="s">
        <v>345</v>
      </c>
      <c r="E78" s="45" t="s">
        <v>346</v>
      </c>
      <c r="F78" s="45" t="s">
        <v>347</v>
      </c>
      <c r="G78" s="45" t="s">
        <v>348</v>
      </c>
      <c r="H78" s="45" t="s">
        <v>349</v>
      </c>
      <c r="I78" s="45" t="s">
        <v>360</v>
      </c>
      <c r="J78" s="45" t="s">
        <v>490</v>
      </c>
      <c r="K78" s="45" t="s">
        <v>577</v>
      </c>
      <c r="L78" s="45" t="s">
        <v>584</v>
      </c>
      <c r="M78" s="45" t="s">
        <v>666</v>
      </c>
      <c r="N78" t="s">
        <v>703</v>
      </c>
    </row>
    <row r="79" spans="1:14" x14ac:dyDescent="0.2">
      <c r="A79" s="144"/>
      <c r="B79" s="145" t="s">
        <v>684</v>
      </c>
      <c r="C79" s="730" t="s">
        <v>350</v>
      </c>
      <c r="D79" s="49" t="s">
        <v>351</v>
      </c>
      <c r="E79" s="49" t="s">
        <v>352</v>
      </c>
      <c r="F79" s="49" t="s">
        <v>353</v>
      </c>
      <c r="G79" s="49" t="s">
        <v>354</v>
      </c>
      <c r="H79" s="49" t="s">
        <v>355</v>
      </c>
      <c r="I79" s="49" t="s">
        <v>361</v>
      </c>
      <c r="J79" s="49" t="s">
        <v>491</v>
      </c>
      <c r="K79" s="49" t="s">
        <v>578</v>
      </c>
      <c r="L79" s="49" t="s">
        <v>585</v>
      </c>
      <c r="M79" s="49" t="s">
        <v>667</v>
      </c>
    </row>
    <row r="80" spans="1:14" x14ac:dyDescent="0.2">
      <c r="A80" s="141">
        <v>0</v>
      </c>
      <c r="B80" s="142" t="s">
        <v>434</v>
      </c>
      <c r="C80" s="731">
        <v>264</v>
      </c>
      <c r="D80" s="731">
        <v>254</v>
      </c>
      <c r="E80" s="731">
        <v>194</v>
      </c>
      <c r="F80" s="731">
        <v>231.61299999999997</v>
      </c>
      <c r="G80" s="731">
        <v>182</v>
      </c>
      <c r="H80" s="731">
        <v>112.547</v>
      </c>
      <c r="I80" s="731">
        <v>186</v>
      </c>
      <c r="J80" s="731">
        <v>221</v>
      </c>
      <c r="K80" s="731">
        <v>145</v>
      </c>
      <c r="L80" s="731">
        <v>65.384999999999991</v>
      </c>
      <c r="M80" s="731">
        <v>51.501000000000005</v>
      </c>
      <c r="N80" s="737">
        <v>0.8741721854304636</v>
      </c>
    </row>
    <row r="81" spans="1:14" x14ac:dyDescent="0.2">
      <c r="A81" s="84">
        <v>1</v>
      </c>
      <c r="B81" s="152" t="s">
        <v>440</v>
      </c>
      <c r="C81" s="731">
        <v>133</v>
      </c>
      <c r="D81" s="731">
        <v>123</v>
      </c>
      <c r="E81" s="731">
        <v>80</v>
      </c>
      <c r="F81" s="731">
        <v>122</v>
      </c>
      <c r="G81" s="731">
        <v>71</v>
      </c>
      <c r="H81" s="731">
        <v>0</v>
      </c>
      <c r="I81" s="731">
        <v>81</v>
      </c>
      <c r="J81" s="731">
        <v>114</v>
      </c>
      <c r="K81" s="731">
        <v>50</v>
      </c>
      <c r="L81" s="731">
        <v>10</v>
      </c>
      <c r="M81" s="731">
        <v>8</v>
      </c>
      <c r="N81" s="737">
        <v>1</v>
      </c>
    </row>
    <row r="82" spans="1:14" x14ac:dyDescent="0.2">
      <c r="A82" s="84">
        <v>2</v>
      </c>
      <c r="B82" s="152" t="s">
        <v>441</v>
      </c>
      <c r="C82" s="731">
        <v>0</v>
      </c>
      <c r="D82" s="731">
        <v>0</v>
      </c>
      <c r="E82" s="731">
        <v>0</v>
      </c>
      <c r="F82" s="731">
        <v>0</v>
      </c>
      <c r="G82" s="731">
        <v>0</v>
      </c>
      <c r="H82" s="731">
        <v>0</v>
      </c>
      <c r="I82" s="731">
        <v>0</v>
      </c>
      <c r="J82" s="731">
        <v>0</v>
      </c>
      <c r="K82" s="731">
        <v>0</v>
      </c>
      <c r="L82" s="731">
        <v>0</v>
      </c>
      <c r="M82" s="731">
        <v>0</v>
      </c>
      <c r="N82" s="737">
        <v>1</v>
      </c>
    </row>
    <row r="83" spans="1:14" x14ac:dyDescent="0.2">
      <c r="A83" s="84">
        <v>3</v>
      </c>
      <c r="B83" s="152" t="s">
        <v>442</v>
      </c>
      <c r="C83" s="731">
        <v>10</v>
      </c>
      <c r="D83" s="731">
        <v>27</v>
      </c>
      <c r="E83" s="731">
        <v>9</v>
      </c>
      <c r="F83" s="731">
        <v>9.2439999999999998</v>
      </c>
      <c r="G83" s="731">
        <v>9</v>
      </c>
      <c r="H83" s="731">
        <v>7.4880000000000004</v>
      </c>
      <c r="I83" s="731">
        <v>8</v>
      </c>
      <c r="J83" s="731">
        <v>8</v>
      </c>
      <c r="K83" s="731">
        <v>7</v>
      </c>
      <c r="L83" s="731">
        <v>8.2929999999999993</v>
      </c>
      <c r="M83" s="731">
        <v>3.5990000000000002</v>
      </c>
      <c r="N83" s="737">
        <v>0.83333333333333337</v>
      </c>
    </row>
    <row r="84" spans="1:14" x14ac:dyDescent="0.2">
      <c r="A84" s="84">
        <v>4</v>
      </c>
      <c r="B84" s="152" t="s">
        <v>443</v>
      </c>
      <c r="C84" s="731">
        <v>0</v>
      </c>
      <c r="D84" s="731">
        <v>0</v>
      </c>
      <c r="E84" s="731">
        <v>0</v>
      </c>
      <c r="F84" s="731">
        <v>0</v>
      </c>
      <c r="G84" s="731">
        <v>0</v>
      </c>
      <c r="H84" s="731">
        <v>0</v>
      </c>
      <c r="I84" s="731">
        <v>0</v>
      </c>
      <c r="J84" s="731">
        <v>0</v>
      </c>
      <c r="K84" s="731">
        <v>0</v>
      </c>
      <c r="L84" s="731">
        <v>0</v>
      </c>
      <c r="M84" s="731">
        <v>0</v>
      </c>
      <c r="N84" s="737">
        <v>1</v>
      </c>
    </row>
    <row r="85" spans="1:14" x14ac:dyDescent="0.2">
      <c r="A85" s="84">
        <v>5</v>
      </c>
      <c r="B85" s="152" t="s">
        <v>444</v>
      </c>
      <c r="C85" s="731">
        <v>0</v>
      </c>
      <c r="D85" s="731">
        <v>0</v>
      </c>
      <c r="E85" s="731">
        <v>0</v>
      </c>
      <c r="F85" s="731">
        <v>0</v>
      </c>
      <c r="G85" s="731">
        <v>0</v>
      </c>
      <c r="H85" s="731">
        <v>0</v>
      </c>
      <c r="I85" s="731">
        <v>0</v>
      </c>
      <c r="J85" s="731">
        <v>0</v>
      </c>
      <c r="K85" s="731">
        <v>0</v>
      </c>
      <c r="L85" s="731">
        <v>0</v>
      </c>
      <c r="M85" s="731">
        <v>0</v>
      </c>
      <c r="N85" s="737">
        <v>1</v>
      </c>
    </row>
    <row r="86" spans="1:14" x14ac:dyDescent="0.2">
      <c r="A86" s="84">
        <v>6</v>
      </c>
      <c r="B86" s="152" t="s">
        <v>445</v>
      </c>
      <c r="C86" s="731">
        <v>0</v>
      </c>
      <c r="D86" s="731">
        <v>0</v>
      </c>
      <c r="E86" s="731">
        <v>0</v>
      </c>
      <c r="F86" s="731">
        <v>0</v>
      </c>
      <c r="G86" s="731">
        <v>0</v>
      </c>
      <c r="H86" s="731">
        <v>0</v>
      </c>
      <c r="I86" s="731">
        <v>0</v>
      </c>
      <c r="J86" s="731">
        <v>0</v>
      </c>
      <c r="K86" s="731">
        <v>0</v>
      </c>
      <c r="L86" s="731">
        <v>0</v>
      </c>
      <c r="M86" s="731">
        <v>0</v>
      </c>
      <c r="N86" s="737">
        <v>1</v>
      </c>
    </row>
    <row r="87" spans="1:14" x14ac:dyDescent="0.2">
      <c r="A87" s="84">
        <v>7</v>
      </c>
      <c r="B87" s="152" t="s">
        <v>446</v>
      </c>
      <c r="C87" s="731">
        <v>3</v>
      </c>
      <c r="D87" s="731">
        <v>1</v>
      </c>
      <c r="E87" s="731">
        <v>1</v>
      </c>
      <c r="F87" s="731">
        <v>1.331</v>
      </c>
      <c r="G87" s="731">
        <v>1</v>
      </c>
      <c r="H87" s="731">
        <v>1.3340000000000001</v>
      </c>
      <c r="I87" s="731">
        <v>1</v>
      </c>
      <c r="J87" s="731">
        <v>1</v>
      </c>
      <c r="K87" s="731">
        <v>1</v>
      </c>
      <c r="L87" s="731">
        <v>0.64900000000000002</v>
      </c>
      <c r="M87" s="731">
        <v>0.51900000000000002</v>
      </c>
      <c r="N87" s="737">
        <v>1</v>
      </c>
    </row>
    <row r="88" spans="1:14" x14ac:dyDescent="0.2">
      <c r="A88" s="84">
        <v>8</v>
      </c>
      <c r="B88" s="152" t="s">
        <v>447</v>
      </c>
      <c r="C88" s="731">
        <v>13</v>
      </c>
      <c r="D88" s="731">
        <v>0</v>
      </c>
      <c r="E88" s="731">
        <v>0</v>
      </c>
      <c r="F88" s="731">
        <v>0</v>
      </c>
      <c r="G88" s="731">
        <v>0</v>
      </c>
      <c r="H88" s="731">
        <v>0</v>
      </c>
      <c r="I88" s="731">
        <v>0</v>
      </c>
      <c r="J88" s="731">
        <v>0</v>
      </c>
      <c r="K88" s="731">
        <v>0</v>
      </c>
      <c r="L88" s="731">
        <v>0</v>
      </c>
      <c r="M88" s="731">
        <v>0</v>
      </c>
      <c r="N88" s="737">
        <v>0.9285714285714286</v>
      </c>
    </row>
    <row r="89" spans="1:14" x14ac:dyDescent="0.2">
      <c r="A89" s="84">
        <v>9</v>
      </c>
      <c r="B89" s="152" t="s">
        <v>448</v>
      </c>
      <c r="C89" s="731">
        <v>48</v>
      </c>
      <c r="D89" s="731">
        <v>44</v>
      </c>
      <c r="E89" s="731">
        <v>45</v>
      </c>
      <c r="F89" s="731">
        <v>44.2</v>
      </c>
      <c r="G89" s="731">
        <v>43</v>
      </c>
      <c r="H89" s="731">
        <v>45.1</v>
      </c>
      <c r="I89" s="731">
        <v>46</v>
      </c>
      <c r="J89" s="731">
        <v>47</v>
      </c>
      <c r="K89" s="731">
        <v>38</v>
      </c>
      <c r="L89" s="731">
        <v>0</v>
      </c>
      <c r="M89" s="731">
        <v>0</v>
      </c>
      <c r="N89" s="737">
        <v>0.71641791044776115</v>
      </c>
    </row>
    <row r="90" spans="1:14" x14ac:dyDescent="0.2">
      <c r="A90" s="84">
        <v>10</v>
      </c>
      <c r="B90" s="152" t="s">
        <v>449</v>
      </c>
      <c r="C90" s="731">
        <v>57</v>
      </c>
      <c r="D90" s="731">
        <v>59</v>
      </c>
      <c r="E90" s="731">
        <v>59</v>
      </c>
      <c r="F90" s="731">
        <v>54.838000000000001</v>
      </c>
      <c r="G90" s="731">
        <v>58</v>
      </c>
      <c r="H90" s="731">
        <v>58.625</v>
      </c>
      <c r="I90" s="731">
        <v>50</v>
      </c>
      <c r="J90" s="731">
        <v>51</v>
      </c>
      <c r="K90" s="731">
        <v>49</v>
      </c>
      <c r="L90" s="731">
        <v>46.442999999999998</v>
      </c>
      <c r="M90" s="731">
        <v>39.383000000000003</v>
      </c>
      <c r="N90" s="737">
        <v>0.78082191780821919</v>
      </c>
    </row>
    <row r="91" spans="1:14" x14ac:dyDescent="0.2">
      <c r="A91" s="150"/>
      <c r="B91" s="151" t="s">
        <v>685</v>
      </c>
      <c r="C91" s="735">
        <v>264</v>
      </c>
      <c r="D91" s="735">
        <v>254</v>
      </c>
      <c r="E91" s="735">
        <v>194</v>
      </c>
      <c r="F91" s="735">
        <v>231.61299999999997</v>
      </c>
      <c r="G91" s="735">
        <v>182</v>
      </c>
      <c r="H91" s="735">
        <v>112.547</v>
      </c>
      <c r="I91" s="735">
        <v>186</v>
      </c>
      <c r="J91" s="735">
        <v>221</v>
      </c>
      <c r="K91" s="735">
        <v>145</v>
      </c>
      <c r="L91" s="735">
        <v>65.384999999999991</v>
      </c>
      <c r="M91" s="735">
        <v>51.501000000000005</v>
      </c>
      <c r="N91" s="737">
        <v>0.8741721854304636</v>
      </c>
    </row>
    <row r="94" spans="1:14" x14ac:dyDescent="0.2">
      <c r="B94" s="41" t="s">
        <v>686</v>
      </c>
    </row>
    <row r="96" spans="1:14" x14ac:dyDescent="0.2">
      <c r="A96" s="141">
        <v>1</v>
      </c>
      <c r="B96" s="142" t="s">
        <v>134</v>
      </c>
    </row>
    <row r="97" spans="1:2" x14ac:dyDescent="0.2">
      <c r="A97" s="144"/>
      <c r="B97" s="145" t="s">
        <v>687</v>
      </c>
    </row>
    <row r="98" spans="1:2" x14ac:dyDescent="0.2">
      <c r="A98" s="141">
        <v>0</v>
      </c>
      <c r="B98" s="142" t="s">
        <v>434</v>
      </c>
    </row>
    <row r="99" spans="1:2" x14ac:dyDescent="0.2">
      <c r="A99" s="84">
        <v>1</v>
      </c>
      <c r="B99" s="152" t="s">
        <v>440</v>
      </c>
    </row>
    <row r="100" spans="1:2" x14ac:dyDescent="0.2">
      <c r="A100" s="84">
        <v>2</v>
      </c>
      <c r="B100" s="152" t="s">
        <v>441</v>
      </c>
    </row>
    <row r="101" spans="1:2" x14ac:dyDescent="0.2">
      <c r="A101" s="84">
        <v>3</v>
      </c>
      <c r="B101" s="152" t="s">
        <v>442</v>
      </c>
    </row>
    <row r="102" spans="1:2" x14ac:dyDescent="0.2">
      <c r="A102" s="84">
        <v>4</v>
      </c>
      <c r="B102" s="152" t="s">
        <v>443</v>
      </c>
    </row>
    <row r="103" spans="1:2" x14ac:dyDescent="0.2">
      <c r="A103" s="84">
        <v>5</v>
      </c>
      <c r="B103" s="152" t="s">
        <v>444</v>
      </c>
    </row>
    <row r="104" spans="1:2" x14ac:dyDescent="0.2">
      <c r="A104" s="84">
        <v>6</v>
      </c>
      <c r="B104" s="152" t="s">
        <v>445</v>
      </c>
    </row>
    <row r="105" spans="1:2" x14ac:dyDescent="0.2">
      <c r="A105" s="84">
        <v>7</v>
      </c>
      <c r="B105" s="152" t="s">
        <v>446</v>
      </c>
    </row>
    <row r="106" spans="1:2" x14ac:dyDescent="0.2">
      <c r="A106" s="84">
        <v>8</v>
      </c>
      <c r="B106" s="152" t="s">
        <v>447</v>
      </c>
    </row>
    <row r="107" spans="1:2" x14ac:dyDescent="0.2">
      <c r="A107" s="84">
        <v>9</v>
      </c>
      <c r="B107" s="152" t="s">
        <v>448</v>
      </c>
    </row>
    <row r="108" spans="1:2" x14ac:dyDescent="0.2">
      <c r="A108" s="144">
        <v>10</v>
      </c>
      <c r="B108" s="145" t="s">
        <v>449</v>
      </c>
    </row>
    <row r="111" spans="1:2" x14ac:dyDescent="0.2">
      <c r="A111" s="141">
        <v>2</v>
      </c>
      <c r="B111" s="142" t="s">
        <v>135</v>
      </c>
    </row>
    <row r="112" spans="1:2" x14ac:dyDescent="0.2">
      <c r="A112" s="144"/>
      <c r="B112" s="145" t="s">
        <v>687</v>
      </c>
    </row>
    <row r="113" spans="1:2" x14ac:dyDescent="0.2">
      <c r="A113" s="141">
        <v>0</v>
      </c>
      <c r="B113" s="142" t="s">
        <v>434</v>
      </c>
    </row>
    <row r="114" spans="1:2" x14ac:dyDescent="0.2">
      <c r="A114" s="84">
        <v>1</v>
      </c>
      <c r="B114" s="152" t="s">
        <v>440</v>
      </c>
    </row>
    <row r="115" spans="1:2" x14ac:dyDescent="0.2">
      <c r="A115" s="84">
        <v>2</v>
      </c>
      <c r="B115" s="152" t="s">
        <v>441</v>
      </c>
    </row>
    <row r="116" spans="1:2" x14ac:dyDescent="0.2">
      <c r="A116" s="84">
        <v>3</v>
      </c>
      <c r="B116" s="152" t="s">
        <v>442</v>
      </c>
    </row>
    <row r="117" spans="1:2" x14ac:dyDescent="0.2">
      <c r="A117" s="84">
        <v>4</v>
      </c>
      <c r="B117" s="152" t="s">
        <v>443</v>
      </c>
    </row>
    <row r="118" spans="1:2" x14ac:dyDescent="0.2">
      <c r="A118" s="84">
        <v>5</v>
      </c>
      <c r="B118" s="152" t="s">
        <v>444</v>
      </c>
    </row>
    <row r="119" spans="1:2" x14ac:dyDescent="0.2">
      <c r="A119" s="84">
        <v>6</v>
      </c>
      <c r="B119" s="152" t="s">
        <v>445</v>
      </c>
    </row>
    <row r="120" spans="1:2" x14ac:dyDescent="0.2">
      <c r="A120" s="84">
        <v>7</v>
      </c>
      <c r="B120" s="152" t="s">
        <v>446</v>
      </c>
    </row>
    <row r="121" spans="1:2" x14ac:dyDescent="0.2">
      <c r="A121" s="84">
        <v>8</v>
      </c>
      <c r="B121" s="152" t="s">
        <v>447</v>
      </c>
    </row>
    <row r="122" spans="1:2" x14ac:dyDescent="0.2">
      <c r="A122" s="84">
        <v>9</v>
      </c>
      <c r="B122" s="152" t="s">
        <v>448</v>
      </c>
    </row>
    <row r="123" spans="1:2" x14ac:dyDescent="0.2">
      <c r="A123" s="144">
        <v>10</v>
      </c>
      <c r="B123" s="145" t="s">
        <v>449</v>
      </c>
    </row>
    <row r="126" spans="1:2" x14ac:dyDescent="0.2">
      <c r="A126" s="141">
        <v>3</v>
      </c>
      <c r="B126" s="142" t="s">
        <v>681</v>
      </c>
    </row>
    <row r="127" spans="1:2" x14ac:dyDescent="0.2">
      <c r="A127" s="144"/>
      <c r="B127" s="145" t="s">
        <v>687</v>
      </c>
    </row>
    <row r="128" spans="1:2" x14ac:dyDescent="0.2">
      <c r="A128" s="141">
        <v>0</v>
      </c>
      <c r="B128" s="142" t="s">
        <v>434</v>
      </c>
    </row>
    <row r="129" spans="1:2" x14ac:dyDescent="0.2">
      <c r="A129" s="84">
        <v>1</v>
      </c>
      <c r="B129" s="152" t="s">
        <v>440</v>
      </c>
    </row>
    <row r="130" spans="1:2" x14ac:dyDescent="0.2">
      <c r="A130" s="84">
        <v>2</v>
      </c>
      <c r="B130" s="152" t="s">
        <v>441</v>
      </c>
    </row>
    <row r="131" spans="1:2" x14ac:dyDescent="0.2">
      <c r="A131" s="84">
        <v>3</v>
      </c>
      <c r="B131" s="152" t="s">
        <v>442</v>
      </c>
    </row>
    <row r="132" spans="1:2" x14ac:dyDescent="0.2">
      <c r="A132" s="84">
        <v>4</v>
      </c>
      <c r="B132" s="152" t="s">
        <v>443</v>
      </c>
    </row>
    <row r="133" spans="1:2" x14ac:dyDescent="0.2">
      <c r="A133" s="84">
        <v>5</v>
      </c>
      <c r="B133" s="152" t="s">
        <v>444</v>
      </c>
    </row>
    <row r="134" spans="1:2" x14ac:dyDescent="0.2">
      <c r="A134" s="84">
        <v>6</v>
      </c>
      <c r="B134" s="152" t="s">
        <v>445</v>
      </c>
    </row>
    <row r="135" spans="1:2" x14ac:dyDescent="0.2">
      <c r="A135" s="84">
        <v>7</v>
      </c>
      <c r="B135" s="152" t="s">
        <v>446</v>
      </c>
    </row>
    <row r="136" spans="1:2" x14ac:dyDescent="0.2">
      <c r="A136" s="84">
        <v>8</v>
      </c>
      <c r="B136" s="152" t="s">
        <v>447</v>
      </c>
    </row>
    <row r="137" spans="1:2" x14ac:dyDescent="0.2">
      <c r="A137" s="84">
        <v>9</v>
      </c>
      <c r="B137" s="152" t="s">
        <v>448</v>
      </c>
    </row>
    <row r="138" spans="1:2" x14ac:dyDescent="0.2">
      <c r="A138" s="144">
        <v>10</v>
      </c>
      <c r="B138" s="145" t="s">
        <v>449</v>
      </c>
    </row>
    <row r="141" spans="1:2" x14ac:dyDescent="0.2">
      <c r="A141" s="141">
        <v>4</v>
      </c>
      <c r="B141" s="142" t="s">
        <v>682</v>
      </c>
    </row>
    <row r="142" spans="1:2" x14ac:dyDescent="0.2">
      <c r="A142" s="144"/>
      <c r="B142" s="145" t="s">
        <v>687</v>
      </c>
    </row>
    <row r="143" spans="1:2" x14ac:dyDescent="0.2">
      <c r="A143" s="141">
        <v>0</v>
      </c>
      <c r="B143" s="45" t="s">
        <v>434</v>
      </c>
    </row>
    <row r="144" spans="1:2" x14ac:dyDescent="0.2">
      <c r="A144" s="84">
        <v>1</v>
      </c>
      <c r="B144" t="s">
        <v>440</v>
      </c>
    </row>
    <row r="145" spans="1:2" x14ac:dyDescent="0.2">
      <c r="A145" s="84">
        <v>2</v>
      </c>
      <c r="B145" t="s">
        <v>441</v>
      </c>
    </row>
    <row r="146" spans="1:2" x14ac:dyDescent="0.2">
      <c r="A146" s="84">
        <v>3</v>
      </c>
      <c r="B146" t="s">
        <v>442</v>
      </c>
    </row>
    <row r="147" spans="1:2" x14ac:dyDescent="0.2">
      <c r="A147" s="84">
        <v>4</v>
      </c>
      <c r="B147" t="s">
        <v>443</v>
      </c>
    </row>
    <row r="148" spans="1:2" x14ac:dyDescent="0.2">
      <c r="A148" s="84">
        <v>5</v>
      </c>
      <c r="B148" t="s">
        <v>444</v>
      </c>
    </row>
    <row r="149" spans="1:2" x14ac:dyDescent="0.2">
      <c r="A149" s="84">
        <v>6</v>
      </c>
      <c r="B149" t="s">
        <v>445</v>
      </c>
    </row>
    <row r="150" spans="1:2" x14ac:dyDescent="0.2">
      <c r="A150" s="84">
        <v>7</v>
      </c>
      <c r="B150" t="s">
        <v>446</v>
      </c>
    </row>
    <row r="151" spans="1:2" x14ac:dyDescent="0.2">
      <c r="A151" s="84">
        <v>8</v>
      </c>
      <c r="B151" t="s">
        <v>447</v>
      </c>
    </row>
    <row r="152" spans="1:2" x14ac:dyDescent="0.2">
      <c r="A152" s="84">
        <v>9</v>
      </c>
      <c r="B152" t="s">
        <v>448</v>
      </c>
    </row>
    <row r="153" spans="1:2" x14ac:dyDescent="0.2">
      <c r="A153" s="144">
        <v>10</v>
      </c>
      <c r="B153" s="78" t="s">
        <v>449</v>
      </c>
    </row>
    <row r="156" spans="1:2" x14ac:dyDescent="0.2">
      <c r="A156" s="141">
        <v>5</v>
      </c>
      <c r="B156" s="142" t="s">
        <v>683</v>
      </c>
    </row>
    <row r="157" spans="1:2" x14ac:dyDescent="0.2">
      <c r="A157" s="144"/>
      <c r="B157" s="145" t="s">
        <v>687</v>
      </c>
    </row>
    <row r="158" spans="1:2" x14ac:dyDescent="0.2">
      <c r="A158" s="141">
        <v>0</v>
      </c>
      <c r="B158" s="142" t="s">
        <v>434</v>
      </c>
    </row>
    <row r="159" spans="1:2" x14ac:dyDescent="0.2">
      <c r="A159" s="84">
        <v>1</v>
      </c>
      <c r="B159" s="152" t="s">
        <v>440</v>
      </c>
    </row>
    <row r="160" spans="1:2" x14ac:dyDescent="0.2">
      <c r="A160" s="84">
        <v>2</v>
      </c>
      <c r="B160" s="152" t="s">
        <v>441</v>
      </c>
    </row>
    <row r="161" spans="1:2" x14ac:dyDescent="0.2">
      <c r="A161" s="84">
        <v>3</v>
      </c>
      <c r="B161" s="152" t="s">
        <v>442</v>
      </c>
    </row>
    <row r="162" spans="1:2" x14ac:dyDescent="0.2">
      <c r="A162" s="84">
        <v>4</v>
      </c>
      <c r="B162" s="152" t="s">
        <v>443</v>
      </c>
    </row>
    <row r="163" spans="1:2" x14ac:dyDescent="0.2">
      <c r="A163" s="84">
        <v>5</v>
      </c>
      <c r="B163" s="152" t="s">
        <v>444</v>
      </c>
    </row>
    <row r="164" spans="1:2" x14ac:dyDescent="0.2">
      <c r="A164" s="84">
        <v>6</v>
      </c>
      <c r="B164" s="152" t="s">
        <v>445</v>
      </c>
    </row>
    <row r="165" spans="1:2" x14ac:dyDescent="0.2">
      <c r="A165" s="84">
        <v>7</v>
      </c>
      <c r="B165" s="152" t="s">
        <v>446</v>
      </c>
    </row>
    <row r="166" spans="1:2" x14ac:dyDescent="0.2">
      <c r="A166" s="84">
        <v>8</v>
      </c>
      <c r="B166" s="152" t="s">
        <v>447</v>
      </c>
    </row>
    <row r="167" spans="1:2" x14ac:dyDescent="0.2">
      <c r="A167" s="84">
        <v>9</v>
      </c>
      <c r="B167" s="152" t="s">
        <v>448</v>
      </c>
    </row>
    <row r="168" spans="1:2" x14ac:dyDescent="0.2">
      <c r="A168" s="144">
        <v>10</v>
      </c>
      <c r="B168" s="145" t="s">
        <v>449</v>
      </c>
    </row>
    <row r="170" spans="1:2" x14ac:dyDescent="0.2">
      <c r="B170" t="s">
        <v>687</v>
      </c>
    </row>
    <row r="171" spans="1:2" x14ac:dyDescent="0.2">
      <c r="A171" s="141">
        <v>6</v>
      </c>
      <c r="B171" s="142" t="s">
        <v>294</v>
      </c>
    </row>
    <row r="172" spans="1:2" x14ac:dyDescent="0.2">
      <c r="A172" s="144"/>
      <c r="B172" s="145" t="s">
        <v>684</v>
      </c>
    </row>
    <row r="173" spans="1:2" x14ac:dyDescent="0.2">
      <c r="A173" s="141">
        <v>0</v>
      </c>
      <c r="B173" s="142" t="s">
        <v>434</v>
      </c>
    </row>
    <row r="174" spans="1:2" x14ac:dyDescent="0.2">
      <c r="A174" s="84">
        <v>1</v>
      </c>
      <c r="B174" s="152" t="s">
        <v>440</v>
      </c>
    </row>
    <row r="175" spans="1:2" x14ac:dyDescent="0.2">
      <c r="A175" s="84">
        <v>2</v>
      </c>
      <c r="B175" s="152" t="s">
        <v>441</v>
      </c>
    </row>
    <row r="176" spans="1:2" x14ac:dyDescent="0.2">
      <c r="A176" s="84">
        <v>3</v>
      </c>
      <c r="B176" s="152" t="s">
        <v>442</v>
      </c>
    </row>
    <row r="177" spans="1:2" x14ac:dyDescent="0.2">
      <c r="A177" s="84">
        <v>4</v>
      </c>
      <c r="B177" s="152" t="s">
        <v>443</v>
      </c>
    </row>
    <row r="178" spans="1:2" x14ac:dyDescent="0.2">
      <c r="A178" s="84">
        <v>5</v>
      </c>
      <c r="B178" s="152" t="s">
        <v>444</v>
      </c>
    </row>
    <row r="179" spans="1:2" x14ac:dyDescent="0.2">
      <c r="A179" s="84">
        <v>6</v>
      </c>
      <c r="B179" s="152" t="s">
        <v>445</v>
      </c>
    </row>
    <row r="180" spans="1:2" x14ac:dyDescent="0.2">
      <c r="A180" s="84">
        <v>7</v>
      </c>
      <c r="B180" s="152" t="s">
        <v>446</v>
      </c>
    </row>
    <row r="181" spans="1:2" x14ac:dyDescent="0.2">
      <c r="A181" s="84">
        <v>8</v>
      </c>
      <c r="B181" s="152" t="s">
        <v>447</v>
      </c>
    </row>
    <row r="182" spans="1:2" x14ac:dyDescent="0.2">
      <c r="A182" s="84">
        <v>9</v>
      </c>
      <c r="B182" s="152" t="s">
        <v>448</v>
      </c>
    </row>
    <row r="183" spans="1:2" x14ac:dyDescent="0.2">
      <c r="A183" s="144">
        <v>10</v>
      </c>
      <c r="B183" s="145" t="s">
        <v>449</v>
      </c>
    </row>
    <row r="184" spans="1:2" x14ac:dyDescent="0.2">
      <c r="A184" s="144"/>
      <c r="B184" s="145" t="s">
        <v>685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0"/>
  <sheetViews>
    <sheetView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O107" sqref="O107"/>
    </sheetView>
  </sheetViews>
  <sheetFormatPr defaultRowHeight="13" x14ac:dyDescent="0.2"/>
  <cols>
    <col min="1" max="1" width="6" customWidth="1"/>
    <col min="2" max="2" width="13.6328125" customWidth="1"/>
    <col min="3" max="3" width="11.08984375" customWidth="1"/>
    <col min="4" max="4" width="10.7265625" customWidth="1"/>
    <col min="5" max="5" width="11.6328125" customWidth="1"/>
    <col min="6" max="7" width="11" customWidth="1"/>
    <col min="8" max="8" width="11.08984375" customWidth="1"/>
    <col min="9" max="9" width="11.26953125" customWidth="1"/>
    <col min="10" max="13" width="11" customWidth="1"/>
    <col min="237" max="237" width="6" customWidth="1"/>
    <col min="238" max="238" width="13.6328125" customWidth="1"/>
    <col min="239" max="249" width="0" hidden="1" customWidth="1"/>
    <col min="250" max="259" width="10.453125" customWidth="1"/>
    <col min="260" max="260" width="11.08984375" customWidth="1"/>
    <col min="261" max="261" width="10.7265625" customWidth="1"/>
    <col min="262" max="262" width="11.6328125" customWidth="1"/>
    <col min="263" max="264" width="11" customWidth="1"/>
    <col min="265" max="265" width="11.08984375" customWidth="1"/>
    <col min="266" max="266" width="11" customWidth="1"/>
    <col min="493" max="493" width="6" customWidth="1"/>
    <col min="494" max="494" width="13.6328125" customWidth="1"/>
    <col min="495" max="505" width="0" hidden="1" customWidth="1"/>
    <col min="506" max="515" width="10.453125" customWidth="1"/>
    <col min="516" max="516" width="11.08984375" customWidth="1"/>
    <col min="517" max="517" width="10.7265625" customWidth="1"/>
    <col min="518" max="518" width="11.6328125" customWidth="1"/>
    <col min="519" max="520" width="11" customWidth="1"/>
    <col min="521" max="521" width="11.08984375" customWidth="1"/>
    <col min="522" max="522" width="11" customWidth="1"/>
    <col min="749" max="749" width="6" customWidth="1"/>
    <col min="750" max="750" width="13.6328125" customWidth="1"/>
    <col min="751" max="761" width="0" hidden="1" customWidth="1"/>
    <col min="762" max="771" width="10.453125" customWidth="1"/>
    <col min="772" max="772" width="11.08984375" customWidth="1"/>
    <col min="773" max="773" width="10.7265625" customWidth="1"/>
    <col min="774" max="774" width="11.6328125" customWidth="1"/>
    <col min="775" max="776" width="11" customWidth="1"/>
    <col min="777" max="777" width="11.08984375" customWidth="1"/>
    <col min="778" max="778" width="11" customWidth="1"/>
    <col min="1005" max="1005" width="6" customWidth="1"/>
    <col min="1006" max="1006" width="13.6328125" customWidth="1"/>
    <col min="1007" max="1017" width="0" hidden="1" customWidth="1"/>
    <col min="1018" max="1027" width="10.453125" customWidth="1"/>
    <col min="1028" max="1028" width="11.08984375" customWidth="1"/>
    <col min="1029" max="1029" width="10.7265625" customWidth="1"/>
    <col min="1030" max="1030" width="11.6328125" customWidth="1"/>
    <col min="1031" max="1032" width="11" customWidth="1"/>
    <col min="1033" max="1033" width="11.08984375" customWidth="1"/>
    <col min="1034" max="1034" width="11" customWidth="1"/>
    <col min="1261" max="1261" width="6" customWidth="1"/>
    <col min="1262" max="1262" width="13.6328125" customWidth="1"/>
    <col min="1263" max="1273" width="0" hidden="1" customWidth="1"/>
    <col min="1274" max="1283" width="10.453125" customWidth="1"/>
    <col min="1284" max="1284" width="11.08984375" customWidth="1"/>
    <col min="1285" max="1285" width="10.7265625" customWidth="1"/>
    <col min="1286" max="1286" width="11.6328125" customWidth="1"/>
    <col min="1287" max="1288" width="11" customWidth="1"/>
    <col min="1289" max="1289" width="11.08984375" customWidth="1"/>
    <col min="1290" max="1290" width="11" customWidth="1"/>
    <col min="1517" max="1517" width="6" customWidth="1"/>
    <col min="1518" max="1518" width="13.6328125" customWidth="1"/>
    <col min="1519" max="1529" width="0" hidden="1" customWidth="1"/>
    <col min="1530" max="1539" width="10.453125" customWidth="1"/>
    <col min="1540" max="1540" width="11.08984375" customWidth="1"/>
    <col min="1541" max="1541" width="10.7265625" customWidth="1"/>
    <col min="1542" max="1542" width="11.6328125" customWidth="1"/>
    <col min="1543" max="1544" width="11" customWidth="1"/>
    <col min="1545" max="1545" width="11.08984375" customWidth="1"/>
    <col min="1546" max="1546" width="11" customWidth="1"/>
    <col min="1773" max="1773" width="6" customWidth="1"/>
    <col min="1774" max="1774" width="13.6328125" customWidth="1"/>
    <col min="1775" max="1785" width="0" hidden="1" customWidth="1"/>
    <col min="1786" max="1795" width="10.453125" customWidth="1"/>
    <col min="1796" max="1796" width="11.08984375" customWidth="1"/>
    <col min="1797" max="1797" width="10.7265625" customWidth="1"/>
    <col min="1798" max="1798" width="11.6328125" customWidth="1"/>
    <col min="1799" max="1800" width="11" customWidth="1"/>
    <col min="1801" max="1801" width="11.08984375" customWidth="1"/>
    <col min="1802" max="1802" width="11" customWidth="1"/>
    <col min="2029" max="2029" width="6" customWidth="1"/>
    <col min="2030" max="2030" width="13.6328125" customWidth="1"/>
    <col min="2031" max="2041" width="0" hidden="1" customWidth="1"/>
    <col min="2042" max="2051" width="10.453125" customWidth="1"/>
    <col min="2052" max="2052" width="11.08984375" customWidth="1"/>
    <col min="2053" max="2053" width="10.7265625" customWidth="1"/>
    <col min="2054" max="2054" width="11.6328125" customWidth="1"/>
    <col min="2055" max="2056" width="11" customWidth="1"/>
    <col min="2057" max="2057" width="11.08984375" customWidth="1"/>
    <col min="2058" max="2058" width="11" customWidth="1"/>
    <col min="2285" max="2285" width="6" customWidth="1"/>
    <col min="2286" max="2286" width="13.6328125" customWidth="1"/>
    <col min="2287" max="2297" width="0" hidden="1" customWidth="1"/>
    <col min="2298" max="2307" width="10.453125" customWidth="1"/>
    <col min="2308" max="2308" width="11.08984375" customWidth="1"/>
    <col min="2309" max="2309" width="10.7265625" customWidth="1"/>
    <col min="2310" max="2310" width="11.6328125" customWidth="1"/>
    <col min="2311" max="2312" width="11" customWidth="1"/>
    <col min="2313" max="2313" width="11.08984375" customWidth="1"/>
    <col min="2314" max="2314" width="11" customWidth="1"/>
    <col min="2541" max="2541" width="6" customWidth="1"/>
    <col min="2542" max="2542" width="13.6328125" customWidth="1"/>
    <col min="2543" max="2553" width="0" hidden="1" customWidth="1"/>
    <col min="2554" max="2563" width="10.453125" customWidth="1"/>
    <col min="2564" max="2564" width="11.08984375" customWidth="1"/>
    <col min="2565" max="2565" width="10.7265625" customWidth="1"/>
    <col min="2566" max="2566" width="11.6328125" customWidth="1"/>
    <col min="2567" max="2568" width="11" customWidth="1"/>
    <col min="2569" max="2569" width="11.08984375" customWidth="1"/>
    <col min="2570" max="2570" width="11" customWidth="1"/>
    <col min="2797" max="2797" width="6" customWidth="1"/>
    <col min="2798" max="2798" width="13.6328125" customWidth="1"/>
    <col min="2799" max="2809" width="0" hidden="1" customWidth="1"/>
    <col min="2810" max="2819" width="10.453125" customWidth="1"/>
    <col min="2820" max="2820" width="11.08984375" customWidth="1"/>
    <col min="2821" max="2821" width="10.7265625" customWidth="1"/>
    <col min="2822" max="2822" width="11.6328125" customWidth="1"/>
    <col min="2823" max="2824" width="11" customWidth="1"/>
    <col min="2825" max="2825" width="11.08984375" customWidth="1"/>
    <col min="2826" max="2826" width="11" customWidth="1"/>
    <col min="3053" max="3053" width="6" customWidth="1"/>
    <col min="3054" max="3054" width="13.6328125" customWidth="1"/>
    <col min="3055" max="3065" width="0" hidden="1" customWidth="1"/>
    <col min="3066" max="3075" width="10.453125" customWidth="1"/>
    <col min="3076" max="3076" width="11.08984375" customWidth="1"/>
    <col min="3077" max="3077" width="10.7265625" customWidth="1"/>
    <col min="3078" max="3078" width="11.6328125" customWidth="1"/>
    <col min="3079" max="3080" width="11" customWidth="1"/>
    <col min="3081" max="3081" width="11.08984375" customWidth="1"/>
    <col min="3082" max="3082" width="11" customWidth="1"/>
    <col min="3309" max="3309" width="6" customWidth="1"/>
    <col min="3310" max="3310" width="13.6328125" customWidth="1"/>
    <col min="3311" max="3321" width="0" hidden="1" customWidth="1"/>
    <col min="3322" max="3331" width="10.453125" customWidth="1"/>
    <col min="3332" max="3332" width="11.08984375" customWidth="1"/>
    <col min="3333" max="3333" width="10.7265625" customWidth="1"/>
    <col min="3334" max="3334" width="11.6328125" customWidth="1"/>
    <col min="3335" max="3336" width="11" customWidth="1"/>
    <col min="3337" max="3337" width="11.08984375" customWidth="1"/>
    <col min="3338" max="3338" width="11" customWidth="1"/>
    <col min="3565" max="3565" width="6" customWidth="1"/>
    <col min="3566" max="3566" width="13.6328125" customWidth="1"/>
    <col min="3567" max="3577" width="0" hidden="1" customWidth="1"/>
    <col min="3578" max="3587" width="10.453125" customWidth="1"/>
    <col min="3588" max="3588" width="11.08984375" customWidth="1"/>
    <col min="3589" max="3589" width="10.7265625" customWidth="1"/>
    <col min="3590" max="3590" width="11.6328125" customWidth="1"/>
    <col min="3591" max="3592" width="11" customWidth="1"/>
    <col min="3593" max="3593" width="11.08984375" customWidth="1"/>
    <col min="3594" max="3594" width="11" customWidth="1"/>
    <col min="3821" max="3821" width="6" customWidth="1"/>
    <col min="3822" max="3822" width="13.6328125" customWidth="1"/>
    <col min="3823" max="3833" width="0" hidden="1" customWidth="1"/>
    <col min="3834" max="3843" width="10.453125" customWidth="1"/>
    <col min="3844" max="3844" width="11.08984375" customWidth="1"/>
    <col min="3845" max="3845" width="10.7265625" customWidth="1"/>
    <col min="3846" max="3846" width="11.6328125" customWidth="1"/>
    <col min="3847" max="3848" width="11" customWidth="1"/>
    <col min="3849" max="3849" width="11.08984375" customWidth="1"/>
    <col min="3850" max="3850" width="11" customWidth="1"/>
    <col min="4077" max="4077" width="6" customWidth="1"/>
    <col min="4078" max="4078" width="13.6328125" customWidth="1"/>
    <col min="4079" max="4089" width="0" hidden="1" customWidth="1"/>
    <col min="4090" max="4099" width="10.453125" customWidth="1"/>
    <col min="4100" max="4100" width="11.08984375" customWidth="1"/>
    <col min="4101" max="4101" width="10.7265625" customWidth="1"/>
    <col min="4102" max="4102" width="11.6328125" customWidth="1"/>
    <col min="4103" max="4104" width="11" customWidth="1"/>
    <col min="4105" max="4105" width="11.08984375" customWidth="1"/>
    <col min="4106" max="4106" width="11" customWidth="1"/>
    <col min="4333" max="4333" width="6" customWidth="1"/>
    <col min="4334" max="4334" width="13.6328125" customWidth="1"/>
    <col min="4335" max="4345" width="0" hidden="1" customWidth="1"/>
    <col min="4346" max="4355" width="10.453125" customWidth="1"/>
    <col min="4356" max="4356" width="11.08984375" customWidth="1"/>
    <col min="4357" max="4357" width="10.7265625" customWidth="1"/>
    <col min="4358" max="4358" width="11.6328125" customWidth="1"/>
    <col min="4359" max="4360" width="11" customWidth="1"/>
    <col min="4361" max="4361" width="11.08984375" customWidth="1"/>
    <col min="4362" max="4362" width="11" customWidth="1"/>
    <col min="4589" max="4589" width="6" customWidth="1"/>
    <col min="4590" max="4590" width="13.6328125" customWidth="1"/>
    <col min="4591" max="4601" width="0" hidden="1" customWidth="1"/>
    <col min="4602" max="4611" width="10.453125" customWidth="1"/>
    <col min="4612" max="4612" width="11.08984375" customWidth="1"/>
    <col min="4613" max="4613" width="10.7265625" customWidth="1"/>
    <col min="4614" max="4614" width="11.6328125" customWidth="1"/>
    <col min="4615" max="4616" width="11" customWidth="1"/>
    <col min="4617" max="4617" width="11.08984375" customWidth="1"/>
    <col min="4618" max="4618" width="11" customWidth="1"/>
    <col min="4845" max="4845" width="6" customWidth="1"/>
    <col min="4846" max="4846" width="13.6328125" customWidth="1"/>
    <col min="4847" max="4857" width="0" hidden="1" customWidth="1"/>
    <col min="4858" max="4867" width="10.453125" customWidth="1"/>
    <col min="4868" max="4868" width="11.08984375" customWidth="1"/>
    <col min="4869" max="4869" width="10.7265625" customWidth="1"/>
    <col min="4870" max="4870" width="11.6328125" customWidth="1"/>
    <col min="4871" max="4872" width="11" customWidth="1"/>
    <col min="4873" max="4873" width="11.08984375" customWidth="1"/>
    <col min="4874" max="4874" width="11" customWidth="1"/>
    <col min="5101" max="5101" width="6" customWidth="1"/>
    <col min="5102" max="5102" width="13.6328125" customWidth="1"/>
    <col min="5103" max="5113" width="0" hidden="1" customWidth="1"/>
    <col min="5114" max="5123" width="10.453125" customWidth="1"/>
    <col min="5124" max="5124" width="11.08984375" customWidth="1"/>
    <col min="5125" max="5125" width="10.7265625" customWidth="1"/>
    <col min="5126" max="5126" width="11.6328125" customWidth="1"/>
    <col min="5127" max="5128" width="11" customWidth="1"/>
    <col min="5129" max="5129" width="11.08984375" customWidth="1"/>
    <col min="5130" max="5130" width="11" customWidth="1"/>
    <col min="5357" max="5357" width="6" customWidth="1"/>
    <col min="5358" max="5358" width="13.6328125" customWidth="1"/>
    <col min="5359" max="5369" width="0" hidden="1" customWidth="1"/>
    <col min="5370" max="5379" width="10.453125" customWidth="1"/>
    <col min="5380" max="5380" width="11.08984375" customWidth="1"/>
    <col min="5381" max="5381" width="10.7265625" customWidth="1"/>
    <col min="5382" max="5382" width="11.6328125" customWidth="1"/>
    <col min="5383" max="5384" width="11" customWidth="1"/>
    <col min="5385" max="5385" width="11.08984375" customWidth="1"/>
    <col min="5386" max="5386" width="11" customWidth="1"/>
    <col min="5613" max="5613" width="6" customWidth="1"/>
    <col min="5614" max="5614" width="13.6328125" customWidth="1"/>
    <col min="5615" max="5625" width="0" hidden="1" customWidth="1"/>
    <col min="5626" max="5635" width="10.453125" customWidth="1"/>
    <col min="5636" max="5636" width="11.08984375" customWidth="1"/>
    <col min="5637" max="5637" width="10.7265625" customWidth="1"/>
    <col min="5638" max="5638" width="11.6328125" customWidth="1"/>
    <col min="5639" max="5640" width="11" customWidth="1"/>
    <col min="5641" max="5641" width="11.08984375" customWidth="1"/>
    <col min="5642" max="5642" width="11" customWidth="1"/>
    <col min="5869" max="5869" width="6" customWidth="1"/>
    <col min="5870" max="5870" width="13.6328125" customWidth="1"/>
    <col min="5871" max="5881" width="0" hidden="1" customWidth="1"/>
    <col min="5882" max="5891" width="10.453125" customWidth="1"/>
    <col min="5892" max="5892" width="11.08984375" customWidth="1"/>
    <col min="5893" max="5893" width="10.7265625" customWidth="1"/>
    <col min="5894" max="5894" width="11.6328125" customWidth="1"/>
    <col min="5895" max="5896" width="11" customWidth="1"/>
    <col min="5897" max="5897" width="11.08984375" customWidth="1"/>
    <col min="5898" max="5898" width="11" customWidth="1"/>
    <col min="6125" max="6125" width="6" customWidth="1"/>
    <col min="6126" max="6126" width="13.6328125" customWidth="1"/>
    <col min="6127" max="6137" width="0" hidden="1" customWidth="1"/>
    <col min="6138" max="6147" width="10.453125" customWidth="1"/>
    <col min="6148" max="6148" width="11.08984375" customWidth="1"/>
    <col min="6149" max="6149" width="10.7265625" customWidth="1"/>
    <col min="6150" max="6150" width="11.6328125" customWidth="1"/>
    <col min="6151" max="6152" width="11" customWidth="1"/>
    <col min="6153" max="6153" width="11.08984375" customWidth="1"/>
    <col min="6154" max="6154" width="11" customWidth="1"/>
    <col min="6381" max="6381" width="6" customWidth="1"/>
    <col min="6382" max="6382" width="13.6328125" customWidth="1"/>
    <col min="6383" max="6393" width="0" hidden="1" customWidth="1"/>
    <col min="6394" max="6403" width="10.453125" customWidth="1"/>
    <col min="6404" max="6404" width="11.08984375" customWidth="1"/>
    <col min="6405" max="6405" width="10.7265625" customWidth="1"/>
    <col min="6406" max="6406" width="11.6328125" customWidth="1"/>
    <col min="6407" max="6408" width="11" customWidth="1"/>
    <col min="6409" max="6409" width="11.08984375" customWidth="1"/>
    <col min="6410" max="6410" width="11" customWidth="1"/>
    <col min="6637" max="6637" width="6" customWidth="1"/>
    <col min="6638" max="6638" width="13.6328125" customWidth="1"/>
    <col min="6639" max="6649" width="0" hidden="1" customWidth="1"/>
    <col min="6650" max="6659" width="10.453125" customWidth="1"/>
    <col min="6660" max="6660" width="11.08984375" customWidth="1"/>
    <col min="6661" max="6661" width="10.7265625" customWidth="1"/>
    <col min="6662" max="6662" width="11.6328125" customWidth="1"/>
    <col min="6663" max="6664" width="11" customWidth="1"/>
    <col min="6665" max="6665" width="11.08984375" customWidth="1"/>
    <col min="6666" max="6666" width="11" customWidth="1"/>
    <col min="6893" max="6893" width="6" customWidth="1"/>
    <col min="6894" max="6894" width="13.6328125" customWidth="1"/>
    <col min="6895" max="6905" width="0" hidden="1" customWidth="1"/>
    <col min="6906" max="6915" width="10.453125" customWidth="1"/>
    <col min="6916" max="6916" width="11.08984375" customWidth="1"/>
    <col min="6917" max="6917" width="10.7265625" customWidth="1"/>
    <col min="6918" max="6918" width="11.6328125" customWidth="1"/>
    <col min="6919" max="6920" width="11" customWidth="1"/>
    <col min="6921" max="6921" width="11.08984375" customWidth="1"/>
    <col min="6922" max="6922" width="11" customWidth="1"/>
    <col min="7149" max="7149" width="6" customWidth="1"/>
    <col min="7150" max="7150" width="13.6328125" customWidth="1"/>
    <col min="7151" max="7161" width="0" hidden="1" customWidth="1"/>
    <col min="7162" max="7171" width="10.453125" customWidth="1"/>
    <col min="7172" max="7172" width="11.08984375" customWidth="1"/>
    <col min="7173" max="7173" width="10.7265625" customWidth="1"/>
    <col min="7174" max="7174" width="11.6328125" customWidth="1"/>
    <col min="7175" max="7176" width="11" customWidth="1"/>
    <col min="7177" max="7177" width="11.08984375" customWidth="1"/>
    <col min="7178" max="7178" width="11" customWidth="1"/>
    <col min="7405" max="7405" width="6" customWidth="1"/>
    <col min="7406" max="7406" width="13.6328125" customWidth="1"/>
    <col min="7407" max="7417" width="0" hidden="1" customWidth="1"/>
    <col min="7418" max="7427" width="10.453125" customWidth="1"/>
    <col min="7428" max="7428" width="11.08984375" customWidth="1"/>
    <col min="7429" max="7429" width="10.7265625" customWidth="1"/>
    <col min="7430" max="7430" width="11.6328125" customWidth="1"/>
    <col min="7431" max="7432" width="11" customWidth="1"/>
    <col min="7433" max="7433" width="11.08984375" customWidth="1"/>
    <col min="7434" max="7434" width="11" customWidth="1"/>
    <col min="7661" max="7661" width="6" customWidth="1"/>
    <col min="7662" max="7662" width="13.6328125" customWidth="1"/>
    <col min="7663" max="7673" width="0" hidden="1" customWidth="1"/>
    <col min="7674" max="7683" width="10.453125" customWidth="1"/>
    <col min="7684" max="7684" width="11.08984375" customWidth="1"/>
    <col min="7685" max="7685" width="10.7265625" customWidth="1"/>
    <col min="7686" max="7686" width="11.6328125" customWidth="1"/>
    <col min="7687" max="7688" width="11" customWidth="1"/>
    <col min="7689" max="7689" width="11.08984375" customWidth="1"/>
    <col min="7690" max="7690" width="11" customWidth="1"/>
    <col min="7917" max="7917" width="6" customWidth="1"/>
    <col min="7918" max="7918" width="13.6328125" customWidth="1"/>
    <col min="7919" max="7929" width="0" hidden="1" customWidth="1"/>
    <col min="7930" max="7939" width="10.453125" customWidth="1"/>
    <col min="7940" max="7940" width="11.08984375" customWidth="1"/>
    <col min="7941" max="7941" width="10.7265625" customWidth="1"/>
    <col min="7942" max="7942" width="11.6328125" customWidth="1"/>
    <col min="7943" max="7944" width="11" customWidth="1"/>
    <col min="7945" max="7945" width="11.08984375" customWidth="1"/>
    <col min="7946" max="7946" width="11" customWidth="1"/>
    <col min="8173" max="8173" width="6" customWidth="1"/>
    <col min="8174" max="8174" width="13.6328125" customWidth="1"/>
    <col min="8175" max="8185" width="0" hidden="1" customWidth="1"/>
    <col min="8186" max="8195" width="10.453125" customWidth="1"/>
    <col min="8196" max="8196" width="11.08984375" customWidth="1"/>
    <col min="8197" max="8197" width="10.7265625" customWidth="1"/>
    <col min="8198" max="8198" width="11.6328125" customWidth="1"/>
    <col min="8199" max="8200" width="11" customWidth="1"/>
    <col min="8201" max="8201" width="11.08984375" customWidth="1"/>
    <col min="8202" max="8202" width="11" customWidth="1"/>
    <col min="8429" max="8429" width="6" customWidth="1"/>
    <col min="8430" max="8430" width="13.6328125" customWidth="1"/>
    <col min="8431" max="8441" width="0" hidden="1" customWidth="1"/>
    <col min="8442" max="8451" width="10.453125" customWidth="1"/>
    <col min="8452" max="8452" width="11.08984375" customWidth="1"/>
    <col min="8453" max="8453" width="10.7265625" customWidth="1"/>
    <col min="8454" max="8454" width="11.6328125" customWidth="1"/>
    <col min="8455" max="8456" width="11" customWidth="1"/>
    <col min="8457" max="8457" width="11.08984375" customWidth="1"/>
    <col min="8458" max="8458" width="11" customWidth="1"/>
    <col min="8685" max="8685" width="6" customWidth="1"/>
    <col min="8686" max="8686" width="13.6328125" customWidth="1"/>
    <col min="8687" max="8697" width="0" hidden="1" customWidth="1"/>
    <col min="8698" max="8707" width="10.453125" customWidth="1"/>
    <col min="8708" max="8708" width="11.08984375" customWidth="1"/>
    <col min="8709" max="8709" width="10.7265625" customWidth="1"/>
    <col min="8710" max="8710" width="11.6328125" customWidth="1"/>
    <col min="8711" max="8712" width="11" customWidth="1"/>
    <col min="8713" max="8713" width="11.08984375" customWidth="1"/>
    <col min="8714" max="8714" width="11" customWidth="1"/>
    <col min="8941" max="8941" width="6" customWidth="1"/>
    <col min="8942" max="8942" width="13.6328125" customWidth="1"/>
    <col min="8943" max="8953" width="0" hidden="1" customWidth="1"/>
    <col min="8954" max="8963" width="10.453125" customWidth="1"/>
    <col min="8964" max="8964" width="11.08984375" customWidth="1"/>
    <col min="8965" max="8965" width="10.7265625" customWidth="1"/>
    <col min="8966" max="8966" width="11.6328125" customWidth="1"/>
    <col min="8967" max="8968" width="11" customWidth="1"/>
    <col min="8969" max="8969" width="11.08984375" customWidth="1"/>
    <col min="8970" max="8970" width="11" customWidth="1"/>
    <col min="9197" max="9197" width="6" customWidth="1"/>
    <col min="9198" max="9198" width="13.6328125" customWidth="1"/>
    <col min="9199" max="9209" width="0" hidden="1" customWidth="1"/>
    <col min="9210" max="9219" width="10.453125" customWidth="1"/>
    <col min="9220" max="9220" width="11.08984375" customWidth="1"/>
    <col min="9221" max="9221" width="10.7265625" customWidth="1"/>
    <col min="9222" max="9222" width="11.6328125" customWidth="1"/>
    <col min="9223" max="9224" width="11" customWidth="1"/>
    <col min="9225" max="9225" width="11.08984375" customWidth="1"/>
    <col min="9226" max="9226" width="11" customWidth="1"/>
    <col min="9453" max="9453" width="6" customWidth="1"/>
    <col min="9454" max="9454" width="13.6328125" customWidth="1"/>
    <col min="9455" max="9465" width="0" hidden="1" customWidth="1"/>
    <col min="9466" max="9475" width="10.453125" customWidth="1"/>
    <col min="9476" max="9476" width="11.08984375" customWidth="1"/>
    <col min="9477" max="9477" width="10.7265625" customWidth="1"/>
    <col min="9478" max="9478" width="11.6328125" customWidth="1"/>
    <col min="9479" max="9480" width="11" customWidth="1"/>
    <col min="9481" max="9481" width="11.08984375" customWidth="1"/>
    <col min="9482" max="9482" width="11" customWidth="1"/>
    <col min="9709" max="9709" width="6" customWidth="1"/>
    <col min="9710" max="9710" width="13.6328125" customWidth="1"/>
    <col min="9711" max="9721" width="0" hidden="1" customWidth="1"/>
    <col min="9722" max="9731" width="10.453125" customWidth="1"/>
    <col min="9732" max="9732" width="11.08984375" customWidth="1"/>
    <col min="9733" max="9733" width="10.7265625" customWidth="1"/>
    <col min="9734" max="9734" width="11.6328125" customWidth="1"/>
    <col min="9735" max="9736" width="11" customWidth="1"/>
    <col min="9737" max="9737" width="11.08984375" customWidth="1"/>
    <col min="9738" max="9738" width="11" customWidth="1"/>
    <col min="9965" max="9965" width="6" customWidth="1"/>
    <col min="9966" max="9966" width="13.6328125" customWidth="1"/>
    <col min="9967" max="9977" width="0" hidden="1" customWidth="1"/>
    <col min="9978" max="9987" width="10.453125" customWidth="1"/>
    <col min="9988" max="9988" width="11.08984375" customWidth="1"/>
    <col min="9989" max="9989" width="10.7265625" customWidth="1"/>
    <col min="9990" max="9990" width="11.6328125" customWidth="1"/>
    <col min="9991" max="9992" width="11" customWidth="1"/>
    <col min="9993" max="9993" width="11.08984375" customWidth="1"/>
    <col min="9994" max="9994" width="11" customWidth="1"/>
    <col min="10221" max="10221" width="6" customWidth="1"/>
    <col min="10222" max="10222" width="13.6328125" customWidth="1"/>
    <col min="10223" max="10233" width="0" hidden="1" customWidth="1"/>
    <col min="10234" max="10243" width="10.453125" customWidth="1"/>
    <col min="10244" max="10244" width="11.08984375" customWidth="1"/>
    <col min="10245" max="10245" width="10.7265625" customWidth="1"/>
    <col min="10246" max="10246" width="11.6328125" customWidth="1"/>
    <col min="10247" max="10248" width="11" customWidth="1"/>
    <col min="10249" max="10249" width="11.08984375" customWidth="1"/>
    <col min="10250" max="10250" width="11" customWidth="1"/>
    <col min="10477" max="10477" width="6" customWidth="1"/>
    <col min="10478" max="10478" width="13.6328125" customWidth="1"/>
    <col min="10479" max="10489" width="0" hidden="1" customWidth="1"/>
    <col min="10490" max="10499" width="10.453125" customWidth="1"/>
    <col min="10500" max="10500" width="11.08984375" customWidth="1"/>
    <col min="10501" max="10501" width="10.7265625" customWidth="1"/>
    <col min="10502" max="10502" width="11.6328125" customWidth="1"/>
    <col min="10503" max="10504" width="11" customWidth="1"/>
    <col min="10505" max="10505" width="11.08984375" customWidth="1"/>
    <col min="10506" max="10506" width="11" customWidth="1"/>
    <col min="10733" max="10733" width="6" customWidth="1"/>
    <col min="10734" max="10734" width="13.6328125" customWidth="1"/>
    <col min="10735" max="10745" width="0" hidden="1" customWidth="1"/>
    <col min="10746" max="10755" width="10.453125" customWidth="1"/>
    <col min="10756" max="10756" width="11.08984375" customWidth="1"/>
    <col min="10757" max="10757" width="10.7265625" customWidth="1"/>
    <col min="10758" max="10758" width="11.6328125" customWidth="1"/>
    <col min="10759" max="10760" width="11" customWidth="1"/>
    <col min="10761" max="10761" width="11.08984375" customWidth="1"/>
    <col min="10762" max="10762" width="11" customWidth="1"/>
    <col min="10989" max="10989" width="6" customWidth="1"/>
    <col min="10990" max="10990" width="13.6328125" customWidth="1"/>
    <col min="10991" max="11001" width="0" hidden="1" customWidth="1"/>
    <col min="11002" max="11011" width="10.453125" customWidth="1"/>
    <col min="11012" max="11012" width="11.08984375" customWidth="1"/>
    <col min="11013" max="11013" width="10.7265625" customWidth="1"/>
    <col min="11014" max="11014" width="11.6328125" customWidth="1"/>
    <col min="11015" max="11016" width="11" customWidth="1"/>
    <col min="11017" max="11017" width="11.08984375" customWidth="1"/>
    <col min="11018" max="11018" width="11" customWidth="1"/>
    <col min="11245" max="11245" width="6" customWidth="1"/>
    <col min="11246" max="11246" width="13.6328125" customWidth="1"/>
    <col min="11247" max="11257" width="0" hidden="1" customWidth="1"/>
    <col min="11258" max="11267" width="10.453125" customWidth="1"/>
    <col min="11268" max="11268" width="11.08984375" customWidth="1"/>
    <col min="11269" max="11269" width="10.7265625" customWidth="1"/>
    <col min="11270" max="11270" width="11.6328125" customWidth="1"/>
    <col min="11271" max="11272" width="11" customWidth="1"/>
    <col min="11273" max="11273" width="11.08984375" customWidth="1"/>
    <col min="11274" max="11274" width="11" customWidth="1"/>
    <col min="11501" max="11501" width="6" customWidth="1"/>
    <col min="11502" max="11502" width="13.6328125" customWidth="1"/>
    <col min="11503" max="11513" width="0" hidden="1" customWidth="1"/>
    <col min="11514" max="11523" width="10.453125" customWidth="1"/>
    <col min="11524" max="11524" width="11.08984375" customWidth="1"/>
    <col min="11525" max="11525" width="10.7265625" customWidth="1"/>
    <col min="11526" max="11526" width="11.6328125" customWidth="1"/>
    <col min="11527" max="11528" width="11" customWidth="1"/>
    <col min="11529" max="11529" width="11.08984375" customWidth="1"/>
    <col min="11530" max="11530" width="11" customWidth="1"/>
    <col min="11757" max="11757" width="6" customWidth="1"/>
    <col min="11758" max="11758" width="13.6328125" customWidth="1"/>
    <col min="11759" max="11769" width="0" hidden="1" customWidth="1"/>
    <col min="11770" max="11779" width="10.453125" customWidth="1"/>
    <col min="11780" max="11780" width="11.08984375" customWidth="1"/>
    <col min="11781" max="11781" width="10.7265625" customWidth="1"/>
    <col min="11782" max="11782" width="11.6328125" customWidth="1"/>
    <col min="11783" max="11784" width="11" customWidth="1"/>
    <col min="11785" max="11785" width="11.08984375" customWidth="1"/>
    <col min="11786" max="11786" width="11" customWidth="1"/>
    <col min="12013" max="12013" width="6" customWidth="1"/>
    <col min="12014" max="12014" width="13.6328125" customWidth="1"/>
    <col min="12015" max="12025" width="0" hidden="1" customWidth="1"/>
    <col min="12026" max="12035" width="10.453125" customWidth="1"/>
    <col min="12036" max="12036" width="11.08984375" customWidth="1"/>
    <col min="12037" max="12037" width="10.7265625" customWidth="1"/>
    <col min="12038" max="12038" width="11.6328125" customWidth="1"/>
    <col min="12039" max="12040" width="11" customWidth="1"/>
    <col min="12041" max="12041" width="11.08984375" customWidth="1"/>
    <col min="12042" max="12042" width="11" customWidth="1"/>
    <col min="12269" max="12269" width="6" customWidth="1"/>
    <col min="12270" max="12270" width="13.6328125" customWidth="1"/>
    <col min="12271" max="12281" width="0" hidden="1" customWidth="1"/>
    <col min="12282" max="12291" width="10.453125" customWidth="1"/>
    <col min="12292" max="12292" width="11.08984375" customWidth="1"/>
    <col min="12293" max="12293" width="10.7265625" customWidth="1"/>
    <col min="12294" max="12294" width="11.6328125" customWidth="1"/>
    <col min="12295" max="12296" width="11" customWidth="1"/>
    <col min="12297" max="12297" width="11.08984375" customWidth="1"/>
    <col min="12298" max="12298" width="11" customWidth="1"/>
    <col min="12525" max="12525" width="6" customWidth="1"/>
    <col min="12526" max="12526" width="13.6328125" customWidth="1"/>
    <col min="12527" max="12537" width="0" hidden="1" customWidth="1"/>
    <col min="12538" max="12547" width="10.453125" customWidth="1"/>
    <col min="12548" max="12548" width="11.08984375" customWidth="1"/>
    <col min="12549" max="12549" width="10.7265625" customWidth="1"/>
    <col min="12550" max="12550" width="11.6328125" customWidth="1"/>
    <col min="12551" max="12552" width="11" customWidth="1"/>
    <col min="12553" max="12553" width="11.08984375" customWidth="1"/>
    <col min="12554" max="12554" width="11" customWidth="1"/>
    <col min="12781" max="12781" width="6" customWidth="1"/>
    <col min="12782" max="12782" width="13.6328125" customWidth="1"/>
    <col min="12783" max="12793" width="0" hidden="1" customWidth="1"/>
    <col min="12794" max="12803" width="10.453125" customWidth="1"/>
    <col min="12804" max="12804" width="11.08984375" customWidth="1"/>
    <col min="12805" max="12805" width="10.7265625" customWidth="1"/>
    <col min="12806" max="12806" width="11.6328125" customWidth="1"/>
    <col min="12807" max="12808" width="11" customWidth="1"/>
    <col min="12809" max="12809" width="11.08984375" customWidth="1"/>
    <col min="12810" max="12810" width="11" customWidth="1"/>
    <col min="13037" max="13037" width="6" customWidth="1"/>
    <col min="13038" max="13038" width="13.6328125" customWidth="1"/>
    <col min="13039" max="13049" width="0" hidden="1" customWidth="1"/>
    <col min="13050" max="13059" width="10.453125" customWidth="1"/>
    <col min="13060" max="13060" width="11.08984375" customWidth="1"/>
    <col min="13061" max="13061" width="10.7265625" customWidth="1"/>
    <col min="13062" max="13062" width="11.6328125" customWidth="1"/>
    <col min="13063" max="13064" width="11" customWidth="1"/>
    <col min="13065" max="13065" width="11.08984375" customWidth="1"/>
    <col min="13066" max="13066" width="11" customWidth="1"/>
    <col min="13293" max="13293" width="6" customWidth="1"/>
    <col min="13294" max="13294" width="13.6328125" customWidth="1"/>
    <col min="13295" max="13305" width="0" hidden="1" customWidth="1"/>
    <col min="13306" max="13315" width="10.453125" customWidth="1"/>
    <col min="13316" max="13316" width="11.08984375" customWidth="1"/>
    <col min="13317" max="13317" width="10.7265625" customWidth="1"/>
    <col min="13318" max="13318" width="11.6328125" customWidth="1"/>
    <col min="13319" max="13320" width="11" customWidth="1"/>
    <col min="13321" max="13321" width="11.08984375" customWidth="1"/>
    <col min="13322" max="13322" width="11" customWidth="1"/>
    <col min="13549" max="13549" width="6" customWidth="1"/>
    <col min="13550" max="13550" width="13.6328125" customWidth="1"/>
    <col min="13551" max="13561" width="0" hidden="1" customWidth="1"/>
    <col min="13562" max="13571" width="10.453125" customWidth="1"/>
    <col min="13572" max="13572" width="11.08984375" customWidth="1"/>
    <col min="13573" max="13573" width="10.7265625" customWidth="1"/>
    <col min="13574" max="13574" width="11.6328125" customWidth="1"/>
    <col min="13575" max="13576" width="11" customWidth="1"/>
    <col min="13577" max="13577" width="11.08984375" customWidth="1"/>
    <col min="13578" max="13578" width="11" customWidth="1"/>
    <col min="13805" max="13805" width="6" customWidth="1"/>
    <col min="13806" max="13806" width="13.6328125" customWidth="1"/>
    <col min="13807" max="13817" width="0" hidden="1" customWidth="1"/>
    <col min="13818" max="13827" width="10.453125" customWidth="1"/>
    <col min="13828" max="13828" width="11.08984375" customWidth="1"/>
    <col min="13829" max="13829" width="10.7265625" customWidth="1"/>
    <col min="13830" max="13830" width="11.6328125" customWidth="1"/>
    <col min="13831" max="13832" width="11" customWidth="1"/>
    <col min="13833" max="13833" width="11.08984375" customWidth="1"/>
    <col min="13834" max="13834" width="11" customWidth="1"/>
    <col min="14061" max="14061" width="6" customWidth="1"/>
    <col min="14062" max="14062" width="13.6328125" customWidth="1"/>
    <col min="14063" max="14073" width="0" hidden="1" customWidth="1"/>
    <col min="14074" max="14083" width="10.453125" customWidth="1"/>
    <col min="14084" max="14084" width="11.08984375" customWidth="1"/>
    <col min="14085" max="14085" width="10.7265625" customWidth="1"/>
    <col min="14086" max="14086" width="11.6328125" customWidth="1"/>
    <col min="14087" max="14088" width="11" customWidth="1"/>
    <col min="14089" max="14089" width="11.08984375" customWidth="1"/>
    <col min="14090" max="14090" width="11" customWidth="1"/>
    <col min="14317" max="14317" width="6" customWidth="1"/>
    <col min="14318" max="14318" width="13.6328125" customWidth="1"/>
    <col min="14319" max="14329" width="0" hidden="1" customWidth="1"/>
    <col min="14330" max="14339" width="10.453125" customWidth="1"/>
    <col min="14340" max="14340" width="11.08984375" customWidth="1"/>
    <col min="14341" max="14341" width="10.7265625" customWidth="1"/>
    <col min="14342" max="14342" width="11.6328125" customWidth="1"/>
    <col min="14343" max="14344" width="11" customWidth="1"/>
    <col min="14345" max="14345" width="11.08984375" customWidth="1"/>
    <col min="14346" max="14346" width="11" customWidth="1"/>
    <col min="14573" max="14573" width="6" customWidth="1"/>
    <col min="14574" max="14574" width="13.6328125" customWidth="1"/>
    <col min="14575" max="14585" width="0" hidden="1" customWidth="1"/>
    <col min="14586" max="14595" width="10.453125" customWidth="1"/>
    <col min="14596" max="14596" width="11.08984375" customWidth="1"/>
    <col min="14597" max="14597" width="10.7265625" customWidth="1"/>
    <col min="14598" max="14598" width="11.6328125" customWidth="1"/>
    <col min="14599" max="14600" width="11" customWidth="1"/>
    <col min="14601" max="14601" width="11.08984375" customWidth="1"/>
    <col min="14602" max="14602" width="11" customWidth="1"/>
    <col min="14829" max="14829" width="6" customWidth="1"/>
    <col min="14830" max="14830" width="13.6328125" customWidth="1"/>
    <col min="14831" max="14841" width="0" hidden="1" customWidth="1"/>
    <col min="14842" max="14851" width="10.453125" customWidth="1"/>
    <col min="14852" max="14852" width="11.08984375" customWidth="1"/>
    <col min="14853" max="14853" width="10.7265625" customWidth="1"/>
    <col min="14854" max="14854" width="11.6328125" customWidth="1"/>
    <col min="14855" max="14856" width="11" customWidth="1"/>
    <col min="14857" max="14857" width="11.08984375" customWidth="1"/>
    <col min="14858" max="14858" width="11" customWidth="1"/>
    <col min="15085" max="15085" width="6" customWidth="1"/>
    <col min="15086" max="15086" width="13.6328125" customWidth="1"/>
    <col min="15087" max="15097" width="0" hidden="1" customWidth="1"/>
    <col min="15098" max="15107" width="10.453125" customWidth="1"/>
    <col min="15108" max="15108" width="11.08984375" customWidth="1"/>
    <col min="15109" max="15109" width="10.7265625" customWidth="1"/>
    <col min="15110" max="15110" width="11.6328125" customWidth="1"/>
    <col min="15111" max="15112" width="11" customWidth="1"/>
    <col min="15113" max="15113" width="11.08984375" customWidth="1"/>
    <col min="15114" max="15114" width="11" customWidth="1"/>
    <col min="15341" max="15341" width="6" customWidth="1"/>
    <col min="15342" max="15342" width="13.6328125" customWidth="1"/>
    <col min="15343" max="15353" width="0" hidden="1" customWidth="1"/>
    <col min="15354" max="15363" width="10.453125" customWidth="1"/>
    <col min="15364" max="15364" width="11.08984375" customWidth="1"/>
    <col min="15365" max="15365" width="10.7265625" customWidth="1"/>
    <col min="15366" max="15366" width="11.6328125" customWidth="1"/>
    <col min="15367" max="15368" width="11" customWidth="1"/>
    <col min="15369" max="15369" width="11.08984375" customWidth="1"/>
    <col min="15370" max="15370" width="11" customWidth="1"/>
    <col min="15597" max="15597" width="6" customWidth="1"/>
    <col min="15598" max="15598" width="13.6328125" customWidth="1"/>
    <col min="15599" max="15609" width="0" hidden="1" customWidth="1"/>
    <col min="15610" max="15619" width="10.453125" customWidth="1"/>
    <col min="15620" max="15620" width="11.08984375" customWidth="1"/>
    <col min="15621" max="15621" width="10.7265625" customWidth="1"/>
    <col min="15622" max="15622" width="11.6328125" customWidth="1"/>
    <col min="15623" max="15624" width="11" customWidth="1"/>
    <col min="15625" max="15625" width="11.08984375" customWidth="1"/>
    <col min="15626" max="15626" width="11" customWidth="1"/>
    <col min="15853" max="15853" width="6" customWidth="1"/>
    <col min="15854" max="15854" width="13.6328125" customWidth="1"/>
    <col min="15855" max="15865" width="0" hidden="1" customWidth="1"/>
    <col min="15866" max="15875" width="10.453125" customWidth="1"/>
    <col min="15876" max="15876" width="11.08984375" customWidth="1"/>
    <col min="15877" max="15877" width="10.7265625" customWidth="1"/>
    <col min="15878" max="15878" width="11.6328125" customWidth="1"/>
    <col min="15879" max="15880" width="11" customWidth="1"/>
    <col min="15881" max="15881" width="11.08984375" customWidth="1"/>
    <col min="15882" max="15882" width="11" customWidth="1"/>
    <col min="16109" max="16109" width="6" customWidth="1"/>
    <col min="16110" max="16110" width="13.6328125" customWidth="1"/>
    <col min="16111" max="16121" width="0" hidden="1" customWidth="1"/>
    <col min="16122" max="16131" width="10.453125" customWidth="1"/>
    <col min="16132" max="16132" width="11.08984375" customWidth="1"/>
    <col min="16133" max="16133" width="10.7265625" customWidth="1"/>
    <col min="16134" max="16134" width="11.6328125" customWidth="1"/>
    <col min="16135" max="16136" width="11" customWidth="1"/>
    <col min="16137" max="16137" width="11.08984375" customWidth="1"/>
    <col min="16138" max="16138" width="11" customWidth="1"/>
  </cols>
  <sheetData>
    <row r="1" spans="1:13" x14ac:dyDescent="0.2">
      <c r="A1" s="41" t="s">
        <v>634</v>
      </c>
    </row>
    <row r="2" spans="1:13" x14ac:dyDescent="0.2">
      <c r="C2" s="4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214" t="s">
        <v>344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48"/>
      <c r="C4" s="215" t="s">
        <v>350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52"/>
      <c r="C5" s="503">
        <v>31790</v>
      </c>
      <c r="D5" s="53">
        <v>30956</v>
      </c>
      <c r="E5" s="53">
        <v>32820</v>
      </c>
      <c r="F5" s="53">
        <v>35730</v>
      </c>
      <c r="G5" s="53">
        <v>35430</v>
      </c>
      <c r="H5" s="53">
        <v>35980</v>
      </c>
      <c r="I5" s="53">
        <v>35000</v>
      </c>
      <c r="J5" s="433">
        <v>39330</v>
      </c>
      <c r="K5" s="53">
        <v>35380</v>
      </c>
      <c r="L5" s="53">
        <v>35420</v>
      </c>
      <c r="M5" s="55">
        <v>15630.000077282431</v>
      </c>
    </row>
    <row r="6" spans="1:13" x14ac:dyDescent="0.2">
      <c r="A6" s="54" t="s">
        <v>83</v>
      </c>
      <c r="B6" s="52"/>
      <c r="C6" s="503"/>
      <c r="D6" s="55"/>
      <c r="E6" s="55"/>
      <c r="F6" s="55"/>
      <c r="G6" s="55"/>
      <c r="H6" s="55"/>
      <c r="I6" s="61"/>
      <c r="J6" s="433"/>
      <c r="K6" s="55"/>
      <c r="L6" s="55"/>
      <c r="M6" s="55"/>
    </row>
    <row r="7" spans="1:13" x14ac:dyDescent="0.2">
      <c r="A7" s="52" t="s">
        <v>84</v>
      </c>
      <c r="B7" s="54" t="s">
        <v>85</v>
      </c>
      <c r="C7" s="503">
        <v>27500</v>
      </c>
      <c r="D7" s="55">
        <v>26546</v>
      </c>
      <c r="E7" s="55">
        <v>28370</v>
      </c>
      <c r="F7" s="117">
        <v>30920</v>
      </c>
      <c r="G7" s="117">
        <v>30350</v>
      </c>
      <c r="H7" s="117">
        <v>30690</v>
      </c>
      <c r="I7" s="61">
        <v>29940</v>
      </c>
      <c r="J7" s="433">
        <v>33970</v>
      </c>
      <c r="K7" s="55">
        <v>30870</v>
      </c>
      <c r="L7" s="55">
        <v>30650</v>
      </c>
      <c r="M7" s="55">
        <v>13030.000077282431</v>
      </c>
    </row>
    <row r="8" spans="1:13" x14ac:dyDescent="0.2">
      <c r="A8" s="58"/>
      <c r="B8" s="59" t="s">
        <v>86</v>
      </c>
      <c r="C8" s="504">
        <v>4290</v>
      </c>
      <c r="D8" s="60">
        <v>4410</v>
      </c>
      <c r="E8" s="60">
        <v>4450</v>
      </c>
      <c r="F8" s="117">
        <v>4810</v>
      </c>
      <c r="G8" s="117">
        <v>5080</v>
      </c>
      <c r="H8" s="117">
        <v>5290</v>
      </c>
      <c r="I8" s="61">
        <v>5060</v>
      </c>
      <c r="J8" s="433">
        <v>5360</v>
      </c>
      <c r="K8" s="60">
        <v>4510</v>
      </c>
      <c r="L8" s="60">
        <v>4770</v>
      </c>
      <c r="M8" s="55">
        <v>2600</v>
      </c>
    </row>
    <row r="9" spans="1:13" x14ac:dyDescent="0.2">
      <c r="A9" s="54" t="s">
        <v>87</v>
      </c>
      <c r="B9" s="52"/>
      <c r="C9" s="61">
        <v>4290</v>
      </c>
      <c r="D9" s="61">
        <v>4410</v>
      </c>
      <c r="E9" s="61">
        <v>4450</v>
      </c>
      <c r="F9" s="53">
        <v>4810</v>
      </c>
      <c r="G9" s="53">
        <v>5080</v>
      </c>
      <c r="H9" s="53">
        <v>5290</v>
      </c>
      <c r="I9" s="53">
        <v>5060</v>
      </c>
      <c r="J9" s="96">
        <v>5360</v>
      </c>
      <c r="K9" s="61">
        <v>4510</v>
      </c>
      <c r="L9" s="61">
        <v>4770</v>
      </c>
      <c r="M9" s="61">
        <v>2600</v>
      </c>
    </row>
    <row r="10" spans="1:13" x14ac:dyDescent="0.2">
      <c r="A10" s="52" t="s">
        <v>84</v>
      </c>
      <c r="B10" s="54" t="s">
        <v>88</v>
      </c>
      <c r="C10" s="503">
        <v>2300</v>
      </c>
      <c r="D10" s="61">
        <v>2580</v>
      </c>
      <c r="E10" s="55">
        <v>2893</v>
      </c>
      <c r="F10" s="117">
        <v>2902</v>
      </c>
      <c r="G10" s="117">
        <v>3134</v>
      </c>
      <c r="H10" s="117">
        <v>3343</v>
      </c>
      <c r="I10" s="114">
        <v>3167</v>
      </c>
      <c r="J10" s="95">
        <v>3354</v>
      </c>
      <c r="K10" s="61">
        <v>2800</v>
      </c>
      <c r="L10" s="61">
        <v>2780</v>
      </c>
      <c r="M10" s="61">
        <v>1505</v>
      </c>
    </row>
    <row r="11" spans="1:13" x14ac:dyDescent="0.2">
      <c r="A11" s="52"/>
      <c r="B11" s="54" t="s">
        <v>89</v>
      </c>
      <c r="C11" s="503">
        <v>1446</v>
      </c>
      <c r="D11" s="61">
        <v>1274</v>
      </c>
      <c r="E11" s="55">
        <v>934</v>
      </c>
      <c r="F11" s="117">
        <v>1242</v>
      </c>
      <c r="G11" s="117">
        <v>1295</v>
      </c>
      <c r="H11" s="117">
        <v>1301</v>
      </c>
      <c r="I11" s="114">
        <v>1412</v>
      </c>
      <c r="J11" s="95">
        <v>1333</v>
      </c>
      <c r="K11" s="61">
        <v>1360</v>
      </c>
      <c r="L11" s="61">
        <v>1470</v>
      </c>
      <c r="M11" s="61">
        <v>967</v>
      </c>
    </row>
    <row r="12" spans="1:13" x14ac:dyDescent="0.2">
      <c r="A12" s="52"/>
      <c r="B12" s="54" t="s">
        <v>90</v>
      </c>
      <c r="C12" s="503">
        <v>0</v>
      </c>
      <c r="D12" s="61">
        <v>0</v>
      </c>
      <c r="E12" s="55">
        <v>0</v>
      </c>
      <c r="F12" s="117">
        <v>0</v>
      </c>
      <c r="G12" s="117">
        <v>0</v>
      </c>
      <c r="H12" s="117">
        <v>0</v>
      </c>
      <c r="I12" s="114">
        <v>0</v>
      </c>
      <c r="J12" s="95">
        <v>0</v>
      </c>
      <c r="K12" s="61">
        <v>0</v>
      </c>
      <c r="L12" s="61">
        <v>0</v>
      </c>
      <c r="M12" s="61">
        <v>0</v>
      </c>
    </row>
    <row r="13" spans="1:13" x14ac:dyDescent="0.2">
      <c r="A13" s="52"/>
      <c r="B13" s="54" t="s">
        <v>91</v>
      </c>
      <c r="C13" s="503">
        <v>107</v>
      </c>
      <c r="D13" s="61">
        <v>146</v>
      </c>
      <c r="E13" s="55">
        <v>196</v>
      </c>
      <c r="F13" s="117">
        <v>118</v>
      </c>
      <c r="G13" s="117">
        <v>71</v>
      </c>
      <c r="H13" s="117">
        <v>0</v>
      </c>
      <c r="I13" s="114">
        <v>56</v>
      </c>
      <c r="J13" s="95">
        <v>83</v>
      </c>
      <c r="K13" s="61">
        <v>70</v>
      </c>
      <c r="L13" s="61">
        <v>120</v>
      </c>
      <c r="M13" s="61">
        <v>36</v>
      </c>
    </row>
    <row r="14" spans="1:13" x14ac:dyDescent="0.2">
      <c r="A14" s="52"/>
      <c r="B14" s="54" t="s">
        <v>92</v>
      </c>
      <c r="C14" s="503">
        <v>0</v>
      </c>
      <c r="D14" s="61">
        <v>0</v>
      </c>
      <c r="E14" s="55">
        <v>0</v>
      </c>
      <c r="F14" s="117">
        <v>0</v>
      </c>
      <c r="G14" s="117">
        <v>0</v>
      </c>
      <c r="H14" s="117">
        <v>0</v>
      </c>
      <c r="I14" s="114">
        <v>0</v>
      </c>
      <c r="J14" s="95">
        <v>0</v>
      </c>
      <c r="K14" s="61">
        <v>0</v>
      </c>
      <c r="L14" s="61">
        <v>0</v>
      </c>
      <c r="M14" s="61">
        <v>0</v>
      </c>
    </row>
    <row r="15" spans="1:13" x14ac:dyDescent="0.2">
      <c r="A15" s="52"/>
      <c r="B15" s="54" t="s">
        <v>93</v>
      </c>
      <c r="C15" s="503">
        <v>133</v>
      </c>
      <c r="D15" s="61">
        <v>123</v>
      </c>
      <c r="E15" s="55">
        <v>80</v>
      </c>
      <c r="F15" s="117">
        <v>122</v>
      </c>
      <c r="G15" s="117">
        <v>71</v>
      </c>
      <c r="H15" s="117">
        <v>0</v>
      </c>
      <c r="I15" s="114">
        <v>81</v>
      </c>
      <c r="J15" s="95">
        <v>114</v>
      </c>
      <c r="K15" s="61">
        <v>50</v>
      </c>
      <c r="L15" s="61">
        <v>10</v>
      </c>
      <c r="M15" s="61">
        <v>8</v>
      </c>
    </row>
    <row r="16" spans="1:13" x14ac:dyDescent="0.2">
      <c r="A16" s="58"/>
      <c r="B16" s="59" t="s">
        <v>94</v>
      </c>
      <c r="C16" s="504">
        <v>304</v>
      </c>
      <c r="D16" s="61">
        <v>287</v>
      </c>
      <c r="E16" s="60">
        <v>347</v>
      </c>
      <c r="F16" s="118">
        <v>426</v>
      </c>
      <c r="G16" s="118">
        <v>509</v>
      </c>
      <c r="H16" s="118">
        <v>646</v>
      </c>
      <c r="I16" s="505">
        <v>344</v>
      </c>
      <c r="J16" s="97">
        <v>476</v>
      </c>
      <c r="K16" s="61">
        <v>230</v>
      </c>
      <c r="L16" s="61">
        <v>390</v>
      </c>
      <c r="M16" s="61">
        <v>84</v>
      </c>
    </row>
    <row r="17" spans="1:13" x14ac:dyDescent="0.2">
      <c r="A17" s="52" t="s">
        <v>95</v>
      </c>
      <c r="B17" s="52"/>
      <c r="C17" s="503"/>
      <c r="D17" s="53"/>
      <c r="E17" s="61"/>
      <c r="F17" s="61"/>
      <c r="G17" s="61"/>
      <c r="H17" s="61"/>
      <c r="I17" s="61"/>
      <c r="J17" s="433"/>
      <c r="K17" s="53"/>
      <c r="L17" s="53"/>
      <c r="M17" s="55"/>
    </row>
    <row r="18" spans="1:13" x14ac:dyDescent="0.2">
      <c r="A18" s="52" t="s">
        <v>84</v>
      </c>
      <c r="B18" s="52" t="s">
        <v>96</v>
      </c>
      <c r="C18" s="503">
        <v>21140</v>
      </c>
      <c r="D18" s="506"/>
      <c r="E18" s="507"/>
      <c r="F18" s="119"/>
      <c r="G18" s="119"/>
      <c r="H18" s="119"/>
      <c r="I18" s="119"/>
      <c r="J18" s="433"/>
      <c r="K18" s="55"/>
      <c r="L18" s="55"/>
      <c r="M18" s="55"/>
    </row>
    <row r="19" spans="1:13" x14ac:dyDescent="0.2">
      <c r="A19" s="52"/>
      <c r="B19" s="52" t="s">
        <v>97</v>
      </c>
      <c r="C19" s="503">
        <v>10650</v>
      </c>
      <c r="D19" s="506"/>
      <c r="E19" s="507"/>
      <c r="F19" s="119"/>
      <c r="G19" s="119"/>
      <c r="H19" s="119"/>
      <c r="I19" s="119"/>
      <c r="J19" s="433"/>
      <c r="K19" s="55"/>
      <c r="L19" s="55"/>
      <c r="M19" s="55"/>
    </row>
    <row r="20" spans="1:13" x14ac:dyDescent="0.2">
      <c r="A20" s="58"/>
      <c r="B20" s="58" t="s">
        <v>98</v>
      </c>
      <c r="C20" s="504"/>
      <c r="D20" s="60"/>
      <c r="E20" s="61"/>
      <c r="F20" s="61"/>
      <c r="G20" s="61"/>
      <c r="H20" s="61"/>
      <c r="I20" s="61"/>
      <c r="J20" s="433"/>
      <c r="K20" s="60"/>
      <c r="L20" s="60"/>
      <c r="M20" s="55"/>
    </row>
    <row r="21" spans="1:13" x14ac:dyDescent="0.2">
      <c r="A21" s="54" t="s">
        <v>99</v>
      </c>
      <c r="B21" s="52"/>
      <c r="C21" s="503">
        <v>31790</v>
      </c>
      <c r="D21" s="61">
        <v>30956</v>
      </c>
      <c r="E21" s="53">
        <v>32820</v>
      </c>
      <c r="F21" s="53">
        <v>35730</v>
      </c>
      <c r="G21" s="53">
        <v>35430</v>
      </c>
      <c r="H21" s="53">
        <v>35980</v>
      </c>
      <c r="I21" s="53">
        <v>35000</v>
      </c>
      <c r="J21" s="96">
        <v>39330</v>
      </c>
      <c r="K21" s="61">
        <v>35380</v>
      </c>
      <c r="L21" s="61">
        <v>35420</v>
      </c>
      <c r="M21" s="61">
        <v>15630.000077282431</v>
      </c>
    </row>
    <row r="22" spans="1:13" x14ac:dyDescent="0.2">
      <c r="A22" s="52" t="s">
        <v>84</v>
      </c>
      <c r="B22" s="54" t="s">
        <v>100</v>
      </c>
      <c r="C22" s="503">
        <v>14433</v>
      </c>
      <c r="D22" s="61">
        <v>13930</v>
      </c>
      <c r="E22" s="506">
        <v>14769</v>
      </c>
      <c r="F22" s="506">
        <v>16079</v>
      </c>
      <c r="G22" s="506">
        <v>15944</v>
      </c>
      <c r="H22" s="506">
        <v>16192</v>
      </c>
      <c r="I22" s="506">
        <v>15751</v>
      </c>
      <c r="J22" s="95">
        <v>17700</v>
      </c>
      <c r="K22" s="61">
        <v>15922</v>
      </c>
      <c r="L22" s="61">
        <v>15940</v>
      </c>
      <c r="M22" s="61">
        <v>7034</v>
      </c>
    </row>
    <row r="23" spans="1:13" x14ac:dyDescent="0.2">
      <c r="A23" s="52"/>
      <c r="B23" s="54" t="s">
        <v>101</v>
      </c>
      <c r="C23" s="503">
        <v>2575</v>
      </c>
      <c r="D23" s="61">
        <v>2786</v>
      </c>
      <c r="E23" s="506">
        <v>2954</v>
      </c>
      <c r="F23" s="506">
        <v>3216</v>
      </c>
      <c r="G23" s="506">
        <v>3189</v>
      </c>
      <c r="H23" s="506">
        <v>3239</v>
      </c>
      <c r="I23" s="506">
        <v>3151</v>
      </c>
      <c r="J23" s="95">
        <v>3541</v>
      </c>
      <c r="K23" s="61">
        <v>3185</v>
      </c>
      <c r="L23" s="61">
        <v>3189</v>
      </c>
      <c r="M23" s="61">
        <v>1407</v>
      </c>
    </row>
    <row r="24" spans="1:13" x14ac:dyDescent="0.2">
      <c r="A24" s="52"/>
      <c r="B24" s="54" t="s">
        <v>102</v>
      </c>
      <c r="C24" s="503">
        <v>12875</v>
      </c>
      <c r="D24" s="61">
        <v>12383</v>
      </c>
      <c r="E24" s="506">
        <v>13128</v>
      </c>
      <c r="F24" s="506">
        <v>14291</v>
      </c>
      <c r="G24" s="506">
        <v>14171</v>
      </c>
      <c r="H24" s="506">
        <v>14390</v>
      </c>
      <c r="I24" s="506">
        <v>13998</v>
      </c>
      <c r="J24" s="95">
        <v>15729</v>
      </c>
      <c r="K24" s="61">
        <v>14150</v>
      </c>
      <c r="L24" s="61">
        <v>14166</v>
      </c>
      <c r="M24" s="61">
        <v>6251.0000772824314</v>
      </c>
    </row>
    <row r="25" spans="1:13" x14ac:dyDescent="0.2">
      <c r="A25" s="58"/>
      <c r="B25" s="59" t="s">
        <v>103</v>
      </c>
      <c r="C25" s="503">
        <v>1907</v>
      </c>
      <c r="D25" s="61">
        <v>1857</v>
      </c>
      <c r="E25" s="508">
        <v>1969</v>
      </c>
      <c r="F25" s="508">
        <v>2144</v>
      </c>
      <c r="G25" s="508">
        <v>2126</v>
      </c>
      <c r="H25" s="508">
        <v>2159</v>
      </c>
      <c r="I25" s="508">
        <v>2100</v>
      </c>
      <c r="J25" s="97">
        <v>2360</v>
      </c>
      <c r="K25" s="61">
        <v>2123</v>
      </c>
      <c r="L25" s="61">
        <v>2125</v>
      </c>
      <c r="M25" s="61">
        <v>938</v>
      </c>
    </row>
    <row r="26" spans="1:13" x14ac:dyDescent="0.2">
      <c r="A26" s="54" t="s">
        <v>104</v>
      </c>
      <c r="B26" s="52"/>
      <c r="C26" s="509"/>
      <c r="D26" s="53"/>
      <c r="E26" s="61"/>
      <c r="F26" s="53"/>
      <c r="G26" s="55"/>
      <c r="H26" s="55"/>
      <c r="I26" s="61"/>
      <c r="J26" s="433"/>
      <c r="K26" s="53"/>
      <c r="L26" s="53"/>
      <c r="M26" s="55"/>
    </row>
    <row r="27" spans="1:13" x14ac:dyDescent="0.2">
      <c r="A27" s="52" t="s">
        <v>84</v>
      </c>
      <c r="B27" s="54" t="s">
        <v>105</v>
      </c>
      <c r="C27" s="503">
        <v>9134</v>
      </c>
      <c r="D27" s="55">
        <v>7202</v>
      </c>
      <c r="E27" s="507">
        <v>7350</v>
      </c>
      <c r="F27" s="506">
        <v>9147</v>
      </c>
      <c r="G27" s="506">
        <v>8412</v>
      </c>
      <c r="H27" s="506">
        <v>8300</v>
      </c>
      <c r="I27" s="61">
        <v>8300</v>
      </c>
      <c r="J27" s="433"/>
      <c r="K27" s="55"/>
      <c r="L27" s="55"/>
      <c r="M27" s="55"/>
    </row>
    <row r="28" spans="1:13" x14ac:dyDescent="0.2">
      <c r="A28" s="52"/>
      <c r="B28" s="54" t="s">
        <v>106</v>
      </c>
      <c r="C28" s="503">
        <v>9889</v>
      </c>
      <c r="D28" s="55">
        <v>6415</v>
      </c>
      <c r="E28" s="507">
        <v>6720</v>
      </c>
      <c r="F28" s="506">
        <v>9969</v>
      </c>
      <c r="G28" s="506">
        <v>7448</v>
      </c>
      <c r="H28" s="506">
        <v>7672</v>
      </c>
      <c r="I28" s="61">
        <v>7672</v>
      </c>
      <c r="J28" s="433"/>
      <c r="K28" s="55"/>
      <c r="L28" s="55"/>
      <c r="M28" s="55"/>
    </row>
    <row r="29" spans="1:13" x14ac:dyDescent="0.2">
      <c r="A29" s="52"/>
      <c r="B29" s="54" t="s">
        <v>107</v>
      </c>
      <c r="C29" s="503">
        <v>8579</v>
      </c>
      <c r="D29" s="55">
        <v>9959</v>
      </c>
      <c r="E29" s="507">
        <v>10900</v>
      </c>
      <c r="F29" s="506">
        <v>8718</v>
      </c>
      <c r="G29" s="506">
        <v>10936</v>
      </c>
      <c r="H29" s="506">
        <v>11039</v>
      </c>
      <c r="I29" s="61">
        <v>11039</v>
      </c>
      <c r="J29" s="433"/>
      <c r="K29" s="55"/>
      <c r="L29" s="55"/>
      <c r="M29" s="55"/>
    </row>
    <row r="30" spans="1:13" x14ac:dyDescent="0.2">
      <c r="A30" s="58"/>
      <c r="B30" s="59" t="s">
        <v>108</v>
      </c>
      <c r="C30" s="504">
        <v>7905</v>
      </c>
      <c r="D30" s="60">
        <v>7380</v>
      </c>
      <c r="E30" s="508">
        <v>7850</v>
      </c>
      <c r="F30" s="508">
        <v>7896</v>
      </c>
      <c r="G30" s="508">
        <v>8634</v>
      </c>
      <c r="H30" s="508">
        <v>8969</v>
      </c>
      <c r="I30" s="60">
        <v>8969</v>
      </c>
      <c r="J30" s="433"/>
      <c r="K30" s="60"/>
      <c r="L30" s="60"/>
      <c r="M30" s="55"/>
    </row>
    <row r="31" spans="1:13" x14ac:dyDescent="0.2">
      <c r="C31" s="55"/>
      <c r="D31" s="61">
        <v>30956</v>
      </c>
      <c r="E31" s="61">
        <v>32820</v>
      </c>
      <c r="F31" s="61">
        <v>35730</v>
      </c>
      <c r="G31" s="61">
        <v>35430</v>
      </c>
      <c r="H31" s="61">
        <v>35980</v>
      </c>
      <c r="I31" s="61">
        <v>35980</v>
      </c>
      <c r="J31" s="96">
        <v>0</v>
      </c>
      <c r="K31" s="61">
        <v>0</v>
      </c>
      <c r="L31" s="61">
        <v>0</v>
      </c>
      <c r="M31" s="61"/>
    </row>
    <row r="32" spans="1:13" x14ac:dyDescent="0.2">
      <c r="C32" s="55"/>
      <c r="D32" s="61"/>
      <c r="E32" s="55"/>
      <c r="F32" s="61"/>
      <c r="G32" s="61"/>
      <c r="H32" s="61"/>
      <c r="I32" s="61"/>
      <c r="J32" s="95"/>
      <c r="K32" s="61"/>
      <c r="L32" s="61"/>
      <c r="M32" s="61"/>
    </row>
    <row r="33" spans="1:13" x14ac:dyDescent="0.2">
      <c r="A33" s="54" t="s">
        <v>109</v>
      </c>
      <c r="B33" s="52"/>
      <c r="C33" s="510"/>
      <c r="D33" s="511"/>
      <c r="E33" s="60"/>
      <c r="F33" s="61"/>
      <c r="G33" s="61"/>
      <c r="H33" s="61"/>
      <c r="I33" s="61"/>
      <c r="J33" s="97"/>
      <c r="K33" s="61"/>
      <c r="L33" s="61"/>
      <c r="M33" s="61"/>
    </row>
    <row r="34" spans="1:13" x14ac:dyDescent="0.2">
      <c r="A34" s="65" t="s">
        <v>110</v>
      </c>
      <c r="B34" s="66" t="s">
        <v>111</v>
      </c>
      <c r="C34" s="512">
        <v>11188</v>
      </c>
      <c r="D34" s="512">
        <v>11356</v>
      </c>
      <c r="E34" s="513">
        <v>11939</v>
      </c>
      <c r="F34" s="513">
        <v>11369.04761904762</v>
      </c>
      <c r="G34" s="513">
        <v>12147</v>
      </c>
      <c r="H34" s="513">
        <v>12176</v>
      </c>
      <c r="I34" s="513">
        <v>12384</v>
      </c>
      <c r="J34" s="96">
        <v>12839.51</v>
      </c>
      <c r="K34" s="53">
        <v>12083</v>
      </c>
      <c r="L34" s="53">
        <v>14267.52</v>
      </c>
      <c r="M34" s="55">
        <v>14709.68</v>
      </c>
    </row>
    <row r="35" spans="1:13" x14ac:dyDescent="0.2">
      <c r="A35" s="52"/>
      <c r="B35" s="54" t="s">
        <v>112</v>
      </c>
      <c r="C35" s="514">
        <v>13508</v>
      </c>
      <c r="D35" s="514">
        <v>13809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95">
        <v>17284.77</v>
      </c>
      <c r="K35" s="55">
        <v>16225</v>
      </c>
      <c r="L35" s="55">
        <v>20454.55</v>
      </c>
      <c r="M35" s="55">
        <v>21654.14</v>
      </c>
    </row>
    <row r="36" spans="1:13" x14ac:dyDescent="0.2">
      <c r="A36" s="52"/>
      <c r="B36" s="54" t="s">
        <v>113</v>
      </c>
      <c r="C36" s="514">
        <v>9995</v>
      </c>
      <c r="D36" s="514">
        <v>9258</v>
      </c>
      <c r="E36" s="514">
        <v>8895</v>
      </c>
      <c r="F36" s="514">
        <v>8721</v>
      </c>
      <c r="G36" s="514">
        <v>12198</v>
      </c>
      <c r="H36" s="514">
        <v>8445</v>
      </c>
      <c r="I36" s="514">
        <v>7471</v>
      </c>
      <c r="J36" s="95">
        <v>8891</v>
      </c>
      <c r="K36" s="55">
        <v>10406</v>
      </c>
      <c r="L36" s="55">
        <v>13081</v>
      </c>
      <c r="M36" s="55">
        <v>17083</v>
      </c>
    </row>
    <row r="37" spans="1:13" x14ac:dyDescent="0.2">
      <c r="A37" s="52"/>
      <c r="B37" s="54" t="s">
        <v>114</v>
      </c>
      <c r="C37" s="514">
        <v>10925</v>
      </c>
      <c r="D37" s="514">
        <v>10335</v>
      </c>
      <c r="E37" s="514">
        <v>11164</v>
      </c>
      <c r="F37" s="514">
        <v>12362</v>
      </c>
      <c r="G37" s="514">
        <v>12812</v>
      </c>
      <c r="H37" s="514">
        <v>12542</v>
      </c>
      <c r="I37" s="514">
        <v>12655</v>
      </c>
      <c r="J37" s="95">
        <v>13564</v>
      </c>
      <c r="K37" s="55">
        <v>12936</v>
      </c>
      <c r="L37" s="55">
        <v>20163</v>
      </c>
      <c r="M37" s="55">
        <v>19357</v>
      </c>
    </row>
    <row r="38" spans="1:13" x14ac:dyDescent="0.2">
      <c r="A38" s="52"/>
      <c r="B38" s="54" t="s">
        <v>92</v>
      </c>
      <c r="C38" s="514">
        <v>11653</v>
      </c>
      <c r="D38" s="514">
        <v>5236</v>
      </c>
      <c r="E38" s="514">
        <v>4814</v>
      </c>
      <c r="F38" s="514">
        <v>3925</v>
      </c>
      <c r="G38" s="514">
        <v>7368</v>
      </c>
      <c r="H38" s="514">
        <v>5391</v>
      </c>
      <c r="I38" s="514">
        <v>4983</v>
      </c>
      <c r="J38" s="95">
        <v>7262</v>
      </c>
      <c r="K38" s="55">
        <v>8164</v>
      </c>
      <c r="L38" s="55">
        <v>13149</v>
      </c>
      <c r="M38" s="55">
        <v>9882</v>
      </c>
    </row>
    <row r="39" spans="1:13" x14ac:dyDescent="0.2">
      <c r="A39" s="52"/>
      <c r="B39" s="54" t="s">
        <v>93</v>
      </c>
      <c r="C39" s="514">
        <v>5826</v>
      </c>
      <c r="D39" s="514">
        <v>7377</v>
      </c>
      <c r="E39" s="514">
        <v>7690</v>
      </c>
      <c r="F39" s="514">
        <v>6585</v>
      </c>
      <c r="G39" s="514">
        <v>8840</v>
      </c>
      <c r="H39" s="514">
        <v>7018</v>
      </c>
      <c r="I39" s="514">
        <v>6405</v>
      </c>
      <c r="J39" s="95">
        <v>7932</v>
      </c>
      <c r="K39" s="55">
        <v>9193</v>
      </c>
      <c r="L39" s="55">
        <v>11008</v>
      </c>
      <c r="M39" s="55">
        <v>8588</v>
      </c>
    </row>
    <row r="40" spans="1:13" x14ac:dyDescent="0.2">
      <c r="A40" s="58"/>
      <c r="B40" s="59" t="s">
        <v>103</v>
      </c>
      <c r="C40" s="516">
        <v>3652</v>
      </c>
      <c r="D40" s="516">
        <v>3459</v>
      </c>
      <c r="E40" s="516">
        <v>3493</v>
      </c>
      <c r="F40" s="516">
        <v>3017</v>
      </c>
      <c r="G40" s="516">
        <v>4098</v>
      </c>
      <c r="H40" s="516">
        <v>3168</v>
      </c>
      <c r="I40" s="516">
        <v>2892</v>
      </c>
      <c r="J40" s="97">
        <v>3454</v>
      </c>
      <c r="K40" s="60">
        <v>4405</v>
      </c>
      <c r="L40" s="60">
        <v>7733</v>
      </c>
      <c r="M40" s="55">
        <v>9831</v>
      </c>
    </row>
    <row r="41" spans="1:13" x14ac:dyDescent="0.2">
      <c r="A41" s="64"/>
      <c r="B41" s="64"/>
      <c r="C41" s="510"/>
      <c r="D41" s="511"/>
      <c r="E41" s="53"/>
      <c r="F41" s="61"/>
      <c r="G41" s="61"/>
      <c r="H41" s="61"/>
      <c r="I41" s="61"/>
      <c r="J41" s="433"/>
      <c r="K41" s="61"/>
      <c r="L41" s="61"/>
      <c r="M41" s="61"/>
    </row>
    <row r="42" spans="1:13" x14ac:dyDescent="0.2">
      <c r="A42" s="54" t="s">
        <v>115</v>
      </c>
      <c r="B42" s="52"/>
      <c r="C42" s="510"/>
      <c r="D42" s="511"/>
      <c r="E42" s="60"/>
      <c r="F42" s="61"/>
      <c r="G42" s="61"/>
      <c r="H42" s="61"/>
      <c r="I42" s="61"/>
      <c r="J42" s="433"/>
      <c r="K42" s="61"/>
      <c r="L42" s="61"/>
      <c r="M42" s="61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96">
        <v>5762</v>
      </c>
      <c r="K43" s="53">
        <v>5349</v>
      </c>
      <c r="L43" s="53">
        <v>5619</v>
      </c>
      <c r="M43" s="55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95">
        <v>5762</v>
      </c>
      <c r="K44" s="55">
        <v>5349</v>
      </c>
      <c r="L44" s="55">
        <v>5619</v>
      </c>
      <c r="M44" s="55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95">
        <v>2881</v>
      </c>
      <c r="K45" s="55">
        <v>2674.5</v>
      </c>
      <c r="L45" s="55">
        <v>2809.5</v>
      </c>
      <c r="M45" s="55">
        <v>2326</v>
      </c>
    </row>
    <row r="46" spans="1:13" x14ac:dyDescent="0.2">
      <c r="A46" s="58"/>
      <c r="B46" s="59" t="s">
        <v>103</v>
      </c>
      <c r="C46" s="114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97">
        <v>5762</v>
      </c>
      <c r="K46" s="60">
        <v>5349</v>
      </c>
      <c r="L46" s="60">
        <v>5619</v>
      </c>
      <c r="M46" s="55">
        <v>4652</v>
      </c>
    </row>
    <row r="47" spans="1:13" x14ac:dyDescent="0.2">
      <c r="C47" s="53"/>
      <c r="D47" s="55"/>
      <c r="E47" s="53"/>
      <c r="F47" s="61"/>
      <c r="G47" s="61"/>
      <c r="H47" s="61"/>
      <c r="I47" s="61"/>
      <c r="J47" s="433"/>
      <c r="K47" s="61"/>
      <c r="L47" s="61"/>
      <c r="M47" s="61"/>
    </row>
    <row r="48" spans="1:13" x14ac:dyDescent="0.2">
      <c r="A48" s="41" t="s">
        <v>118</v>
      </c>
      <c r="B48" s="42"/>
      <c r="C48" s="55"/>
      <c r="D48" s="55"/>
      <c r="E48" s="60"/>
      <c r="F48" s="61"/>
      <c r="G48" s="61"/>
      <c r="H48" s="61"/>
      <c r="I48" s="61"/>
      <c r="J48" s="433"/>
      <c r="K48" s="61"/>
      <c r="L48" s="61"/>
      <c r="M48" s="61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96">
        <v>5656</v>
      </c>
      <c r="K49" s="53">
        <v>5781</v>
      </c>
      <c r="L49" s="53">
        <v>5909</v>
      </c>
      <c r="M49" s="55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97">
        <v>14520</v>
      </c>
      <c r="K50" s="60">
        <v>14270</v>
      </c>
      <c r="L50" s="60">
        <v>16340</v>
      </c>
      <c r="M50" s="55">
        <v>18530</v>
      </c>
    </row>
    <row r="51" spans="1:13" x14ac:dyDescent="0.2">
      <c r="C51" s="55"/>
      <c r="D51" s="61"/>
      <c r="E51" s="53"/>
      <c r="F51" s="61"/>
      <c r="G51" s="61"/>
      <c r="H51" s="61"/>
      <c r="I51" s="61"/>
      <c r="J51" s="433"/>
      <c r="K51" s="61"/>
      <c r="L51" s="61"/>
      <c r="M51" s="61"/>
    </row>
    <row r="52" spans="1:13" x14ac:dyDescent="0.2">
      <c r="C52" s="55"/>
      <c r="D52" s="61"/>
      <c r="E52" s="55"/>
      <c r="F52" s="61"/>
      <c r="G52" s="61"/>
      <c r="H52" s="61"/>
      <c r="I52" s="61"/>
      <c r="J52" s="433"/>
      <c r="K52" s="61"/>
      <c r="L52" s="61"/>
      <c r="M52" s="61"/>
    </row>
    <row r="53" spans="1:13" x14ac:dyDescent="0.2">
      <c r="A53" s="70" t="s">
        <v>121</v>
      </c>
      <c r="B53" s="52"/>
      <c r="C53" s="55"/>
      <c r="D53" s="61"/>
      <c r="E53" s="60"/>
      <c r="F53" s="61"/>
      <c r="G53" s="61"/>
      <c r="H53" s="61"/>
      <c r="I53" s="61"/>
      <c r="J53" s="433"/>
      <c r="K53" s="61"/>
      <c r="L53" s="61"/>
      <c r="M53" s="61"/>
    </row>
    <row r="54" spans="1:13" x14ac:dyDescent="0.2">
      <c r="A54" s="65" t="s">
        <v>122</v>
      </c>
      <c r="B54" s="66" t="s">
        <v>123</v>
      </c>
      <c r="C54" s="116">
        <v>25732</v>
      </c>
      <c r="D54" s="116">
        <v>29298</v>
      </c>
      <c r="E54" s="116">
        <v>34540</v>
      </c>
      <c r="F54" s="116">
        <v>32993</v>
      </c>
      <c r="G54" s="116">
        <v>38069</v>
      </c>
      <c r="H54" s="116">
        <v>40704</v>
      </c>
      <c r="I54" s="116">
        <v>39220</v>
      </c>
      <c r="J54" s="96">
        <v>43064</v>
      </c>
      <c r="K54" s="53">
        <v>33832</v>
      </c>
      <c r="L54" s="53">
        <v>39664</v>
      </c>
      <c r="M54" s="55">
        <v>22138</v>
      </c>
    </row>
    <row r="55" spans="1:13" x14ac:dyDescent="0.2">
      <c r="A55" s="52"/>
      <c r="B55" s="54" t="s">
        <v>124</v>
      </c>
      <c r="C55" s="117">
        <v>19533</v>
      </c>
      <c r="D55" s="117">
        <v>17593</v>
      </c>
      <c r="E55" s="117">
        <v>13675</v>
      </c>
      <c r="F55" s="117">
        <v>18957</v>
      </c>
      <c r="G55" s="117">
        <v>21768</v>
      </c>
      <c r="H55" s="117">
        <v>21036</v>
      </c>
      <c r="I55" s="117">
        <v>22900</v>
      </c>
      <c r="J55" s="95">
        <v>23041</v>
      </c>
      <c r="K55" s="55">
        <v>22066</v>
      </c>
      <c r="L55" s="55">
        <v>30068</v>
      </c>
      <c r="M55" s="55">
        <v>20940</v>
      </c>
    </row>
    <row r="56" spans="1:13" x14ac:dyDescent="0.2">
      <c r="A56" s="52"/>
      <c r="B56" s="54" t="s">
        <v>90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95">
        <v>0</v>
      </c>
      <c r="K56" s="55">
        <v>0</v>
      </c>
      <c r="L56" s="55">
        <v>0</v>
      </c>
      <c r="M56" s="55">
        <v>0</v>
      </c>
    </row>
    <row r="57" spans="1:13" x14ac:dyDescent="0.2">
      <c r="A57" s="52"/>
      <c r="B57" s="54" t="s">
        <v>91</v>
      </c>
      <c r="C57" s="117">
        <v>1169</v>
      </c>
      <c r="D57" s="117">
        <v>1509</v>
      </c>
      <c r="E57" s="117">
        <v>2188</v>
      </c>
      <c r="F57" s="117">
        <v>1459</v>
      </c>
      <c r="G57" s="117">
        <v>910</v>
      </c>
      <c r="H57" s="117">
        <v>0</v>
      </c>
      <c r="I57" s="117">
        <v>709</v>
      </c>
      <c r="J57" s="95">
        <v>1126</v>
      </c>
      <c r="K57" s="55">
        <v>906</v>
      </c>
      <c r="L57" s="55">
        <v>2420</v>
      </c>
      <c r="M57" s="55">
        <v>697</v>
      </c>
    </row>
    <row r="58" spans="1:13" x14ac:dyDescent="0.2">
      <c r="A58" s="52"/>
      <c r="B58" s="54" t="s">
        <v>125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95">
        <v>0</v>
      </c>
      <c r="K58" s="55">
        <v>0</v>
      </c>
      <c r="L58" s="55">
        <v>0</v>
      </c>
      <c r="M58" s="55">
        <v>0</v>
      </c>
    </row>
    <row r="59" spans="1:13" x14ac:dyDescent="0.2">
      <c r="A59" s="52"/>
      <c r="B59" s="54" t="s">
        <v>126</v>
      </c>
      <c r="C59" s="117">
        <v>775</v>
      </c>
      <c r="D59" s="117">
        <v>907</v>
      </c>
      <c r="E59" s="117">
        <v>615</v>
      </c>
      <c r="F59" s="117">
        <v>803</v>
      </c>
      <c r="G59" s="117">
        <v>628</v>
      </c>
      <c r="H59" s="117">
        <v>0</v>
      </c>
      <c r="I59" s="117">
        <v>519</v>
      </c>
      <c r="J59" s="95">
        <v>904</v>
      </c>
      <c r="K59" s="55">
        <v>460</v>
      </c>
      <c r="L59" s="55">
        <v>110</v>
      </c>
      <c r="M59" s="55">
        <v>69</v>
      </c>
    </row>
    <row r="60" spans="1:13" x14ac:dyDescent="0.2">
      <c r="A60" s="58"/>
      <c r="B60" s="59" t="s">
        <v>127</v>
      </c>
      <c r="C60" s="117">
        <v>1110</v>
      </c>
      <c r="D60" s="117">
        <v>993</v>
      </c>
      <c r="E60" s="117">
        <v>1212</v>
      </c>
      <c r="F60" s="117">
        <v>1285</v>
      </c>
      <c r="G60" s="117">
        <v>2086</v>
      </c>
      <c r="H60" s="117">
        <v>2047</v>
      </c>
      <c r="I60" s="117">
        <v>995</v>
      </c>
      <c r="J60" s="97">
        <v>1644</v>
      </c>
      <c r="K60" s="60">
        <v>1013</v>
      </c>
      <c r="L60" s="60">
        <v>3016</v>
      </c>
      <c r="M60" s="55">
        <v>826</v>
      </c>
    </row>
    <row r="61" spans="1:13" x14ac:dyDescent="0.2">
      <c r="A61" s="71"/>
      <c r="B61" s="72" t="s">
        <v>128</v>
      </c>
      <c r="C61" s="132">
        <v>48319</v>
      </c>
      <c r="D61" s="132">
        <v>50300</v>
      </c>
      <c r="E61" s="132">
        <v>52230</v>
      </c>
      <c r="F61" s="132">
        <v>55497</v>
      </c>
      <c r="G61" s="132">
        <v>63461</v>
      </c>
      <c r="H61" s="132">
        <v>63787</v>
      </c>
      <c r="I61" s="132">
        <v>64343</v>
      </c>
      <c r="J61" s="98">
        <v>69779</v>
      </c>
      <c r="K61" s="74">
        <v>58277</v>
      </c>
      <c r="L61" s="74">
        <v>75278</v>
      </c>
      <c r="M61" s="55">
        <v>44670</v>
      </c>
    </row>
    <row r="62" spans="1:13" x14ac:dyDescent="0.2">
      <c r="A62" s="64"/>
      <c r="B62" s="64"/>
      <c r="C62" s="55"/>
      <c r="D62" s="55"/>
      <c r="E62" s="61"/>
      <c r="F62" s="61"/>
      <c r="G62" s="61"/>
      <c r="H62" s="61"/>
      <c r="I62" s="61"/>
      <c r="J62" s="433"/>
      <c r="K62" s="61"/>
      <c r="L62" s="61"/>
      <c r="M62" s="61"/>
    </row>
    <row r="63" spans="1:13" x14ac:dyDescent="0.2">
      <c r="A63" s="70" t="s">
        <v>129</v>
      </c>
      <c r="B63" s="52"/>
      <c r="C63" s="55"/>
      <c r="D63" s="55"/>
      <c r="E63" s="61"/>
      <c r="F63" s="61"/>
      <c r="G63" s="61"/>
      <c r="H63" s="61"/>
      <c r="I63" s="61"/>
      <c r="J63" s="433"/>
      <c r="K63" s="61"/>
      <c r="L63" s="61"/>
      <c r="M63" s="61"/>
    </row>
    <row r="64" spans="1:13" x14ac:dyDescent="0.2">
      <c r="A64" s="65" t="s">
        <v>122</v>
      </c>
      <c r="B64" s="66" t="s">
        <v>130</v>
      </c>
      <c r="C64" s="53">
        <v>79136</v>
      </c>
      <c r="D64" s="53">
        <v>76239</v>
      </c>
      <c r="E64" s="53">
        <v>80727</v>
      </c>
      <c r="F64" s="53">
        <v>87791</v>
      </c>
      <c r="G64" s="53">
        <v>85763</v>
      </c>
      <c r="H64" s="53">
        <v>91663</v>
      </c>
      <c r="I64" s="53">
        <v>89103</v>
      </c>
      <c r="J64" s="96">
        <v>101987</v>
      </c>
      <c r="K64" s="53">
        <v>85167</v>
      </c>
      <c r="L64" s="53">
        <v>89567</v>
      </c>
      <c r="M64" s="55">
        <v>32722</v>
      </c>
    </row>
    <row r="65" spans="1:13" x14ac:dyDescent="0.2">
      <c r="A65" s="52"/>
      <c r="B65" s="54" t="s">
        <v>101</v>
      </c>
      <c r="C65" s="55">
        <v>14119</v>
      </c>
      <c r="D65" s="55">
        <v>15248</v>
      </c>
      <c r="E65" s="55">
        <v>16147</v>
      </c>
      <c r="F65" s="55">
        <v>17559</v>
      </c>
      <c r="G65" s="55">
        <v>17154</v>
      </c>
      <c r="H65" s="55">
        <v>18336</v>
      </c>
      <c r="I65" s="55">
        <v>17825</v>
      </c>
      <c r="J65" s="95">
        <v>20403</v>
      </c>
      <c r="K65" s="55">
        <v>17037</v>
      </c>
      <c r="L65" s="55">
        <v>17919</v>
      </c>
      <c r="M65" s="55">
        <v>6545</v>
      </c>
    </row>
    <row r="66" spans="1:13" x14ac:dyDescent="0.2">
      <c r="A66" s="52"/>
      <c r="B66" s="54" t="s">
        <v>131</v>
      </c>
      <c r="C66" s="55">
        <v>35303</v>
      </c>
      <c r="D66" s="55">
        <v>33886</v>
      </c>
      <c r="E66" s="55">
        <v>35879</v>
      </c>
      <c r="F66" s="55">
        <v>39014</v>
      </c>
      <c r="G66" s="55">
        <v>38113</v>
      </c>
      <c r="H66" s="55">
        <v>40731</v>
      </c>
      <c r="I66" s="55">
        <v>39593</v>
      </c>
      <c r="J66" s="95">
        <v>45315</v>
      </c>
      <c r="K66" s="55">
        <v>37844</v>
      </c>
      <c r="L66" s="55">
        <v>39799</v>
      </c>
      <c r="M66" s="55">
        <v>14540</v>
      </c>
    </row>
    <row r="67" spans="1:13" x14ac:dyDescent="0.2">
      <c r="A67" s="58"/>
      <c r="B67" s="59" t="s">
        <v>132</v>
      </c>
      <c r="C67" s="60">
        <v>10456</v>
      </c>
      <c r="D67" s="60">
        <v>10163</v>
      </c>
      <c r="E67" s="60">
        <v>10763</v>
      </c>
      <c r="F67" s="60">
        <v>11706</v>
      </c>
      <c r="G67" s="60">
        <v>11436</v>
      </c>
      <c r="H67" s="60">
        <v>12222</v>
      </c>
      <c r="I67" s="60">
        <v>11880</v>
      </c>
      <c r="J67" s="97">
        <v>13598</v>
      </c>
      <c r="K67" s="60">
        <v>11356</v>
      </c>
      <c r="L67" s="60">
        <v>11940</v>
      </c>
      <c r="M67" s="55">
        <v>4364</v>
      </c>
    </row>
    <row r="68" spans="1:13" x14ac:dyDescent="0.2">
      <c r="A68" s="75"/>
      <c r="B68" s="76" t="s">
        <v>128</v>
      </c>
      <c r="C68" s="55">
        <v>139014</v>
      </c>
      <c r="D68" s="55">
        <v>135536</v>
      </c>
      <c r="E68" s="55">
        <v>143516</v>
      </c>
      <c r="F68" s="74">
        <v>156070</v>
      </c>
      <c r="G68" s="74">
        <v>152466</v>
      </c>
      <c r="H68" s="74">
        <v>162952</v>
      </c>
      <c r="I68" s="74">
        <v>158401</v>
      </c>
      <c r="J68" s="433">
        <v>181303</v>
      </c>
      <c r="K68" s="74">
        <v>151404</v>
      </c>
      <c r="L68" s="74">
        <v>159225</v>
      </c>
      <c r="M68" s="55">
        <v>58171</v>
      </c>
    </row>
    <row r="69" spans="1:13" x14ac:dyDescent="0.2">
      <c r="C69" s="53"/>
      <c r="D69" s="53"/>
      <c r="E69" s="53"/>
      <c r="F69" s="53"/>
      <c r="G69" s="53"/>
      <c r="H69" s="53"/>
      <c r="I69" s="53"/>
      <c r="J69" s="96"/>
      <c r="K69" s="61"/>
      <c r="L69" s="61"/>
      <c r="M69" s="61"/>
    </row>
    <row r="70" spans="1:13" x14ac:dyDescent="0.2">
      <c r="A70" s="41" t="s">
        <v>133</v>
      </c>
      <c r="B70" s="42"/>
      <c r="C70" s="60"/>
      <c r="D70" s="60"/>
      <c r="E70" s="60"/>
      <c r="F70" s="60"/>
      <c r="G70" s="60"/>
      <c r="H70" s="60"/>
      <c r="I70" s="60"/>
      <c r="J70" s="97"/>
      <c r="K70" s="61"/>
      <c r="L70" s="61"/>
      <c r="M70" s="61"/>
    </row>
    <row r="71" spans="1:13" x14ac:dyDescent="0.2">
      <c r="A71" s="44" t="s">
        <v>122</v>
      </c>
      <c r="B71" s="45" t="s">
        <v>119</v>
      </c>
      <c r="C71" s="55">
        <v>140250</v>
      </c>
      <c r="D71" s="55">
        <v>131668</v>
      </c>
      <c r="E71" s="55">
        <v>143836</v>
      </c>
      <c r="F71" s="55">
        <v>160227</v>
      </c>
      <c r="G71" s="55">
        <v>160764</v>
      </c>
      <c r="H71" s="55">
        <v>166156</v>
      </c>
      <c r="I71" s="55">
        <v>165688</v>
      </c>
      <c r="J71" s="433">
        <v>192134</v>
      </c>
      <c r="K71" s="53">
        <v>178459</v>
      </c>
      <c r="L71" s="53">
        <v>181111</v>
      </c>
      <c r="M71" s="55">
        <v>78701</v>
      </c>
    </row>
    <row r="72" spans="1:13" x14ac:dyDescent="0.2">
      <c r="A72" s="48"/>
      <c r="B72" s="69" t="s">
        <v>120</v>
      </c>
      <c r="C72" s="55">
        <v>56585</v>
      </c>
      <c r="D72" s="55">
        <v>56183</v>
      </c>
      <c r="E72" s="55">
        <v>62345</v>
      </c>
      <c r="F72" s="55">
        <v>68687</v>
      </c>
      <c r="G72" s="55">
        <v>70561</v>
      </c>
      <c r="H72" s="55">
        <v>77763</v>
      </c>
      <c r="I72" s="55">
        <v>74230</v>
      </c>
      <c r="J72" s="433">
        <v>77827</v>
      </c>
      <c r="K72" s="60">
        <v>64358</v>
      </c>
      <c r="L72" s="60">
        <v>77942</v>
      </c>
      <c r="M72" s="55">
        <v>48178</v>
      </c>
    </row>
    <row r="73" spans="1:13" x14ac:dyDescent="0.2">
      <c r="A73" s="75"/>
      <c r="B73" s="79" t="s">
        <v>128</v>
      </c>
      <c r="C73" s="74">
        <v>196835</v>
      </c>
      <c r="D73" s="74">
        <v>187851</v>
      </c>
      <c r="E73" s="74">
        <v>206181</v>
      </c>
      <c r="F73" s="74">
        <v>228914</v>
      </c>
      <c r="G73" s="74">
        <v>231325</v>
      </c>
      <c r="H73" s="74">
        <v>243919</v>
      </c>
      <c r="I73" s="74">
        <v>239918</v>
      </c>
      <c r="J73" s="98">
        <v>269961</v>
      </c>
      <c r="K73" s="74">
        <v>242817</v>
      </c>
      <c r="L73" s="74">
        <v>259053</v>
      </c>
      <c r="M73" s="55">
        <v>126879</v>
      </c>
    </row>
    <row r="74" spans="1:13" x14ac:dyDescent="0.2">
      <c r="A74" s="56"/>
      <c r="B74" s="80"/>
      <c r="C74" s="55"/>
      <c r="D74" s="55"/>
      <c r="E74" s="55"/>
      <c r="F74" s="55"/>
      <c r="G74" s="55"/>
      <c r="H74" s="55"/>
      <c r="I74" s="55"/>
      <c r="J74" s="61"/>
      <c r="K74" s="61"/>
      <c r="L74" s="61"/>
      <c r="M74" s="61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61"/>
      <c r="K75" s="61"/>
      <c r="L75" s="61"/>
      <c r="M75" s="61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61"/>
      <c r="K76" s="61"/>
      <c r="L76" s="61"/>
      <c r="M76" s="61"/>
    </row>
    <row r="77" spans="1:13" x14ac:dyDescent="0.2">
      <c r="A77" s="45" t="s">
        <v>122</v>
      </c>
      <c r="B77" s="45" t="s">
        <v>134</v>
      </c>
      <c r="C77" s="53">
        <v>48319</v>
      </c>
      <c r="D77" s="53">
        <v>50300</v>
      </c>
      <c r="E77" s="53">
        <v>52230</v>
      </c>
      <c r="F77" s="53">
        <v>55497</v>
      </c>
      <c r="G77" s="53">
        <v>63461</v>
      </c>
      <c r="H77" s="53">
        <v>63787</v>
      </c>
      <c r="I77" s="53">
        <v>64343</v>
      </c>
      <c r="J77" s="53">
        <v>69779</v>
      </c>
      <c r="K77" s="53">
        <v>58277</v>
      </c>
      <c r="L77" s="53">
        <v>75278</v>
      </c>
      <c r="M77" s="55">
        <v>44670</v>
      </c>
    </row>
    <row r="78" spans="1:13" x14ac:dyDescent="0.2">
      <c r="A78" s="56"/>
      <c r="B78" s="56" t="s">
        <v>135</v>
      </c>
      <c r="C78" s="55">
        <v>139014</v>
      </c>
      <c r="D78" s="55">
        <v>135536</v>
      </c>
      <c r="E78" s="55">
        <v>143516</v>
      </c>
      <c r="F78" s="55">
        <v>156070</v>
      </c>
      <c r="G78" s="55">
        <v>152466</v>
      </c>
      <c r="H78" s="55">
        <v>162952</v>
      </c>
      <c r="I78" s="55">
        <v>158401</v>
      </c>
      <c r="J78" s="55">
        <v>181303</v>
      </c>
      <c r="K78" s="55">
        <v>151404</v>
      </c>
      <c r="L78" s="55">
        <v>159225</v>
      </c>
      <c r="M78" s="55">
        <v>58171</v>
      </c>
    </row>
    <row r="79" spans="1:13" x14ac:dyDescent="0.2">
      <c r="A79" s="78"/>
      <c r="B79" s="78" t="s">
        <v>136</v>
      </c>
      <c r="C79" s="60">
        <v>196835</v>
      </c>
      <c r="D79" s="60">
        <v>187851</v>
      </c>
      <c r="E79" s="60">
        <v>206181</v>
      </c>
      <c r="F79" s="60">
        <v>228914</v>
      </c>
      <c r="G79" s="60">
        <v>231325</v>
      </c>
      <c r="H79" s="60">
        <v>243919</v>
      </c>
      <c r="I79" s="60">
        <v>239918</v>
      </c>
      <c r="J79" s="60">
        <v>269961</v>
      </c>
      <c r="K79" s="60">
        <v>242817</v>
      </c>
      <c r="L79" s="60">
        <v>259053</v>
      </c>
      <c r="M79" s="55">
        <v>126879</v>
      </c>
    </row>
    <row r="80" spans="1:13" x14ac:dyDescent="0.2">
      <c r="A80" s="75"/>
      <c r="B80" s="75" t="s">
        <v>128</v>
      </c>
      <c r="C80" s="60">
        <v>384168</v>
      </c>
      <c r="D80" s="74">
        <v>373687</v>
      </c>
      <c r="E80" s="74">
        <v>401927</v>
      </c>
      <c r="F80" s="74">
        <v>440481</v>
      </c>
      <c r="G80" s="74">
        <v>447252</v>
      </c>
      <c r="H80" s="74">
        <v>470658</v>
      </c>
      <c r="I80" s="74">
        <v>462662</v>
      </c>
      <c r="J80" s="74">
        <v>521043</v>
      </c>
      <c r="K80" s="74">
        <v>452498</v>
      </c>
      <c r="L80" s="74">
        <v>493556</v>
      </c>
      <c r="M80" s="55">
        <v>229720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</row>
    <row r="84" spans="1:13" x14ac:dyDescent="0.2">
      <c r="A84" s="65" t="s">
        <v>122</v>
      </c>
      <c r="B84" s="66" t="s">
        <v>88</v>
      </c>
      <c r="C84" s="175">
        <f>C91-SUM(C85:C90)</f>
        <v>17260</v>
      </c>
      <c r="D84" s="175">
        <f t="shared" ref="D84:I84" si="0">D91-SUM(D85:D90)</f>
        <v>19787</v>
      </c>
      <c r="E84" s="175">
        <f t="shared" si="0"/>
        <v>24912</v>
      </c>
      <c r="F84" s="175">
        <f t="shared" si="0"/>
        <v>23123</v>
      </c>
      <c r="G84" s="175">
        <f t="shared" si="0"/>
        <v>24635</v>
      </c>
      <c r="H84" s="175">
        <f t="shared" si="0"/>
        <v>25149</v>
      </c>
      <c r="I84" s="175">
        <f t="shared" si="0"/>
        <v>23941</v>
      </c>
      <c r="J84" s="175">
        <f t="shared" ref="J84:K84" si="1">J91-SUM(J85:J90)</f>
        <v>26504</v>
      </c>
      <c r="K84" s="175">
        <f t="shared" si="1"/>
        <v>22049</v>
      </c>
      <c r="L84" s="175">
        <f t="shared" ref="L84:M84" si="2">L91-SUM(L85:L90)</f>
        <v>23894</v>
      </c>
      <c r="M84" s="175">
        <f t="shared" si="2"/>
        <v>11480</v>
      </c>
    </row>
    <row r="85" spans="1:13" x14ac:dyDescent="0.2">
      <c r="A85" s="52"/>
      <c r="B85" s="54" t="s">
        <v>89</v>
      </c>
      <c r="C85" s="57">
        <f>ROUND(C$91*C55/C$61,0)</f>
        <v>13103</v>
      </c>
      <c r="D85" s="57">
        <f t="shared" ref="D85:I85" si="3">ROUND(D$91*D55/D$61,0)</f>
        <v>11882</v>
      </c>
      <c r="E85" s="57">
        <f t="shared" si="3"/>
        <v>9863</v>
      </c>
      <c r="F85" s="57">
        <f t="shared" si="3"/>
        <v>13286</v>
      </c>
      <c r="G85" s="57">
        <f t="shared" si="3"/>
        <v>14086</v>
      </c>
      <c r="H85" s="57">
        <f t="shared" si="3"/>
        <v>12997</v>
      </c>
      <c r="I85" s="57">
        <f t="shared" si="3"/>
        <v>13979</v>
      </c>
      <c r="J85" s="57">
        <f t="shared" ref="J85:K85" si="4">ROUND(J$91*J55/J$61,0)</f>
        <v>14180</v>
      </c>
      <c r="K85" s="57">
        <f t="shared" si="4"/>
        <v>14381</v>
      </c>
      <c r="L85" s="57">
        <f t="shared" ref="L85:M85" si="5">ROUND(L$91*L55/L$61,0)</f>
        <v>18114</v>
      </c>
      <c r="M85" s="57">
        <f t="shared" si="5"/>
        <v>10859</v>
      </c>
    </row>
    <row r="86" spans="1:13" x14ac:dyDescent="0.2">
      <c r="A86" s="52"/>
      <c r="B86" s="54" t="s">
        <v>90</v>
      </c>
      <c r="C86" s="57">
        <f t="shared" ref="C86:I90" si="6">ROUND(C$91*C56/C$61,0)</f>
        <v>0</v>
      </c>
      <c r="D86" s="57">
        <f t="shared" si="6"/>
        <v>0</v>
      </c>
      <c r="E86" s="57">
        <f t="shared" si="6"/>
        <v>0</v>
      </c>
      <c r="F86" s="57">
        <f t="shared" si="6"/>
        <v>0</v>
      </c>
      <c r="G86" s="57">
        <f t="shared" si="6"/>
        <v>0</v>
      </c>
      <c r="H86" s="57">
        <f t="shared" si="6"/>
        <v>0</v>
      </c>
      <c r="I86" s="57">
        <f t="shared" si="6"/>
        <v>0</v>
      </c>
      <c r="J86" s="57">
        <f t="shared" ref="J86:K86" si="7">ROUND(J$91*J56/J$61,0)</f>
        <v>0</v>
      </c>
      <c r="K86" s="57">
        <f t="shared" si="7"/>
        <v>0</v>
      </c>
      <c r="L86" s="57">
        <f t="shared" ref="L86:M86" si="8">ROUND(L$91*L56/L$61,0)</f>
        <v>0</v>
      </c>
      <c r="M86" s="57">
        <f t="shared" si="8"/>
        <v>0</v>
      </c>
    </row>
    <row r="87" spans="1:13" x14ac:dyDescent="0.2">
      <c r="A87" s="52"/>
      <c r="B87" s="54" t="s">
        <v>91</v>
      </c>
      <c r="C87" s="57">
        <f t="shared" si="6"/>
        <v>784</v>
      </c>
      <c r="D87" s="57">
        <f t="shared" si="6"/>
        <v>1019</v>
      </c>
      <c r="E87" s="57">
        <f t="shared" si="6"/>
        <v>1578</v>
      </c>
      <c r="F87" s="57">
        <f t="shared" si="6"/>
        <v>1023</v>
      </c>
      <c r="G87" s="57">
        <f t="shared" si="6"/>
        <v>589</v>
      </c>
      <c r="H87" s="57">
        <f t="shared" si="6"/>
        <v>0</v>
      </c>
      <c r="I87" s="57">
        <f t="shared" si="6"/>
        <v>433</v>
      </c>
      <c r="J87" s="57">
        <f t="shared" ref="J87:K87" si="9">ROUND(J$91*J57/J$61,0)</f>
        <v>693</v>
      </c>
      <c r="K87" s="57">
        <f t="shared" si="9"/>
        <v>590</v>
      </c>
      <c r="L87" s="57">
        <f t="shared" ref="L87:M87" si="10">ROUND(L$91*L57/L$61,0)</f>
        <v>1458</v>
      </c>
      <c r="M87" s="57">
        <f t="shared" si="10"/>
        <v>361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520</v>
      </c>
      <c r="D89" s="57">
        <f t="shared" si="6"/>
        <v>613</v>
      </c>
      <c r="E89" s="57">
        <f t="shared" si="6"/>
        <v>444</v>
      </c>
      <c r="F89" s="57">
        <f t="shared" si="6"/>
        <v>563</v>
      </c>
      <c r="G89" s="57">
        <f t="shared" si="6"/>
        <v>406</v>
      </c>
      <c r="H89" s="57">
        <f t="shared" si="6"/>
        <v>0</v>
      </c>
      <c r="I89" s="57">
        <f t="shared" si="6"/>
        <v>317</v>
      </c>
      <c r="J89" s="57">
        <f t="shared" ref="J89:K89" si="13">ROUND(J$91*J59/J$61,0)</f>
        <v>556</v>
      </c>
      <c r="K89" s="57">
        <f t="shared" si="13"/>
        <v>300</v>
      </c>
      <c r="L89" s="57">
        <f t="shared" ref="L89:M89" si="14">ROUND(L$91*L59/L$61,0)</f>
        <v>66</v>
      </c>
      <c r="M89" s="57">
        <f t="shared" si="14"/>
        <v>36</v>
      </c>
    </row>
    <row r="90" spans="1:13" x14ac:dyDescent="0.2">
      <c r="A90" s="58"/>
      <c r="B90" s="59" t="s">
        <v>94</v>
      </c>
      <c r="C90" s="57">
        <f t="shared" si="6"/>
        <v>745</v>
      </c>
      <c r="D90" s="57">
        <f t="shared" si="6"/>
        <v>671</v>
      </c>
      <c r="E90" s="57">
        <f t="shared" si="6"/>
        <v>874</v>
      </c>
      <c r="F90" s="57">
        <f t="shared" si="6"/>
        <v>901</v>
      </c>
      <c r="G90" s="57">
        <f t="shared" si="6"/>
        <v>1350</v>
      </c>
      <c r="H90" s="57">
        <f t="shared" si="6"/>
        <v>1265</v>
      </c>
      <c r="I90" s="57">
        <f t="shared" si="6"/>
        <v>607</v>
      </c>
      <c r="J90" s="57">
        <f t="shared" ref="J90:K90" si="15">ROUND(J$91*J60/J$61,0)</f>
        <v>1012</v>
      </c>
      <c r="K90" s="57">
        <f t="shared" si="15"/>
        <v>660</v>
      </c>
      <c r="L90" s="57">
        <f t="shared" ref="L90:M90" si="16">ROUND(L$91*L60/L$61,0)</f>
        <v>1817</v>
      </c>
      <c r="M90" s="57">
        <f t="shared" si="16"/>
        <v>428</v>
      </c>
    </row>
    <row r="91" spans="1:13" x14ac:dyDescent="0.2">
      <c r="A91" s="71"/>
      <c r="B91" s="72" t="s">
        <v>128</v>
      </c>
      <c r="C91" s="301">
        <f>C116</f>
        <v>32412</v>
      </c>
      <c r="D91" s="301">
        <f t="shared" ref="D91:I91" si="17">D116</f>
        <v>33972</v>
      </c>
      <c r="E91" s="301">
        <f t="shared" si="17"/>
        <v>37671</v>
      </c>
      <c r="F91" s="301">
        <f t="shared" si="17"/>
        <v>38896</v>
      </c>
      <c r="G91" s="301">
        <f t="shared" si="17"/>
        <v>41066</v>
      </c>
      <c r="H91" s="301">
        <f t="shared" si="17"/>
        <v>39411</v>
      </c>
      <c r="I91" s="301">
        <f t="shared" si="17"/>
        <v>39277</v>
      </c>
      <c r="J91" s="301">
        <f t="shared" ref="J91:K91" si="18">J116</f>
        <v>42945</v>
      </c>
      <c r="K91" s="301">
        <f t="shared" si="18"/>
        <v>37980</v>
      </c>
      <c r="L91" s="301">
        <f t="shared" ref="L91:M91" si="19">L116</f>
        <v>45349</v>
      </c>
      <c r="M91" s="301">
        <f t="shared" si="19"/>
        <v>23164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51229</v>
      </c>
      <c r="D94" s="175">
        <f t="shared" ref="D94:I94" si="20">D98-SUM(D95:D97)</f>
        <v>50490</v>
      </c>
      <c r="E94" s="175">
        <f t="shared" si="20"/>
        <v>53067</v>
      </c>
      <c r="F94" s="175">
        <f t="shared" si="20"/>
        <v>57115</v>
      </c>
      <c r="G94" s="175">
        <f t="shared" si="20"/>
        <v>56137</v>
      </c>
      <c r="H94" s="175">
        <f t="shared" si="20"/>
        <v>63011</v>
      </c>
      <c r="I94" s="175">
        <f t="shared" si="20"/>
        <v>69437</v>
      </c>
      <c r="J94" s="175">
        <f t="shared" ref="J94:K94" si="21">J98-SUM(J95:J97)</f>
        <v>79587</v>
      </c>
      <c r="K94" s="175">
        <f t="shared" si="21"/>
        <v>66252</v>
      </c>
      <c r="L94" s="175">
        <f t="shared" ref="L94:M94" si="22">L98-SUM(L95:L97)</f>
        <v>74056</v>
      </c>
      <c r="M94" s="175">
        <f t="shared" si="22"/>
        <v>57114</v>
      </c>
    </row>
    <row r="95" spans="1:13" x14ac:dyDescent="0.2">
      <c r="A95" s="52"/>
      <c r="B95" s="54" t="s">
        <v>101</v>
      </c>
      <c r="C95" s="57">
        <f>ROUND(C$98*C65/C$68,0)</f>
        <v>9140</v>
      </c>
      <c r="D95" s="57">
        <f t="shared" ref="D95:I95" si="23">ROUND(D$98*D65/D$68,0)</f>
        <v>10098</v>
      </c>
      <c r="E95" s="57">
        <f t="shared" si="23"/>
        <v>10615</v>
      </c>
      <c r="F95" s="57">
        <f t="shared" si="23"/>
        <v>11424</v>
      </c>
      <c r="G95" s="57">
        <f t="shared" si="23"/>
        <v>11229</v>
      </c>
      <c r="H95" s="57">
        <f t="shared" si="23"/>
        <v>12604</v>
      </c>
      <c r="I95" s="57">
        <f t="shared" si="23"/>
        <v>13891</v>
      </c>
      <c r="J95" s="57">
        <f t="shared" ref="J95:K95" si="24">ROUND(J$98*J65/J$68,0)</f>
        <v>15922</v>
      </c>
      <c r="K95" s="57">
        <f t="shared" si="24"/>
        <v>13253</v>
      </c>
      <c r="L95" s="57">
        <f t="shared" ref="L95:M95" si="25">ROUND(L$98*L65/L$68,0)</f>
        <v>14816</v>
      </c>
      <c r="M95" s="57">
        <f t="shared" si="25"/>
        <v>11424</v>
      </c>
    </row>
    <row r="96" spans="1:13" x14ac:dyDescent="0.2">
      <c r="A96" s="52"/>
      <c r="B96" s="54" t="s">
        <v>102</v>
      </c>
      <c r="C96" s="57">
        <f t="shared" ref="C96:I97" si="26">ROUND(C$98*C66/C$68,0)</f>
        <v>22854</v>
      </c>
      <c r="D96" s="57">
        <f t="shared" si="26"/>
        <v>22441</v>
      </c>
      <c r="E96" s="57">
        <f t="shared" si="26"/>
        <v>23586</v>
      </c>
      <c r="F96" s="57">
        <f t="shared" si="26"/>
        <v>25382</v>
      </c>
      <c r="G96" s="57">
        <f t="shared" si="26"/>
        <v>24948</v>
      </c>
      <c r="H96" s="57">
        <f t="shared" si="26"/>
        <v>27999</v>
      </c>
      <c r="I96" s="57">
        <f t="shared" si="26"/>
        <v>30854</v>
      </c>
      <c r="J96" s="57">
        <f t="shared" ref="J96:K96" si="27">ROUND(J$98*J66/J$68,0)</f>
        <v>35363</v>
      </c>
      <c r="K96" s="57">
        <f t="shared" si="27"/>
        <v>29439</v>
      </c>
      <c r="L96" s="57">
        <f t="shared" ref="L96:M96" si="28">ROUND(L$98*L66/L$68,0)</f>
        <v>32907</v>
      </c>
      <c r="M96" s="57">
        <f t="shared" si="28"/>
        <v>25379</v>
      </c>
    </row>
    <row r="97" spans="1:13" x14ac:dyDescent="0.2">
      <c r="A97" s="58"/>
      <c r="B97" s="59" t="s">
        <v>94</v>
      </c>
      <c r="C97" s="57">
        <f t="shared" si="26"/>
        <v>6769</v>
      </c>
      <c r="D97" s="57">
        <f t="shared" si="26"/>
        <v>6731</v>
      </c>
      <c r="E97" s="57">
        <f t="shared" si="26"/>
        <v>7075</v>
      </c>
      <c r="F97" s="57">
        <f t="shared" si="26"/>
        <v>7616</v>
      </c>
      <c r="G97" s="57">
        <f t="shared" si="26"/>
        <v>7486</v>
      </c>
      <c r="H97" s="57">
        <f t="shared" si="26"/>
        <v>8402</v>
      </c>
      <c r="I97" s="57">
        <f t="shared" si="26"/>
        <v>9258</v>
      </c>
      <c r="J97" s="57">
        <f t="shared" ref="J97:K97" si="29">ROUND(J$98*J67/J$68,0)</f>
        <v>10612</v>
      </c>
      <c r="K97" s="57">
        <f t="shared" si="29"/>
        <v>8834</v>
      </c>
      <c r="L97" s="57">
        <f t="shared" ref="L97:M97" si="30">ROUND(L$98*L67/L$68,0)</f>
        <v>9872</v>
      </c>
      <c r="M97" s="57">
        <f t="shared" si="30"/>
        <v>7617</v>
      </c>
    </row>
    <row r="98" spans="1:13" x14ac:dyDescent="0.2">
      <c r="A98" s="75"/>
      <c r="B98" s="76" t="s">
        <v>128</v>
      </c>
      <c r="C98" s="301">
        <f>C117</f>
        <v>89992</v>
      </c>
      <c r="D98" s="301">
        <f t="shared" ref="D98:I98" si="31">D117</f>
        <v>89760</v>
      </c>
      <c r="E98" s="301">
        <f t="shared" si="31"/>
        <v>94343</v>
      </c>
      <c r="F98" s="301">
        <f t="shared" si="31"/>
        <v>101537</v>
      </c>
      <c r="G98" s="301">
        <f t="shared" si="31"/>
        <v>99800</v>
      </c>
      <c r="H98" s="301">
        <f t="shared" si="31"/>
        <v>112016</v>
      </c>
      <c r="I98" s="301">
        <f t="shared" si="31"/>
        <v>123440</v>
      </c>
      <c r="J98" s="301">
        <f t="shared" ref="J98:K98" si="32">J117</f>
        <v>141484</v>
      </c>
      <c r="K98" s="301">
        <f t="shared" si="32"/>
        <v>117778</v>
      </c>
      <c r="L98" s="301">
        <f t="shared" ref="L98:M98" si="33">L117</f>
        <v>131651</v>
      </c>
      <c r="M98" s="301">
        <f t="shared" si="33"/>
        <v>101534</v>
      </c>
    </row>
    <row r="99" spans="1:13" x14ac:dyDescent="0.2">
      <c r="A99" s="56"/>
      <c r="B99" s="310"/>
      <c r="C99" s="294"/>
      <c r="D99" s="294"/>
      <c r="E99" s="294"/>
      <c r="F99" s="294"/>
      <c r="G99" s="294"/>
      <c r="H99" s="294"/>
      <c r="I99" s="294"/>
    </row>
    <row r="100" spans="1:13" x14ac:dyDescent="0.2">
      <c r="A100" t="s">
        <v>296</v>
      </c>
      <c r="B100" s="168" t="s">
        <v>297</v>
      </c>
      <c r="C100" s="156">
        <f>阪神南!C176</f>
        <v>2440</v>
      </c>
      <c r="D100" s="156">
        <f>阪神南!D176</f>
        <v>2440</v>
      </c>
      <c r="E100" s="156">
        <f>阪神南!E176</f>
        <v>2440</v>
      </c>
      <c r="F100" s="156">
        <f>阪神南!F176</f>
        <v>2440</v>
      </c>
      <c r="G100" s="156">
        <f>阪神南!G176</f>
        <v>2440</v>
      </c>
      <c r="H100" s="156">
        <f>阪神南!H176</f>
        <v>2440</v>
      </c>
      <c r="I100" s="156">
        <f>阪神南!I176</f>
        <v>2303</v>
      </c>
      <c r="J100" s="156">
        <f>阪神南!J176</f>
        <v>2090</v>
      </c>
      <c r="K100" s="156">
        <f>阪神南!K176</f>
        <v>1862</v>
      </c>
      <c r="L100" s="156">
        <f>阪神南!L176</f>
        <v>1659</v>
      </c>
      <c r="M100" s="156">
        <f>阪神南!M176</f>
        <v>1478</v>
      </c>
    </row>
    <row r="101" spans="1:13" x14ac:dyDescent="0.2">
      <c r="B101" s="168" t="s">
        <v>298</v>
      </c>
      <c r="C101" s="156">
        <f>阪神南!C177</f>
        <v>13180</v>
      </c>
      <c r="D101" s="156">
        <f>阪神南!D177</f>
        <v>13180</v>
      </c>
      <c r="E101" s="156">
        <f>阪神南!E177</f>
        <v>13180</v>
      </c>
      <c r="F101" s="156">
        <f>阪神南!F177</f>
        <v>13580</v>
      </c>
      <c r="G101" s="156">
        <f>阪神南!G177</f>
        <v>13590</v>
      </c>
      <c r="H101" s="156">
        <f>阪神南!H177</f>
        <v>13580</v>
      </c>
      <c r="I101" s="156">
        <f>阪神南!I177</f>
        <v>12817</v>
      </c>
      <c r="J101" s="156">
        <f>阪神南!J177</f>
        <v>12450</v>
      </c>
      <c r="K101" s="156">
        <f>阪神南!K177</f>
        <v>12408</v>
      </c>
      <c r="L101" s="156">
        <f>阪神南!L177</f>
        <v>12611</v>
      </c>
      <c r="M101" s="156">
        <f>阪神南!M177</f>
        <v>12792</v>
      </c>
    </row>
    <row r="102" spans="1:13" x14ac:dyDescent="0.2">
      <c r="A102" s="120" t="s">
        <v>302</v>
      </c>
      <c r="B102" s="169" t="s">
        <v>299</v>
      </c>
      <c r="C102" s="53">
        <f>C100*C7/1000</f>
        <v>67100</v>
      </c>
      <c r="D102" s="53">
        <f t="shared" ref="D102:I102" si="34">D100*D7/1000</f>
        <v>64772.24</v>
      </c>
      <c r="E102" s="53">
        <f t="shared" si="34"/>
        <v>69222.8</v>
      </c>
      <c r="F102" s="53">
        <f t="shared" si="34"/>
        <v>75444.800000000003</v>
      </c>
      <c r="G102" s="53">
        <f t="shared" si="34"/>
        <v>74054</v>
      </c>
      <c r="H102" s="53">
        <f t="shared" si="34"/>
        <v>74883.600000000006</v>
      </c>
      <c r="I102" s="53">
        <f t="shared" si="34"/>
        <v>68951.820000000007</v>
      </c>
      <c r="J102" s="53">
        <f t="shared" ref="J102:K102" si="35">J100*J7/1000</f>
        <v>70997.3</v>
      </c>
      <c r="K102" s="53">
        <f t="shared" si="35"/>
        <v>57479.94</v>
      </c>
      <c r="L102" s="53">
        <f t="shared" ref="L102:M102" si="36">L100*L7/1000</f>
        <v>50848.35</v>
      </c>
      <c r="M102" s="53">
        <f t="shared" si="36"/>
        <v>19258.340114223436</v>
      </c>
    </row>
    <row r="103" spans="1:13" x14ac:dyDescent="0.2">
      <c r="B103" s="170" t="s">
        <v>300</v>
      </c>
      <c r="C103" s="55">
        <f>C101*C8/1000</f>
        <v>56542.2</v>
      </c>
      <c r="D103" s="55">
        <f t="shared" ref="D103:I103" si="37">D101*D8/1000</f>
        <v>58123.8</v>
      </c>
      <c r="E103" s="55">
        <f t="shared" si="37"/>
        <v>58651</v>
      </c>
      <c r="F103" s="55">
        <f t="shared" si="37"/>
        <v>65319.8</v>
      </c>
      <c r="G103" s="55">
        <f t="shared" si="37"/>
        <v>69037.2</v>
      </c>
      <c r="H103" s="55">
        <f t="shared" si="37"/>
        <v>71838.2</v>
      </c>
      <c r="I103" s="55">
        <f t="shared" si="37"/>
        <v>64854.02</v>
      </c>
      <c r="J103" s="55">
        <f t="shared" ref="J103:K103" si="38">J101*J8/1000</f>
        <v>66732</v>
      </c>
      <c r="K103" s="55">
        <f t="shared" si="38"/>
        <v>55960.08</v>
      </c>
      <c r="L103" s="55">
        <f t="shared" ref="L103:M103" si="39">L101*L8/1000</f>
        <v>60154.47</v>
      </c>
      <c r="M103" s="55">
        <f t="shared" si="39"/>
        <v>33259.199999999997</v>
      </c>
    </row>
    <row r="104" spans="1:13" x14ac:dyDescent="0.2">
      <c r="B104" s="171" t="s">
        <v>301</v>
      </c>
      <c r="C104" s="68">
        <f>C102+C103</f>
        <v>123642.2</v>
      </c>
      <c r="D104" s="68">
        <f t="shared" ref="D104:I104" si="40">D102+D103</f>
        <v>122896.04000000001</v>
      </c>
      <c r="E104" s="68">
        <f t="shared" si="40"/>
        <v>127873.8</v>
      </c>
      <c r="F104" s="68">
        <f t="shared" si="40"/>
        <v>140764.6</v>
      </c>
      <c r="G104" s="68">
        <f t="shared" si="40"/>
        <v>143091.20000000001</v>
      </c>
      <c r="H104" s="68">
        <f t="shared" si="40"/>
        <v>146721.79999999999</v>
      </c>
      <c r="I104" s="68">
        <f t="shared" si="40"/>
        <v>133805.84</v>
      </c>
      <c r="J104" s="68">
        <f t="shared" ref="J104:K104" si="41">J102+J103</f>
        <v>137729.29999999999</v>
      </c>
      <c r="K104" s="68">
        <f t="shared" si="41"/>
        <v>113440.02</v>
      </c>
      <c r="L104" s="68">
        <f t="shared" ref="L104:M104" si="42">L102+L103</f>
        <v>111002.82</v>
      </c>
      <c r="M104" s="68">
        <f t="shared" si="42"/>
        <v>52517.540114223433</v>
      </c>
    </row>
    <row r="105" spans="1:13" x14ac:dyDescent="0.2">
      <c r="A105" s="172" t="s">
        <v>303</v>
      </c>
      <c r="B105" s="176" t="s">
        <v>304</v>
      </c>
      <c r="C105" s="57">
        <f>ROUND(C107*C102/C104,0)</f>
        <v>48838</v>
      </c>
      <c r="D105" s="57">
        <f t="shared" ref="D105:I105" si="43">ROUND(D107*D102/D104,0)</f>
        <v>47308</v>
      </c>
      <c r="E105" s="57">
        <f t="shared" si="43"/>
        <v>51071</v>
      </c>
      <c r="F105" s="57">
        <f t="shared" si="43"/>
        <v>54420</v>
      </c>
      <c r="G105" s="57">
        <f t="shared" si="43"/>
        <v>51650</v>
      </c>
      <c r="H105" s="57">
        <f t="shared" si="43"/>
        <v>57171</v>
      </c>
      <c r="I105" s="57">
        <f t="shared" si="43"/>
        <v>63610</v>
      </c>
      <c r="J105" s="57">
        <f t="shared" ref="J105:K105" si="44">ROUND(J107*J102/J104,0)</f>
        <v>72933</v>
      </c>
      <c r="K105" s="57">
        <f t="shared" si="44"/>
        <v>59678</v>
      </c>
      <c r="L105" s="57">
        <f t="shared" ref="L105:M105" si="45">ROUND(L107*L102/L104,0)</f>
        <v>60307</v>
      </c>
      <c r="M105" s="57">
        <f t="shared" si="45"/>
        <v>37233</v>
      </c>
    </row>
    <row r="106" spans="1:13" x14ac:dyDescent="0.2">
      <c r="B106" s="176" t="s">
        <v>305</v>
      </c>
      <c r="C106" s="57">
        <f>C107-C105</f>
        <v>41154</v>
      </c>
      <c r="D106" s="57">
        <f t="shared" ref="D106:I106" si="46">D107-D105</f>
        <v>42452</v>
      </c>
      <c r="E106" s="57">
        <f t="shared" si="46"/>
        <v>43272</v>
      </c>
      <c r="F106" s="57">
        <f t="shared" si="46"/>
        <v>47117</v>
      </c>
      <c r="G106" s="57">
        <f t="shared" si="46"/>
        <v>48150</v>
      </c>
      <c r="H106" s="57">
        <f t="shared" si="46"/>
        <v>54845</v>
      </c>
      <c r="I106" s="57">
        <f t="shared" si="46"/>
        <v>59830</v>
      </c>
      <c r="J106" s="57">
        <f t="shared" ref="J106:K106" si="47">J107-J105</f>
        <v>68551</v>
      </c>
      <c r="K106" s="57">
        <f t="shared" si="47"/>
        <v>58100</v>
      </c>
      <c r="L106" s="57">
        <f t="shared" ref="L106:M106" si="48">L107-L105</f>
        <v>71344</v>
      </c>
      <c r="M106" s="57">
        <f t="shared" si="48"/>
        <v>64301</v>
      </c>
    </row>
    <row r="107" spans="1:13" x14ac:dyDescent="0.2">
      <c r="B107" s="311" t="s">
        <v>306</v>
      </c>
      <c r="C107" s="73">
        <f>C98</f>
        <v>89992</v>
      </c>
      <c r="D107" s="73">
        <f t="shared" ref="D107:I107" si="49">D98</f>
        <v>89760</v>
      </c>
      <c r="E107" s="73">
        <f t="shared" si="49"/>
        <v>94343</v>
      </c>
      <c r="F107" s="73">
        <f t="shared" si="49"/>
        <v>101537</v>
      </c>
      <c r="G107" s="73">
        <f t="shared" si="49"/>
        <v>99800</v>
      </c>
      <c r="H107" s="73">
        <f t="shared" si="49"/>
        <v>112016</v>
      </c>
      <c r="I107" s="73">
        <f t="shared" si="49"/>
        <v>123440</v>
      </c>
      <c r="J107" s="73">
        <f t="shared" ref="J107:K107" si="50">J98</f>
        <v>141484</v>
      </c>
      <c r="K107" s="73">
        <f t="shared" si="50"/>
        <v>117778</v>
      </c>
      <c r="L107" s="73">
        <f t="shared" ref="L107:M107" si="51">L98</f>
        <v>131651</v>
      </c>
      <c r="M107" s="73">
        <f t="shared" si="51"/>
        <v>101534</v>
      </c>
    </row>
    <row r="108" spans="1:13" x14ac:dyDescent="0.2">
      <c r="C108" s="77"/>
      <c r="D108" s="77"/>
      <c r="E108" s="217"/>
      <c r="F108" s="217"/>
      <c r="G108" s="217"/>
      <c r="H108" s="217"/>
      <c r="I108" s="217"/>
    </row>
    <row r="109" spans="1:13" x14ac:dyDescent="0.2">
      <c r="A109" s="41" t="s">
        <v>133</v>
      </c>
      <c r="B109" s="42"/>
      <c r="C109" s="77"/>
      <c r="D109" s="77"/>
      <c r="E109" s="217"/>
      <c r="F109" s="217"/>
      <c r="G109" s="217"/>
      <c r="H109" s="217"/>
      <c r="I109" s="217"/>
    </row>
    <row r="110" spans="1:13" x14ac:dyDescent="0.2">
      <c r="A110" s="44" t="s">
        <v>122</v>
      </c>
      <c r="B110" s="45" t="s">
        <v>119</v>
      </c>
      <c r="C110" s="175">
        <f>C112-C111</f>
        <v>123741</v>
      </c>
      <c r="D110" s="175">
        <f t="shared" ref="D110:I110" si="52">D112-D111</f>
        <v>114704</v>
      </c>
      <c r="E110" s="175">
        <f t="shared" si="52"/>
        <v>122706</v>
      </c>
      <c r="F110" s="175">
        <f t="shared" si="52"/>
        <v>133407</v>
      </c>
      <c r="G110" s="175">
        <f t="shared" si="52"/>
        <v>128916</v>
      </c>
      <c r="H110" s="175">
        <f t="shared" si="52"/>
        <v>136609</v>
      </c>
      <c r="I110" s="175">
        <f t="shared" si="52"/>
        <v>142220</v>
      </c>
      <c r="J110" s="175">
        <f t="shared" ref="J110:K110" si="53">J112-J111</f>
        <v>161999</v>
      </c>
      <c r="K110" s="175">
        <f t="shared" si="53"/>
        <v>139177</v>
      </c>
      <c r="L110" s="175">
        <f t="shared" ref="L110:M110" si="54">L112-L111</f>
        <v>143151</v>
      </c>
      <c r="M110" s="175">
        <f t="shared" si="54"/>
        <v>64418</v>
      </c>
    </row>
    <row r="111" spans="1:13" x14ac:dyDescent="0.2">
      <c r="A111" s="48"/>
      <c r="B111" s="69" t="s">
        <v>120</v>
      </c>
      <c r="C111" s="62">
        <f>ROUND(C$112*C72/C$73,0)</f>
        <v>49925</v>
      </c>
      <c r="D111" s="62">
        <f t="shared" ref="D111:I111" si="55">ROUND(D$112*D72/D$73,0)</f>
        <v>48945</v>
      </c>
      <c r="E111" s="62">
        <f t="shared" si="55"/>
        <v>53187</v>
      </c>
      <c r="F111" s="62">
        <f t="shared" si="55"/>
        <v>57190</v>
      </c>
      <c r="G111" s="62">
        <f t="shared" si="55"/>
        <v>56583</v>
      </c>
      <c r="H111" s="62">
        <f t="shared" si="55"/>
        <v>63935</v>
      </c>
      <c r="I111" s="62">
        <f t="shared" si="55"/>
        <v>63716</v>
      </c>
      <c r="J111" s="62">
        <f t="shared" ref="J111:K111" si="56">ROUND(J$112*J72/J$73,0)</f>
        <v>65620</v>
      </c>
      <c r="K111" s="62">
        <f t="shared" si="56"/>
        <v>50192</v>
      </c>
      <c r="L111" s="62">
        <f t="shared" ref="L111:M111" si="57">ROUND(L$112*L72/L$73,0)</f>
        <v>61606</v>
      </c>
      <c r="M111" s="62">
        <f t="shared" si="57"/>
        <v>39435</v>
      </c>
    </row>
    <row r="112" spans="1:13" x14ac:dyDescent="0.2">
      <c r="A112" s="75"/>
      <c r="B112" s="79" t="s">
        <v>128</v>
      </c>
      <c r="C112" s="301">
        <f>C118</f>
        <v>173666</v>
      </c>
      <c r="D112" s="301">
        <f t="shared" ref="D112:I112" si="58">D118</f>
        <v>163649</v>
      </c>
      <c r="E112" s="301">
        <f t="shared" si="58"/>
        <v>175893</v>
      </c>
      <c r="F112" s="301">
        <f t="shared" si="58"/>
        <v>190597</v>
      </c>
      <c r="G112" s="301">
        <f t="shared" si="58"/>
        <v>185499</v>
      </c>
      <c r="H112" s="301">
        <f t="shared" si="58"/>
        <v>200544</v>
      </c>
      <c r="I112" s="301">
        <f t="shared" si="58"/>
        <v>205936</v>
      </c>
      <c r="J112" s="301">
        <f t="shared" ref="J112:K112" si="59">J118</f>
        <v>227619</v>
      </c>
      <c r="K112" s="301">
        <f t="shared" si="59"/>
        <v>189369</v>
      </c>
      <c r="L112" s="301">
        <f t="shared" ref="L112:M112" si="60">L118</f>
        <v>204757</v>
      </c>
      <c r="M112" s="301">
        <f t="shared" si="60"/>
        <v>103853</v>
      </c>
    </row>
    <row r="113" spans="1:13" x14ac:dyDescent="0.2">
      <c r="A113" s="56"/>
      <c r="B113" s="56"/>
      <c r="C113" s="77"/>
      <c r="D113" s="77"/>
      <c r="E113" s="217"/>
      <c r="F113" s="217"/>
      <c r="G113" s="217"/>
      <c r="H113" s="217"/>
      <c r="I113" s="217"/>
    </row>
    <row r="114" spans="1:13" x14ac:dyDescent="0.2">
      <c r="A114" s="56"/>
      <c r="B114" s="80"/>
      <c r="C114" s="77"/>
      <c r="D114" s="77"/>
      <c r="E114" s="219"/>
    </row>
    <row r="115" spans="1:13" x14ac:dyDescent="0.2">
      <c r="A115" s="41" t="s">
        <v>451</v>
      </c>
      <c r="C115" s="56"/>
      <c r="D115" s="56"/>
      <c r="E115" s="219"/>
    </row>
    <row r="116" spans="1:13" x14ac:dyDescent="0.2">
      <c r="A116" s="129" t="s">
        <v>122</v>
      </c>
      <c r="B116" s="129" t="s">
        <v>134</v>
      </c>
      <c r="C116" s="175">
        <f>地域観光消費2!D9</f>
        <v>32412</v>
      </c>
      <c r="D116" s="175">
        <f>地域観光消費2!E9</f>
        <v>33972</v>
      </c>
      <c r="E116" s="175">
        <f>地域観光消費2!F9</f>
        <v>37671</v>
      </c>
      <c r="F116" s="175">
        <f>地域観光消費2!G9</f>
        <v>38896</v>
      </c>
      <c r="G116" s="175">
        <f>地域観光消費2!H9</f>
        <v>41066</v>
      </c>
      <c r="H116" s="175">
        <f>地域観光消費2!I9</f>
        <v>39411</v>
      </c>
      <c r="I116" s="175">
        <f>地域観光消費2!J9</f>
        <v>39277</v>
      </c>
      <c r="J116" s="175">
        <f>地域観光消費2!K9</f>
        <v>42945</v>
      </c>
      <c r="K116" s="175">
        <f>地域観光消費2!L9</f>
        <v>37980</v>
      </c>
      <c r="L116" s="175">
        <f>地域観光消費2!M9</f>
        <v>45349</v>
      </c>
      <c r="M116" s="175">
        <f>地域観光消費2!N9</f>
        <v>23164</v>
      </c>
    </row>
    <row r="117" spans="1:13" x14ac:dyDescent="0.2">
      <c r="A117" s="85"/>
      <c r="B117" s="85" t="s">
        <v>135</v>
      </c>
      <c r="C117" s="57">
        <f>地域観光消費2!D10</f>
        <v>89992</v>
      </c>
      <c r="D117" s="57">
        <f>地域観光消費2!E10</f>
        <v>89760</v>
      </c>
      <c r="E117" s="57">
        <f>地域観光消費2!F10</f>
        <v>94343</v>
      </c>
      <c r="F117" s="57">
        <f>地域観光消費2!G10</f>
        <v>101537</v>
      </c>
      <c r="G117" s="57">
        <f>地域観光消費2!H10</f>
        <v>99800</v>
      </c>
      <c r="H117" s="57">
        <f>地域観光消費2!I10</f>
        <v>112016</v>
      </c>
      <c r="I117" s="57">
        <f>地域観光消費2!J10</f>
        <v>123440</v>
      </c>
      <c r="J117" s="57">
        <f>地域観光消費2!K10</f>
        <v>141484</v>
      </c>
      <c r="K117" s="57">
        <f>地域観光消費2!L10</f>
        <v>117778</v>
      </c>
      <c r="L117" s="57">
        <f>地域観光消費2!M10</f>
        <v>131651</v>
      </c>
      <c r="M117" s="57">
        <f>地域観光消費2!N10</f>
        <v>101534</v>
      </c>
    </row>
    <row r="118" spans="1:13" x14ac:dyDescent="0.2">
      <c r="A118" s="130"/>
      <c r="B118" s="130" t="s">
        <v>136</v>
      </c>
      <c r="C118" s="62">
        <f>地域観光消費2!D11</f>
        <v>173666</v>
      </c>
      <c r="D118" s="62">
        <f>地域観光消費2!E11</f>
        <v>163649</v>
      </c>
      <c r="E118" s="62">
        <f>地域観光消費2!F11</f>
        <v>175893</v>
      </c>
      <c r="F118" s="62">
        <f>地域観光消費2!G11</f>
        <v>190597</v>
      </c>
      <c r="G118" s="62">
        <f>地域観光消費2!H11</f>
        <v>185499</v>
      </c>
      <c r="H118" s="62">
        <f>地域観光消費2!I11</f>
        <v>200544</v>
      </c>
      <c r="I118" s="62">
        <f>地域観光消費2!J11</f>
        <v>205936</v>
      </c>
      <c r="J118" s="62">
        <f>地域観光消費2!K11</f>
        <v>227619</v>
      </c>
      <c r="K118" s="62">
        <f>地域観光消費2!L11</f>
        <v>189369</v>
      </c>
      <c r="L118" s="62">
        <f>地域観光消費2!M11</f>
        <v>204757</v>
      </c>
      <c r="M118" s="62">
        <f>地域観光消費2!N11</f>
        <v>103853</v>
      </c>
    </row>
    <row r="119" spans="1:13" x14ac:dyDescent="0.2">
      <c r="A119" s="131"/>
      <c r="B119" s="131" t="s">
        <v>128</v>
      </c>
      <c r="C119" s="62">
        <f>SUM(C116:C118)</f>
        <v>296070</v>
      </c>
      <c r="D119" s="62">
        <f t="shared" ref="D119:I119" si="61">SUM(D116:D118)</f>
        <v>287381</v>
      </c>
      <c r="E119" s="62">
        <f t="shared" si="61"/>
        <v>307907</v>
      </c>
      <c r="F119" s="62">
        <f t="shared" si="61"/>
        <v>331030</v>
      </c>
      <c r="G119" s="62">
        <f t="shared" si="61"/>
        <v>326365</v>
      </c>
      <c r="H119" s="62">
        <f t="shared" si="61"/>
        <v>351971</v>
      </c>
      <c r="I119" s="62">
        <f t="shared" si="61"/>
        <v>368653</v>
      </c>
      <c r="J119" s="62">
        <f t="shared" ref="J119:K119" si="62">SUM(J116:J118)</f>
        <v>412048</v>
      </c>
      <c r="K119" s="62">
        <f t="shared" si="62"/>
        <v>345127</v>
      </c>
      <c r="L119" s="62">
        <f t="shared" ref="L119:M119" si="63">SUM(L116:L118)</f>
        <v>381757</v>
      </c>
      <c r="M119" s="62">
        <f t="shared" si="63"/>
        <v>228551</v>
      </c>
    </row>
    <row r="120" spans="1:13" x14ac:dyDescent="0.2">
      <c r="A120" s="249"/>
      <c r="B120" s="249"/>
      <c r="C120" s="294"/>
      <c r="D120" s="294"/>
      <c r="E120" s="294"/>
      <c r="F120" s="294"/>
      <c r="G120" s="294"/>
      <c r="H120" s="294"/>
      <c r="I120" s="294"/>
    </row>
    <row r="121" spans="1:13" x14ac:dyDescent="0.2">
      <c r="A121" s="111" t="s">
        <v>476</v>
      </c>
      <c r="F121" s="248" t="s">
        <v>633</v>
      </c>
      <c r="K121" s="184" t="s">
        <v>209</v>
      </c>
    </row>
    <row r="122" spans="1:13" x14ac:dyDescent="0.2">
      <c r="A122" s="752" t="s">
        <v>467</v>
      </c>
      <c r="B122" s="752"/>
      <c r="C122" s="75" t="s">
        <v>210</v>
      </c>
      <c r="D122" s="75" t="s">
        <v>345</v>
      </c>
      <c r="E122" s="75" t="s">
        <v>346</v>
      </c>
      <c r="F122" s="75" t="s">
        <v>347</v>
      </c>
      <c r="G122" s="75" t="s">
        <v>348</v>
      </c>
      <c r="H122" s="75" t="s">
        <v>349</v>
      </c>
      <c r="I122" s="75" t="s">
        <v>360</v>
      </c>
      <c r="J122" s="75" t="s">
        <v>490</v>
      </c>
      <c r="K122" s="543" t="s">
        <v>577</v>
      </c>
      <c r="L122" s="79" t="s">
        <v>596</v>
      </c>
      <c r="M122" s="707" t="s">
        <v>663</v>
      </c>
    </row>
    <row r="123" spans="1:13" x14ac:dyDescent="0.2">
      <c r="A123" s="56" t="s">
        <v>458</v>
      </c>
      <c r="B123" s="56" t="s">
        <v>456</v>
      </c>
      <c r="C123" s="67">
        <f>C105</f>
        <v>48838</v>
      </c>
      <c r="D123" s="67">
        <f t="shared" ref="D123:I123" si="64">D105</f>
        <v>47308</v>
      </c>
      <c r="E123" s="67">
        <f t="shared" si="64"/>
        <v>51071</v>
      </c>
      <c r="F123" s="67">
        <f t="shared" si="64"/>
        <v>54420</v>
      </c>
      <c r="G123" s="67">
        <f t="shared" si="64"/>
        <v>51650</v>
      </c>
      <c r="H123" s="67">
        <f t="shared" si="64"/>
        <v>57171</v>
      </c>
      <c r="I123" s="67">
        <f t="shared" si="64"/>
        <v>63610</v>
      </c>
      <c r="J123" s="67">
        <f t="shared" ref="J123:K123" si="65">J105</f>
        <v>72933</v>
      </c>
      <c r="K123" s="67">
        <f t="shared" si="65"/>
        <v>59678</v>
      </c>
      <c r="L123" s="67">
        <f t="shared" ref="L123:M123" si="66">L105</f>
        <v>60307</v>
      </c>
      <c r="M123" s="67">
        <f t="shared" si="66"/>
        <v>37233</v>
      </c>
    </row>
    <row r="124" spans="1:13" x14ac:dyDescent="0.2">
      <c r="A124" s="56"/>
      <c r="B124" s="56" t="s">
        <v>457</v>
      </c>
      <c r="C124" s="77">
        <f>C110</f>
        <v>123741</v>
      </c>
      <c r="D124" s="77">
        <f t="shared" ref="D124:I124" si="67">D110</f>
        <v>114704</v>
      </c>
      <c r="E124" s="77">
        <f t="shared" si="67"/>
        <v>122706</v>
      </c>
      <c r="F124" s="77">
        <f t="shared" si="67"/>
        <v>133407</v>
      </c>
      <c r="G124" s="77">
        <f t="shared" si="67"/>
        <v>128916</v>
      </c>
      <c r="H124" s="77">
        <f t="shared" si="67"/>
        <v>136609</v>
      </c>
      <c r="I124" s="77">
        <f t="shared" si="67"/>
        <v>142220</v>
      </c>
      <c r="J124" s="77">
        <f t="shared" ref="J124:K124" si="68">J110</f>
        <v>161999</v>
      </c>
      <c r="K124" s="77">
        <f t="shared" si="68"/>
        <v>139177</v>
      </c>
      <c r="L124" s="77">
        <f t="shared" ref="L124:M124" si="69">L110</f>
        <v>143151</v>
      </c>
      <c r="M124" s="77">
        <f t="shared" si="69"/>
        <v>64418</v>
      </c>
    </row>
    <row r="125" spans="1:13" x14ac:dyDescent="0.2">
      <c r="A125" s="78"/>
      <c r="B125" s="75" t="s">
        <v>455</v>
      </c>
      <c r="C125" s="301">
        <f>SUM(C123:C124)</f>
        <v>172579</v>
      </c>
      <c r="D125" s="301">
        <f t="shared" ref="D125:I125" si="70">SUM(D123:D124)</f>
        <v>162012</v>
      </c>
      <c r="E125" s="301">
        <f t="shared" si="70"/>
        <v>173777</v>
      </c>
      <c r="F125" s="301">
        <f t="shared" si="70"/>
        <v>187827</v>
      </c>
      <c r="G125" s="301">
        <f t="shared" si="70"/>
        <v>180566</v>
      </c>
      <c r="H125" s="301">
        <f t="shared" si="70"/>
        <v>193780</v>
      </c>
      <c r="I125" s="301">
        <f t="shared" si="70"/>
        <v>205830</v>
      </c>
      <c r="J125" s="301">
        <f t="shared" ref="J125:K125" si="71">SUM(J123:J124)</f>
        <v>234932</v>
      </c>
      <c r="K125" s="301">
        <f t="shared" si="71"/>
        <v>198855</v>
      </c>
      <c r="L125" s="301">
        <f t="shared" ref="L125:M125" si="72">SUM(L123:L124)</f>
        <v>203458</v>
      </c>
      <c r="M125" s="301">
        <f t="shared" si="72"/>
        <v>101651</v>
      </c>
    </row>
    <row r="126" spans="1:13" x14ac:dyDescent="0.2">
      <c r="A126" s="45" t="s">
        <v>459</v>
      </c>
      <c r="B126" s="45" t="s">
        <v>460</v>
      </c>
      <c r="C126" s="67">
        <f>C116</f>
        <v>32412</v>
      </c>
      <c r="D126" s="67">
        <f t="shared" ref="D126:I126" si="73">D116</f>
        <v>33972</v>
      </c>
      <c r="E126" s="67">
        <f t="shared" si="73"/>
        <v>37671</v>
      </c>
      <c r="F126" s="67">
        <f t="shared" si="73"/>
        <v>38896</v>
      </c>
      <c r="G126" s="67">
        <f t="shared" si="73"/>
        <v>41066</v>
      </c>
      <c r="H126" s="67">
        <f t="shared" si="73"/>
        <v>39411</v>
      </c>
      <c r="I126" s="67">
        <f t="shared" si="73"/>
        <v>39277</v>
      </c>
      <c r="J126" s="67">
        <f t="shared" ref="J126:K126" si="74">J116</f>
        <v>42945</v>
      </c>
      <c r="K126" s="67">
        <f t="shared" si="74"/>
        <v>37980</v>
      </c>
      <c r="L126" s="67">
        <f t="shared" ref="L126:M126" si="75">L116</f>
        <v>45349</v>
      </c>
      <c r="M126" s="67">
        <f t="shared" si="75"/>
        <v>23164</v>
      </c>
    </row>
    <row r="127" spans="1:13" x14ac:dyDescent="0.2">
      <c r="A127" s="56"/>
      <c r="B127" s="56" t="s">
        <v>456</v>
      </c>
      <c r="C127" s="77">
        <f>C106</f>
        <v>41154</v>
      </c>
      <c r="D127" s="77">
        <f t="shared" ref="D127:I127" si="76">D106</f>
        <v>42452</v>
      </c>
      <c r="E127" s="77">
        <f t="shared" si="76"/>
        <v>43272</v>
      </c>
      <c r="F127" s="77">
        <f t="shared" si="76"/>
        <v>47117</v>
      </c>
      <c r="G127" s="77">
        <f t="shared" si="76"/>
        <v>48150</v>
      </c>
      <c r="H127" s="77">
        <f t="shared" si="76"/>
        <v>54845</v>
      </c>
      <c r="I127" s="77">
        <f t="shared" si="76"/>
        <v>59830</v>
      </c>
      <c r="J127" s="77">
        <f t="shared" ref="J127:K127" si="77">J106</f>
        <v>68551</v>
      </c>
      <c r="K127" s="77">
        <f t="shared" si="77"/>
        <v>58100</v>
      </c>
      <c r="L127" s="77">
        <f t="shared" ref="L127:M127" si="78">L106</f>
        <v>71344</v>
      </c>
      <c r="M127" s="77">
        <f t="shared" si="78"/>
        <v>64301</v>
      </c>
    </row>
    <row r="128" spans="1:13" x14ac:dyDescent="0.2">
      <c r="A128" s="56"/>
      <c r="B128" s="56" t="s">
        <v>457</v>
      </c>
      <c r="C128" s="77">
        <f>C111</f>
        <v>49925</v>
      </c>
      <c r="D128" s="77">
        <f t="shared" ref="D128:I128" si="79">D111</f>
        <v>48945</v>
      </c>
      <c r="E128" s="77">
        <f t="shared" si="79"/>
        <v>53187</v>
      </c>
      <c r="F128" s="77">
        <f t="shared" si="79"/>
        <v>57190</v>
      </c>
      <c r="G128" s="77">
        <f t="shared" si="79"/>
        <v>56583</v>
      </c>
      <c r="H128" s="77">
        <f t="shared" si="79"/>
        <v>63935</v>
      </c>
      <c r="I128" s="77">
        <f t="shared" si="79"/>
        <v>63716</v>
      </c>
      <c r="J128" s="77">
        <f t="shared" ref="J128:K128" si="80">J111</f>
        <v>65620</v>
      </c>
      <c r="K128" s="77">
        <f t="shared" si="80"/>
        <v>50192</v>
      </c>
      <c r="L128" s="77">
        <f t="shared" ref="L128:M128" si="81">L111</f>
        <v>61606</v>
      </c>
      <c r="M128" s="77">
        <f t="shared" si="81"/>
        <v>39435</v>
      </c>
    </row>
    <row r="129" spans="1:13" x14ac:dyDescent="0.2">
      <c r="A129" s="78"/>
      <c r="B129" s="75" t="s">
        <v>455</v>
      </c>
      <c r="C129" s="301">
        <f>SUM(C126:C128)</f>
        <v>123491</v>
      </c>
      <c r="D129" s="301">
        <f t="shared" ref="D129:I129" si="82">SUM(D126:D128)</f>
        <v>125369</v>
      </c>
      <c r="E129" s="301">
        <f t="shared" si="82"/>
        <v>134130</v>
      </c>
      <c r="F129" s="301">
        <f t="shared" si="82"/>
        <v>143203</v>
      </c>
      <c r="G129" s="301">
        <f t="shared" si="82"/>
        <v>145799</v>
      </c>
      <c r="H129" s="301">
        <f t="shared" si="82"/>
        <v>158191</v>
      </c>
      <c r="I129" s="301">
        <f t="shared" si="82"/>
        <v>162823</v>
      </c>
      <c r="J129" s="301">
        <f t="shared" ref="J129:K129" si="83">SUM(J126:J128)</f>
        <v>177116</v>
      </c>
      <c r="K129" s="301">
        <f t="shared" si="83"/>
        <v>146272</v>
      </c>
      <c r="L129" s="301">
        <f t="shared" ref="L129:M129" si="84">SUM(L126:L128)</f>
        <v>178299</v>
      </c>
      <c r="M129" s="301">
        <f t="shared" si="84"/>
        <v>126900</v>
      </c>
    </row>
    <row r="130" spans="1:13" x14ac:dyDescent="0.2">
      <c r="A130" s="75"/>
      <c r="B130" s="75" t="s">
        <v>461</v>
      </c>
      <c r="C130" s="73">
        <f>C129+C125</f>
        <v>296070</v>
      </c>
      <c r="D130" s="73">
        <f t="shared" ref="D130:I130" si="85">D129+D125</f>
        <v>287381</v>
      </c>
      <c r="E130" s="73">
        <f t="shared" si="85"/>
        <v>307907</v>
      </c>
      <c r="F130" s="73">
        <f t="shared" si="85"/>
        <v>331030</v>
      </c>
      <c r="G130" s="73">
        <f t="shared" si="85"/>
        <v>326365</v>
      </c>
      <c r="H130" s="73">
        <f t="shared" si="85"/>
        <v>351971</v>
      </c>
      <c r="I130" s="73">
        <f t="shared" si="85"/>
        <v>368653</v>
      </c>
      <c r="J130" s="73">
        <f t="shared" ref="J130:K130" si="86">J129+J125</f>
        <v>412048</v>
      </c>
      <c r="K130" s="73">
        <f t="shared" si="86"/>
        <v>345127</v>
      </c>
      <c r="L130" s="73">
        <f t="shared" ref="L130:M130" si="87">L129+L125</f>
        <v>381757</v>
      </c>
      <c r="M130" s="73">
        <f t="shared" si="87"/>
        <v>228551</v>
      </c>
    </row>
  </sheetData>
  <mergeCells count="1">
    <mergeCell ref="A122:B122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17"/>
  <sheetViews>
    <sheetView workbookViewId="0">
      <pane xSplit="2" ySplit="4" topLeftCell="C179" activePane="bottomRight" state="frozen"/>
      <selection pane="topRight" activeCell="C1" sqref="C1"/>
      <selection pane="bottomLeft" activeCell="A5" sqref="A5"/>
      <selection pane="bottomRight" activeCell="O181" sqref="O181"/>
    </sheetView>
  </sheetViews>
  <sheetFormatPr defaultRowHeight="13" x14ac:dyDescent="0.2"/>
  <cols>
    <col min="1" max="1" width="10.90625" customWidth="1"/>
    <col min="2" max="2" width="15.6328125" customWidth="1"/>
    <col min="3" max="9" width="11.26953125" customWidth="1"/>
    <col min="10" max="11" width="11" customWidth="1"/>
    <col min="12" max="13" width="10.26953125" customWidth="1"/>
    <col min="236" max="236" width="6.6328125" customWidth="1"/>
    <col min="237" max="237" width="13.26953125" customWidth="1"/>
    <col min="238" max="248" width="0" hidden="1" customWidth="1"/>
    <col min="249" max="258" width="10.08984375" customWidth="1"/>
    <col min="259" max="265" width="11.26953125" customWidth="1"/>
    <col min="492" max="492" width="6.6328125" customWidth="1"/>
    <col min="493" max="493" width="13.26953125" customWidth="1"/>
    <col min="494" max="504" width="0" hidden="1" customWidth="1"/>
    <col min="505" max="514" width="10.08984375" customWidth="1"/>
    <col min="515" max="521" width="11.26953125" customWidth="1"/>
    <col min="748" max="748" width="6.6328125" customWidth="1"/>
    <col min="749" max="749" width="13.26953125" customWidth="1"/>
    <col min="750" max="760" width="0" hidden="1" customWidth="1"/>
    <col min="761" max="770" width="10.08984375" customWidth="1"/>
    <col min="771" max="777" width="11.26953125" customWidth="1"/>
    <col min="1004" max="1004" width="6.6328125" customWidth="1"/>
    <col min="1005" max="1005" width="13.26953125" customWidth="1"/>
    <col min="1006" max="1016" width="0" hidden="1" customWidth="1"/>
    <col min="1017" max="1026" width="10.08984375" customWidth="1"/>
    <col min="1027" max="1033" width="11.26953125" customWidth="1"/>
    <col min="1260" max="1260" width="6.6328125" customWidth="1"/>
    <col min="1261" max="1261" width="13.26953125" customWidth="1"/>
    <col min="1262" max="1272" width="0" hidden="1" customWidth="1"/>
    <col min="1273" max="1282" width="10.08984375" customWidth="1"/>
    <col min="1283" max="1289" width="11.26953125" customWidth="1"/>
    <col min="1516" max="1516" width="6.6328125" customWidth="1"/>
    <col min="1517" max="1517" width="13.26953125" customWidth="1"/>
    <col min="1518" max="1528" width="0" hidden="1" customWidth="1"/>
    <col min="1529" max="1538" width="10.08984375" customWidth="1"/>
    <col min="1539" max="1545" width="11.26953125" customWidth="1"/>
    <col min="1772" max="1772" width="6.6328125" customWidth="1"/>
    <col min="1773" max="1773" width="13.26953125" customWidth="1"/>
    <col min="1774" max="1784" width="0" hidden="1" customWidth="1"/>
    <col min="1785" max="1794" width="10.08984375" customWidth="1"/>
    <col min="1795" max="1801" width="11.26953125" customWidth="1"/>
    <col min="2028" max="2028" width="6.6328125" customWidth="1"/>
    <col min="2029" max="2029" width="13.26953125" customWidth="1"/>
    <col min="2030" max="2040" width="0" hidden="1" customWidth="1"/>
    <col min="2041" max="2050" width="10.08984375" customWidth="1"/>
    <col min="2051" max="2057" width="11.26953125" customWidth="1"/>
    <col min="2284" max="2284" width="6.6328125" customWidth="1"/>
    <col min="2285" max="2285" width="13.26953125" customWidth="1"/>
    <col min="2286" max="2296" width="0" hidden="1" customWidth="1"/>
    <col min="2297" max="2306" width="10.08984375" customWidth="1"/>
    <col min="2307" max="2313" width="11.26953125" customWidth="1"/>
    <col min="2540" max="2540" width="6.6328125" customWidth="1"/>
    <col min="2541" max="2541" width="13.26953125" customWidth="1"/>
    <col min="2542" max="2552" width="0" hidden="1" customWidth="1"/>
    <col min="2553" max="2562" width="10.08984375" customWidth="1"/>
    <col min="2563" max="2569" width="11.26953125" customWidth="1"/>
    <col min="2796" max="2796" width="6.6328125" customWidth="1"/>
    <col min="2797" max="2797" width="13.26953125" customWidth="1"/>
    <col min="2798" max="2808" width="0" hidden="1" customWidth="1"/>
    <col min="2809" max="2818" width="10.08984375" customWidth="1"/>
    <col min="2819" max="2825" width="11.26953125" customWidth="1"/>
    <col min="3052" max="3052" width="6.6328125" customWidth="1"/>
    <col min="3053" max="3053" width="13.26953125" customWidth="1"/>
    <col min="3054" max="3064" width="0" hidden="1" customWidth="1"/>
    <col min="3065" max="3074" width="10.08984375" customWidth="1"/>
    <col min="3075" max="3081" width="11.26953125" customWidth="1"/>
    <col min="3308" max="3308" width="6.6328125" customWidth="1"/>
    <col min="3309" max="3309" width="13.26953125" customWidth="1"/>
    <col min="3310" max="3320" width="0" hidden="1" customWidth="1"/>
    <col min="3321" max="3330" width="10.08984375" customWidth="1"/>
    <col min="3331" max="3337" width="11.26953125" customWidth="1"/>
    <col min="3564" max="3564" width="6.6328125" customWidth="1"/>
    <col min="3565" max="3565" width="13.26953125" customWidth="1"/>
    <col min="3566" max="3576" width="0" hidden="1" customWidth="1"/>
    <col min="3577" max="3586" width="10.08984375" customWidth="1"/>
    <col min="3587" max="3593" width="11.26953125" customWidth="1"/>
    <col min="3820" max="3820" width="6.6328125" customWidth="1"/>
    <col min="3821" max="3821" width="13.26953125" customWidth="1"/>
    <col min="3822" max="3832" width="0" hidden="1" customWidth="1"/>
    <col min="3833" max="3842" width="10.08984375" customWidth="1"/>
    <col min="3843" max="3849" width="11.26953125" customWidth="1"/>
    <col min="4076" max="4076" width="6.6328125" customWidth="1"/>
    <col min="4077" max="4077" width="13.26953125" customWidth="1"/>
    <col min="4078" max="4088" width="0" hidden="1" customWidth="1"/>
    <col min="4089" max="4098" width="10.08984375" customWidth="1"/>
    <col min="4099" max="4105" width="11.26953125" customWidth="1"/>
    <col min="4332" max="4332" width="6.6328125" customWidth="1"/>
    <col min="4333" max="4333" width="13.26953125" customWidth="1"/>
    <col min="4334" max="4344" width="0" hidden="1" customWidth="1"/>
    <col min="4345" max="4354" width="10.08984375" customWidth="1"/>
    <col min="4355" max="4361" width="11.26953125" customWidth="1"/>
    <col min="4588" max="4588" width="6.6328125" customWidth="1"/>
    <col min="4589" max="4589" width="13.26953125" customWidth="1"/>
    <col min="4590" max="4600" width="0" hidden="1" customWidth="1"/>
    <col min="4601" max="4610" width="10.08984375" customWidth="1"/>
    <col min="4611" max="4617" width="11.26953125" customWidth="1"/>
    <col min="4844" max="4844" width="6.6328125" customWidth="1"/>
    <col min="4845" max="4845" width="13.26953125" customWidth="1"/>
    <col min="4846" max="4856" width="0" hidden="1" customWidth="1"/>
    <col min="4857" max="4866" width="10.08984375" customWidth="1"/>
    <col min="4867" max="4873" width="11.26953125" customWidth="1"/>
    <col min="5100" max="5100" width="6.6328125" customWidth="1"/>
    <col min="5101" max="5101" width="13.26953125" customWidth="1"/>
    <col min="5102" max="5112" width="0" hidden="1" customWidth="1"/>
    <col min="5113" max="5122" width="10.08984375" customWidth="1"/>
    <col min="5123" max="5129" width="11.26953125" customWidth="1"/>
    <col min="5356" max="5356" width="6.6328125" customWidth="1"/>
    <col min="5357" max="5357" width="13.26953125" customWidth="1"/>
    <col min="5358" max="5368" width="0" hidden="1" customWidth="1"/>
    <col min="5369" max="5378" width="10.08984375" customWidth="1"/>
    <col min="5379" max="5385" width="11.26953125" customWidth="1"/>
    <col min="5612" max="5612" width="6.6328125" customWidth="1"/>
    <col min="5613" max="5613" width="13.26953125" customWidth="1"/>
    <col min="5614" max="5624" width="0" hidden="1" customWidth="1"/>
    <col min="5625" max="5634" width="10.08984375" customWidth="1"/>
    <col min="5635" max="5641" width="11.26953125" customWidth="1"/>
    <col min="5868" max="5868" width="6.6328125" customWidth="1"/>
    <col min="5869" max="5869" width="13.26953125" customWidth="1"/>
    <col min="5870" max="5880" width="0" hidden="1" customWidth="1"/>
    <col min="5881" max="5890" width="10.08984375" customWidth="1"/>
    <col min="5891" max="5897" width="11.26953125" customWidth="1"/>
    <col min="6124" max="6124" width="6.6328125" customWidth="1"/>
    <col min="6125" max="6125" width="13.26953125" customWidth="1"/>
    <col min="6126" max="6136" width="0" hidden="1" customWidth="1"/>
    <col min="6137" max="6146" width="10.08984375" customWidth="1"/>
    <col min="6147" max="6153" width="11.26953125" customWidth="1"/>
    <col min="6380" max="6380" width="6.6328125" customWidth="1"/>
    <col min="6381" max="6381" width="13.26953125" customWidth="1"/>
    <col min="6382" max="6392" width="0" hidden="1" customWidth="1"/>
    <col min="6393" max="6402" width="10.08984375" customWidth="1"/>
    <col min="6403" max="6409" width="11.26953125" customWidth="1"/>
    <col min="6636" max="6636" width="6.6328125" customWidth="1"/>
    <col min="6637" max="6637" width="13.26953125" customWidth="1"/>
    <col min="6638" max="6648" width="0" hidden="1" customWidth="1"/>
    <col min="6649" max="6658" width="10.08984375" customWidth="1"/>
    <col min="6659" max="6665" width="11.26953125" customWidth="1"/>
    <col min="6892" max="6892" width="6.6328125" customWidth="1"/>
    <col min="6893" max="6893" width="13.26953125" customWidth="1"/>
    <col min="6894" max="6904" width="0" hidden="1" customWidth="1"/>
    <col min="6905" max="6914" width="10.08984375" customWidth="1"/>
    <col min="6915" max="6921" width="11.26953125" customWidth="1"/>
    <col min="7148" max="7148" width="6.6328125" customWidth="1"/>
    <col min="7149" max="7149" width="13.26953125" customWidth="1"/>
    <col min="7150" max="7160" width="0" hidden="1" customWidth="1"/>
    <col min="7161" max="7170" width="10.08984375" customWidth="1"/>
    <col min="7171" max="7177" width="11.26953125" customWidth="1"/>
    <col min="7404" max="7404" width="6.6328125" customWidth="1"/>
    <col min="7405" max="7405" width="13.26953125" customWidth="1"/>
    <col min="7406" max="7416" width="0" hidden="1" customWidth="1"/>
    <col min="7417" max="7426" width="10.08984375" customWidth="1"/>
    <col min="7427" max="7433" width="11.26953125" customWidth="1"/>
    <col min="7660" max="7660" width="6.6328125" customWidth="1"/>
    <col min="7661" max="7661" width="13.26953125" customWidth="1"/>
    <col min="7662" max="7672" width="0" hidden="1" customWidth="1"/>
    <col min="7673" max="7682" width="10.08984375" customWidth="1"/>
    <col min="7683" max="7689" width="11.26953125" customWidth="1"/>
    <col min="7916" max="7916" width="6.6328125" customWidth="1"/>
    <col min="7917" max="7917" width="13.26953125" customWidth="1"/>
    <col min="7918" max="7928" width="0" hidden="1" customWidth="1"/>
    <col min="7929" max="7938" width="10.08984375" customWidth="1"/>
    <col min="7939" max="7945" width="11.26953125" customWidth="1"/>
    <col min="8172" max="8172" width="6.6328125" customWidth="1"/>
    <col min="8173" max="8173" width="13.26953125" customWidth="1"/>
    <col min="8174" max="8184" width="0" hidden="1" customWidth="1"/>
    <col min="8185" max="8194" width="10.08984375" customWidth="1"/>
    <col min="8195" max="8201" width="11.26953125" customWidth="1"/>
    <col min="8428" max="8428" width="6.6328125" customWidth="1"/>
    <col min="8429" max="8429" width="13.26953125" customWidth="1"/>
    <col min="8430" max="8440" width="0" hidden="1" customWidth="1"/>
    <col min="8441" max="8450" width="10.08984375" customWidth="1"/>
    <col min="8451" max="8457" width="11.26953125" customWidth="1"/>
    <col min="8684" max="8684" width="6.6328125" customWidth="1"/>
    <col min="8685" max="8685" width="13.26953125" customWidth="1"/>
    <col min="8686" max="8696" width="0" hidden="1" customWidth="1"/>
    <col min="8697" max="8706" width="10.08984375" customWidth="1"/>
    <col min="8707" max="8713" width="11.26953125" customWidth="1"/>
    <col min="8940" max="8940" width="6.6328125" customWidth="1"/>
    <col min="8941" max="8941" width="13.26953125" customWidth="1"/>
    <col min="8942" max="8952" width="0" hidden="1" customWidth="1"/>
    <col min="8953" max="8962" width="10.08984375" customWidth="1"/>
    <col min="8963" max="8969" width="11.26953125" customWidth="1"/>
    <col min="9196" max="9196" width="6.6328125" customWidth="1"/>
    <col min="9197" max="9197" width="13.26953125" customWidth="1"/>
    <col min="9198" max="9208" width="0" hidden="1" customWidth="1"/>
    <col min="9209" max="9218" width="10.08984375" customWidth="1"/>
    <col min="9219" max="9225" width="11.26953125" customWidth="1"/>
    <col min="9452" max="9452" width="6.6328125" customWidth="1"/>
    <col min="9453" max="9453" width="13.26953125" customWidth="1"/>
    <col min="9454" max="9464" width="0" hidden="1" customWidth="1"/>
    <col min="9465" max="9474" width="10.08984375" customWidth="1"/>
    <col min="9475" max="9481" width="11.26953125" customWidth="1"/>
    <col min="9708" max="9708" width="6.6328125" customWidth="1"/>
    <col min="9709" max="9709" width="13.26953125" customWidth="1"/>
    <col min="9710" max="9720" width="0" hidden="1" customWidth="1"/>
    <col min="9721" max="9730" width="10.08984375" customWidth="1"/>
    <col min="9731" max="9737" width="11.26953125" customWidth="1"/>
    <col min="9964" max="9964" width="6.6328125" customWidth="1"/>
    <col min="9965" max="9965" width="13.26953125" customWidth="1"/>
    <col min="9966" max="9976" width="0" hidden="1" customWidth="1"/>
    <col min="9977" max="9986" width="10.08984375" customWidth="1"/>
    <col min="9987" max="9993" width="11.26953125" customWidth="1"/>
    <col min="10220" max="10220" width="6.6328125" customWidth="1"/>
    <col min="10221" max="10221" width="13.26953125" customWidth="1"/>
    <col min="10222" max="10232" width="0" hidden="1" customWidth="1"/>
    <col min="10233" max="10242" width="10.08984375" customWidth="1"/>
    <col min="10243" max="10249" width="11.26953125" customWidth="1"/>
    <col min="10476" max="10476" width="6.6328125" customWidth="1"/>
    <col min="10477" max="10477" width="13.26953125" customWidth="1"/>
    <col min="10478" max="10488" width="0" hidden="1" customWidth="1"/>
    <col min="10489" max="10498" width="10.08984375" customWidth="1"/>
    <col min="10499" max="10505" width="11.26953125" customWidth="1"/>
    <col min="10732" max="10732" width="6.6328125" customWidth="1"/>
    <col min="10733" max="10733" width="13.26953125" customWidth="1"/>
    <col min="10734" max="10744" width="0" hidden="1" customWidth="1"/>
    <col min="10745" max="10754" width="10.08984375" customWidth="1"/>
    <col min="10755" max="10761" width="11.26953125" customWidth="1"/>
    <col min="10988" max="10988" width="6.6328125" customWidth="1"/>
    <col min="10989" max="10989" width="13.26953125" customWidth="1"/>
    <col min="10990" max="11000" width="0" hidden="1" customWidth="1"/>
    <col min="11001" max="11010" width="10.08984375" customWidth="1"/>
    <col min="11011" max="11017" width="11.26953125" customWidth="1"/>
    <col min="11244" max="11244" width="6.6328125" customWidth="1"/>
    <col min="11245" max="11245" width="13.26953125" customWidth="1"/>
    <col min="11246" max="11256" width="0" hidden="1" customWidth="1"/>
    <col min="11257" max="11266" width="10.08984375" customWidth="1"/>
    <col min="11267" max="11273" width="11.26953125" customWidth="1"/>
    <col min="11500" max="11500" width="6.6328125" customWidth="1"/>
    <col min="11501" max="11501" width="13.26953125" customWidth="1"/>
    <col min="11502" max="11512" width="0" hidden="1" customWidth="1"/>
    <col min="11513" max="11522" width="10.08984375" customWidth="1"/>
    <col min="11523" max="11529" width="11.26953125" customWidth="1"/>
    <col min="11756" max="11756" width="6.6328125" customWidth="1"/>
    <col min="11757" max="11757" width="13.26953125" customWidth="1"/>
    <col min="11758" max="11768" width="0" hidden="1" customWidth="1"/>
    <col min="11769" max="11778" width="10.08984375" customWidth="1"/>
    <col min="11779" max="11785" width="11.26953125" customWidth="1"/>
    <col min="12012" max="12012" width="6.6328125" customWidth="1"/>
    <col min="12013" max="12013" width="13.26953125" customWidth="1"/>
    <col min="12014" max="12024" width="0" hidden="1" customWidth="1"/>
    <col min="12025" max="12034" width="10.08984375" customWidth="1"/>
    <col min="12035" max="12041" width="11.26953125" customWidth="1"/>
    <col min="12268" max="12268" width="6.6328125" customWidth="1"/>
    <col min="12269" max="12269" width="13.26953125" customWidth="1"/>
    <col min="12270" max="12280" width="0" hidden="1" customWidth="1"/>
    <col min="12281" max="12290" width="10.08984375" customWidth="1"/>
    <col min="12291" max="12297" width="11.26953125" customWidth="1"/>
    <col min="12524" max="12524" width="6.6328125" customWidth="1"/>
    <col min="12525" max="12525" width="13.26953125" customWidth="1"/>
    <col min="12526" max="12536" width="0" hidden="1" customWidth="1"/>
    <col min="12537" max="12546" width="10.08984375" customWidth="1"/>
    <col min="12547" max="12553" width="11.26953125" customWidth="1"/>
    <col min="12780" max="12780" width="6.6328125" customWidth="1"/>
    <col min="12781" max="12781" width="13.26953125" customWidth="1"/>
    <col min="12782" max="12792" width="0" hidden="1" customWidth="1"/>
    <col min="12793" max="12802" width="10.08984375" customWidth="1"/>
    <col min="12803" max="12809" width="11.26953125" customWidth="1"/>
    <col min="13036" max="13036" width="6.6328125" customWidth="1"/>
    <col min="13037" max="13037" width="13.26953125" customWidth="1"/>
    <col min="13038" max="13048" width="0" hidden="1" customWidth="1"/>
    <col min="13049" max="13058" width="10.08984375" customWidth="1"/>
    <col min="13059" max="13065" width="11.26953125" customWidth="1"/>
    <col min="13292" max="13292" width="6.6328125" customWidth="1"/>
    <col min="13293" max="13293" width="13.26953125" customWidth="1"/>
    <col min="13294" max="13304" width="0" hidden="1" customWidth="1"/>
    <col min="13305" max="13314" width="10.08984375" customWidth="1"/>
    <col min="13315" max="13321" width="11.26953125" customWidth="1"/>
    <col min="13548" max="13548" width="6.6328125" customWidth="1"/>
    <col min="13549" max="13549" width="13.26953125" customWidth="1"/>
    <col min="13550" max="13560" width="0" hidden="1" customWidth="1"/>
    <col min="13561" max="13570" width="10.08984375" customWidth="1"/>
    <col min="13571" max="13577" width="11.26953125" customWidth="1"/>
    <col min="13804" max="13804" width="6.6328125" customWidth="1"/>
    <col min="13805" max="13805" width="13.26953125" customWidth="1"/>
    <col min="13806" max="13816" width="0" hidden="1" customWidth="1"/>
    <col min="13817" max="13826" width="10.08984375" customWidth="1"/>
    <col min="13827" max="13833" width="11.26953125" customWidth="1"/>
    <col min="14060" max="14060" width="6.6328125" customWidth="1"/>
    <col min="14061" max="14061" width="13.26953125" customWidth="1"/>
    <col min="14062" max="14072" width="0" hidden="1" customWidth="1"/>
    <col min="14073" max="14082" width="10.08984375" customWidth="1"/>
    <col min="14083" max="14089" width="11.26953125" customWidth="1"/>
    <col min="14316" max="14316" width="6.6328125" customWidth="1"/>
    <col min="14317" max="14317" width="13.26953125" customWidth="1"/>
    <col min="14318" max="14328" width="0" hidden="1" customWidth="1"/>
    <col min="14329" max="14338" width="10.08984375" customWidth="1"/>
    <col min="14339" max="14345" width="11.26953125" customWidth="1"/>
    <col min="14572" max="14572" width="6.6328125" customWidth="1"/>
    <col min="14573" max="14573" width="13.26953125" customWidth="1"/>
    <col min="14574" max="14584" width="0" hidden="1" customWidth="1"/>
    <col min="14585" max="14594" width="10.08984375" customWidth="1"/>
    <col min="14595" max="14601" width="11.26953125" customWidth="1"/>
    <col min="14828" max="14828" width="6.6328125" customWidth="1"/>
    <col min="14829" max="14829" width="13.26953125" customWidth="1"/>
    <col min="14830" max="14840" width="0" hidden="1" customWidth="1"/>
    <col min="14841" max="14850" width="10.08984375" customWidth="1"/>
    <col min="14851" max="14857" width="11.26953125" customWidth="1"/>
    <col min="15084" max="15084" width="6.6328125" customWidth="1"/>
    <col min="15085" max="15085" width="13.26953125" customWidth="1"/>
    <col min="15086" max="15096" width="0" hidden="1" customWidth="1"/>
    <col min="15097" max="15106" width="10.08984375" customWidth="1"/>
    <col min="15107" max="15113" width="11.26953125" customWidth="1"/>
    <col min="15340" max="15340" width="6.6328125" customWidth="1"/>
    <col min="15341" max="15341" width="13.26953125" customWidth="1"/>
    <col min="15342" max="15352" width="0" hidden="1" customWidth="1"/>
    <col min="15353" max="15362" width="10.08984375" customWidth="1"/>
    <col min="15363" max="15369" width="11.26953125" customWidth="1"/>
    <col min="15596" max="15596" width="6.6328125" customWidth="1"/>
    <col min="15597" max="15597" width="13.26953125" customWidth="1"/>
    <col min="15598" max="15608" width="0" hidden="1" customWidth="1"/>
    <col min="15609" max="15618" width="10.08984375" customWidth="1"/>
    <col min="15619" max="15625" width="11.26953125" customWidth="1"/>
    <col min="15852" max="15852" width="6.6328125" customWidth="1"/>
    <col min="15853" max="15853" width="13.26953125" customWidth="1"/>
    <col min="15854" max="15864" width="0" hidden="1" customWidth="1"/>
    <col min="15865" max="15874" width="10.08984375" customWidth="1"/>
    <col min="15875" max="15881" width="11.26953125" customWidth="1"/>
    <col min="16108" max="16108" width="6.6328125" customWidth="1"/>
    <col min="16109" max="16109" width="13.26953125" customWidth="1"/>
    <col min="16110" max="16120" width="0" hidden="1" customWidth="1"/>
    <col min="16121" max="16130" width="10.08984375" customWidth="1"/>
    <col min="16131" max="16137" width="11.26953125" customWidth="1"/>
  </cols>
  <sheetData>
    <row r="1" spans="1:13" x14ac:dyDescent="0.2">
      <c r="A1" s="41" t="s">
        <v>635</v>
      </c>
    </row>
    <row r="2" spans="1:13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48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52"/>
      <c r="C5" s="509">
        <v>13926</v>
      </c>
      <c r="D5" s="509">
        <v>13251</v>
      </c>
      <c r="E5" s="509">
        <v>13445</v>
      </c>
      <c r="F5" s="509">
        <v>14272.062</v>
      </c>
      <c r="G5" s="509">
        <v>14195</v>
      </c>
      <c r="H5" s="509">
        <v>14461</v>
      </c>
      <c r="I5" s="509">
        <v>14536.928</v>
      </c>
      <c r="J5" s="433">
        <v>14296</v>
      </c>
      <c r="K5" s="61">
        <v>14478</v>
      </c>
      <c r="L5" s="61">
        <v>14726.505999999999</v>
      </c>
      <c r="M5" s="61">
        <v>7895.41</v>
      </c>
    </row>
    <row r="6" spans="1:13" x14ac:dyDescent="0.2">
      <c r="A6" s="54" t="s">
        <v>83</v>
      </c>
      <c r="B6" s="52"/>
      <c r="C6" s="503"/>
      <c r="D6" s="503"/>
      <c r="E6" s="503"/>
      <c r="F6" s="503"/>
      <c r="G6" s="503"/>
      <c r="H6" s="503"/>
      <c r="I6" s="503"/>
      <c r="J6" s="433"/>
      <c r="K6" s="61"/>
      <c r="L6" s="61"/>
      <c r="M6" s="61"/>
    </row>
    <row r="7" spans="1:13" x14ac:dyDescent="0.2">
      <c r="A7" s="52" t="s">
        <v>84</v>
      </c>
      <c r="B7" s="54" t="s">
        <v>138</v>
      </c>
      <c r="C7" s="503">
        <v>13515</v>
      </c>
      <c r="D7" s="503">
        <v>12834</v>
      </c>
      <c r="E7" s="503">
        <v>13039</v>
      </c>
      <c r="F7" s="517">
        <v>13798.865</v>
      </c>
      <c r="G7" s="517">
        <v>13658</v>
      </c>
      <c r="H7" s="517">
        <v>13864</v>
      </c>
      <c r="I7" s="517">
        <v>13952.928</v>
      </c>
      <c r="J7" s="433">
        <v>13676</v>
      </c>
      <c r="K7" s="61">
        <v>13791</v>
      </c>
      <c r="L7" s="61">
        <v>14035.638999999999</v>
      </c>
      <c r="M7" s="61">
        <v>7469.5460000000003</v>
      </c>
    </row>
    <row r="8" spans="1:13" x14ac:dyDescent="0.2">
      <c r="A8" s="58"/>
      <c r="B8" s="59" t="s">
        <v>86</v>
      </c>
      <c r="C8" s="504">
        <v>411</v>
      </c>
      <c r="D8" s="504">
        <v>417</v>
      </c>
      <c r="E8" s="504">
        <v>406</v>
      </c>
      <c r="F8" s="518">
        <v>473.197</v>
      </c>
      <c r="G8" s="517">
        <v>537</v>
      </c>
      <c r="H8" s="517">
        <v>597</v>
      </c>
      <c r="I8" s="517">
        <v>584</v>
      </c>
      <c r="J8" s="433">
        <v>620</v>
      </c>
      <c r="K8" s="60">
        <v>687</v>
      </c>
      <c r="L8" s="60">
        <v>690.86699999999996</v>
      </c>
      <c r="M8" s="55">
        <v>425.86399999999998</v>
      </c>
    </row>
    <row r="9" spans="1:13" x14ac:dyDescent="0.2">
      <c r="A9" s="54" t="s">
        <v>87</v>
      </c>
      <c r="B9" s="52"/>
      <c r="C9" s="503">
        <v>411</v>
      </c>
      <c r="D9" s="503">
        <v>417</v>
      </c>
      <c r="E9" s="503">
        <v>406</v>
      </c>
      <c r="F9" s="503">
        <v>473.19699999999995</v>
      </c>
      <c r="G9" s="509">
        <v>537</v>
      </c>
      <c r="H9" s="509">
        <v>596.70000000000005</v>
      </c>
      <c r="I9" s="509">
        <v>584</v>
      </c>
      <c r="J9" s="96">
        <v>620</v>
      </c>
      <c r="K9" s="61">
        <v>687</v>
      </c>
      <c r="L9" s="61">
        <v>690.86699999999996</v>
      </c>
      <c r="M9" s="53">
        <v>425.86399999999998</v>
      </c>
    </row>
    <row r="10" spans="1:13" x14ac:dyDescent="0.2">
      <c r="A10" s="52" t="s">
        <v>84</v>
      </c>
      <c r="B10" s="54" t="s">
        <v>88</v>
      </c>
      <c r="C10" s="503">
        <v>387</v>
      </c>
      <c r="D10" s="503">
        <v>392</v>
      </c>
      <c r="E10" s="503">
        <v>384</v>
      </c>
      <c r="F10" s="517">
        <v>450.90199999999999</v>
      </c>
      <c r="G10" s="517">
        <v>518</v>
      </c>
      <c r="H10" s="517">
        <v>579.37</v>
      </c>
      <c r="I10" s="517">
        <v>568</v>
      </c>
      <c r="J10" s="95">
        <v>603</v>
      </c>
      <c r="K10" s="61">
        <v>665</v>
      </c>
      <c r="L10" s="61">
        <v>672.80399999999997</v>
      </c>
      <c r="M10" s="55">
        <v>420.327</v>
      </c>
    </row>
    <row r="11" spans="1:13" x14ac:dyDescent="0.2">
      <c r="A11" s="52"/>
      <c r="B11" s="54" t="s">
        <v>112</v>
      </c>
      <c r="C11" s="503">
        <v>11</v>
      </c>
      <c r="D11" s="503">
        <v>12</v>
      </c>
      <c r="E11" s="503">
        <v>10</v>
      </c>
      <c r="F11" s="517">
        <v>10.311</v>
      </c>
      <c r="G11" s="517">
        <v>7</v>
      </c>
      <c r="H11" s="517">
        <v>5.4470000000000001</v>
      </c>
      <c r="I11" s="517">
        <v>5</v>
      </c>
      <c r="J11" s="95">
        <v>5</v>
      </c>
      <c r="K11" s="61">
        <v>5</v>
      </c>
      <c r="L11" s="61">
        <v>2.7850000000000001</v>
      </c>
      <c r="M11" s="55">
        <v>0</v>
      </c>
    </row>
    <row r="12" spans="1:13" x14ac:dyDescent="0.2">
      <c r="A12" s="52"/>
      <c r="B12" s="54" t="s">
        <v>139</v>
      </c>
      <c r="C12" s="503">
        <v>0</v>
      </c>
      <c r="D12" s="503">
        <v>0</v>
      </c>
      <c r="E12" s="503">
        <v>0</v>
      </c>
      <c r="F12" s="517">
        <v>0</v>
      </c>
      <c r="G12" s="517">
        <v>0</v>
      </c>
      <c r="H12" s="517">
        <v>0</v>
      </c>
      <c r="I12" s="517">
        <v>0</v>
      </c>
      <c r="J12" s="95">
        <v>0</v>
      </c>
      <c r="K12" s="61">
        <v>0</v>
      </c>
      <c r="L12" s="61">
        <v>0</v>
      </c>
      <c r="M12" s="55">
        <v>0</v>
      </c>
    </row>
    <row r="13" spans="1:13" x14ac:dyDescent="0.2">
      <c r="A13" s="52"/>
      <c r="B13" s="54" t="s">
        <v>91</v>
      </c>
      <c r="C13" s="503">
        <v>13</v>
      </c>
      <c r="D13" s="503">
        <v>13</v>
      </c>
      <c r="E13" s="503">
        <v>12</v>
      </c>
      <c r="F13" s="517">
        <v>11.984</v>
      </c>
      <c r="G13" s="517">
        <v>12</v>
      </c>
      <c r="H13" s="517">
        <v>11.882999999999999</v>
      </c>
      <c r="I13" s="517">
        <v>11</v>
      </c>
      <c r="J13" s="95">
        <v>12</v>
      </c>
      <c r="K13" s="61">
        <v>11</v>
      </c>
      <c r="L13" s="61">
        <v>10.284000000000001</v>
      </c>
      <c r="M13" s="55">
        <v>4.5750000000000002</v>
      </c>
    </row>
    <row r="14" spans="1:13" x14ac:dyDescent="0.2">
      <c r="A14" s="52"/>
      <c r="B14" s="54" t="s">
        <v>92</v>
      </c>
      <c r="C14" s="503">
        <v>0</v>
      </c>
      <c r="D14" s="503">
        <v>0</v>
      </c>
      <c r="E14" s="503">
        <v>0</v>
      </c>
      <c r="F14" s="517">
        <v>0</v>
      </c>
      <c r="G14" s="517">
        <v>0</v>
      </c>
      <c r="H14" s="517">
        <v>0</v>
      </c>
      <c r="I14" s="517">
        <v>0</v>
      </c>
      <c r="J14" s="95">
        <v>0</v>
      </c>
      <c r="K14" s="61">
        <v>6</v>
      </c>
      <c r="L14" s="61">
        <v>4.9939999999999998</v>
      </c>
      <c r="M14" s="55">
        <v>0.96199999999999997</v>
      </c>
    </row>
    <row r="15" spans="1:13" x14ac:dyDescent="0.2">
      <c r="A15" s="52"/>
      <c r="B15" s="54" t="s">
        <v>126</v>
      </c>
      <c r="C15" s="503">
        <v>0</v>
      </c>
      <c r="D15" s="503">
        <v>0</v>
      </c>
      <c r="E15" s="503">
        <v>0</v>
      </c>
      <c r="F15" s="517">
        <v>0</v>
      </c>
      <c r="G15" s="517">
        <v>0</v>
      </c>
      <c r="H15" s="517">
        <v>0</v>
      </c>
      <c r="I15" s="517">
        <v>0</v>
      </c>
      <c r="J15" s="95">
        <v>0</v>
      </c>
      <c r="K15" s="61">
        <v>0</v>
      </c>
      <c r="L15" s="61">
        <v>0</v>
      </c>
      <c r="M15" s="55">
        <v>0</v>
      </c>
    </row>
    <row r="16" spans="1:13" x14ac:dyDescent="0.2">
      <c r="A16" s="58"/>
      <c r="B16" s="59" t="s">
        <v>127</v>
      </c>
      <c r="C16" s="504">
        <v>0</v>
      </c>
      <c r="D16" s="504">
        <v>0</v>
      </c>
      <c r="E16" s="504">
        <v>0</v>
      </c>
      <c r="F16" s="518">
        <v>0</v>
      </c>
      <c r="G16" s="518">
        <v>0</v>
      </c>
      <c r="H16" s="518">
        <v>0</v>
      </c>
      <c r="I16" s="518">
        <v>0</v>
      </c>
      <c r="J16" s="97">
        <v>0</v>
      </c>
      <c r="K16" s="60">
        <v>0</v>
      </c>
      <c r="L16" s="60">
        <v>0</v>
      </c>
      <c r="M16" s="60">
        <v>0</v>
      </c>
    </row>
    <row r="17" spans="1:13" x14ac:dyDescent="0.2">
      <c r="A17" s="52" t="s">
        <v>95</v>
      </c>
      <c r="B17" s="52"/>
      <c r="C17" s="509"/>
      <c r="D17" s="503"/>
      <c r="E17" s="503"/>
      <c r="F17" s="503"/>
      <c r="G17" s="503"/>
      <c r="H17" s="503"/>
      <c r="I17" s="503"/>
      <c r="J17" s="433"/>
      <c r="K17" s="61"/>
      <c r="L17" s="61"/>
      <c r="M17" s="61"/>
    </row>
    <row r="18" spans="1:13" x14ac:dyDescent="0.2">
      <c r="A18" s="52" t="s">
        <v>84</v>
      </c>
      <c r="B18" s="52" t="s">
        <v>96</v>
      </c>
      <c r="C18" s="503">
        <v>9261</v>
      </c>
      <c r="D18" s="517"/>
      <c r="E18" s="517"/>
      <c r="F18" s="517"/>
      <c r="G18" s="517"/>
      <c r="H18" s="517"/>
      <c r="I18" s="517"/>
      <c r="J18" s="433"/>
      <c r="K18" s="61"/>
      <c r="L18" s="61"/>
      <c r="M18" s="61"/>
    </row>
    <row r="19" spans="1:13" x14ac:dyDescent="0.2">
      <c r="A19" s="52"/>
      <c r="B19" s="52" t="s">
        <v>97</v>
      </c>
      <c r="C19" s="503">
        <v>4665</v>
      </c>
      <c r="D19" s="517"/>
      <c r="E19" s="517"/>
      <c r="F19" s="517"/>
      <c r="G19" s="517"/>
      <c r="H19" s="517"/>
      <c r="I19" s="517"/>
      <c r="J19" s="433"/>
      <c r="K19" s="61"/>
      <c r="L19" s="61"/>
      <c r="M19" s="61"/>
    </row>
    <row r="20" spans="1:13" x14ac:dyDescent="0.2">
      <c r="A20" s="58"/>
      <c r="B20" s="58" t="s">
        <v>98</v>
      </c>
      <c r="C20" s="504"/>
      <c r="D20" s="503"/>
      <c r="E20" s="503"/>
      <c r="F20" s="503"/>
      <c r="G20" s="503"/>
      <c r="H20" s="503"/>
      <c r="I20" s="503"/>
      <c r="J20" s="433"/>
      <c r="K20" s="61"/>
      <c r="L20" s="61"/>
      <c r="M20" s="61"/>
    </row>
    <row r="21" spans="1:13" x14ac:dyDescent="0.2">
      <c r="A21" s="54" t="s">
        <v>140</v>
      </c>
      <c r="B21" s="52"/>
      <c r="C21" s="503">
        <v>13926</v>
      </c>
      <c r="D21" s="509">
        <v>13250</v>
      </c>
      <c r="E21" s="53">
        <v>13445</v>
      </c>
      <c r="F21" s="53">
        <v>14272.062</v>
      </c>
      <c r="G21" s="53">
        <v>14195</v>
      </c>
      <c r="H21" s="53">
        <v>14461</v>
      </c>
      <c r="I21" s="53">
        <v>14536.928</v>
      </c>
      <c r="J21" s="96">
        <v>14296</v>
      </c>
      <c r="K21" s="53">
        <v>14478</v>
      </c>
      <c r="L21" s="53">
        <v>14726.505999999999</v>
      </c>
      <c r="M21" s="53">
        <v>7895.41</v>
      </c>
    </row>
    <row r="22" spans="1:13" x14ac:dyDescent="0.2">
      <c r="A22" s="52" t="s">
        <v>84</v>
      </c>
      <c r="B22" s="54" t="s">
        <v>141</v>
      </c>
      <c r="C22" s="503">
        <v>3537</v>
      </c>
      <c r="D22" s="503">
        <v>3313</v>
      </c>
      <c r="E22" s="506">
        <v>3362</v>
      </c>
      <c r="F22" s="506">
        <v>3569</v>
      </c>
      <c r="G22" s="506">
        <v>3550</v>
      </c>
      <c r="H22" s="506">
        <v>3617</v>
      </c>
      <c r="I22" s="506">
        <v>3636</v>
      </c>
      <c r="J22" s="95">
        <v>3576</v>
      </c>
      <c r="K22" s="55">
        <v>3622</v>
      </c>
      <c r="L22" s="55">
        <v>3684</v>
      </c>
      <c r="M22" s="55">
        <v>1975</v>
      </c>
    </row>
    <row r="23" spans="1:13" x14ac:dyDescent="0.2">
      <c r="A23" s="52"/>
      <c r="B23" s="54" t="s">
        <v>101</v>
      </c>
      <c r="C23" s="503">
        <v>1754</v>
      </c>
      <c r="D23" s="503">
        <v>1723</v>
      </c>
      <c r="E23" s="506">
        <v>1748</v>
      </c>
      <c r="F23" s="506">
        <v>1856</v>
      </c>
      <c r="G23" s="506">
        <v>1846</v>
      </c>
      <c r="H23" s="506">
        <v>1881</v>
      </c>
      <c r="I23" s="506">
        <v>1891</v>
      </c>
      <c r="J23" s="95">
        <v>1860</v>
      </c>
      <c r="K23" s="55">
        <v>1884</v>
      </c>
      <c r="L23" s="55">
        <v>1916</v>
      </c>
      <c r="M23" s="55">
        <v>1027</v>
      </c>
    </row>
    <row r="24" spans="1:13" x14ac:dyDescent="0.2">
      <c r="A24" s="52"/>
      <c r="B24" s="54" t="s">
        <v>102</v>
      </c>
      <c r="C24" s="503">
        <v>6086</v>
      </c>
      <c r="D24" s="503">
        <v>5830</v>
      </c>
      <c r="E24" s="506">
        <v>5916</v>
      </c>
      <c r="F24" s="506">
        <v>6279.0619999999999</v>
      </c>
      <c r="G24" s="506">
        <v>6245</v>
      </c>
      <c r="H24" s="506">
        <v>6361</v>
      </c>
      <c r="I24" s="506">
        <v>6393.9279999999999</v>
      </c>
      <c r="J24" s="95">
        <v>6287</v>
      </c>
      <c r="K24" s="55">
        <v>6366</v>
      </c>
      <c r="L24" s="55">
        <v>6475.5059999999994</v>
      </c>
      <c r="M24" s="55">
        <v>3472.41</v>
      </c>
    </row>
    <row r="25" spans="1:13" x14ac:dyDescent="0.2">
      <c r="A25" s="58"/>
      <c r="B25" s="59" t="s">
        <v>103</v>
      </c>
      <c r="C25" s="504">
        <v>2549</v>
      </c>
      <c r="D25" s="504">
        <v>2384</v>
      </c>
      <c r="E25" s="508">
        <v>2419</v>
      </c>
      <c r="F25" s="508">
        <v>2568</v>
      </c>
      <c r="G25" s="508">
        <v>2554</v>
      </c>
      <c r="H25" s="508">
        <v>2602</v>
      </c>
      <c r="I25" s="508">
        <v>2616</v>
      </c>
      <c r="J25" s="97">
        <v>2573</v>
      </c>
      <c r="K25" s="60">
        <v>2606</v>
      </c>
      <c r="L25" s="60">
        <v>2651</v>
      </c>
      <c r="M25" s="60">
        <v>1421</v>
      </c>
    </row>
    <row r="26" spans="1:13" x14ac:dyDescent="0.2">
      <c r="A26" s="54" t="s">
        <v>104</v>
      </c>
      <c r="B26" s="52"/>
      <c r="C26" s="509"/>
      <c r="D26" s="503"/>
      <c r="E26" s="503"/>
      <c r="F26" s="503"/>
      <c r="G26" s="503"/>
      <c r="H26" s="503"/>
      <c r="I26" s="503"/>
      <c r="J26" s="433"/>
      <c r="K26" s="61"/>
      <c r="L26" s="61"/>
      <c r="M26" s="61"/>
    </row>
    <row r="27" spans="1:13" x14ac:dyDescent="0.2">
      <c r="A27" s="52" t="s">
        <v>84</v>
      </c>
      <c r="B27" s="54" t="s">
        <v>105</v>
      </c>
      <c r="C27" s="503">
        <v>3363</v>
      </c>
      <c r="D27" s="503">
        <v>3027</v>
      </c>
      <c r="E27" s="517">
        <v>2972</v>
      </c>
      <c r="F27" s="517">
        <v>2958.05</v>
      </c>
      <c r="G27" s="517">
        <v>3189</v>
      </c>
      <c r="H27" s="517">
        <v>3161</v>
      </c>
      <c r="I27" s="517">
        <v>3161</v>
      </c>
      <c r="J27" s="433"/>
      <c r="K27" s="61"/>
      <c r="L27" s="61"/>
      <c r="M27" s="61"/>
    </row>
    <row r="28" spans="1:13" x14ac:dyDescent="0.2">
      <c r="A28" s="52"/>
      <c r="B28" s="54" t="s">
        <v>106</v>
      </c>
      <c r="C28" s="503">
        <v>4067</v>
      </c>
      <c r="D28" s="503">
        <v>3777</v>
      </c>
      <c r="E28" s="517">
        <v>3756</v>
      </c>
      <c r="F28" s="517">
        <v>4024.3989999999999</v>
      </c>
      <c r="G28" s="517">
        <v>3966</v>
      </c>
      <c r="H28" s="517">
        <v>4079</v>
      </c>
      <c r="I28" s="517">
        <v>4079</v>
      </c>
      <c r="J28" s="433"/>
      <c r="K28" s="61"/>
      <c r="L28" s="61"/>
      <c r="M28" s="61"/>
    </row>
    <row r="29" spans="1:13" x14ac:dyDescent="0.2">
      <c r="A29" s="52"/>
      <c r="B29" s="54" t="s">
        <v>107</v>
      </c>
      <c r="C29" s="503">
        <v>2223</v>
      </c>
      <c r="D29" s="503">
        <v>2312</v>
      </c>
      <c r="E29" s="517">
        <v>2253</v>
      </c>
      <c r="F29" s="517">
        <v>2319.86</v>
      </c>
      <c r="G29" s="517">
        <v>2351</v>
      </c>
      <c r="H29" s="517">
        <v>2359</v>
      </c>
      <c r="I29" s="517">
        <v>2359</v>
      </c>
      <c r="J29" s="433"/>
      <c r="K29" s="61"/>
      <c r="L29" s="61"/>
      <c r="M29" s="61"/>
    </row>
    <row r="30" spans="1:13" x14ac:dyDescent="0.2">
      <c r="A30" s="58"/>
      <c r="B30" s="59" t="s">
        <v>108</v>
      </c>
      <c r="C30" s="504">
        <v>4273</v>
      </c>
      <c r="D30" s="503">
        <v>4135</v>
      </c>
      <c r="E30" s="517">
        <v>4464</v>
      </c>
      <c r="F30" s="517">
        <v>4495.4390000000003</v>
      </c>
      <c r="G30" s="517">
        <v>4689</v>
      </c>
      <c r="H30" s="517">
        <v>4862</v>
      </c>
      <c r="I30" s="517">
        <v>4862</v>
      </c>
      <c r="J30" s="433"/>
      <c r="K30" s="61"/>
      <c r="L30" s="61"/>
      <c r="M30" s="61"/>
    </row>
    <row r="31" spans="1:13" x14ac:dyDescent="0.2">
      <c r="C31" s="55"/>
      <c r="D31" s="53">
        <v>13251</v>
      </c>
      <c r="E31" s="53">
        <v>13445</v>
      </c>
      <c r="F31" s="53">
        <v>13797.748000000001</v>
      </c>
      <c r="G31" s="53">
        <v>14195</v>
      </c>
      <c r="H31" s="53">
        <v>14461</v>
      </c>
      <c r="I31" s="53">
        <v>14461</v>
      </c>
      <c r="J31" s="96">
        <v>0</v>
      </c>
      <c r="K31" s="53">
        <v>0</v>
      </c>
      <c r="L31" s="53">
        <v>0</v>
      </c>
      <c r="M31" s="53">
        <v>0</v>
      </c>
    </row>
    <row r="32" spans="1:13" x14ac:dyDescent="0.2">
      <c r="C32" s="55"/>
      <c r="D32" s="55"/>
      <c r="E32" s="55"/>
      <c r="F32" s="55"/>
      <c r="G32" s="55"/>
      <c r="H32" s="55"/>
      <c r="I32" s="55"/>
      <c r="J32" s="95"/>
      <c r="K32" s="55"/>
      <c r="L32" s="55"/>
      <c r="M32" s="55"/>
    </row>
    <row r="33" spans="1:13" x14ac:dyDescent="0.2">
      <c r="A33" s="54" t="s">
        <v>109</v>
      </c>
      <c r="B33" s="52"/>
      <c r="C33" s="510"/>
      <c r="D33" s="510"/>
      <c r="E33" s="510"/>
      <c r="F33" s="510"/>
      <c r="G33" s="510"/>
      <c r="H33" s="510"/>
      <c r="I33" s="510"/>
      <c r="J33" s="97"/>
      <c r="K33" s="60"/>
      <c r="L33" s="60"/>
      <c r="M33" s="60"/>
    </row>
    <row r="34" spans="1:13" x14ac:dyDescent="0.2">
      <c r="A34" s="65" t="s">
        <v>110</v>
      </c>
      <c r="B34" s="66" t="s">
        <v>111</v>
      </c>
      <c r="C34" s="512">
        <v>11446</v>
      </c>
      <c r="D34" s="512">
        <v>11103</v>
      </c>
      <c r="E34" s="513">
        <v>11939</v>
      </c>
      <c r="F34" s="513">
        <v>11369.04761904762</v>
      </c>
      <c r="G34" s="513">
        <v>12147</v>
      </c>
      <c r="H34" s="513">
        <v>12176</v>
      </c>
      <c r="I34" s="513">
        <v>12384</v>
      </c>
      <c r="J34" s="433">
        <v>12839.51</v>
      </c>
      <c r="K34" s="61">
        <v>12083</v>
      </c>
      <c r="L34" s="61">
        <v>14267.52</v>
      </c>
      <c r="M34" s="61">
        <v>14709.68</v>
      </c>
    </row>
    <row r="35" spans="1:13" x14ac:dyDescent="0.2">
      <c r="A35" s="52"/>
      <c r="B35" s="54" t="s">
        <v>112</v>
      </c>
      <c r="C35" s="514">
        <v>13819</v>
      </c>
      <c r="D35" s="514">
        <v>13500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433">
        <v>17284.77</v>
      </c>
      <c r="K35" s="61">
        <v>16225</v>
      </c>
      <c r="L35" s="61">
        <v>20454.55</v>
      </c>
      <c r="M35" s="61">
        <v>21654.14</v>
      </c>
    </row>
    <row r="36" spans="1:13" x14ac:dyDescent="0.2">
      <c r="A36" s="52"/>
      <c r="B36" s="54" t="s">
        <v>113</v>
      </c>
      <c r="C36" s="514">
        <v>10225</v>
      </c>
      <c r="D36" s="514">
        <v>9051</v>
      </c>
      <c r="E36" s="514">
        <v>8696</v>
      </c>
      <c r="F36" s="514">
        <v>8526</v>
      </c>
      <c r="G36" s="514">
        <v>11925</v>
      </c>
      <c r="H36" s="514">
        <v>8256</v>
      </c>
      <c r="I36" s="514">
        <v>7304</v>
      </c>
      <c r="J36" s="433">
        <v>8693</v>
      </c>
      <c r="K36" s="61">
        <v>10174</v>
      </c>
      <c r="L36" s="61">
        <v>12788</v>
      </c>
      <c r="M36" s="61">
        <v>16701</v>
      </c>
    </row>
    <row r="37" spans="1:13" x14ac:dyDescent="0.2">
      <c r="A37" s="52"/>
      <c r="B37" s="54" t="s">
        <v>114</v>
      </c>
      <c r="C37" s="514">
        <v>11176</v>
      </c>
      <c r="D37" s="514">
        <v>10104</v>
      </c>
      <c r="E37" s="514">
        <v>10915</v>
      </c>
      <c r="F37" s="514">
        <v>12086</v>
      </c>
      <c r="G37" s="514">
        <v>12526</v>
      </c>
      <c r="H37" s="514">
        <v>12262</v>
      </c>
      <c r="I37" s="514">
        <v>12373</v>
      </c>
      <c r="J37" s="433">
        <v>13261</v>
      </c>
      <c r="K37" s="61">
        <v>12647</v>
      </c>
      <c r="L37" s="61">
        <v>19713</v>
      </c>
      <c r="M37" s="61">
        <v>18925</v>
      </c>
    </row>
    <row r="38" spans="1:13" x14ac:dyDescent="0.2">
      <c r="A38" s="52"/>
      <c r="B38" s="54" t="s">
        <v>92</v>
      </c>
      <c r="C38" s="514">
        <v>11922</v>
      </c>
      <c r="D38" s="514">
        <v>5119</v>
      </c>
      <c r="E38" s="514">
        <v>4707</v>
      </c>
      <c r="F38" s="514">
        <v>3837</v>
      </c>
      <c r="G38" s="514">
        <v>7203</v>
      </c>
      <c r="H38" s="514">
        <v>5270</v>
      </c>
      <c r="I38" s="514">
        <v>4871</v>
      </c>
      <c r="J38" s="433">
        <v>7100</v>
      </c>
      <c r="K38" s="61">
        <v>7982</v>
      </c>
      <c r="L38" s="61">
        <v>12855</v>
      </c>
      <c r="M38" s="61">
        <v>9661</v>
      </c>
    </row>
    <row r="39" spans="1:13" x14ac:dyDescent="0.2">
      <c r="A39" s="52"/>
      <c r="B39" s="54" t="s">
        <v>93</v>
      </c>
      <c r="C39" s="514">
        <v>5960</v>
      </c>
      <c r="D39" s="514">
        <v>7212</v>
      </c>
      <c r="E39" s="514">
        <v>7518</v>
      </c>
      <c r="F39" s="514">
        <v>6438</v>
      </c>
      <c r="G39" s="514">
        <v>8642</v>
      </c>
      <c r="H39" s="514">
        <v>6861</v>
      </c>
      <c r="I39" s="514">
        <v>6262</v>
      </c>
      <c r="J39" s="433">
        <v>7755</v>
      </c>
      <c r="K39" s="61">
        <v>8988</v>
      </c>
      <c r="L39" s="61">
        <v>10762</v>
      </c>
      <c r="M39" s="61">
        <v>8396</v>
      </c>
    </row>
    <row r="40" spans="1:13" x14ac:dyDescent="0.2">
      <c r="A40" s="58"/>
      <c r="B40" s="59" t="s">
        <v>103</v>
      </c>
      <c r="C40" s="516">
        <v>3736</v>
      </c>
      <c r="D40" s="516">
        <v>3382</v>
      </c>
      <c r="E40" s="516">
        <v>3415</v>
      </c>
      <c r="F40" s="516">
        <v>2949</v>
      </c>
      <c r="G40" s="516">
        <v>4007</v>
      </c>
      <c r="H40" s="516">
        <v>3098</v>
      </c>
      <c r="I40" s="516">
        <v>2828</v>
      </c>
      <c r="J40" s="433">
        <v>3377</v>
      </c>
      <c r="K40" s="61">
        <v>4307</v>
      </c>
      <c r="L40" s="61">
        <v>7561</v>
      </c>
      <c r="M40" s="61">
        <v>9611</v>
      </c>
    </row>
    <row r="41" spans="1:13" x14ac:dyDescent="0.2">
      <c r="A41" s="64"/>
      <c r="B41" s="64"/>
      <c r="C41" s="510"/>
      <c r="D41" s="510"/>
      <c r="E41" s="510"/>
      <c r="F41" s="510"/>
      <c r="G41" s="510"/>
      <c r="H41" s="510"/>
      <c r="I41" s="510"/>
      <c r="J41" s="96"/>
      <c r="K41" s="53"/>
      <c r="L41" s="53"/>
      <c r="M41" s="53"/>
    </row>
    <row r="42" spans="1:13" x14ac:dyDescent="0.2">
      <c r="A42" s="54" t="s">
        <v>115</v>
      </c>
      <c r="B42" s="52"/>
      <c r="C42" s="510"/>
      <c r="D42" s="510"/>
      <c r="E42" s="519"/>
      <c r="F42" s="510"/>
      <c r="G42" s="510"/>
      <c r="H42" s="510"/>
      <c r="I42" s="510"/>
      <c r="J42" s="97"/>
      <c r="K42" s="60"/>
      <c r="L42" s="60"/>
      <c r="M42" s="60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433">
        <v>5762</v>
      </c>
      <c r="K43" s="61">
        <v>5349</v>
      </c>
      <c r="L43" s="61">
        <v>5619</v>
      </c>
      <c r="M43" s="61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433">
        <v>5762</v>
      </c>
      <c r="K44" s="61">
        <v>5349</v>
      </c>
      <c r="L44" s="61">
        <v>5619</v>
      </c>
      <c r="M44" s="61">
        <v>4652</v>
      </c>
    </row>
    <row r="45" spans="1:13" x14ac:dyDescent="0.2">
      <c r="A45" s="52"/>
      <c r="B45" s="54" t="s">
        <v>102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433">
        <v>2881</v>
      </c>
      <c r="K45" s="61">
        <v>2674.5</v>
      </c>
      <c r="L45" s="61">
        <v>2809.5</v>
      </c>
      <c r="M45" s="61">
        <v>2326</v>
      </c>
    </row>
    <row r="46" spans="1:13" x14ac:dyDescent="0.2">
      <c r="A46" s="58"/>
      <c r="B46" s="59" t="s">
        <v>103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433">
        <v>5762</v>
      </c>
      <c r="K46" s="61">
        <v>5349</v>
      </c>
      <c r="L46" s="61">
        <v>5619</v>
      </c>
      <c r="M46" s="61">
        <v>4652</v>
      </c>
    </row>
    <row r="47" spans="1:13" x14ac:dyDescent="0.2">
      <c r="C47" s="55"/>
      <c r="D47" s="55"/>
      <c r="E47" s="53"/>
      <c r="F47" s="55"/>
      <c r="G47" s="55"/>
      <c r="H47" s="55"/>
      <c r="I47" s="55"/>
      <c r="J47" s="96"/>
      <c r="K47" s="53"/>
      <c r="L47" s="53"/>
      <c r="M47" s="53"/>
    </row>
    <row r="48" spans="1:13" x14ac:dyDescent="0.2">
      <c r="A48" s="41" t="s">
        <v>118</v>
      </c>
      <c r="B48" s="42"/>
      <c r="C48" s="55"/>
      <c r="D48" s="55"/>
      <c r="E48" s="60"/>
      <c r="F48" s="55"/>
      <c r="G48" s="55"/>
      <c r="H48" s="55"/>
      <c r="I48" s="55"/>
      <c r="J48" s="97"/>
      <c r="K48" s="60"/>
      <c r="L48" s="60"/>
      <c r="M48" s="60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433">
        <v>5656</v>
      </c>
      <c r="K49" s="61">
        <v>5781</v>
      </c>
      <c r="L49" s="61">
        <v>5909</v>
      </c>
      <c r="M49" s="61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433">
        <v>14520</v>
      </c>
      <c r="K50" s="61">
        <v>14270</v>
      </c>
      <c r="L50" s="61">
        <v>16340</v>
      </c>
      <c r="M50" s="61">
        <v>18530</v>
      </c>
    </row>
    <row r="51" spans="1:13" x14ac:dyDescent="0.2">
      <c r="C51" s="55"/>
      <c r="D51" s="55"/>
      <c r="E51" s="53"/>
      <c r="F51" s="55"/>
      <c r="G51" s="55"/>
      <c r="H51" s="55"/>
      <c r="I51" s="55"/>
      <c r="J51" s="96"/>
      <c r="K51" s="53"/>
      <c r="L51" s="53"/>
      <c r="M51" s="53"/>
    </row>
    <row r="52" spans="1:13" x14ac:dyDescent="0.2">
      <c r="C52" s="55"/>
      <c r="D52" s="55"/>
      <c r="E52" s="55"/>
      <c r="F52" s="55"/>
      <c r="G52" s="55"/>
      <c r="H52" s="55"/>
      <c r="I52" s="55"/>
      <c r="J52" s="95"/>
      <c r="K52" s="55"/>
      <c r="L52" s="55"/>
      <c r="M52" s="55"/>
    </row>
    <row r="53" spans="1:13" x14ac:dyDescent="0.2">
      <c r="A53" s="70" t="s">
        <v>121</v>
      </c>
      <c r="B53" s="52"/>
      <c r="C53" s="55"/>
      <c r="D53" s="55"/>
      <c r="E53" s="60"/>
      <c r="F53" s="55"/>
      <c r="G53" s="55"/>
      <c r="H53" s="55"/>
      <c r="I53" s="55"/>
      <c r="J53" s="97"/>
      <c r="K53" s="60"/>
      <c r="L53" s="60"/>
      <c r="M53" s="60"/>
    </row>
    <row r="54" spans="1:13" x14ac:dyDescent="0.2">
      <c r="A54" s="65" t="s">
        <v>122</v>
      </c>
      <c r="B54" s="66" t="s">
        <v>88</v>
      </c>
      <c r="C54" s="116">
        <v>4430</v>
      </c>
      <c r="D54" s="116">
        <v>4352</v>
      </c>
      <c r="E54" s="116">
        <v>4585</v>
      </c>
      <c r="F54" s="116">
        <v>5126</v>
      </c>
      <c r="G54" s="116">
        <v>6292</v>
      </c>
      <c r="H54" s="116">
        <v>7054</v>
      </c>
      <c r="I54" s="116">
        <v>7034</v>
      </c>
      <c r="J54" s="433">
        <v>7742</v>
      </c>
      <c r="K54" s="61">
        <v>8035</v>
      </c>
      <c r="L54" s="61">
        <v>9599</v>
      </c>
      <c r="M54" s="61">
        <v>6183</v>
      </c>
    </row>
    <row r="55" spans="1:13" x14ac:dyDescent="0.2">
      <c r="A55" s="52"/>
      <c r="B55" s="54" t="s">
        <v>112</v>
      </c>
      <c r="C55" s="117">
        <v>152</v>
      </c>
      <c r="D55" s="117">
        <v>162</v>
      </c>
      <c r="E55" s="117">
        <v>146</v>
      </c>
      <c r="F55" s="117">
        <v>157</v>
      </c>
      <c r="G55" s="117">
        <v>118</v>
      </c>
      <c r="H55" s="117">
        <v>88</v>
      </c>
      <c r="I55" s="117">
        <v>81</v>
      </c>
      <c r="J55" s="433">
        <v>86</v>
      </c>
      <c r="K55" s="61">
        <v>81</v>
      </c>
      <c r="L55" s="61">
        <v>57</v>
      </c>
      <c r="M55" s="61">
        <v>0</v>
      </c>
    </row>
    <row r="56" spans="1:13" x14ac:dyDescent="0.2">
      <c r="A56" s="52"/>
      <c r="B56" s="54" t="s">
        <v>113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433">
        <v>0</v>
      </c>
      <c r="K56" s="61">
        <v>0</v>
      </c>
      <c r="L56" s="61">
        <v>0</v>
      </c>
      <c r="M56" s="61">
        <v>0</v>
      </c>
    </row>
    <row r="57" spans="1:13" x14ac:dyDescent="0.2">
      <c r="A57" s="52"/>
      <c r="B57" s="54" t="s">
        <v>114</v>
      </c>
      <c r="C57" s="117">
        <v>145</v>
      </c>
      <c r="D57" s="117">
        <v>131</v>
      </c>
      <c r="E57" s="117">
        <v>131</v>
      </c>
      <c r="F57" s="117">
        <v>145</v>
      </c>
      <c r="G57" s="117">
        <v>150</v>
      </c>
      <c r="H57" s="117">
        <v>146</v>
      </c>
      <c r="I57" s="117">
        <v>136</v>
      </c>
      <c r="J57" s="433">
        <v>159</v>
      </c>
      <c r="K57" s="61">
        <v>139</v>
      </c>
      <c r="L57" s="61">
        <v>203</v>
      </c>
      <c r="M57" s="61">
        <v>87</v>
      </c>
    </row>
    <row r="58" spans="1:13" x14ac:dyDescent="0.2">
      <c r="A58" s="52"/>
      <c r="B58" s="54" t="s">
        <v>92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433">
        <v>0</v>
      </c>
      <c r="K58" s="61">
        <v>48</v>
      </c>
      <c r="L58" s="61">
        <v>64</v>
      </c>
      <c r="M58" s="61">
        <v>9</v>
      </c>
    </row>
    <row r="59" spans="1:13" x14ac:dyDescent="0.2">
      <c r="A59" s="52"/>
      <c r="B59" s="54" t="s">
        <v>93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433">
        <v>0</v>
      </c>
      <c r="K59" s="61">
        <v>0</v>
      </c>
      <c r="L59" s="61">
        <v>0</v>
      </c>
      <c r="M59" s="61">
        <v>0</v>
      </c>
    </row>
    <row r="60" spans="1:13" x14ac:dyDescent="0.2">
      <c r="A60" s="58"/>
      <c r="B60" s="59" t="s">
        <v>103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433">
        <v>0</v>
      </c>
      <c r="K60" s="61">
        <v>0</v>
      </c>
      <c r="L60" s="61">
        <v>0</v>
      </c>
      <c r="M60" s="61">
        <v>0</v>
      </c>
    </row>
    <row r="61" spans="1:13" x14ac:dyDescent="0.2">
      <c r="A61" s="71"/>
      <c r="B61" s="72" t="s">
        <v>128</v>
      </c>
      <c r="C61" s="132">
        <v>4727</v>
      </c>
      <c r="D61" s="132">
        <v>4645</v>
      </c>
      <c r="E61" s="132">
        <v>4862</v>
      </c>
      <c r="F61" s="132">
        <v>5428</v>
      </c>
      <c r="G61" s="132">
        <v>6560</v>
      </c>
      <c r="H61" s="132">
        <v>7288</v>
      </c>
      <c r="I61" s="132">
        <v>7251</v>
      </c>
      <c r="J61" s="98">
        <v>7987</v>
      </c>
      <c r="K61" s="74">
        <v>8303</v>
      </c>
      <c r="L61" s="74">
        <v>9923</v>
      </c>
      <c r="M61" s="74">
        <v>6279</v>
      </c>
    </row>
    <row r="62" spans="1:13" x14ac:dyDescent="0.2">
      <c r="A62" s="64"/>
      <c r="B62" s="64"/>
      <c r="C62" s="55"/>
      <c r="D62" s="55"/>
      <c r="E62" s="55"/>
      <c r="F62" s="55"/>
      <c r="G62" s="55"/>
      <c r="H62" s="55"/>
      <c r="I62" s="55"/>
      <c r="J62" s="433"/>
      <c r="K62" s="61"/>
      <c r="L62" s="61"/>
      <c r="M62" s="61"/>
    </row>
    <row r="63" spans="1:13" x14ac:dyDescent="0.2">
      <c r="A63" s="70" t="s">
        <v>129</v>
      </c>
      <c r="B63" s="52"/>
      <c r="C63" s="55"/>
      <c r="D63" s="55"/>
      <c r="E63" s="55"/>
      <c r="F63" s="55"/>
      <c r="G63" s="55"/>
      <c r="H63" s="55"/>
      <c r="I63" s="55"/>
      <c r="J63" s="433"/>
      <c r="K63" s="61"/>
      <c r="L63" s="61"/>
      <c r="M63" s="61"/>
    </row>
    <row r="64" spans="1:13" x14ac:dyDescent="0.2">
      <c r="A64" s="65" t="s">
        <v>122</v>
      </c>
      <c r="B64" s="66" t="s">
        <v>130</v>
      </c>
      <c r="C64" s="53">
        <v>19393</v>
      </c>
      <c r="D64" s="53">
        <v>18132</v>
      </c>
      <c r="E64" s="53">
        <v>18377</v>
      </c>
      <c r="F64" s="53">
        <v>19487</v>
      </c>
      <c r="G64" s="53">
        <v>19095</v>
      </c>
      <c r="H64" s="53">
        <v>20476</v>
      </c>
      <c r="I64" s="53">
        <v>20569</v>
      </c>
      <c r="J64" s="96">
        <v>20605</v>
      </c>
      <c r="K64" s="53">
        <v>19374</v>
      </c>
      <c r="L64" s="53">
        <v>20700</v>
      </c>
      <c r="M64" s="53">
        <v>9188</v>
      </c>
    </row>
    <row r="65" spans="1:13" x14ac:dyDescent="0.2">
      <c r="A65" s="52"/>
      <c r="B65" s="54" t="s">
        <v>101</v>
      </c>
      <c r="C65" s="55">
        <v>9617</v>
      </c>
      <c r="D65" s="55">
        <v>9430</v>
      </c>
      <c r="E65" s="55">
        <v>9555</v>
      </c>
      <c r="F65" s="55">
        <v>10134</v>
      </c>
      <c r="G65" s="55">
        <v>9930</v>
      </c>
      <c r="H65" s="55">
        <v>10648</v>
      </c>
      <c r="I65" s="55">
        <v>10697</v>
      </c>
      <c r="J65" s="95">
        <v>10717</v>
      </c>
      <c r="K65" s="55">
        <v>10078</v>
      </c>
      <c r="L65" s="55">
        <v>10766</v>
      </c>
      <c r="M65" s="55">
        <v>4778</v>
      </c>
    </row>
    <row r="66" spans="1:13" x14ac:dyDescent="0.2">
      <c r="A66" s="52"/>
      <c r="B66" s="54" t="s">
        <v>131</v>
      </c>
      <c r="C66" s="55">
        <v>16688</v>
      </c>
      <c r="D66" s="55">
        <v>15954</v>
      </c>
      <c r="E66" s="55">
        <v>16168</v>
      </c>
      <c r="F66" s="55">
        <v>17142</v>
      </c>
      <c r="G66" s="55">
        <v>16796</v>
      </c>
      <c r="H66" s="55">
        <v>18005</v>
      </c>
      <c r="I66" s="55">
        <v>18085</v>
      </c>
      <c r="J66" s="95">
        <v>18113</v>
      </c>
      <c r="K66" s="55">
        <v>17026</v>
      </c>
      <c r="L66" s="55">
        <v>18193</v>
      </c>
      <c r="M66" s="55">
        <v>8077</v>
      </c>
    </row>
    <row r="67" spans="1:13" x14ac:dyDescent="0.2">
      <c r="A67" s="58"/>
      <c r="B67" s="59" t="s">
        <v>132</v>
      </c>
      <c r="C67" s="55">
        <v>13976</v>
      </c>
      <c r="D67" s="55">
        <v>13048</v>
      </c>
      <c r="E67" s="55">
        <v>13222</v>
      </c>
      <c r="F67" s="55">
        <v>14021</v>
      </c>
      <c r="G67" s="55">
        <v>13738</v>
      </c>
      <c r="H67" s="55">
        <v>14730</v>
      </c>
      <c r="I67" s="55">
        <v>14799</v>
      </c>
      <c r="J67" s="97">
        <v>14826</v>
      </c>
      <c r="K67" s="60">
        <v>13939</v>
      </c>
      <c r="L67" s="60">
        <v>14896</v>
      </c>
      <c r="M67" s="60">
        <v>6610</v>
      </c>
    </row>
    <row r="68" spans="1:13" x14ac:dyDescent="0.2">
      <c r="A68" s="75"/>
      <c r="B68" s="76" t="s">
        <v>128</v>
      </c>
      <c r="C68" s="74">
        <v>59674</v>
      </c>
      <c r="D68" s="74">
        <v>56564</v>
      </c>
      <c r="E68" s="74">
        <v>57322</v>
      </c>
      <c r="F68" s="74">
        <v>60784</v>
      </c>
      <c r="G68" s="74">
        <v>59559</v>
      </c>
      <c r="H68" s="74">
        <v>63859</v>
      </c>
      <c r="I68" s="74">
        <v>64150</v>
      </c>
      <c r="J68" s="97">
        <v>64261</v>
      </c>
      <c r="K68" s="74">
        <v>60417</v>
      </c>
      <c r="L68" s="74">
        <v>64555</v>
      </c>
      <c r="M68" s="55">
        <v>28653</v>
      </c>
    </row>
    <row r="69" spans="1:13" x14ac:dyDescent="0.2">
      <c r="C69" s="55"/>
      <c r="D69" s="55"/>
      <c r="E69" s="53"/>
      <c r="F69" s="55"/>
      <c r="G69" s="55"/>
      <c r="H69" s="55"/>
      <c r="I69" s="55"/>
      <c r="J69" s="433"/>
      <c r="K69" s="61"/>
      <c r="L69" s="61"/>
      <c r="M69" s="53"/>
    </row>
    <row r="70" spans="1:13" x14ac:dyDescent="0.2">
      <c r="A70" s="41" t="s">
        <v>133</v>
      </c>
      <c r="B70" s="42"/>
      <c r="C70" s="55"/>
      <c r="D70" s="55"/>
      <c r="E70" s="60"/>
      <c r="F70" s="55"/>
      <c r="G70" s="55"/>
      <c r="H70" s="55"/>
      <c r="I70" s="55"/>
      <c r="J70" s="433"/>
      <c r="K70" s="61"/>
      <c r="L70" s="61"/>
      <c r="M70" s="60"/>
    </row>
    <row r="71" spans="1:13" x14ac:dyDescent="0.2">
      <c r="A71" s="44" t="s">
        <v>122</v>
      </c>
      <c r="B71" s="45" t="s">
        <v>119</v>
      </c>
      <c r="C71" s="116">
        <v>68927</v>
      </c>
      <c r="D71" s="116">
        <v>63657</v>
      </c>
      <c r="E71" s="116">
        <v>66108</v>
      </c>
      <c r="F71" s="116">
        <v>71506</v>
      </c>
      <c r="G71" s="116">
        <v>72346</v>
      </c>
      <c r="H71" s="116">
        <v>75060</v>
      </c>
      <c r="I71" s="116">
        <v>77216</v>
      </c>
      <c r="J71" s="96">
        <v>77351</v>
      </c>
      <c r="K71" s="53">
        <v>79726</v>
      </c>
      <c r="L71" s="53">
        <v>82937</v>
      </c>
      <c r="M71" s="55">
        <v>45116</v>
      </c>
    </row>
    <row r="72" spans="1:13" x14ac:dyDescent="0.2">
      <c r="A72" s="48"/>
      <c r="B72" s="69" t="s">
        <v>120</v>
      </c>
      <c r="C72" s="117">
        <v>5421</v>
      </c>
      <c r="D72" s="117">
        <v>5313</v>
      </c>
      <c r="E72" s="117">
        <v>5688</v>
      </c>
      <c r="F72" s="117">
        <v>6757</v>
      </c>
      <c r="G72" s="117">
        <v>7459</v>
      </c>
      <c r="H72" s="117">
        <v>8776</v>
      </c>
      <c r="I72" s="117">
        <v>8567</v>
      </c>
      <c r="J72" s="97">
        <v>9002</v>
      </c>
      <c r="K72" s="60">
        <v>9803</v>
      </c>
      <c r="L72" s="60">
        <v>11289</v>
      </c>
      <c r="M72" s="55">
        <v>7891</v>
      </c>
    </row>
    <row r="73" spans="1:13" x14ac:dyDescent="0.2">
      <c r="A73" s="75"/>
      <c r="B73" s="79" t="s">
        <v>128</v>
      </c>
      <c r="C73" s="132">
        <v>74348</v>
      </c>
      <c r="D73" s="132">
        <v>68970</v>
      </c>
      <c r="E73" s="132">
        <v>71796</v>
      </c>
      <c r="F73" s="132">
        <v>78263</v>
      </c>
      <c r="G73" s="132">
        <v>79805</v>
      </c>
      <c r="H73" s="132">
        <v>83836</v>
      </c>
      <c r="I73" s="132">
        <v>85783</v>
      </c>
      <c r="J73" s="98">
        <v>86353</v>
      </c>
      <c r="K73" s="61">
        <v>89529</v>
      </c>
      <c r="L73" s="61">
        <v>94226</v>
      </c>
      <c r="M73" s="74">
        <v>53007</v>
      </c>
    </row>
    <row r="74" spans="1:13" x14ac:dyDescent="0.2">
      <c r="A74" s="56"/>
      <c r="B74" s="80"/>
      <c r="C74" s="55"/>
      <c r="D74" s="55"/>
      <c r="E74" s="55"/>
      <c r="F74" s="55"/>
      <c r="G74" s="55"/>
      <c r="H74" s="55"/>
      <c r="I74" s="55"/>
      <c r="J74" s="61"/>
      <c r="K74" s="53"/>
      <c r="L74" s="53"/>
      <c r="M74" s="55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61"/>
      <c r="K75" s="55"/>
      <c r="L75" s="55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61"/>
      <c r="K76" s="60"/>
      <c r="L76" s="60"/>
      <c r="M76" s="55"/>
    </row>
    <row r="77" spans="1:13" x14ac:dyDescent="0.2">
      <c r="A77" s="45" t="s">
        <v>122</v>
      </c>
      <c r="B77" s="45" t="s">
        <v>134</v>
      </c>
      <c r="C77" s="53">
        <v>4727</v>
      </c>
      <c r="D77" s="53">
        <v>4645</v>
      </c>
      <c r="E77" s="53">
        <v>4862</v>
      </c>
      <c r="F77" s="53">
        <v>5428</v>
      </c>
      <c r="G77" s="53">
        <v>6560</v>
      </c>
      <c r="H77" s="53">
        <v>7288</v>
      </c>
      <c r="I77" s="53">
        <v>7251</v>
      </c>
      <c r="J77" s="53">
        <v>7987</v>
      </c>
      <c r="K77" s="61">
        <v>8303</v>
      </c>
      <c r="L77" s="61">
        <v>9923</v>
      </c>
      <c r="M77" s="53">
        <v>6279</v>
      </c>
    </row>
    <row r="78" spans="1:13" x14ac:dyDescent="0.2">
      <c r="A78" s="56"/>
      <c r="B78" s="56" t="s">
        <v>135</v>
      </c>
      <c r="C78" s="55">
        <v>59674</v>
      </c>
      <c r="D78" s="55">
        <v>56564</v>
      </c>
      <c r="E78" s="55">
        <v>57322</v>
      </c>
      <c r="F78" s="55">
        <v>60784</v>
      </c>
      <c r="G78" s="55">
        <v>59559</v>
      </c>
      <c r="H78" s="55">
        <v>63859</v>
      </c>
      <c r="I78" s="55">
        <v>64150</v>
      </c>
      <c r="J78" s="55">
        <v>64261</v>
      </c>
      <c r="K78" s="61">
        <v>60417</v>
      </c>
      <c r="L78" s="61">
        <v>64555</v>
      </c>
      <c r="M78" s="55">
        <v>28653</v>
      </c>
    </row>
    <row r="79" spans="1:13" x14ac:dyDescent="0.2">
      <c r="A79" s="78"/>
      <c r="B79" s="78" t="s">
        <v>136</v>
      </c>
      <c r="C79" s="60">
        <v>74348</v>
      </c>
      <c r="D79" s="60">
        <v>68970</v>
      </c>
      <c r="E79" s="60">
        <v>71796</v>
      </c>
      <c r="F79" s="60">
        <v>78263</v>
      </c>
      <c r="G79" s="60">
        <v>79805</v>
      </c>
      <c r="H79" s="60">
        <v>83836</v>
      </c>
      <c r="I79" s="60">
        <v>85783</v>
      </c>
      <c r="J79" s="60">
        <v>86353</v>
      </c>
      <c r="K79" s="61">
        <v>89529</v>
      </c>
      <c r="L79" s="61">
        <v>94226</v>
      </c>
      <c r="M79" s="60">
        <v>53007</v>
      </c>
    </row>
    <row r="80" spans="1:13" x14ac:dyDescent="0.2">
      <c r="A80" s="75"/>
      <c r="B80" s="75" t="s">
        <v>128</v>
      </c>
      <c r="C80" s="74">
        <v>138749</v>
      </c>
      <c r="D80" s="74">
        <v>130179</v>
      </c>
      <c r="E80" s="74">
        <v>133980</v>
      </c>
      <c r="F80" s="74">
        <v>144475</v>
      </c>
      <c r="G80" s="74">
        <v>145924</v>
      </c>
      <c r="H80" s="74">
        <v>154983</v>
      </c>
      <c r="I80" s="74">
        <v>157184</v>
      </c>
      <c r="J80" s="74">
        <v>158601</v>
      </c>
      <c r="K80" s="74">
        <v>158249</v>
      </c>
      <c r="L80" s="74">
        <v>168704</v>
      </c>
      <c r="M80" s="74">
        <v>87939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</row>
    <row r="84" spans="1:13" x14ac:dyDescent="0.2">
      <c r="A84" s="65" t="s">
        <v>122</v>
      </c>
      <c r="B84" s="66" t="s">
        <v>88</v>
      </c>
      <c r="C84" s="175">
        <f>C91-SUM(C85:C90)</f>
        <v>2972</v>
      </c>
      <c r="D84" s="175">
        <f t="shared" ref="D84:I84" si="0">D91-SUM(D85:D90)</f>
        <v>2940</v>
      </c>
      <c r="E84" s="175">
        <f t="shared" si="0"/>
        <v>3308</v>
      </c>
      <c r="F84" s="175">
        <f t="shared" si="0"/>
        <v>3592</v>
      </c>
      <c r="G84" s="175">
        <f t="shared" si="0"/>
        <v>4072</v>
      </c>
      <c r="H84" s="175">
        <f t="shared" si="0"/>
        <v>4359</v>
      </c>
      <c r="I84" s="175">
        <f t="shared" si="0"/>
        <v>4294</v>
      </c>
      <c r="J84" s="175">
        <f t="shared" ref="J84" si="1">J91-SUM(J85:J90)</f>
        <v>4764</v>
      </c>
      <c r="K84" s="175">
        <f t="shared" ref="K84:L84" si="2">K91-SUM(K85:K90)</f>
        <v>5236</v>
      </c>
      <c r="L84" s="175">
        <f t="shared" si="2"/>
        <v>5783</v>
      </c>
      <c r="M84" s="175">
        <f t="shared" ref="M84" si="3">M91-SUM(M85:M90)</f>
        <v>3206</v>
      </c>
    </row>
    <row r="85" spans="1:13" x14ac:dyDescent="0.2">
      <c r="A85" s="52"/>
      <c r="B85" s="54" t="s">
        <v>89</v>
      </c>
      <c r="C85" s="57">
        <f>ROUND(C$91*C55/C$61,0)</f>
        <v>102</v>
      </c>
      <c r="D85" s="57">
        <f t="shared" ref="D85:I85" si="4">ROUND(D$91*D55/D$61,0)</f>
        <v>109</v>
      </c>
      <c r="E85" s="57">
        <f t="shared" si="4"/>
        <v>105</v>
      </c>
      <c r="F85" s="57">
        <f t="shared" si="4"/>
        <v>110</v>
      </c>
      <c r="G85" s="57">
        <f t="shared" si="4"/>
        <v>76</v>
      </c>
      <c r="H85" s="57">
        <f t="shared" si="4"/>
        <v>54</v>
      </c>
      <c r="I85" s="57">
        <f t="shared" si="4"/>
        <v>49</v>
      </c>
      <c r="J85" s="57">
        <f t="shared" ref="J85" si="5">ROUND(J$91*J55/J$61,0)</f>
        <v>53</v>
      </c>
      <c r="K85" s="57">
        <f t="shared" ref="K85:L85" si="6">ROUND(K$91*K55/K$61,0)</f>
        <v>53</v>
      </c>
      <c r="L85" s="57">
        <f t="shared" si="6"/>
        <v>34</v>
      </c>
      <c r="M85" s="57">
        <f t="shared" ref="M85" si="7">ROUND(M$91*M55/M$61,0)</f>
        <v>0</v>
      </c>
    </row>
    <row r="86" spans="1:13" x14ac:dyDescent="0.2">
      <c r="A86" s="52"/>
      <c r="B86" s="54" t="s">
        <v>90</v>
      </c>
      <c r="C86" s="57">
        <f t="shared" ref="C86:I90" si="8">ROUND(C$91*C56/C$61,0)</f>
        <v>0</v>
      </c>
      <c r="D86" s="57">
        <f t="shared" si="8"/>
        <v>0</v>
      </c>
      <c r="E86" s="57">
        <f t="shared" si="8"/>
        <v>0</v>
      </c>
      <c r="F86" s="57">
        <f t="shared" si="8"/>
        <v>0</v>
      </c>
      <c r="G86" s="57">
        <f t="shared" si="8"/>
        <v>0</v>
      </c>
      <c r="H86" s="57">
        <f t="shared" si="8"/>
        <v>0</v>
      </c>
      <c r="I86" s="57">
        <f t="shared" si="8"/>
        <v>0</v>
      </c>
      <c r="J86" s="57">
        <f t="shared" ref="J86" si="9">ROUND(J$91*J56/J$61,0)</f>
        <v>0</v>
      </c>
      <c r="K86" s="57">
        <f t="shared" ref="K86:L86" si="10">ROUND(K$91*K56/K$61,0)</f>
        <v>0</v>
      </c>
      <c r="L86" s="57">
        <f t="shared" si="10"/>
        <v>0</v>
      </c>
      <c r="M86" s="57">
        <f t="shared" ref="M86" si="11">ROUND(M$91*M56/M$61,0)</f>
        <v>0</v>
      </c>
    </row>
    <row r="87" spans="1:13" x14ac:dyDescent="0.2">
      <c r="A87" s="52"/>
      <c r="B87" s="54" t="s">
        <v>91</v>
      </c>
      <c r="C87" s="57">
        <f t="shared" si="8"/>
        <v>97</v>
      </c>
      <c r="D87" s="57">
        <f t="shared" si="8"/>
        <v>88</v>
      </c>
      <c r="E87" s="57">
        <f t="shared" si="8"/>
        <v>94</v>
      </c>
      <c r="F87" s="57">
        <f t="shared" si="8"/>
        <v>102</v>
      </c>
      <c r="G87" s="57">
        <f t="shared" si="8"/>
        <v>97</v>
      </c>
      <c r="H87" s="57">
        <f t="shared" si="8"/>
        <v>90</v>
      </c>
      <c r="I87" s="57">
        <f t="shared" si="8"/>
        <v>83</v>
      </c>
      <c r="J87" s="57">
        <f t="shared" ref="J87" si="12">ROUND(J$91*J57/J$61,0)</f>
        <v>98</v>
      </c>
      <c r="K87" s="57">
        <f t="shared" ref="K87:L87" si="13">ROUND(K$91*K57/K$61,0)</f>
        <v>91</v>
      </c>
      <c r="L87" s="57">
        <f t="shared" si="13"/>
        <v>122</v>
      </c>
      <c r="M87" s="57">
        <f t="shared" ref="M87" si="14">ROUND(M$91*M57/M$61,0)</f>
        <v>45</v>
      </c>
    </row>
    <row r="88" spans="1:13" x14ac:dyDescent="0.2">
      <c r="A88" s="52"/>
      <c r="B88" s="54" t="s">
        <v>92</v>
      </c>
      <c r="C88" s="57">
        <f t="shared" si="8"/>
        <v>0</v>
      </c>
      <c r="D88" s="57">
        <f t="shared" si="8"/>
        <v>0</v>
      </c>
      <c r="E88" s="57">
        <f t="shared" si="8"/>
        <v>0</v>
      </c>
      <c r="F88" s="57">
        <f t="shared" si="8"/>
        <v>0</v>
      </c>
      <c r="G88" s="57">
        <f t="shared" si="8"/>
        <v>0</v>
      </c>
      <c r="H88" s="57">
        <f t="shared" si="8"/>
        <v>0</v>
      </c>
      <c r="I88" s="57">
        <f t="shared" si="8"/>
        <v>0</v>
      </c>
      <c r="J88" s="57">
        <f t="shared" ref="J88" si="15">ROUND(J$91*J58/J$61,0)</f>
        <v>0</v>
      </c>
      <c r="K88" s="57">
        <f t="shared" ref="K88:L88" si="16">ROUND(K$91*K58/K$61,0)</f>
        <v>31</v>
      </c>
      <c r="L88" s="57">
        <f t="shared" si="16"/>
        <v>39</v>
      </c>
      <c r="M88" s="57">
        <f t="shared" ref="M88" si="17">ROUND(M$91*M58/M$61,0)</f>
        <v>5</v>
      </c>
    </row>
    <row r="89" spans="1:13" x14ac:dyDescent="0.2">
      <c r="A89" s="52"/>
      <c r="B89" s="54" t="s">
        <v>93</v>
      </c>
      <c r="C89" s="57">
        <f t="shared" si="8"/>
        <v>0</v>
      </c>
      <c r="D89" s="57">
        <f t="shared" si="8"/>
        <v>0</v>
      </c>
      <c r="E89" s="57">
        <f t="shared" si="8"/>
        <v>0</v>
      </c>
      <c r="F89" s="57">
        <f t="shared" si="8"/>
        <v>0</v>
      </c>
      <c r="G89" s="57">
        <f t="shared" si="8"/>
        <v>0</v>
      </c>
      <c r="H89" s="57">
        <f t="shared" si="8"/>
        <v>0</v>
      </c>
      <c r="I89" s="57">
        <f t="shared" si="8"/>
        <v>0</v>
      </c>
      <c r="J89" s="57">
        <f t="shared" ref="J89" si="18">ROUND(J$91*J59/J$61,0)</f>
        <v>0</v>
      </c>
      <c r="K89" s="57">
        <f t="shared" ref="K89:L89" si="19">ROUND(K$91*K59/K$61,0)</f>
        <v>0</v>
      </c>
      <c r="L89" s="57">
        <f t="shared" si="19"/>
        <v>0</v>
      </c>
      <c r="M89" s="57">
        <f t="shared" ref="M89" si="20">ROUND(M$91*M59/M$61,0)</f>
        <v>0</v>
      </c>
    </row>
    <row r="90" spans="1:13" x14ac:dyDescent="0.2">
      <c r="A90" s="58"/>
      <c r="B90" s="59" t="s">
        <v>94</v>
      </c>
      <c r="C90" s="57">
        <f t="shared" si="8"/>
        <v>0</v>
      </c>
      <c r="D90" s="57">
        <f t="shared" si="8"/>
        <v>0</v>
      </c>
      <c r="E90" s="57">
        <f t="shared" si="8"/>
        <v>0</v>
      </c>
      <c r="F90" s="57">
        <f t="shared" si="8"/>
        <v>0</v>
      </c>
      <c r="G90" s="57">
        <f t="shared" si="8"/>
        <v>0</v>
      </c>
      <c r="H90" s="57">
        <f t="shared" si="8"/>
        <v>0</v>
      </c>
      <c r="I90" s="57">
        <f t="shared" si="8"/>
        <v>0</v>
      </c>
      <c r="J90" s="57">
        <f t="shared" ref="J90" si="21">ROUND(J$91*J60/J$61,0)</f>
        <v>0</v>
      </c>
      <c r="K90" s="57">
        <f t="shared" ref="K90:L90" si="22">ROUND(K$91*K60/K$61,0)</f>
        <v>0</v>
      </c>
      <c r="L90" s="57">
        <f t="shared" si="22"/>
        <v>0</v>
      </c>
      <c r="M90" s="57">
        <f t="shared" ref="M90" si="23">ROUND(M$91*M60/M$61,0)</f>
        <v>0</v>
      </c>
    </row>
    <row r="91" spans="1:13" x14ac:dyDescent="0.2">
      <c r="A91" s="71"/>
      <c r="B91" s="72" t="s">
        <v>128</v>
      </c>
      <c r="C91" s="301">
        <f>C106</f>
        <v>3171</v>
      </c>
      <c r="D91" s="301">
        <f t="shared" ref="D91:I91" si="24">D106</f>
        <v>3137</v>
      </c>
      <c r="E91" s="301">
        <f t="shared" si="24"/>
        <v>3507</v>
      </c>
      <c r="F91" s="301">
        <f t="shared" si="24"/>
        <v>3804</v>
      </c>
      <c r="G91" s="301">
        <f t="shared" si="24"/>
        <v>4245</v>
      </c>
      <c r="H91" s="301">
        <f t="shared" si="24"/>
        <v>4503</v>
      </c>
      <c r="I91" s="301">
        <f t="shared" si="24"/>
        <v>4426</v>
      </c>
      <c r="J91" s="301">
        <f t="shared" ref="J91" si="25">J106</f>
        <v>4915</v>
      </c>
      <c r="K91" s="301">
        <f t="shared" ref="K91:L91" si="26">K106</f>
        <v>5411</v>
      </c>
      <c r="L91" s="301">
        <f t="shared" si="26"/>
        <v>5978</v>
      </c>
      <c r="M91" s="301">
        <f t="shared" ref="M91" si="27">M106</f>
        <v>3256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  <c r="L92" s="156" t="s">
        <v>628</v>
      </c>
      <c r="M92" s="156" t="s">
        <v>212</v>
      </c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12554</v>
      </c>
      <c r="D94" s="175">
        <f t="shared" ref="D94:I94" si="28">D98-SUM(D95:D97)</f>
        <v>12008</v>
      </c>
      <c r="E94" s="175">
        <f t="shared" si="28"/>
        <v>12081</v>
      </c>
      <c r="F94" s="175">
        <f t="shared" si="28"/>
        <v>12678</v>
      </c>
      <c r="G94" s="175">
        <f t="shared" si="28"/>
        <v>12499</v>
      </c>
      <c r="H94" s="175">
        <f t="shared" si="28"/>
        <v>14076</v>
      </c>
      <c r="I94" s="175">
        <f t="shared" si="28"/>
        <v>16029</v>
      </c>
      <c r="J94" s="175">
        <f t="shared" ref="J94:K94" si="29">J98-SUM(J95:J97)</f>
        <v>16080</v>
      </c>
      <c r="K94" s="175">
        <f t="shared" si="29"/>
        <v>15071</v>
      </c>
      <c r="L94" s="175">
        <f t="shared" ref="L94:M94" si="30">L98-SUM(L95:L97)</f>
        <v>17116</v>
      </c>
      <c r="M94" s="175">
        <f t="shared" si="30"/>
        <v>14545</v>
      </c>
    </row>
    <row r="95" spans="1:13" x14ac:dyDescent="0.2">
      <c r="A95" s="52"/>
      <c r="B95" s="54" t="s">
        <v>101</v>
      </c>
      <c r="C95" s="57">
        <f>ROUND(C$98*C65/C$68,0)</f>
        <v>6226</v>
      </c>
      <c r="D95" s="57">
        <f t="shared" ref="D95:I95" si="31">ROUND(D$98*D65/D$68,0)</f>
        <v>6245</v>
      </c>
      <c r="E95" s="57">
        <f t="shared" si="31"/>
        <v>6281</v>
      </c>
      <c r="F95" s="57">
        <f t="shared" si="31"/>
        <v>6593</v>
      </c>
      <c r="G95" s="57">
        <f t="shared" si="31"/>
        <v>6500</v>
      </c>
      <c r="H95" s="57">
        <f t="shared" si="31"/>
        <v>7319</v>
      </c>
      <c r="I95" s="57">
        <f t="shared" si="31"/>
        <v>8336</v>
      </c>
      <c r="J95" s="57">
        <f t="shared" ref="J95:K95" si="32">ROUND(J$98*J65/J$68,0)</f>
        <v>8363</v>
      </c>
      <c r="K95" s="57">
        <f t="shared" si="32"/>
        <v>7840</v>
      </c>
      <c r="L95" s="57">
        <f t="shared" ref="L95:M95" si="33">ROUND(L$98*L65/L$68,0)</f>
        <v>8901</v>
      </c>
      <c r="M95" s="57">
        <f t="shared" si="33"/>
        <v>7563</v>
      </c>
    </row>
    <row r="96" spans="1:13" x14ac:dyDescent="0.2">
      <c r="A96" s="52"/>
      <c r="B96" s="54" t="s">
        <v>102</v>
      </c>
      <c r="C96" s="57">
        <f t="shared" ref="C96:I97" si="34">ROUND(C$98*C66/C$68,0)</f>
        <v>10803</v>
      </c>
      <c r="D96" s="57">
        <f t="shared" si="34"/>
        <v>10566</v>
      </c>
      <c r="E96" s="57">
        <f t="shared" si="34"/>
        <v>10628</v>
      </c>
      <c r="F96" s="57">
        <f t="shared" si="34"/>
        <v>11152</v>
      </c>
      <c r="G96" s="57">
        <f t="shared" si="34"/>
        <v>10994</v>
      </c>
      <c r="H96" s="57">
        <f t="shared" si="34"/>
        <v>12377</v>
      </c>
      <c r="I96" s="57">
        <f t="shared" si="34"/>
        <v>14094</v>
      </c>
      <c r="J96" s="57">
        <f t="shared" ref="J96:K96" si="35">ROUND(J$98*J66/J$68,0)</f>
        <v>14135</v>
      </c>
      <c r="K96" s="57">
        <f t="shared" si="35"/>
        <v>13244</v>
      </c>
      <c r="L96" s="57">
        <f t="shared" ref="L96:M96" si="36">ROUND(L$98*L66/L$68,0)</f>
        <v>15042</v>
      </c>
      <c r="M96" s="57">
        <f t="shared" si="36"/>
        <v>12785</v>
      </c>
    </row>
    <row r="97" spans="1:13" x14ac:dyDescent="0.2">
      <c r="A97" s="58"/>
      <c r="B97" s="59" t="s">
        <v>94</v>
      </c>
      <c r="C97" s="57">
        <f t="shared" si="34"/>
        <v>9047</v>
      </c>
      <c r="D97" s="57">
        <f t="shared" si="34"/>
        <v>8641</v>
      </c>
      <c r="E97" s="57">
        <f t="shared" si="34"/>
        <v>8692</v>
      </c>
      <c r="F97" s="57">
        <f t="shared" si="34"/>
        <v>9122</v>
      </c>
      <c r="G97" s="57">
        <f t="shared" si="34"/>
        <v>8992</v>
      </c>
      <c r="H97" s="57">
        <f t="shared" si="34"/>
        <v>10125</v>
      </c>
      <c r="I97" s="57">
        <f t="shared" si="34"/>
        <v>11533</v>
      </c>
      <c r="J97" s="57">
        <f t="shared" ref="J97:K97" si="37">ROUND(J$98*J67/J$68,0)</f>
        <v>11570</v>
      </c>
      <c r="K97" s="57">
        <f t="shared" si="37"/>
        <v>10843</v>
      </c>
      <c r="L97" s="57">
        <f t="shared" ref="L97:M97" si="38">ROUND(L$98*L67/L$68,0)</f>
        <v>12316</v>
      </c>
      <c r="M97" s="57">
        <f t="shared" si="38"/>
        <v>10463</v>
      </c>
    </row>
    <row r="98" spans="1:13" x14ac:dyDescent="0.2">
      <c r="A98" s="75"/>
      <c r="B98" s="76" t="s">
        <v>128</v>
      </c>
      <c r="C98" s="301">
        <f>C107</f>
        <v>38630</v>
      </c>
      <c r="D98" s="301">
        <f t="shared" ref="D98:I98" si="39">D107</f>
        <v>37460</v>
      </c>
      <c r="E98" s="301">
        <f t="shared" si="39"/>
        <v>37682</v>
      </c>
      <c r="F98" s="301">
        <f t="shared" si="39"/>
        <v>39545</v>
      </c>
      <c r="G98" s="301">
        <f t="shared" si="39"/>
        <v>38985</v>
      </c>
      <c r="H98" s="301">
        <f t="shared" si="39"/>
        <v>43897</v>
      </c>
      <c r="I98" s="301">
        <f t="shared" si="39"/>
        <v>49992</v>
      </c>
      <c r="J98" s="301">
        <f t="shared" ref="J98:K98" si="40">J107</f>
        <v>50148</v>
      </c>
      <c r="K98" s="301">
        <f t="shared" si="40"/>
        <v>46998</v>
      </c>
      <c r="L98" s="301">
        <f t="shared" ref="L98:M98" si="41">L107</f>
        <v>53375</v>
      </c>
      <c r="M98" s="301">
        <f t="shared" si="41"/>
        <v>45356</v>
      </c>
    </row>
    <row r="99" spans="1:13" x14ac:dyDescent="0.2">
      <c r="C99" s="77"/>
      <c r="D99" s="77"/>
      <c r="E99" s="217"/>
      <c r="F99" s="217"/>
      <c r="G99" s="217"/>
      <c r="H99" s="217"/>
      <c r="I99" s="217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</row>
    <row r="101" spans="1:13" x14ac:dyDescent="0.2">
      <c r="A101" s="44" t="s">
        <v>122</v>
      </c>
      <c r="B101" s="45" t="s">
        <v>119</v>
      </c>
      <c r="C101" s="175">
        <f>C103-C102</f>
        <v>63030</v>
      </c>
      <c r="D101" s="175">
        <f t="shared" ref="D101:I101" si="42">D103-D102</f>
        <v>57743</v>
      </c>
      <c r="E101" s="175">
        <f t="shared" si="42"/>
        <v>58877</v>
      </c>
      <c r="F101" s="175">
        <f t="shared" si="42"/>
        <v>60580</v>
      </c>
      <c r="G101" s="175">
        <f t="shared" si="42"/>
        <v>58838</v>
      </c>
      <c r="H101" s="175">
        <f t="shared" si="42"/>
        <v>63240</v>
      </c>
      <c r="I101" s="175">
        <f t="shared" si="42"/>
        <v>66697</v>
      </c>
      <c r="J101" s="175">
        <f t="shared" ref="J101:K101" si="43">J103-J102</f>
        <v>66203</v>
      </c>
      <c r="K101" s="175">
        <f t="shared" si="43"/>
        <v>66714</v>
      </c>
      <c r="L101" s="175">
        <f t="shared" ref="L101:M101" si="44">L103-L102</f>
        <v>68092</v>
      </c>
      <c r="M101" s="175">
        <f t="shared" si="44"/>
        <v>40934</v>
      </c>
    </row>
    <row r="102" spans="1:13" x14ac:dyDescent="0.2">
      <c r="A102" s="48"/>
      <c r="B102" s="69" t="s">
        <v>120</v>
      </c>
      <c r="C102" s="62">
        <f>ROUND(C$103*C72/C$73,0)</f>
        <v>4957</v>
      </c>
      <c r="D102" s="62">
        <f t="shared" ref="D102:I102" si="45">ROUND(D$103*D72/D$73,0)</f>
        <v>4819</v>
      </c>
      <c r="E102" s="62">
        <f t="shared" si="45"/>
        <v>5066</v>
      </c>
      <c r="F102" s="62">
        <f t="shared" si="45"/>
        <v>5725</v>
      </c>
      <c r="G102" s="62">
        <f t="shared" si="45"/>
        <v>6066</v>
      </c>
      <c r="H102" s="62">
        <f t="shared" si="45"/>
        <v>7394</v>
      </c>
      <c r="I102" s="62">
        <f t="shared" si="45"/>
        <v>7400</v>
      </c>
      <c r="J102" s="62">
        <f t="shared" ref="J102:K102" si="46">ROUND(J$103*J72/J$73,0)</f>
        <v>7705</v>
      </c>
      <c r="K102" s="62">
        <f t="shared" si="46"/>
        <v>8203</v>
      </c>
      <c r="L102" s="62">
        <f t="shared" ref="L102:M102" si="47">ROUND(L$103*L72/L$73,0)</f>
        <v>9268</v>
      </c>
      <c r="M102" s="62">
        <f t="shared" si="47"/>
        <v>7160</v>
      </c>
    </row>
    <row r="103" spans="1:13" x14ac:dyDescent="0.2">
      <c r="A103" s="75"/>
      <c r="B103" s="79" t="s">
        <v>128</v>
      </c>
      <c r="C103" s="301">
        <f>C108</f>
        <v>67987</v>
      </c>
      <c r="D103" s="301">
        <f t="shared" ref="D103:I103" si="48">D108</f>
        <v>62562</v>
      </c>
      <c r="E103" s="301">
        <f t="shared" si="48"/>
        <v>63943</v>
      </c>
      <c r="F103" s="301">
        <f t="shared" si="48"/>
        <v>66305</v>
      </c>
      <c r="G103" s="301">
        <f t="shared" si="48"/>
        <v>64904</v>
      </c>
      <c r="H103" s="301">
        <f t="shared" si="48"/>
        <v>70634</v>
      </c>
      <c r="I103" s="301">
        <f t="shared" si="48"/>
        <v>74097</v>
      </c>
      <c r="J103" s="301">
        <f t="shared" ref="J103:K103" si="49">J108</f>
        <v>73908</v>
      </c>
      <c r="K103" s="301">
        <f t="shared" si="49"/>
        <v>74917</v>
      </c>
      <c r="L103" s="301">
        <f t="shared" ref="L103:M103" si="50">L108</f>
        <v>77360</v>
      </c>
      <c r="M103" s="301">
        <f t="shared" si="50"/>
        <v>48094</v>
      </c>
    </row>
    <row r="104" spans="1:13" x14ac:dyDescent="0.2">
      <c r="A104" s="56"/>
      <c r="B104" s="56"/>
      <c r="C104" s="77"/>
      <c r="D104" s="77"/>
      <c r="E104" s="217"/>
      <c r="F104" s="217"/>
      <c r="G104" s="217"/>
      <c r="H104" s="217"/>
      <c r="I104" s="217"/>
    </row>
    <row r="105" spans="1:13" x14ac:dyDescent="0.2">
      <c r="A105" s="41" t="s">
        <v>451</v>
      </c>
      <c r="C105" s="56"/>
      <c r="D105" s="56"/>
      <c r="E105" s="56"/>
      <c r="F105" s="56"/>
      <c r="G105" s="56"/>
      <c r="H105" s="56"/>
      <c r="I105" s="56"/>
    </row>
    <row r="106" spans="1:13" x14ac:dyDescent="0.2">
      <c r="A106" s="129" t="s">
        <v>122</v>
      </c>
      <c r="B106" s="129" t="s">
        <v>134</v>
      </c>
      <c r="C106" s="175">
        <f>地域観光消費2!D13</f>
        <v>3171</v>
      </c>
      <c r="D106" s="175">
        <f>地域観光消費2!E13</f>
        <v>3137</v>
      </c>
      <c r="E106" s="175">
        <f>地域観光消費2!F13</f>
        <v>3507</v>
      </c>
      <c r="F106" s="175">
        <f>地域観光消費2!G13</f>
        <v>3804</v>
      </c>
      <c r="G106" s="175">
        <f>地域観光消費2!H13</f>
        <v>4245</v>
      </c>
      <c r="H106" s="175">
        <f>地域観光消費2!I13</f>
        <v>4503</v>
      </c>
      <c r="I106" s="175">
        <f>地域観光消費2!J13</f>
        <v>4426</v>
      </c>
      <c r="J106" s="175">
        <f>地域観光消費2!K13</f>
        <v>4915</v>
      </c>
      <c r="K106" s="175">
        <f>地域観光消費2!L13</f>
        <v>5411</v>
      </c>
      <c r="L106" s="175">
        <f>地域観光消費2!M13</f>
        <v>5978</v>
      </c>
      <c r="M106" s="175">
        <f>地域観光消費2!N13</f>
        <v>3256</v>
      </c>
    </row>
    <row r="107" spans="1:13" x14ac:dyDescent="0.2">
      <c r="A107" s="85"/>
      <c r="B107" s="85" t="s">
        <v>135</v>
      </c>
      <c r="C107" s="57">
        <f>地域観光消費2!D14</f>
        <v>38630</v>
      </c>
      <c r="D107" s="57">
        <f>地域観光消費2!E14</f>
        <v>37460</v>
      </c>
      <c r="E107" s="57">
        <f>地域観光消費2!F14</f>
        <v>37682</v>
      </c>
      <c r="F107" s="57">
        <f>地域観光消費2!G14</f>
        <v>39545</v>
      </c>
      <c r="G107" s="57">
        <f>地域観光消費2!H14</f>
        <v>38985</v>
      </c>
      <c r="H107" s="57">
        <f>地域観光消費2!I14</f>
        <v>43897</v>
      </c>
      <c r="I107" s="57">
        <f>地域観光消費2!J14</f>
        <v>49992</v>
      </c>
      <c r="J107" s="57">
        <f>地域観光消費2!K14</f>
        <v>50148</v>
      </c>
      <c r="K107" s="57">
        <f>地域観光消費2!L14</f>
        <v>46998</v>
      </c>
      <c r="L107" s="57">
        <f>地域観光消費2!M14</f>
        <v>53375</v>
      </c>
      <c r="M107" s="57">
        <f>地域観光消費2!N14</f>
        <v>45356</v>
      </c>
    </row>
    <row r="108" spans="1:13" x14ac:dyDescent="0.2">
      <c r="A108" s="130"/>
      <c r="B108" s="130" t="s">
        <v>136</v>
      </c>
      <c r="C108" s="57">
        <f>地域観光消費2!D15</f>
        <v>67987</v>
      </c>
      <c r="D108" s="57">
        <f>地域観光消費2!E15</f>
        <v>62562</v>
      </c>
      <c r="E108" s="57">
        <f>地域観光消費2!F15</f>
        <v>63943</v>
      </c>
      <c r="F108" s="57">
        <f>地域観光消費2!G15</f>
        <v>66305</v>
      </c>
      <c r="G108" s="57">
        <f>地域観光消費2!H15</f>
        <v>64904</v>
      </c>
      <c r="H108" s="57">
        <f>地域観光消費2!I15</f>
        <v>70634</v>
      </c>
      <c r="I108" s="57">
        <f>地域観光消費2!J15</f>
        <v>74097</v>
      </c>
      <c r="J108" s="57">
        <f>地域観光消費2!K15</f>
        <v>73908</v>
      </c>
      <c r="K108" s="57">
        <f>地域観光消費2!L15</f>
        <v>74917</v>
      </c>
      <c r="L108" s="57">
        <f>地域観光消費2!M15</f>
        <v>77360</v>
      </c>
      <c r="M108" s="57">
        <f>地域観光消費2!N15</f>
        <v>48094</v>
      </c>
    </row>
    <row r="109" spans="1:13" x14ac:dyDescent="0.2">
      <c r="A109" s="131"/>
      <c r="B109" s="131" t="s">
        <v>128</v>
      </c>
      <c r="C109" s="301">
        <f>SUM(C106:C108)</f>
        <v>109788</v>
      </c>
      <c r="D109" s="301">
        <f t="shared" ref="D109:I109" si="51">SUM(D106:D108)</f>
        <v>103159</v>
      </c>
      <c r="E109" s="301">
        <f t="shared" si="51"/>
        <v>105132</v>
      </c>
      <c r="F109" s="301">
        <f t="shared" si="51"/>
        <v>109654</v>
      </c>
      <c r="G109" s="301">
        <f t="shared" si="51"/>
        <v>108134</v>
      </c>
      <c r="H109" s="301">
        <f t="shared" si="51"/>
        <v>119034</v>
      </c>
      <c r="I109" s="301">
        <f t="shared" si="51"/>
        <v>128515</v>
      </c>
      <c r="J109" s="301">
        <f t="shared" ref="J109:K109" si="52">SUM(J106:J108)</f>
        <v>128971</v>
      </c>
      <c r="K109" s="301">
        <f t="shared" si="52"/>
        <v>127326</v>
      </c>
      <c r="L109" s="301">
        <f t="shared" ref="L109:M109" si="53">SUM(L106:L108)</f>
        <v>136713</v>
      </c>
      <c r="M109" s="301">
        <f t="shared" si="53"/>
        <v>96706</v>
      </c>
    </row>
    <row r="111" spans="1:13" x14ac:dyDescent="0.2">
      <c r="C111" s="61"/>
      <c r="D111" s="61"/>
      <c r="E111" s="61"/>
      <c r="F111" s="61"/>
      <c r="G111" s="61"/>
      <c r="H111" s="61"/>
      <c r="I111" s="61"/>
    </row>
    <row r="112" spans="1:13" x14ac:dyDescent="0.2">
      <c r="A112" s="127" t="s">
        <v>49</v>
      </c>
      <c r="B112" s="45" t="s">
        <v>206</v>
      </c>
      <c r="C112" s="53">
        <f>市町入込数2!D5</f>
        <v>1291000</v>
      </c>
      <c r="D112" s="53">
        <f>市町入込数2!E5</f>
        <v>1305377</v>
      </c>
      <c r="E112" s="53">
        <f>市町入込数2!F5</f>
        <v>1516044</v>
      </c>
      <c r="F112" s="53">
        <f>市町入込数2!G5</f>
        <v>1437293</v>
      </c>
      <c r="G112" s="53">
        <f>市町入込数2!H5</f>
        <v>1380243</v>
      </c>
      <c r="H112" s="53">
        <f>市町入込数2!I5</f>
        <v>1489119</v>
      </c>
      <c r="I112" s="53">
        <f>市町入込数2!J5</f>
        <v>1683240</v>
      </c>
      <c r="J112" s="53">
        <f>市町入込数2!K5</f>
        <v>1401811</v>
      </c>
      <c r="K112" s="53">
        <f>市町入込数2!L5</f>
        <v>1530582</v>
      </c>
      <c r="L112" s="53">
        <f>市町入込数2!M5</f>
        <v>1723168</v>
      </c>
      <c r="M112" s="53">
        <f>市町入込数2!N5</f>
        <v>823113</v>
      </c>
    </row>
    <row r="113" spans="1:13" x14ac:dyDescent="0.2">
      <c r="A113" s="89"/>
      <c r="B113" s="78" t="s">
        <v>207</v>
      </c>
      <c r="C113" s="60">
        <f>市町入込数2!O5</f>
        <v>282000</v>
      </c>
      <c r="D113" s="60">
        <f>市町入込数2!P5</f>
        <v>281893</v>
      </c>
      <c r="E113" s="60">
        <f>市町入込数2!Q5</f>
        <v>269679</v>
      </c>
      <c r="F113" s="60">
        <f>市町入込数2!R5</f>
        <v>326922</v>
      </c>
      <c r="G113" s="60">
        <f>市町入込数2!S5</f>
        <v>365058</v>
      </c>
      <c r="H113" s="60">
        <f>市町入込数2!T5</f>
        <v>411232</v>
      </c>
      <c r="I113" s="55">
        <f>市町入込数2!U5</f>
        <v>412391</v>
      </c>
      <c r="J113" s="55">
        <f>市町入込数2!V5</f>
        <v>439948</v>
      </c>
      <c r="K113" s="55">
        <f>市町入込数2!W5</f>
        <v>447668</v>
      </c>
      <c r="L113" s="55">
        <f>市町入込数2!X5</f>
        <v>437134</v>
      </c>
      <c r="M113" s="55">
        <f>市町入込数2!Y5</f>
        <v>269848</v>
      </c>
    </row>
    <row r="114" spans="1:13" x14ac:dyDescent="0.2">
      <c r="A114" s="88"/>
      <c r="B114" s="45" t="s">
        <v>199</v>
      </c>
      <c r="C114" s="53">
        <v>282</v>
      </c>
      <c r="D114" s="53">
        <v>282</v>
      </c>
      <c r="E114" s="53">
        <v>270</v>
      </c>
      <c r="F114" s="53">
        <v>327</v>
      </c>
      <c r="G114" s="53">
        <v>365</v>
      </c>
      <c r="H114" s="53">
        <v>421</v>
      </c>
      <c r="I114" s="96">
        <v>412</v>
      </c>
      <c r="J114" s="175">
        <f>宿泊者数!C19</f>
        <v>440</v>
      </c>
      <c r="K114" s="175">
        <f>宿泊者数!C42</f>
        <v>447.66800000000001</v>
      </c>
      <c r="L114" s="175">
        <f>宿泊者数!C65</f>
        <v>437.13400000000001</v>
      </c>
      <c r="M114" s="175">
        <f>宿泊者数!C88</f>
        <v>269.84800000000001</v>
      </c>
    </row>
    <row r="115" spans="1:13" x14ac:dyDescent="0.2">
      <c r="A115" s="87"/>
      <c r="B115" s="56" t="s">
        <v>200</v>
      </c>
      <c r="C115" s="55">
        <v>0</v>
      </c>
      <c r="D115" s="55">
        <v>0</v>
      </c>
      <c r="E115" s="55">
        <v>0</v>
      </c>
      <c r="F115" s="113">
        <v>0</v>
      </c>
      <c r="G115" s="113">
        <v>0</v>
      </c>
      <c r="H115" s="55">
        <v>0</v>
      </c>
      <c r="I115" s="95">
        <v>0</v>
      </c>
      <c r="J115" s="57">
        <f>宿泊者数!C20</f>
        <v>0</v>
      </c>
      <c r="K115" s="57">
        <f>宿泊者数!C43</f>
        <v>0</v>
      </c>
      <c r="L115" s="57">
        <f>宿泊者数!C66</f>
        <v>0</v>
      </c>
      <c r="M115" s="57">
        <f>宿泊者数!C89</f>
        <v>0</v>
      </c>
    </row>
    <row r="116" spans="1:13" x14ac:dyDescent="0.2">
      <c r="A116" s="87"/>
      <c r="B116" s="56" t="s">
        <v>201</v>
      </c>
      <c r="C116" s="55">
        <v>0</v>
      </c>
      <c r="D116" s="55">
        <v>0</v>
      </c>
      <c r="E116" s="55">
        <v>0</v>
      </c>
      <c r="F116" s="113">
        <v>0</v>
      </c>
      <c r="G116" s="113">
        <v>0</v>
      </c>
      <c r="H116" s="55">
        <v>0</v>
      </c>
      <c r="I116" s="95">
        <v>0</v>
      </c>
      <c r="J116" s="57">
        <f>宿泊者数!C21</f>
        <v>0</v>
      </c>
      <c r="K116" s="57">
        <f>宿泊者数!C44</f>
        <v>0</v>
      </c>
      <c r="L116" s="57">
        <f>宿泊者数!C67</f>
        <v>0</v>
      </c>
      <c r="M116" s="57">
        <f>宿泊者数!C90</f>
        <v>0</v>
      </c>
    </row>
    <row r="117" spans="1:13" x14ac:dyDescent="0.2">
      <c r="A117" s="87"/>
      <c r="B117" s="56" t="s">
        <v>202</v>
      </c>
      <c r="C117" s="113">
        <v>0</v>
      </c>
      <c r="D117" s="113">
        <v>0</v>
      </c>
      <c r="E117" s="113">
        <v>0</v>
      </c>
      <c r="F117" s="113">
        <v>0</v>
      </c>
      <c r="G117" s="113">
        <v>0</v>
      </c>
      <c r="H117" s="55">
        <v>0</v>
      </c>
      <c r="I117" s="95">
        <v>0</v>
      </c>
      <c r="J117" s="57">
        <f>宿泊者数!C22</f>
        <v>0</v>
      </c>
      <c r="K117" s="57">
        <f>宿泊者数!C45</f>
        <v>0</v>
      </c>
      <c r="L117" s="57">
        <f>宿泊者数!C68</f>
        <v>0</v>
      </c>
      <c r="M117" s="57">
        <f>宿泊者数!C91</f>
        <v>0</v>
      </c>
    </row>
    <row r="118" spans="1:13" x14ac:dyDescent="0.2">
      <c r="A118" s="87"/>
      <c r="B118" s="56" t="s">
        <v>203</v>
      </c>
      <c r="C118" s="113">
        <v>0</v>
      </c>
      <c r="D118" s="113">
        <v>0</v>
      </c>
      <c r="E118" s="113">
        <v>0</v>
      </c>
      <c r="F118" s="113">
        <v>0</v>
      </c>
      <c r="G118" s="113">
        <v>0</v>
      </c>
      <c r="H118" s="55">
        <v>0</v>
      </c>
      <c r="I118" s="95">
        <v>0</v>
      </c>
      <c r="J118" s="57">
        <f>宿泊者数!C23</f>
        <v>0</v>
      </c>
      <c r="K118" s="57">
        <f>宿泊者数!C46</f>
        <v>0</v>
      </c>
      <c r="L118" s="57">
        <f>宿泊者数!C69</f>
        <v>0</v>
      </c>
      <c r="M118" s="57">
        <f>宿泊者数!C92</f>
        <v>0</v>
      </c>
    </row>
    <row r="119" spans="1:13" x14ac:dyDescent="0.2">
      <c r="A119" s="87"/>
      <c r="B119" s="56" t="s">
        <v>204</v>
      </c>
      <c r="C119" s="113">
        <v>0</v>
      </c>
      <c r="D119" s="113">
        <v>0</v>
      </c>
      <c r="E119" s="113">
        <v>0</v>
      </c>
      <c r="F119" s="113">
        <v>0</v>
      </c>
      <c r="G119" s="113">
        <v>0</v>
      </c>
      <c r="H119" s="55">
        <v>0</v>
      </c>
      <c r="I119" s="95">
        <v>0</v>
      </c>
      <c r="J119" s="57">
        <f>宿泊者数!C24</f>
        <v>0</v>
      </c>
      <c r="K119" s="57">
        <f>宿泊者数!C47</f>
        <v>0</v>
      </c>
      <c r="L119" s="57">
        <f>宿泊者数!C70</f>
        <v>0</v>
      </c>
      <c r="M119" s="57">
        <f>宿泊者数!C93</f>
        <v>0</v>
      </c>
    </row>
    <row r="120" spans="1:13" x14ac:dyDescent="0.2">
      <c r="A120" s="89"/>
      <c r="B120" s="78" t="s">
        <v>205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97">
        <v>0</v>
      </c>
      <c r="J120" s="62">
        <f>宿泊者数!C25</f>
        <v>0</v>
      </c>
      <c r="K120" s="62">
        <f>宿泊者数!C48</f>
        <v>0</v>
      </c>
      <c r="L120" s="62">
        <f>宿泊者数!C71</f>
        <v>0</v>
      </c>
      <c r="M120" s="62">
        <f>宿泊者数!C94</f>
        <v>0</v>
      </c>
    </row>
    <row r="121" spans="1:13" x14ac:dyDescent="0.2">
      <c r="A121" s="112" t="s">
        <v>48</v>
      </c>
      <c r="B121" s="45" t="s">
        <v>206</v>
      </c>
      <c r="C121" s="53">
        <f>市町入込数2!D6</f>
        <v>12028000</v>
      </c>
      <c r="D121" s="53">
        <f>市町入込数2!E6</f>
        <v>11318277</v>
      </c>
      <c r="E121" s="53">
        <f>市町入込数2!F6</f>
        <v>11287896</v>
      </c>
      <c r="F121" s="53">
        <f>市町入込数2!G6</f>
        <v>11603981</v>
      </c>
      <c r="G121" s="53">
        <f>市町入込数2!H6</f>
        <v>12000102</v>
      </c>
      <c r="H121" s="53">
        <f>市町入込数2!I6</f>
        <v>12084659</v>
      </c>
      <c r="I121" s="55">
        <f>市町入込数2!J6</f>
        <v>11936634</v>
      </c>
      <c r="J121" s="55">
        <f>市町入込数2!K6</f>
        <v>11949067</v>
      </c>
      <c r="K121" s="55">
        <f>市町入込数2!L6</f>
        <v>11937084</v>
      </c>
      <c r="L121" s="55">
        <f>市町入込数2!M6</f>
        <v>11969924</v>
      </c>
      <c r="M121" s="55">
        <f>市町入込数2!N6</f>
        <v>6494538</v>
      </c>
    </row>
    <row r="122" spans="1:13" x14ac:dyDescent="0.2">
      <c r="A122" s="89"/>
      <c r="B122" s="78" t="s">
        <v>207</v>
      </c>
      <c r="C122" s="60">
        <f>市町入込数2!O6</f>
        <v>113000</v>
      </c>
      <c r="D122" s="60">
        <f>市町入込数2!P6</f>
        <v>116152</v>
      </c>
      <c r="E122" s="60">
        <f>市町入込数2!Q6</f>
        <v>117372</v>
      </c>
      <c r="F122" s="60">
        <f>市町入込数2!R6</f>
        <v>126258</v>
      </c>
      <c r="G122" s="60">
        <f>市町入込数2!S6</f>
        <v>151932</v>
      </c>
      <c r="H122" s="60">
        <f>市町入込数2!T6</f>
        <v>164010</v>
      </c>
      <c r="I122" s="60">
        <f>市町入込数2!U6</f>
        <v>153235</v>
      </c>
      <c r="J122" s="55">
        <f>市町入込数2!V6</f>
        <v>162420</v>
      </c>
      <c r="K122" s="55">
        <f>市町入込数2!W6</f>
        <v>222121</v>
      </c>
      <c r="L122" s="55">
        <f>市町入込数2!X6</f>
        <v>235783</v>
      </c>
      <c r="M122" s="55">
        <f>市町入込数2!Y6</f>
        <v>139521</v>
      </c>
    </row>
    <row r="123" spans="1:13" x14ac:dyDescent="0.2">
      <c r="A123" s="88"/>
      <c r="B123" s="45" t="s">
        <v>199</v>
      </c>
      <c r="C123" s="53">
        <v>89</v>
      </c>
      <c r="D123" s="53">
        <v>91</v>
      </c>
      <c r="E123" s="53">
        <v>95</v>
      </c>
      <c r="F123" s="53">
        <v>104</v>
      </c>
      <c r="G123" s="53">
        <v>133</v>
      </c>
      <c r="H123" s="53">
        <v>147</v>
      </c>
      <c r="I123" s="96">
        <v>137</v>
      </c>
      <c r="J123" s="175">
        <f>宿泊者数!D19</f>
        <v>146</v>
      </c>
      <c r="K123" s="175">
        <f>宿泊者数!D42</f>
        <v>201.114</v>
      </c>
      <c r="L123" s="175">
        <f>宿泊者数!D65</f>
        <v>217.72</v>
      </c>
      <c r="M123" s="175">
        <f>宿泊者数!D88</f>
        <v>133.98400000000001</v>
      </c>
    </row>
    <row r="124" spans="1:13" x14ac:dyDescent="0.2">
      <c r="A124" s="87"/>
      <c r="B124" s="56" t="s">
        <v>200</v>
      </c>
      <c r="C124" s="113">
        <v>11</v>
      </c>
      <c r="D124" s="113">
        <v>12</v>
      </c>
      <c r="E124" s="113">
        <v>10</v>
      </c>
      <c r="F124" s="113">
        <v>10</v>
      </c>
      <c r="G124" s="113">
        <v>7</v>
      </c>
      <c r="H124" s="55">
        <v>5</v>
      </c>
      <c r="I124" s="95">
        <v>5</v>
      </c>
      <c r="J124" s="57">
        <f>宿泊者数!D20</f>
        <v>5</v>
      </c>
      <c r="K124" s="57">
        <f>宿泊者数!D43</f>
        <v>4.867</v>
      </c>
      <c r="L124" s="57">
        <f>宿泊者数!D66</f>
        <v>2.7850000000000001</v>
      </c>
      <c r="M124" s="57">
        <f>宿泊者数!D89</f>
        <v>0</v>
      </c>
    </row>
    <row r="125" spans="1:13" x14ac:dyDescent="0.2">
      <c r="A125" s="87"/>
      <c r="B125" s="56" t="s">
        <v>201</v>
      </c>
      <c r="C125" s="113">
        <v>0</v>
      </c>
      <c r="D125" s="113">
        <v>0</v>
      </c>
      <c r="E125" s="113">
        <v>0</v>
      </c>
      <c r="F125" s="113">
        <v>0</v>
      </c>
      <c r="G125" s="113">
        <v>0</v>
      </c>
      <c r="H125" s="55">
        <v>0</v>
      </c>
      <c r="I125" s="95">
        <v>0</v>
      </c>
      <c r="J125" s="57">
        <f>宿泊者数!D21</f>
        <v>0</v>
      </c>
      <c r="K125" s="57">
        <f>宿泊者数!D44</f>
        <v>0</v>
      </c>
      <c r="L125" s="57">
        <f>宿泊者数!D67</f>
        <v>0</v>
      </c>
      <c r="M125" s="57">
        <f>宿泊者数!D90</f>
        <v>0</v>
      </c>
    </row>
    <row r="126" spans="1:13" x14ac:dyDescent="0.2">
      <c r="A126" s="87"/>
      <c r="B126" s="56" t="s">
        <v>202</v>
      </c>
      <c r="C126" s="113">
        <v>13</v>
      </c>
      <c r="D126" s="113">
        <v>13</v>
      </c>
      <c r="E126" s="113">
        <v>12</v>
      </c>
      <c r="F126" s="113">
        <v>12</v>
      </c>
      <c r="G126" s="113">
        <v>12</v>
      </c>
      <c r="H126" s="55">
        <v>12</v>
      </c>
      <c r="I126" s="95">
        <v>11</v>
      </c>
      <c r="J126" s="57">
        <f>宿泊者数!D22</f>
        <v>12</v>
      </c>
      <c r="K126" s="57">
        <f>宿泊者数!D45</f>
        <v>10.67</v>
      </c>
      <c r="L126" s="57">
        <f>宿泊者数!D68</f>
        <v>10.284000000000001</v>
      </c>
      <c r="M126" s="57">
        <f>宿泊者数!D91</f>
        <v>4.5750000000000002</v>
      </c>
    </row>
    <row r="127" spans="1:13" x14ac:dyDescent="0.2">
      <c r="A127" s="87"/>
      <c r="B127" s="56" t="s">
        <v>203</v>
      </c>
      <c r="C127" s="113">
        <v>0</v>
      </c>
      <c r="D127" s="113">
        <v>0</v>
      </c>
      <c r="E127" s="113">
        <v>0</v>
      </c>
      <c r="F127" s="113">
        <v>0</v>
      </c>
      <c r="G127" s="113">
        <v>0</v>
      </c>
      <c r="H127" s="55">
        <v>0</v>
      </c>
      <c r="I127" s="95">
        <v>0</v>
      </c>
      <c r="J127" s="57">
        <f>宿泊者数!D23</f>
        <v>0</v>
      </c>
      <c r="K127" s="57">
        <f>宿泊者数!D46</f>
        <v>5.47</v>
      </c>
      <c r="L127" s="57">
        <f>宿泊者数!D69</f>
        <v>4.9939999999999998</v>
      </c>
      <c r="M127" s="57">
        <f>宿泊者数!D92</f>
        <v>0.96199999999999997</v>
      </c>
    </row>
    <row r="128" spans="1:13" x14ac:dyDescent="0.2">
      <c r="A128" s="87"/>
      <c r="B128" s="56" t="s">
        <v>204</v>
      </c>
      <c r="C128" s="113">
        <v>0</v>
      </c>
      <c r="D128" s="113">
        <v>0</v>
      </c>
      <c r="E128" s="113">
        <v>0</v>
      </c>
      <c r="F128" s="113">
        <v>0</v>
      </c>
      <c r="G128" s="113">
        <v>0</v>
      </c>
      <c r="H128" s="55">
        <v>0</v>
      </c>
      <c r="I128" s="95">
        <v>0</v>
      </c>
      <c r="J128" s="57">
        <f>宿泊者数!D24</f>
        <v>0</v>
      </c>
      <c r="K128" s="57">
        <f>宿泊者数!D47</f>
        <v>0</v>
      </c>
      <c r="L128" s="57">
        <f>宿泊者数!D70</f>
        <v>0</v>
      </c>
      <c r="M128" s="57">
        <f>宿泊者数!D93</f>
        <v>0</v>
      </c>
    </row>
    <row r="129" spans="1:13" x14ac:dyDescent="0.2">
      <c r="A129" s="89"/>
      <c r="B129" s="78" t="s">
        <v>205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97">
        <v>0</v>
      </c>
      <c r="J129" s="62">
        <f>宿泊者数!D25</f>
        <v>0</v>
      </c>
      <c r="K129" s="62">
        <f>宿泊者数!D48</f>
        <v>0</v>
      </c>
      <c r="L129" s="62">
        <f>宿泊者数!D71</f>
        <v>0</v>
      </c>
      <c r="M129" s="62">
        <f>宿泊者数!D94</f>
        <v>0</v>
      </c>
    </row>
    <row r="130" spans="1:13" x14ac:dyDescent="0.2">
      <c r="A130" s="112" t="s">
        <v>46</v>
      </c>
      <c r="B130" s="45" t="s">
        <v>206</v>
      </c>
      <c r="C130" s="53">
        <f>市町入込数2!D7</f>
        <v>196000</v>
      </c>
      <c r="D130" s="53">
        <f>市町入込数2!E7</f>
        <v>209607</v>
      </c>
      <c r="E130" s="53">
        <f>市町入込数2!F7</f>
        <v>234800</v>
      </c>
      <c r="F130" s="53">
        <f>市町入込数2!G7</f>
        <v>284394</v>
      </c>
      <c r="G130" s="53">
        <f>市町入込数2!H7</f>
        <v>277233</v>
      </c>
      <c r="H130" s="53">
        <f>市町入込数2!I7</f>
        <v>290351</v>
      </c>
      <c r="I130" s="53">
        <f>市町入込数2!J7</f>
        <v>333054</v>
      </c>
      <c r="J130" s="55">
        <f>市町入込数2!K7</f>
        <v>324486</v>
      </c>
      <c r="K130" s="55">
        <f>市町入込数2!L7</f>
        <v>320726</v>
      </c>
      <c r="L130" s="55">
        <f>市町入込数2!M7</f>
        <v>342547</v>
      </c>
      <c r="M130" s="55">
        <f>市町入込数2!N7</f>
        <v>151895</v>
      </c>
    </row>
    <row r="131" spans="1:13" x14ac:dyDescent="0.2">
      <c r="A131" s="89"/>
      <c r="B131" s="78" t="s">
        <v>207</v>
      </c>
      <c r="C131" s="60">
        <f>市町入込数2!O7</f>
        <v>16000</v>
      </c>
      <c r="D131" s="60">
        <f>市町入込数2!P7</f>
        <v>18906</v>
      </c>
      <c r="E131" s="60">
        <f>市町入込数2!Q7</f>
        <v>18928</v>
      </c>
      <c r="F131" s="60">
        <f>市町入込数2!R7</f>
        <v>20017</v>
      </c>
      <c r="G131" s="60">
        <f>市町入込数2!S7</f>
        <v>20452</v>
      </c>
      <c r="H131" s="60">
        <f>市町入込数2!T7</f>
        <v>21458</v>
      </c>
      <c r="I131" s="60">
        <f>市町入込数2!U7</f>
        <v>19414</v>
      </c>
      <c r="J131" s="60">
        <f>市町入込数2!V7</f>
        <v>16909</v>
      </c>
      <c r="K131" s="60">
        <f>市町入込数2!W7</f>
        <v>16874</v>
      </c>
      <c r="L131" s="60">
        <f>市町入込数2!X7</f>
        <v>17950</v>
      </c>
      <c r="M131" s="60">
        <f>市町入込数2!Y7</f>
        <v>16495</v>
      </c>
    </row>
    <row r="132" spans="1:13" x14ac:dyDescent="0.2">
      <c r="A132" s="45"/>
      <c r="B132" s="45" t="s">
        <v>199</v>
      </c>
      <c r="C132" s="53">
        <v>16</v>
      </c>
      <c r="D132" s="53">
        <v>19</v>
      </c>
      <c r="E132" s="53">
        <v>19</v>
      </c>
      <c r="F132" s="53">
        <v>20</v>
      </c>
      <c r="G132" s="53">
        <v>20</v>
      </c>
      <c r="H132" s="53">
        <v>21</v>
      </c>
      <c r="I132" s="96">
        <v>19</v>
      </c>
      <c r="J132" s="86">
        <f>宿泊者数!E19</f>
        <v>17</v>
      </c>
      <c r="K132" s="86">
        <f>宿泊者数!E42</f>
        <v>16.873999999999999</v>
      </c>
      <c r="L132" s="86">
        <f>宿泊者数!E65</f>
        <v>17.95</v>
      </c>
      <c r="M132" s="86">
        <f>宿泊者数!E88</f>
        <v>16.495000000000001</v>
      </c>
    </row>
    <row r="133" spans="1:13" x14ac:dyDescent="0.2">
      <c r="A133" s="56"/>
      <c r="B133" s="56" t="s">
        <v>200</v>
      </c>
      <c r="C133" s="113">
        <v>0</v>
      </c>
      <c r="D133" s="113">
        <v>0</v>
      </c>
      <c r="E133" s="113">
        <v>0</v>
      </c>
      <c r="F133" s="113">
        <v>0</v>
      </c>
      <c r="G133" s="113">
        <v>0</v>
      </c>
      <c r="H133" s="55">
        <v>0</v>
      </c>
      <c r="I133" s="95">
        <v>0</v>
      </c>
      <c r="J133" s="86">
        <f>宿泊者数!E20</f>
        <v>0</v>
      </c>
      <c r="K133" s="86">
        <f>宿泊者数!E43</f>
        <v>0</v>
      </c>
      <c r="L133" s="86">
        <f>宿泊者数!E66</f>
        <v>0</v>
      </c>
      <c r="M133" s="86">
        <f>宿泊者数!E89</f>
        <v>0</v>
      </c>
    </row>
    <row r="134" spans="1:13" x14ac:dyDescent="0.2">
      <c r="A134" s="56"/>
      <c r="B134" s="56" t="s">
        <v>201</v>
      </c>
      <c r="C134" s="113">
        <v>0</v>
      </c>
      <c r="D134" s="113">
        <v>0</v>
      </c>
      <c r="E134" s="113">
        <v>0</v>
      </c>
      <c r="F134" s="113">
        <v>0</v>
      </c>
      <c r="G134" s="113">
        <v>0</v>
      </c>
      <c r="H134" s="55">
        <v>0</v>
      </c>
      <c r="I134" s="95">
        <v>0</v>
      </c>
      <c r="J134" s="86">
        <f>宿泊者数!E21</f>
        <v>0</v>
      </c>
      <c r="K134" s="86">
        <f>宿泊者数!E44</f>
        <v>0</v>
      </c>
      <c r="L134" s="86">
        <f>宿泊者数!E67</f>
        <v>0</v>
      </c>
      <c r="M134" s="86">
        <f>宿泊者数!E90</f>
        <v>0</v>
      </c>
    </row>
    <row r="135" spans="1:13" x14ac:dyDescent="0.2">
      <c r="A135" s="56"/>
      <c r="B135" s="56" t="s">
        <v>202</v>
      </c>
      <c r="C135" s="113">
        <v>0</v>
      </c>
      <c r="D135" s="113">
        <v>0</v>
      </c>
      <c r="E135" s="113">
        <v>0</v>
      </c>
      <c r="F135" s="113">
        <v>0</v>
      </c>
      <c r="G135" s="113">
        <v>0</v>
      </c>
      <c r="H135" s="55">
        <v>0</v>
      </c>
      <c r="I135" s="95">
        <v>0</v>
      </c>
      <c r="J135" s="86">
        <f>宿泊者数!E22</f>
        <v>0</v>
      </c>
      <c r="K135" s="86">
        <f>宿泊者数!E45</f>
        <v>0</v>
      </c>
      <c r="L135" s="86">
        <f>宿泊者数!E68</f>
        <v>0</v>
      </c>
      <c r="M135" s="86">
        <f>宿泊者数!E91</f>
        <v>0</v>
      </c>
    </row>
    <row r="136" spans="1:13" x14ac:dyDescent="0.2">
      <c r="A136" s="56"/>
      <c r="B136" s="56" t="s">
        <v>203</v>
      </c>
      <c r="C136" s="113">
        <v>0</v>
      </c>
      <c r="D136" s="113">
        <v>0</v>
      </c>
      <c r="E136" s="113">
        <v>0</v>
      </c>
      <c r="F136" s="113">
        <v>0</v>
      </c>
      <c r="G136" s="113">
        <v>0</v>
      </c>
      <c r="H136" s="55">
        <v>0</v>
      </c>
      <c r="I136" s="95">
        <v>0</v>
      </c>
      <c r="J136" s="86">
        <f>宿泊者数!E23</f>
        <v>0</v>
      </c>
      <c r="K136" s="86">
        <f>宿泊者数!E46</f>
        <v>0</v>
      </c>
      <c r="L136" s="86">
        <f>宿泊者数!E69</f>
        <v>0</v>
      </c>
      <c r="M136" s="86">
        <f>宿泊者数!E92</f>
        <v>0</v>
      </c>
    </row>
    <row r="137" spans="1:13" x14ac:dyDescent="0.2">
      <c r="A137" s="56"/>
      <c r="B137" s="56" t="s">
        <v>204</v>
      </c>
      <c r="C137" s="113">
        <v>0</v>
      </c>
      <c r="D137" s="113">
        <v>0</v>
      </c>
      <c r="E137" s="113">
        <v>0</v>
      </c>
      <c r="F137" s="113">
        <v>0</v>
      </c>
      <c r="G137" s="113">
        <v>0</v>
      </c>
      <c r="H137" s="55">
        <v>0</v>
      </c>
      <c r="I137" s="95">
        <v>0</v>
      </c>
      <c r="J137" s="86">
        <f>宿泊者数!E24</f>
        <v>0</v>
      </c>
      <c r="K137" s="86">
        <f>宿泊者数!E47</f>
        <v>0</v>
      </c>
      <c r="L137" s="86">
        <f>宿泊者数!E70</f>
        <v>0</v>
      </c>
      <c r="M137" s="86">
        <f>宿泊者数!E93</f>
        <v>0</v>
      </c>
    </row>
    <row r="138" spans="1:13" x14ac:dyDescent="0.2">
      <c r="A138" s="78"/>
      <c r="B138" s="78" t="s">
        <v>205</v>
      </c>
      <c r="C138" s="55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0</v>
      </c>
      <c r="I138" s="97">
        <v>0</v>
      </c>
      <c r="J138" s="86">
        <f>宿泊者数!E25</f>
        <v>0</v>
      </c>
      <c r="K138" s="86">
        <f>宿泊者数!E48</f>
        <v>0</v>
      </c>
      <c r="L138" s="86">
        <f>宿泊者数!E71</f>
        <v>0</v>
      </c>
      <c r="M138" s="86">
        <f>宿泊者数!E94</f>
        <v>0</v>
      </c>
    </row>
    <row r="139" spans="1:13" x14ac:dyDescent="0.2">
      <c r="A139" s="129" t="s">
        <v>264</v>
      </c>
      <c r="B139" s="129" t="s">
        <v>206</v>
      </c>
      <c r="C139" s="116">
        <f>C112+C121+C130</f>
        <v>13515000</v>
      </c>
      <c r="D139" s="116">
        <f t="shared" ref="D139:I139" si="54">D112+D121+D130</f>
        <v>12833261</v>
      </c>
      <c r="E139" s="116">
        <f t="shared" si="54"/>
        <v>13038740</v>
      </c>
      <c r="F139" s="116">
        <f t="shared" si="54"/>
        <v>13325668</v>
      </c>
      <c r="G139" s="116">
        <f t="shared" si="54"/>
        <v>13657578</v>
      </c>
      <c r="H139" s="116">
        <f t="shared" si="54"/>
        <v>13864129</v>
      </c>
      <c r="I139" s="116">
        <f t="shared" si="54"/>
        <v>13952928</v>
      </c>
      <c r="J139" s="116">
        <f t="shared" ref="J139:L139" si="55">J112+J121+J130</f>
        <v>13675364</v>
      </c>
      <c r="K139" s="116">
        <f t="shared" si="55"/>
        <v>13788392</v>
      </c>
      <c r="L139" s="116">
        <f t="shared" si="55"/>
        <v>14035639</v>
      </c>
      <c r="M139" s="116">
        <f t="shared" ref="M139" si="56">M112+M121+M130</f>
        <v>7469546</v>
      </c>
    </row>
    <row r="140" spans="1:13" x14ac:dyDescent="0.2">
      <c r="A140" s="85"/>
      <c r="B140" s="85" t="s">
        <v>207</v>
      </c>
      <c r="C140" s="117">
        <f t="shared" ref="C140:I140" si="57">C113+C122+C131</f>
        <v>411000</v>
      </c>
      <c r="D140" s="117">
        <f t="shared" si="57"/>
        <v>416951</v>
      </c>
      <c r="E140" s="117">
        <f t="shared" si="57"/>
        <v>405979</v>
      </c>
      <c r="F140" s="117">
        <f t="shared" si="57"/>
        <v>473197</v>
      </c>
      <c r="G140" s="117">
        <f t="shared" si="57"/>
        <v>537442</v>
      </c>
      <c r="H140" s="117">
        <f t="shared" si="57"/>
        <v>596700</v>
      </c>
      <c r="I140" s="117">
        <f t="shared" si="57"/>
        <v>585040</v>
      </c>
      <c r="J140" s="117">
        <f t="shared" ref="J140:L140" si="58">J113+J122+J131</f>
        <v>619277</v>
      </c>
      <c r="K140" s="117">
        <f t="shared" si="58"/>
        <v>686663</v>
      </c>
      <c r="L140" s="117">
        <f t="shared" si="58"/>
        <v>690867</v>
      </c>
      <c r="M140" s="117">
        <f t="shared" ref="M140" si="59">M113+M122+M131</f>
        <v>425864</v>
      </c>
    </row>
    <row r="141" spans="1:13" x14ac:dyDescent="0.2">
      <c r="A141" s="85"/>
      <c r="B141" s="131" t="s">
        <v>265</v>
      </c>
      <c r="C141" s="132">
        <f>C139+C140</f>
        <v>13926000</v>
      </c>
      <c r="D141" s="132">
        <f t="shared" ref="D141:I141" si="60">D139+D140</f>
        <v>13250212</v>
      </c>
      <c r="E141" s="132">
        <f t="shared" si="60"/>
        <v>13444719</v>
      </c>
      <c r="F141" s="132">
        <f t="shared" si="60"/>
        <v>13798865</v>
      </c>
      <c r="G141" s="132">
        <f t="shared" si="60"/>
        <v>14195020</v>
      </c>
      <c r="H141" s="132">
        <f t="shared" si="60"/>
        <v>14460829</v>
      </c>
      <c r="I141" s="132">
        <f t="shared" si="60"/>
        <v>14537968</v>
      </c>
      <c r="J141" s="132">
        <f t="shared" ref="J141:L141" si="61">J139+J140</f>
        <v>14294641</v>
      </c>
      <c r="K141" s="132">
        <f t="shared" si="61"/>
        <v>14475055</v>
      </c>
      <c r="L141" s="132">
        <f t="shared" si="61"/>
        <v>14726506</v>
      </c>
      <c r="M141" s="132">
        <f t="shared" ref="M141" si="62">M139+M140</f>
        <v>7895410</v>
      </c>
    </row>
    <row r="142" spans="1:13" x14ac:dyDescent="0.2">
      <c r="A142" s="85"/>
      <c r="B142" s="85" t="s">
        <v>199</v>
      </c>
      <c r="C142" s="117">
        <f t="shared" ref="C142:I148" si="63">C114+C123+C132</f>
        <v>387</v>
      </c>
      <c r="D142" s="117">
        <f t="shared" si="63"/>
        <v>392</v>
      </c>
      <c r="E142" s="117">
        <f t="shared" si="63"/>
        <v>384</v>
      </c>
      <c r="F142" s="117">
        <f t="shared" si="63"/>
        <v>451</v>
      </c>
      <c r="G142" s="117">
        <f t="shared" si="63"/>
        <v>518</v>
      </c>
      <c r="H142" s="117">
        <f t="shared" si="63"/>
        <v>589</v>
      </c>
      <c r="I142" s="117">
        <f t="shared" si="63"/>
        <v>568</v>
      </c>
      <c r="J142" s="117">
        <f t="shared" ref="J142:L142" si="64">J114+J123+J132</f>
        <v>603</v>
      </c>
      <c r="K142" s="117">
        <f t="shared" si="64"/>
        <v>665.65600000000006</v>
      </c>
      <c r="L142" s="117">
        <f t="shared" si="64"/>
        <v>672.80400000000009</v>
      </c>
      <c r="M142" s="117">
        <f t="shared" ref="M142" si="65">M114+M123+M132</f>
        <v>420.327</v>
      </c>
    </row>
    <row r="143" spans="1:13" x14ac:dyDescent="0.2">
      <c r="A143" s="85"/>
      <c r="B143" s="85" t="s">
        <v>200</v>
      </c>
      <c r="C143" s="117">
        <f t="shared" si="63"/>
        <v>11</v>
      </c>
      <c r="D143" s="117">
        <f t="shared" si="63"/>
        <v>12</v>
      </c>
      <c r="E143" s="117">
        <f t="shared" si="63"/>
        <v>10</v>
      </c>
      <c r="F143" s="117">
        <f t="shared" si="63"/>
        <v>10</v>
      </c>
      <c r="G143" s="117">
        <f t="shared" si="63"/>
        <v>7</v>
      </c>
      <c r="H143" s="117">
        <f t="shared" si="63"/>
        <v>5</v>
      </c>
      <c r="I143" s="117">
        <f t="shared" si="63"/>
        <v>5</v>
      </c>
      <c r="J143" s="117">
        <f t="shared" ref="J143:L143" si="66">J115+J124+J133</f>
        <v>5</v>
      </c>
      <c r="K143" s="117">
        <f t="shared" si="66"/>
        <v>4.867</v>
      </c>
      <c r="L143" s="117">
        <f t="shared" si="66"/>
        <v>2.7850000000000001</v>
      </c>
      <c r="M143" s="117">
        <f t="shared" ref="M143" si="67">M115+M124+M133</f>
        <v>0</v>
      </c>
    </row>
    <row r="144" spans="1:13" x14ac:dyDescent="0.2">
      <c r="A144" s="85"/>
      <c r="B144" s="85" t="s">
        <v>201</v>
      </c>
      <c r="C144" s="117">
        <f t="shared" si="63"/>
        <v>0</v>
      </c>
      <c r="D144" s="117">
        <f t="shared" si="63"/>
        <v>0</v>
      </c>
      <c r="E144" s="117">
        <f t="shared" si="63"/>
        <v>0</v>
      </c>
      <c r="F144" s="117">
        <f t="shared" si="63"/>
        <v>0</v>
      </c>
      <c r="G144" s="117">
        <f t="shared" si="63"/>
        <v>0</v>
      </c>
      <c r="H144" s="117">
        <f t="shared" si="63"/>
        <v>0</v>
      </c>
      <c r="I144" s="117">
        <f t="shared" si="63"/>
        <v>0</v>
      </c>
      <c r="J144" s="117">
        <f t="shared" ref="J144:L144" si="68">J116+J125+J134</f>
        <v>0</v>
      </c>
      <c r="K144" s="117">
        <f t="shared" si="68"/>
        <v>0</v>
      </c>
      <c r="L144" s="117">
        <f t="shared" si="68"/>
        <v>0</v>
      </c>
      <c r="M144" s="117">
        <f t="shared" ref="M144" si="69">M116+M125+M134</f>
        <v>0</v>
      </c>
    </row>
    <row r="145" spans="1:14" x14ac:dyDescent="0.2">
      <c r="A145" s="85"/>
      <c r="B145" s="85" t="s">
        <v>202</v>
      </c>
      <c r="C145" s="117">
        <f t="shared" si="63"/>
        <v>13</v>
      </c>
      <c r="D145" s="117">
        <f t="shared" si="63"/>
        <v>13</v>
      </c>
      <c r="E145" s="117">
        <f t="shared" si="63"/>
        <v>12</v>
      </c>
      <c r="F145" s="117">
        <f t="shared" si="63"/>
        <v>12</v>
      </c>
      <c r="G145" s="117">
        <f t="shared" si="63"/>
        <v>12</v>
      </c>
      <c r="H145" s="117">
        <f t="shared" si="63"/>
        <v>12</v>
      </c>
      <c r="I145" s="117">
        <f t="shared" si="63"/>
        <v>11</v>
      </c>
      <c r="J145" s="117">
        <f t="shared" ref="J145:L145" si="70">J117+J126+J135</f>
        <v>12</v>
      </c>
      <c r="K145" s="117">
        <f t="shared" si="70"/>
        <v>10.67</v>
      </c>
      <c r="L145" s="117">
        <f t="shared" si="70"/>
        <v>10.284000000000001</v>
      </c>
      <c r="M145" s="117">
        <f t="shared" ref="M145" si="71">M117+M126+M135</f>
        <v>4.5750000000000002</v>
      </c>
    </row>
    <row r="146" spans="1:14" x14ac:dyDescent="0.2">
      <c r="A146" s="85"/>
      <c r="B146" s="85" t="s">
        <v>203</v>
      </c>
      <c r="C146" s="117">
        <f t="shared" si="63"/>
        <v>0</v>
      </c>
      <c r="D146" s="117">
        <f t="shared" si="63"/>
        <v>0</v>
      </c>
      <c r="E146" s="117">
        <f t="shared" si="63"/>
        <v>0</v>
      </c>
      <c r="F146" s="117">
        <f t="shared" si="63"/>
        <v>0</v>
      </c>
      <c r="G146" s="117">
        <f t="shared" si="63"/>
        <v>0</v>
      </c>
      <c r="H146" s="117">
        <f t="shared" si="63"/>
        <v>0</v>
      </c>
      <c r="I146" s="117">
        <f t="shared" si="63"/>
        <v>0</v>
      </c>
      <c r="J146" s="117">
        <f t="shared" ref="J146:L146" si="72">J118+J127+J136</f>
        <v>0</v>
      </c>
      <c r="K146" s="117">
        <f t="shared" si="72"/>
        <v>5.47</v>
      </c>
      <c r="L146" s="117">
        <f t="shared" si="72"/>
        <v>4.9939999999999998</v>
      </c>
      <c r="M146" s="117">
        <f t="shared" ref="M146" si="73">M118+M127+M136</f>
        <v>0.96199999999999997</v>
      </c>
    </row>
    <row r="147" spans="1:14" x14ac:dyDescent="0.2">
      <c r="A147" s="85"/>
      <c r="B147" s="85" t="s">
        <v>204</v>
      </c>
      <c r="C147" s="117">
        <f t="shared" si="63"/>
        <v>0</v>
      </c>
      <c r="D147" s="117">
        <f t="shared" si="63"/>
        <v>0</v>
      </c>
      <c r="E147" s="117">
        <f t="shared" si="63"/>
        <v>0</v>
      </c>
      <c r="F147" s="117">
        <f t="shared" si="63"/>
        <v>0</v>
      </c>
      <c r="G147" s="117">
        <f t="shared" si="63"/>
        <v>0</v>
      </c>
      <c r="H147" s="117">
        <f t="shared" si="63"/>
        <v>0</v>
      </c>
      <c r="I147" s="117">
        <f t="shared" si="63"/>
        <v>0</v>
      </c>
      <c r="J147" s="117">
        <f t="shared" ref="J147:L147" si="74">J119+J128+J137</f>
        <v>0</v>
      </c>
      <c r="K147" s="117">
        <f t="shared" si="74"/>
        <v>0</v>
      </c>
      <c r="L147" s="117">
        <f t="shared" si="74"/>
        <v>0</v>
      </c>
      <c r="M147" s="117">
        <f t="shared" ref="M147" si="75">M119+M128+M137</f>
        <v>0</v>
      </c>
    </row>
    <row r="148" spans="1:14" x14ac:dyDescent="0.2">
      <c r="A148" s="130"/>
      <c r="B148" s="130" t="s">
        <v>205</v>
      </c>
      <c r="C148" s="118">
        <f t="shared" si="63"/>
        <v>0</v>
      </c>
      <c r="D148" s="118">
        <f t="shared" si="63"/>
        <v>0</v>
      </c>
      <c r="E148" s="118">
        <f t="shared" si="63"/>
        <v>0</v>
      </c>
      <c r="F148" s="118">
        <f t="shared" si="63"/>
        <v>0</v>
      </c>
      <c r="G148" s="118">
        <f t="shared" si="63"/>
        <v>0</v>
      </c>
      <c r="H148" s="118">
        <f t="shared" si="63"/>
        <v>0</v>
      </c>
      <c r="I148" s="118">
        <f t="shared" si="63"/>
        <v>0</v>
      </c>
      <c r="J148" s="118">
        <f t="shared" ref="J148:L148" si="76">J120+J129+J138</f>
        <v>0</v>
      </c>
      <c r="K148" s="118">
        <f t="shared" si="76"/>
        <v>0</v>
      </c>
      <c r="L148" s="118">
        <f t="shared" si="76"/>
        <v>0</v>
      </c>
      <c r="M148" s="118">
        <f t="shared" ref="M148" si="77">M120+M129+M138</f>
        <v>0</v>
      </c>
    </row>
    <row r="149" spans="1:14" x14ac:dyDescent="0.2">
      <c r="C149" s="61"/>
      <c r="D149" s="61"/>
      <c r="E149" s="61"/>
      <c r="F149" s="61"/>
      <c r="G149" s="61"/>
      <c r="H149" s="61"/>
      <c r="I149" s="61"/>
      <c r="J149" s="156">
        <f>SUM(J142:J148)</f>
        <v>620</v>
      </c>
      <c r="K149" s="156">
        <f t="shared" ref="K149:L149" si="78">SUM(K142:K148)</f>
        <v>686.66300000000001</v>
      </c>
      <c r="L149" s="156">
        <f t="shared" si="78"/>
        <v>690.86700000000008</v>
      </c>
      <c r="M149" s="156"/>
    </row>
    <row r="150" spans="1:14" x14ac:dyDescent="0.2">
      <c r="A150" t="s">
        <v>213</v>
      </c>
      <c r="C150" s="122" t="s">
        <v>210</v>
      </c>
      <c r="D150" s="122" t="s">
        <v>70</v>
      </c>
      <c r="E150" s="123" t="s">
        <v>67</v>
      </c>
      <c r="F150" s="122" t="s">
        <v>61</v>
      </c>
      <c r="G150" s="122" t="s">
        <v>60</v>
      </c>
      <c r="H150" s="122" t="s">
        <v>75</v>
      </c>
      <c r="I150" s="122" t="s">
        <v>76</v>
      </c>
      <c r="J150" s="122" t="s">
        <v>481</v>
      </c>
      <c r="K150" s="544" t="s">
        <v>577</v>
      </c>
      <c r="L150" s="122" t="s">
        <v>596</v>
      </c>
      <c r="M150" s="707" t="s">
        <v>663</v>
      </c>
    </row>
    <row r="151" spans="1:14" x14ac:dyDescent="0.2">
      <c r="B151" s="45" t="s">
        <v>216</v>
      </c>
      <c r="C151" s="53">
        <f>SUM(C152:C158)</f>
        <v>2166</v>
      </c>
      <c r="D151" s="53">
        <f t="shared" ref="D151:H151" si="79">SUM(D152:D158)</f>
        <v>2114</v>
      </c>
      <c r="E151" s="53">
        <f t="shared" si="79"/>
        <v>2326</v>
      </c>
      <c r="F151" s="53">
        <f t="shared" si="79"/>
        <v>2605</v>
      </c>
      <c r="G151" s="53">
        <f t="shared" si="79"/>
        <v>2869</v>
      </c>
      <c r="H151" s="53">
        <f t="shared" si="79"/>
        <v>3116</v>
      </c>
      <c r="I151" s="53">
        <f t="shared" ref="I151" si="80">SUM(I152:I158)</f>
        <v>3114</v>
      </c>
      <c r="J151" s="53">
        <f t="shared" ref="J151:L151" si="81">SUM(J152:J158)</f>
        <v>3477</v>
      </c>
      <c r="K151" s="53">
        <f t="shared" si="81"/>
        <v>3521</v>
      </c>
      <c r="L151" s="53">
        <f t="shared" si="81"/>
        <v>3758</v>
      </c>
      <c r="M151" s="53">
        <f t="shared" ref="M151" si="82">SUM(M152:M158)</f>
        <v>2059</v>
      </c>
    </row>
    <row r="152" spans="1:14" x14ac:dyDescent="0.2">
      <c r="B152" s="622" t="s">
        <v>199</v>
      </c>
      <c r="C152" s="623">
        <f>ROUND(C84*C114/C142,0)</f>
        <v>2166</v>
      </c>
      <c r="D152" s="134">
        <f>ROUND(D84*D114/D142,0)-1</f>
        <v>2114</v>
      </c>
      <c r="E152" s="623">
        <f t="shared" ref="E152:H152" si="83">ROUND(E84*E114/E142,0)</f>
        <v>2326</v>
      </c>
      <c r="F152" s="134">
        <f>ROUND(F84*F114/F142,0)+1</f>
        <v>2605</v>
      </c>
      <c r="G152" s="623">
        <f t="shared" si="83"/>
        <v>2869</v>
      </c>
      <c r="H152" s="623">
        <f t="shared" si="83"/>
        <v>3116</v>
      </c>
      <c r="I152" s="134">
        <f>ROUND(I84*I114/I142,0)-1</f>
        <v>3114</v>
      </c>
      <c r="J152" s="134">
        <f>ROUND(J84*J114/J142,0)+1</f>
        <v>3477</v>
      </c>
      <c r="K152" s="623">
        <f t="shared" ref="K152" si="84">ROUND(K84*K114/K142,0)</f>
        <v>3521</v>
      </c>
      <c r="L152" s="134">
        <f>ROUND(L84*L114/L142,0)+1</f>
        <v>3758</v>
      </c>
      <c r="M152" s="134">
        <f>ROUND(M84*M114/M142,0)+1</f>
        <v>2059</v>
      </c>
      <c r="N152" s="63" t="s">
        <v>629</v>
      </c>
    </row>
    <row r="153" spans="1:14" x14ac:dyDescent="0.2">
      <c r="B153" s="125" t="s">
        <v>200</v>
      </c>
      <c r="C153" s="55">
        <f>ROUND(C85*C115/C143,0)</f>
        <v>0</v>
      </c>
      <c r="D153" s="55">
        <f t="shared" ref="D153:I153" si="85">ROUND(D85*D115/D143,0)</f>
        <v>0</v>
      </c>
      <c r="E153" s="55">
        <f t="shared" si="85"/>
        <v>0</v>
      </c>
      <c r="F153" s="55">
        <f t="shared" si="85"/>
        <v>0</v>
      </c>
      <c r="G153" s="55">
        <f t="shared" si="85"/>
        <v>0</v>
      </c>
      <c r="H153" s="55">
        <f t="shared" si="85"/>
        <v>0</v>
      </c>
      <c r="I153" s="55">
        <f t="shared" si="85"/>
        <v>0</v>
      </c>
      <c r="J153" s="55">
        <f t="shared" ref="J153:L153" si="86">ROUND(J85*J115/J143,0)</f>
        <v>0</v>
      </c>
      <c r="K153" s="55">
        <f t="shared" si="86"/>
        <v>0</v>
      </c>
      <c r="L153" s="55">
        <f t="shared" si="86"/>
        <v>0</v>
      </c>
      <c r="M153" s="114">
        <v>0</v>
      </c>
    </row>
    <row r="154" spans="1:14" x14ac:dyDescent="0.2">
      <c r="B154" s="133" t="s">
        <v>201</v>
      </c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1:14" x14ac:dyDescent="0.2">
      <c r="B155" s="125" t="s">
        <v>202</v>
      </c>
      <c r="C155" s="55">
        <f>ROUND(C87*C117/C145,0)</f>
        <v>0</v>
      </c>
      <c r="D155" s="55">
        <f t="shared" ref="D155:I155" si="87">ROUND(D87*D117/D145,0)</f>
        <v>0</v>
      </c>
      <c r="E155" s="55">
        <f t="shared" si="87"/>
        <v>0</v>
      </c>
      <c r="F155" s="55">
        <f t="shared" si="87"/>
        <v>0</v>
      </c>
      <c r="G155" s="55">
        <f t="shared" si="87"/>
        <v>0</v>
      </c>
      <c r="H155" s="55">
        <f t="shared" si="87"/>
        <v>0</v>
      </c>
      <c r="I155" s="55">
        <f t="shared" si="87"/>
        <v>0</v>
      </c>
      <c r="J155" s="55">
        <f t="shared" ref="J155:L155" si="88">ROUND(J87*J117/J145,0)</f>
        <v>0</v>
      </c>
      <c r="K155" s="55">
        <f t="shared" si="88"/>
        <v>0</v>
      </c>
      <c r="L155" s="55">
        <f t="shared" si="88"/>
        <v>0</v>
      </c>
      <c r="M155" s="55">
        <f t="shared" ref="M155" si="89">ROUND(M87*M117/M145,0)</f>
        <v>0</v>
      </c>
    </row>
    <row r="156" spans="1:14" x14ac:dyDescent="0.2">
      <c r="B156" s="133" t="s">
        <v>203</v>
      </c>
      <c r="C156" s="134"/>
      <c r="D156" s="134"/>
      <c r="E156" s="134"/>
      <c r="F156" s="134"/>
      <c r="G156" s="134"/>
      <c r="H156" s="134"/>
      <c r="I156" s="134"/>
    </row>
    <row r="157" spans="1:14" x14ac:dyDescent="0.2">
      <c r="B157" s="133" t="s">
        <v>204</v>
      </c>
      <c r="C157" s="134"/>
      <c r="D157" s="134"/>
      <c r="E157" s="134"/>
      <c r="F157" s="134"/>
      <c r="G157" s="134"/>
      <c r="H157" s="134"/>
      <c r="I157" s="134"/>
    </row>
    <row r="158" spans="1:14" x14ac:dyDescent="0.2">
      <c r="B158" s="135" t="s">
        <v>205</v>
      </c>
      <c r="C158" s="136"/>
      <c r="D158" s="136"/>
      <c r="E158" s="136"/>
      <c r="F158" s="136"/>
      <c r="G158" s="136"/>
      <c r="H158" s="136"/>
      <c r="I158" s="136"/>
    </row>
    <row r="159" spans="1:14" x14ac:dyDescent="0.2">
      <c r="B159" t="s">
        <v>217</v>
      </c>
      <c r="C159" s="53">
        <f>SUM(C160:C166)</f>
        <v>882</v>
      </c>
      <c r="D159" s="53">
        <f t="shared" ref="D159:H159" si="90">SUM(D160:D166)</f>
        <v>880</v>
      </c>
      <c r="E159" s="53">
        <f t="shared" si="90"/>
        <v>1017</v>
      </c>
      <c r="F159" s="53">
        <f t="shared" si="90"/>
        <v>1040</v>
      </c>
      <c r="G159" s="53">
        <f t="shared" si="90"/>
        <v>1219</v>
      </c>
      <c r="H159" s="53">
        <f t="shared" si="90"/>
        <v>1232</v>
      </c>
      <c r="I159" s="53">
        <f t="shared" ref="I159:J159" si="91">SUM(I160:I166)</f>
        <v>1168</v>
      </c>
      <c r="J159" s="53">
        <f t="shared" si="91"/>
        <v>1304</v>
      </c>
      <c r="K159" s="53">
        <f t="shared" ref="K159:L159" si="92">SUM(K160:K166)</f>
        <v>1757</v>
      </c>
      <c r="L159" s="53">
        <f t="shared" si="92"/>
        <v>2066</v>
      </c>
      <c r="M159" s="53">
        <f t="shared" ref="M159" si="93">SUM(M160:M166)</f>
        <v>1072</v>
      </c>
    </row>
    <row r="160" spans="1:14" x14ac:dyDescent="0.2">
      <c r="B160" s="120" t="s">
        <v>199</v>
      </c>
      <c r="C160" s="61">
        <f>ROUND(C84*C123/C142,0)</f>
        <v>683</v>
      </c>
      <c r="D160" s="61">
        <f t="shared" ref="D160:I160" si="94">ROUND(D84*D123/D142,0)</f>
        <v>683</v>
      </c>
      <c r="E160" s="61">
        <f t="shared" si="94"/>
        <v>818</v>
      </c>
      <c r="F160" s="61">
        <f t="shared" si="94"/>
        <v>828</v>
      </c>
      <c r="G160" s="61">
        <f t="shared" si="94"/>
        <v>1046</v>
      </c>
      <c r="H160" s="61">
        <f t="shared" si="94"/>
        <v>1088</v>
      </c>
      <c r="I160" s="61">
        <f t="shared" si="94"/>
        <v>1036</v>
      </c>
      <c r="J160" s="61">
        <f t="shared" ref="J160:L160" si="95">ROUND(J84*J123/J142,0)</f>
        <v>1153</v>
      </c>
      <c r="K160" s="61">
        <f t="shared" si="95"/>
        <v>1582</v>
      </c>
      <c r="L160" s="61">
        <f t="shared" si="95"/>
        <v>1871</v>
      </c>
      <c r="M160" s="61">
        <f t="shared" ref="M160" si="96">ROUND(M84*M123/M142,0)</f>
        <v>1022</v>
      </c>
    </row>
    <row r="161" spans="1:14" x14ac:dyDescent="0.2">
      <c r="B161" s="121" t="s">
        <v>200</v>
      </c>
      <c r="C161" s="61">
        <f>ROUND(C85*C124/C143,0)</f>
        <v>102</v>
      </c>
      <c r="D161" s="61">
        <f t="shared" ref="D161:I161" si="97">ROUND(D85*D124/D143,0)</f>
        <v>109</v>
      </c>
      <c r="E161" s="61">
        <f t="shared" si="97"/>
        <v>105</v>
      </c>
      <c r="F161" s="61">
        <f t="shared" si="97"/>
        <v>110</v>
      </c>
      <c r="G161" s="61">
        <f t="shared" si="97"/>
        <v>76</v>
      </c>
      <c r="H161" s="61">
        <f t="shared" si="97"/>
        <v>54</v>
      </c>
      <c r="I161" s="61">
        <f t="shared" si="97"/>
        <v>49</v>
      </c>
      <c r="J161" s="61">
        <f t="shared" ref="J161:L161" si="98">ROUND(J85*J124/J143,0)</f>
        <v>53</v>
      </c>
      <c r="K161" s="61">
        <f t="shared" si="98"/>
        <v>53</v>
      </c>
      <c r="L161" s="61">
        <f t="shared" si="98"/>
        <v>34</v>
      </c>
      <c r="M161" s="191">
        <v>0</v>
      </c>
    </row>
    <row r="162" spans="1:14" x14ac:dyDescent="0.2">
      <c r="B162" s="137" t="s">
        <v>201</v>
      </c>
      <c r="C162" s="138"/>
      <c r="D162" s="138"/>
      <c r="E162" s="138"/>
      <c r="F162" s="138"/>
      <c r="G162" s="138"/>
      <c r="H162" s="138"/>
      <c r="I162" s="138"/>
    </row>
    <row r="163" spans="1:14" x14ac:dyDescent="0.2">
      <c r="B163" s="121" t="s">
        <v>202</v>
      </c>
      <c r="C163" s="61">
        <f>ROUND(C87*C126/C145,0)</f>
        <v>97</v>
      </c>
      <c r="D163" s="61">
        <f t="shared" ref="D163:L164" si="99">ROUND(D87*D126/D145,0)</f>
        <v>88</v>
      </c>
      <c r="E163" s="61">
        <f t="shared" si="99"/>
        <v>94</v>
      </c>
      <c r="F163" s="61">
        <f t="shared" si="99"/>
        <v>102</v>
      </c>
      <c r="G163" s="61">
        <f t="shared" si="99"/>
        <v>97</v>
      </c>
      <c r="H163" s="61">
        <f t="shared" si="99"/>
        <v>90</v>
      </c>
      <c r="I163" s="61">
        <f t="shared" si="99"/>
        <v>83</v>
      </c>
      <c r="J163" s="61">
        <f t="shared" si="99"/>
        <v>98</v>
      </c>
      <c r="K163" s="61">
        <f t="shared" si="99"/>
        <v>91</v>
      </c>
      <c r="L163" s="61">
        <f t="shared" si="99"/>
        <v>122</v>
      </c>
      <c r="M163" s="61">
        <f t="shared" ref="M163" si="100">ROUND(M87*M126/M145,0)</f>
        <v>45</v>
      </c>
    </row>
    <row r="164" spans="1:14" x14ac:dyDescent="0.2">
      <c r="B164" s="137" t="s">
        <v>203</v>
      </c>
      <c r="C164" s="138"/>
      <c r="D164" s="138"/>
      <c r="E164" s="138"/>
      <c r="F164" s="138"/>
      <c r="G164" s="138"/>
      <c r="H164" s="138"/>
      <c r="I164" s="138"/>
      <c r="K164" s="61">
        <f t="shared" si="99"/>
        <v>31</v>
      </c>
      <c r="L164" s="61">
        <f t="shared" si="99"/>
        <v>39</v>
      </c>
      <c r="M164" s="61">
        <f t="shared" ref="M164" si="101">ROUND(M88*M127/M146,0)</f>
        <v>5</v>
      </c>
    </row>
    <row r="165" spans="1:14" x14ac:dyDescent="0.2">
      <c r="B165" s="137" t="s">
        <v>204</v>
      </c>
      <c r="C165" s="138"/>
      <c r="D165" s="138"/>
      <c r="E165" s="138"/>
      <c r="F165" s="138"/>
      <c r="G165" s="138"/>
      <c r="H165" s="138"/>
      <c r="I165" s="138"/>
    </row>
    <row r="166" spans="1:14" x14ac:dyDescent="0.2">
      <c r="B166" s="137" t="s">
        <v>205</v>
      </c>
      <c r="C166" s="138"/>
      <c r="D166" s="138"/>
      <c r="E166" s="138"/>
      <c r="F166" s="138"/>
      <c r="G166" s="138"/>
      <c r="H166" s="138"/>
      <c r="I166" s="138"/>
    </row>
    <row r="167" spans="1:14" x14ac:dyDescent="0.2">
      <c r="B167" s="45" t="s">
        <v>218</v>
      </c>
      <c r="C167" s="53">
        <f>SUM(C168:C174)</f>
        <v>123</v>
      </c>
      <c r="D167" s="53">
        <f t="shared" ref="D167:H167" si="102">SUM(D168:D174)</f>
        <v>143</v>
      </c>
      <c r="E167" s="53">
        <f t="shared" si="102"/>
        <v>164</v>
      </c>
      <c r="F167" s="53">
        <f t="shared" si="102"/>
        <v>159</v>
      </c>
      <c r="G167" s="53">
        <f t="shared" si="102"/>
        <v>157</v>
      </c>
      <c r="H167" s="53">
        <f t="shared" si="102"/>
        <v>155</v>
      </c>
      <c r="I167" s="53">
        <f t="shared" ref="I167:J167" si="103">SUM(I168:I174)</f>
        <v>144</v>
      </c>
      <c r="J167" s="53">
        <f t="shared" si="103"/>
        <v>134</v>
      </c>
      <c r="K167" s="53">
        <f t="shared" ref="K167:L167" si="104">SUM(K168:K174)</f>
        <v>133</v>
      </c>
      <c r="L167" s="53">
        <f t="shared" si="104"/>
        <v>154</v>
      </c>
      <c r="M167" s="53">
        <f t="shared" ref="M167" si="105">SUM(M168:M174)</f>
        <v>126</v>
      </c>
    </row>
    <row r="168" spans="1:14" x14ac:dyDescent="0.2">
      <c r="B168" s="124" t="s">
        <v>199</v>
      </c>
      <c r="C168" s="55">
        <f>ROUND(C84*C132/C142,0)</f>
        <v>123</v>
      </c>
      <c r="D168" s="55">
        <f t="shared" ref="D168:I168" si="106">ROUND(D84*D132/D142,0)</f>
        <v>143</v>
      </c>
      <c r="E168" s="55">
        <f t="shared" si="106"/>
        <v>164</v>
      </c>
      <c r="F168" s="55">
        <f t="shared" si="106"/>
        <v>159</v>
      </c>
      <c r="G168" s="55">
        <f t="shared" si="106"/>
        <v>157</v>
      </c>
      <c r="H168" s="55">
        <f t="shared" si="106"/>
        <v>155</v>
      </c>
      <c r="I168" s="55">
        <f t="shared" si="106"/>
        <v>144</v>
      </c>
      <c r="J168" s="55">
        <f t="shared" ref="J168:L168" si="107">ROUND(J84*J132/J142,0)</f>
        <v>134</v>
      </c>
      <c r="K168" s="55">
        <f t="shared" si="107"/>
        <v>133</v>
      </c>
      <c r="L168" s="55">
        <f t="shared" si="107"/>
        <v>154</v>
      </c>
      <c r="M168" s="55">
        <f t="shared" ref="M168" si="108">ROUND(M84*M132/M142,0)</f>
        <v>126</v>
      </c>
    </row>
    <row r="169" spans="1:14" x14ac:dyDescent="0.2">
      <c r="B169" s="125" t="s">
        <v>200</v>
      </c>
      <c r="C169" s="55">
        <f>ROUND(C85*C133/C143,0)</f>
        <v>0</v>
      </c>
      <c r="D169" s="55">
        <f t="shared" ref="D169:I169" si="109">ROUND(D85*D133/D143,0)</f>
        <v>0</v>
      </c>
      <c r="E169" s="55">
        <f t="shared" si="109"/>
        <v>0</v>
      </c>
      <c r="F169" s="55">
        <f t="shared" si="109"/>
        <v>0</v>
      </c>
      <c r="G169" s="55">
        <f t="shared" si="109"/>
        <v>0</v>
      </c>
      <c r="H169" s="55">
        <f t="shared" si="109"/>
        <v>0</v>
      </c>
      <c r="I169" s="55">
        <f t="shared" si="109"/>
        <v>0</v>
      </c>
      <c r="J169" s="55">
        <f t="shared" ref="J169:L169" si="110">ROUND(J85*J133/J143,0)</f>
        <v>0</v>
      </c>
      <c r="K169" s="55">
        <f t="shared" si="110"/>
        <v>0</v>
      </c>
      <c r="L169" s="55">
        <f t="shared" si="110"/>
        <v>0</v>
      </c>
      <c r="M169" s="114">
        <v>0</v>
      </c>
    </row>
    <row r="170" spans="1:14" x14ac:dyDescent="0.2">
      <c r="B170" s="133" t="s">
        <v>201</v>
      </c>
      <c r="C170" s="134"/>
      <c r="D170" s="134"/>
      <c r="E170" s="134"/>
      <c r="F170" s="134"/>
      <c r="G170" s="134"/>
      <c r="H170" s="134"/>
      <c r="I170" s="134"/>
      <c r="J170" s="56"/>
      <c r="K170" s="56"/>
      <c r="L170" s="56"/>
      <c r="M170" s="56"/>
    </row>
    <row r="171" spans="1:14" x14ac:dyDescent="0.2">
      <c r="B171" s="125" t="s">
        <v>202</v>
      </c>
      <c r="C171" s="55">
        <f>ROUND(C87*C135/C145,0)</f>
        <v>0</v>
      </c>
      <c r="D171" s="55">
        <f t="shared" ref="D171:L171" si="111">ROUND(D87*D135/D145,0)</f>
        <v>0</v>
      </c>
      <c r="E171" s="55">
        <f t="shared" si="111"/>
        <v>0</v>
      </c>
      <c r="F171" s="55">
        <f t="shared" si="111"/>
        <v>0</v>
      </c>
      <c r="G171" s="55">
        <f t="shared" si="111"/>
        <v>0</v>
      </c>
      <c r="H171" s="55">
        <f t="shared" si="111"/>
        <v>0</v>
      </c>
      <c r="I171" s="55">
        <f t="shared" si="111"/>
        <v>0</v>
      </c>
      <c r="J171" s="55">
        <f t="shared" si="111"/>
        <v>0</v>
      </c>
      <c r="K171" s="55">
        <f t="shared" si="111"/>
        <v>0</v>
      </c>
      <c r="L171" s="55">
        <f t="shared" si="111"/>
        <v>0</v>
      </c>
      <c r="M171" s="55">
        <f t="shared" ref="M171" si="112">ROUND(M87*M135/M145,0)</f>
        <v>0</v>
      </c>
    </row>
    <row r="172" spans="1:14" x14ac:dyDescent="0.2">
      <c r="B172" s="133" t="s">
        <v>203</v>
      </c>
      <c r="C172" s="134"/>
      <c r="D172" s="134"/>
      <c r="E172" s="134"/>
      <c r="F172" s="134"/>
      <c r="G172" s="134"/>
      <c r="H172" s="134"/>
      <c r="I172" s="134"/>
      <c r="J172" s="56"/>
      <c r="K172" s="56"/>
      <c r="L172" s="56"/>
      <c r="M172" s="56"/>
    </row>
    <row r="173" spans="1:14" x14ac:dyDescent="0.2">
      <c r="B173" s="133" t="s">
        <v>204</v>
      </c>
      <c r="C173" s="134"/>
      <c r="D173" s="134"/>
      <c r="E173" s="134"/>
      <c r="F173" s="134"/>
      <c r="G173" s="134"/>
      <c r="H173" s="134"/>
      <c r="I173" s="134"/>
      <c r="J173" s="56"/>
      <c r="K173" s="56"/>
      <c r="L173" s="56"/>
      <c r="M173" s="56"/>
    </row>
    <row r="174" spans="1:14" x14ac:dyDescent="0.2">
      <c r="B174" s="135" t="s">
        <v>205</v>
      </c>
      <c r="C174" s="136"/>
      <c r="D174" s="136"/>
      <c r="E174" s="136"/>
      <c r="F174" s="136"/>
      <c r="G174" s="136"/>
      <c r="H174" s="136"/>
      <c r="I174" s="136"/>
      <c r="J174" s="78"/>
      <c r="K174" s="78"/>
      <c r="L174" s="78"/>
      <c r="M174" s="78"/>
    </row>
    <row r="175" spans="1:14" x14ac:dyDescent="0.2">
      <c r="B175" s="614" t="s">
        <v>627</v>
      </c>
      <c r="C175" s="612">
        <f>C151+C159+C167-地域観光消費2!D13</f>
        <v>0</v>
      </c>
      <c r="D175" s="612">
        <f>D151+D159+D167-地域観光消費2!E13</f>
        <v>0</v>
      </c>
      <c r="E175" s="612">
        <f>E151+E159+E167-地域観光消費2!F13</f>
        <v>0</v>
      </c>
      <c r="F175" s="612">
        <f>F151+F159+F167-地域観光消費2!G13</f>
        <v>0</v>
      </c>
      <c r="G175" s="612">
        <f>G151+G159+G167-地域観光消費2!H13</f>
        <v>0</v>
      </c>
      <c r="H175" s="612">
        <f>H151+H159+H167-地域観光消費2!I13</f>
        <v>0</v>
      </c>
      <c r="I175" s="612">
        <f>I151+I159+I167-地域観光消費2!J13</f>
        <v>0</v>
      </c>
      <c r="J175" s="612">
        <f>J151+J159+J167-地域観光消費2!K13</f>
        <v>0</v>
      </c>
      <c r="K175" s="612">
        <f>K151+K159+K167-地域観光消費2!L13</f>
        <v>0</v>
      </c>
      <c r="L175" s="612">
        <f>L151+L159+L167-地域観光消費2!M13</f>
        <v>0</v>
      </c>
      <c r="M175" s="612">
        <f>M151+M159+M167-地域観光消費2!N13</f>
        <v>1</v>
      </c>
      <c r="N175" s="156" t="s">
        <v>628</v>
      </c>
    </row>
    <row r="176" spans="1:14" x14ac:dyDescent="0.2">
      <c r="A176" t="s">
        <v>296</v>
      </c>
      <c r="B176" s="168" t="s">
        <v>297</v>
      </c>
      <c r="C176" s="156">
        <f>交通費単価!E22</f>
        <v>2440</v>
      </c>
      <c r="D176" s="156">
        <f>交通費単価!H22</f>
        <v>2440</v>
      </c>
      <c r="E176" s="61">
        <f>交通費単価!K22</f>
        <v>2440</v>
      </c>
      <c r="F176" s="156">
        <f>交通費単価!O22</f>
        <v>2440</v>
      </c>
      <c r="G176" s="156">
        <f>交通費単価!S22</f>
        <v>2440</v>
      </c>
      <c r="H176" s="156">
        <f>交通費単価!W22</f>
        <v>2440</v>
      </c>
      <c r="I176" s="156">
        <f>交通費単価!AA22</f>
        <v>2303</v>
      </c>
      <c r="J176" s="156">
        <f>交通費単価!AE22</f>
        <v>2090</v>
      </c>
      <c r="K176" s="156">
        <f>交通費単価!AI22</f>
        <v>1862</v>
      </c>
      <c r="L176" s="156">
        <f>交通費単価!AM22</f>
        <v>1659</v>
      </c>
      <c r="M176" s="156">
        <f>交通費単価!AQ22</f>
        <v>1478</v>
      </c>
    </row>
    <row r="177" spans="1:14" x14ac:dyDescent="0.2">
      <c r="B177" s="168" t="s">
        <v>298</v>
      </c>
      <c r="C177" s="156">
        <f>交通費単価!E23</f>
        <v>13180</v>
      </c>
      <c r="D177" s="156">
        <f>交通費単価!H23</f>
        <v>13180</v>
      </c>
      <c r="E177" s="61">
        <f>交通費単価!K23</f>
        <v>13180</v>
      </c>
      <c r="F177" s="156">
        <f>交通費単価!O23</f>
        <v>13580</v>
      </c>
      <c r="G177" s="156">
        <f>交通費単価!S23</f>
        <v>13590</v>
      </c>
      <c r="H177" s="156">
        <f>交通費単価!W23</f>
        <v>13580</v>
      </c>
      <c r="I177" s="156">
        <f>交通費単価!AA23</f>
        <v>12817</v>
      </c>
      <c r="J177" s="156">
        <f>交通費単価!AE23</f>
        <v>12450</v>
      </c>
      <c r="K177" s="156">
        <f>交通費単価!AI23</f>
        <v>12408</v>
      </c>
      <c r="L177" s="156">
        <f>交通費単価!AM23</f>
        <v>12611</v>
      </c>
      <c r="M177" s="156">
        <f>交通費単価!AQ23</f>
        <v>12792</v>
      </c>
    </row>
    <row r="178" spans="1:14" x14ac:dyDescent="0.2">
      <c r="A178" s="120" t="s">
        <v>302</v>
      </c>
      <c r="B178" s="169" t="s">
        <v>299</v>
      </c>
      <c r="C178" s="53">
        <f t="shared" ref="C178:I179" si="113">C176*C7/1000</f>
        <v>32976.6</v>
      </c>
      <c r="D178" s="53">
        <f t="shared" si="113"/>
        <v>31314.959999999999</v>
      </c>
      <c r="E178" s="53">
        <f t="shared" si="113"/>
        <v>31815.16</v>
      </c>
      <c r="F178" s="53">
        <f t="shared" si="113"/>
        <v>33669.230600000003</v>
      </c>
      <c r="G178" s="53">
        <f t="shared" si="113"/>
        <v>33325.519999999997</v>
      </c>
      <c r="H178" s="53">
        <f t="shared" si="113"/>
        <v>33828.160000000003</v>
      </c>
      <c r="I178" s="53">
        <f t="shared" si="113"/>
        <v>32133.593184000001</v>
      </c>
      <c r="J178" s="53">
        <f t="shared" ref="J178:K178" si="114">J176*J7/1000</f>
        <v>28582.84</v>
      </c>
      <c r="K178" s="53">
        <f t="shared" si="114"/>
        <v>25678.842000000001</v>
      </c>
      <c r="L178" s="53">
        <f t="shared" ref="L178:M178" si="115">L176*L7/1000</f>
        <v>23285.125101000001</v>
      </c>
      <c r="M178" s="53">
        <f t="shared" si="115"/>
        <v>11039.988987999999</v>
      </c>
    </row>
    <row r="179" spans="1:14" x14ac:dyDescent="0.2">
      <c r="B179" s="170" t="s">
        <v>300</v>
      </c>
      <c r="C179" s="55">
        <f t="shared" si="113"/>
        <v>5416.98</v>
      </c>
      <c r="D179" s="55">
        <f t="shared" si="113"/>
        <v>5496.06</v>
      </c>
      <c r="E179" s="55">
        <f t="shared" si="113"/>
        <v>5351.08</v>
      </c>
      <c r="F179" s="55">
        <f t="shared" si="113"/>
        <v>6426.0152600000001</v>
      </c>
      <c r="G179" s="55">
        <f t="shared" si="113"/>
        <v>7297.83</v>
      </c>
      <c r="H179" s="55">
        <f t="shared" si="113"/>
        <v>8107.26</v>
      </c>
      <c r="I179" s="55">
        <f t="shared" si="113"/>
        <v>7485.1279999999997</v>
      </c>
      <c r="J179" s="55">
        <f t="shared" ref="J179:K179" si="116">J177*J8/1000</f>
        <v>7719</v>
      </c>
      <c r="K179" s="55">
        <f t="shared" si="116"/>
        <v>8524.2960000000003</v>
      </c>
      <c r="L179" s="55">
        <f t="shared" ref="L179:M179" si="117">L177*L8/1000</f>
        <v>8712.5237369999995</v>
      </c>
      <c r="M179" s="55">
        <f t="shared" si="117"/>
        <v>5447.6522879999993</v>
      </c>
    </row>
    <row r="180" spans="1:14" x14ac:dyDescent="0.2">
      <c r="B180" s="171" t="s">
        <v>301</v>
      </c>
      <c r="C180" s="68">
        <f>C178+C179</f>
        <v>38393.58</v>
      </c>
      <c r="D180" s="68">
        <f t="shared" ref="D180:H180" si="118">D178+D179</f>
        <v>36811.019999999997</v>
      </c>
      <c r="E180" s="68">
        <f t="shared" si="118"/>
        <v>37166.239999999998</v>
      </c>
      <c r="F180" s="68">
        <f t="shared" si="118"/>
        <v>40095.245860000003</v>
      </c>
      <c r="G180" s="68">
        <f t="shared" si="118"/>
        <v>40623.35</v>
      </c>
      <c r="H180" s="68">
        <f t="shared" si="118"/>
        <v>41935.420000000006</v>
      </c>
      <c r="I180" s="68">
        <f t="shared" ref="I180:J180" si="119">I178+I179</f>
        <v>39618.721184000002</v>
      </c>
      <c r="J180" s="68">
        <f t="shared" si="119"/>
        <v>36301.839999999997</v>
      </c>
      <c r="K180" s="68">
        <f t="shared" ref="K180:L180" si="120">K178+K179</f>
        <v>34203.137999999999</v>
      </c>
      <c r="L180" s="68">
        <f t="shared" si="120"/>
        <v>31997.648838000001</v>
      </c>
      <c r="M180" s="68">
        <f t="shared" ref="M180" si="121">M178+M179</f>
        <v>16487.641275999998</v>
      </c>
    </row>
    <row r="181" spans="1:14" x14ac:dyDescent="0.2">
      <c r="A181" s="172" t="s">
        <v>303</v>
      </c>
      <c r="B181" s="174" t="s">
        <v>304</v>
      </c>
      <c r="C181" s="175">
        <f>ROUND(C183*C178/C180,0)</f>
        <v>33180</v>
      </c>
      <c r="D181" s="175">
        <f t="shared" ref="D181:H181" si="122">ROUND(D183*D178/D180,0)</f>
        <v>31867</v>
      </c>
      <c r="E181" s="175">
        <f t="shared" si="122"/>
        <v>32257</v>
      </c>
      <c r="F181" s="175">
        <f t="shared" si="122"/>
        <v>33207</v>
      </c>
      <c r="G181" s="175">
        <f t="shared" si="122"/>
        <v>31981</v>
      </c>
      <c r="H181" s="175">
        <f t="shared" si="122"/>
        <v>35411</v>
      </c>
      <c r="I181" s="175">
        <f t="shared" ref="I181:J181" si="123">ROUND(I183*I178/I180,0)</f>
        <v>40547</v>
      </c>
      <c r="J181" s="175">
        <f t="shared" si="123"/>
        <v>39485</v>
      </c>
      <c r="K181" s="175">
        <f t="shared" ref="K181:L181" si="124">ROUND(K183*K178/K180,0)</f>
        <v>35285</v>
      </c>
      <c r="L181" s="175">
        <f t="shared" si="124"/>
        <v>38842</v>
      </c>
      <c r="M181" s="175">
        <f t="shared" ref="M181" si="125">ROUND(M183*M178/M180,0)</f>
        <v>30370</v>
      </c>
    </row>
    <row r="182" spans="1:14" x14ac:dyDescent="0.2">
      <c r="B182" s="176" t="s">
        <v>305</v>
      </c>
      <c r="C182" s="57">
        <f>C183-C181</f>
        <v>5450</v>
      </c>
      <c r="D182" s="57">
        <f t="shared" ref="D182:H182" si="126">D183-D181</f>
        <v>5593</v>
      </c>
      <c r="E182" s="57">
        <f t="shared" si="126"/>
        <v>5425</v>
      </c>
      <c r="F182" s="57">
        <f t="shared" si="126"/>
        <v>6338</v>
      </c>
      <c r="G182" s="57">
        <f t="shared" si="126"/>
        <v>7004</v>
      </c>
      <c r="H182" s="57">
        <f t="shared" si="126"/>
        <v>8486</v>
      </c>
      <c r="I182" s="57">
        <f t="shared" ref="I182:J182" si="127">I183-I181</f>
        <v>9445</v>
      </c>
      <c r="J182" s="57">
        <f t="shared" si="127"/>
        <v>10663</v>
      </c>
      <c r="K182" s="57">
        <f t="shared" ref="K182:L182" si="128">K183-K181</f>
        <v>11713</v>
      </c>
      <c r="L182" s="57">
        <f t="shared" si="128"/>
        <v>14533</v>
      </c>
      <c r="M182" s="57">
        <f t="shared" ref="M182" si="129">M183-M181</f>
        <v>14986</v>
      </c>
    </row>
    <row r="183" spans="1:14" x14ac:dyDescent="0.2">
      <c r="B183" s="171" t="s">
        <v>306</v>
      </c>
      <c r="C183" s="68">
        <f>C98</f>
        <v>38630</v>
      </c>
      <c r="D183" s="68">
        <f t="shared" ref="D183:I183" si="130">D98</f>
        <v>37460</v>
      </c>
      <c r="E183" s="68">
        <f t="shared" si="130"/>
        <v>37682</v>
      </c>
      <c r="F183" s="68">
        <f t="shared" si="130"/>
        <v>39545</v>
      </c>
      <c r="G183" s="68">
        <f t="shared" si="130"/>
        <v>38985</v>
      </c>
      <c r="H183" s="68">
        <f t="shared" si="130"/>
        <v>43897</v>
      </c>
      <c r="I183" s="68">
        <f t="shared" si="130"/>
        <v>49992</v>
      </c>
      <c r="J183" s="68">
        <f t="shared" ref="J183:K183" si="131">J98</f>
        <v>50148</v>
      </c>
      <c r="K183" s="68">
        <f t="shared" si="131"/>
        <v>46998</v>
      </c>
      <c r="L183" s="68">
        <f t="shared" ref="L183:M183" si="132">L98</f>
        <v>53375</v>
      </c>
      <c r="M183" s="68">
        <f t="shared" si="132"/>
        <v>45356</v>
      </c>
    </row>
    <row r="184" spans="1:14" x14ac:dyDescent="0.2">
      <c r="M184" s="56"/>
    </row>
    <row r="185" spans="1:14" x14ac:dyDescent="0.2">
      <c r="A185" t="s">
        <v>214</v>
      </c>
      <c r="C185" s="122" t="s">
        <v>210</v>
      </c>
      <c r="D185" s="122" t="s">
        <v>70</v>
      </c>
      <c r="E185" s="123" t="s">
        <v>67</v>
      </c>
      <c r="F185" s="122" t="s">
        <v>61</v>
      </c>
      <c r="G185" s="122" t="s">
        <v>60</v>
      </c>
      <c r="H185" s="122" t="s">
        <v>75</v>
      </c>
      <c r="I185" s="122" t="s">
        <v>76</v>
      </c>
      <c r="J185" s="122" t="s">
        <v>481</v>
      </c>
      <c r="K185" s="122" t="s">
        <v>579</v>
      </c>
      <c r="L185" s="122" t="s">
        <v>597</v>
      </c>
      <c r="M185" s="50" t="s">
        <v>663</v>
      </c>
    </row>
    <row r="186" spans="1:14" x14ac:dyDescent="0.2">
      <c r="B186" s="45" t="s">
        <v>216</v>
      </c>
      <c r="C186" s="53">
        <f>C187+C188</f>
        <v>6908</v>
      </c>
      <c r="D186" s="53">
        <f t="shared" ref="D186:H186" si="133">D187+D188</f>
        <v>7022</v>
      </c>
      <c r="E186" s="53">
        <f t="shared" si="133"/>
        <v>7355</v>
      </c>
      <c r="F186" s="53">
        <f t="shared" si="133"/>
        <v>7961</v>
      </c>
      <c r="G186" s="53">
        <f t="shared" si="133"/>
        <v>7989</v>
      </c>
      <c r="H186" s="53">
        <f t="shared" si="133"/>
        <v>9651</v>
      </c>
      <c r="I186" s="53">
        <f t="shared" ref="I186:J186" si="134">I187+I188</f>
        <v>11549</v>
      </c>
      <c r="J186" s="53">
        <f t="shared" si="134"/>
        <v>11622</v>
      </c>
      <c r="K186" s="53">
        <f t="shared" ref="K186:L186" si="135">K187+K188</f>
        <v>11553</v>
      </c>
      <c r="L186" s="53">
        <f t="shared" si="135"/>
        <v>13965</v>
      </c>
      <c r="M186" s="53">
        <f t="shared" ref="M186" si="136">M187+M188</f>
        <v>12843</v>
      </c>
    </row>
    <row r="187" spans="1:14" x14ac:dyDescent="0.2">
      <c r="B187" s="124" t="s">
        <v>206</v>
      </c>
      <c r="C187" s="55">
        <f>ROUND(C181*C112/C139,0)</f>
        <v>3169</v>
      </c>
      <c r="D187" s="55">
        <f t="shared" ref="D187:H187" si="137">ROUND(D181*D112/D139,0)</f>
        <v>3241</v>
      </c>
      <c r="E187" s="55">
        <f t="shared" si="137"/>
        <v>3751</v>
      </c>
      <c r="F187" s="55">
        <f t="shared" si="137"/>
        <v>3582</v>
      </c>
      <c r="G187" s="55">
        <f t="shared" si="137"/>
        <v>3232</v>
      </c>
      <c r="H187" s="55">
        <f t="shared" si="137"/>
        <v>3803</v>
      </c>
      <c r="I187" s="55">
        <f t="shared" ref="I187:J187" si="138">ROUND(I181*I112/I139,0)</f>
        <v>4891</v>
      </c>
      <c r="J187" s="55">
        <f t="shared" si="138"/>
        <v>4047</v>
      </c>
      <c r="K187" s="55">
        <f t="shared" ref="K187:L187" si="139">ROUND(K181*K112/K139,0)</f>
        <v>3917</v>
      </c>
      <c r="L187" s="55">
        <f t="shared" si="139"/>
        <v>4769</v>
      </c>
      <c r="M187" s="55">
        <f t="shared" ref="M187" si="140">ROUND(M181*M112/M139,0)</f>
        <v>3347</v>
      </c>
    </row>
    <row r="188" spans="1:14" x14ac:dyDescent="0.2">
      <c r="B188" s="125" t="s">
        <v>207</v>
      </c>
      <c r="C188" s="55">
        <f>ROUND(C182*C113/C140,0)</f>
        <v>3739</v>
      </c>
      <c r="D188" s="55">
        <f t="shared" ref="D188:H188" si="141">ROUND(D182*D113/D140,0)</f>
        <v>3781</v>
      </c>
      <c r="E188" s="55">
        <f t="shared" si="141"/>
        <v>3604</v>
      </c>
      <c r="F188" s="55">
        <f t="shared" si="141"/>
        <v>4379</v>
      </c>
      <c r="G188" s="55">
        <f t="shared" si="141"/>
        <v>4757</v>
      </c>
      <c r="H188" s="55">
        <f t="shared" si="141"/>
        <v>5848</v>
      </c>
      <c r="I188" s="55">
        <f t="shared" ref="I188:J188" si="142">ROUND(I182*I113/I140,0)</f>
        <v>6658</v>
      </c>
      <c r="J188" s="55">
        <f t="shared" si="142"/>
        <v>7575</v>
      </c>
      <c r="K188" s="55">
        <f t="shared" ref="K188:L188" si="143">ROUND(K182*K113/K140,0)</f>
        <v>7636</v>
      </c>
      <c r="L188" s="55">
        <f t="shared" si="143"/>
        <v>9196</v>
      </c>
      <c r="M188" s="55">
        <f t="shared" ref="M188" si="144">ROUND(M182*M113/M140,0)</f>
        <v>9496</v>
      </c>
    </row>
    <row r="189" spans="1:14" x14ac:dyDescent="0.2">
      <c r="B189" s="45" t="s">
        <v>217</v>
      </c>
      <c r="C189" s="53">
        <f>C190+C191</f>
        <v>31029</v>
      </c>
      <c r="D189" s="53">
        <f t="shared" ref="D189:H189" si="145">D190+D191</f>
        <v>29664</v>
      </c>
      <c r="E189" s="53">
        <f t="shared" si="145"/>
        <v>29493</v>
      </c>
      <c r="F189" s="53">
        <f t="shared" si="145"/>
        <v>30607</v>
      </c>
      <c r="G189" s="53">
        <f t="shared" si="145"/>
        <v>30080</v>
      </c>
      <c r="H189" s="53">
        <f t="shared" si="145"/>
        <v>33199</v>
      </c>
      <c r="I189" s="53">
        <f t="shared" ref="I189:J189" si="146">I190+I191</f>
        <v>37162</v>
      </c>
      <c r="J189" s="53">
        <f t="shared" si="146"/>
        <v>37298</v>
      </c>
      <c r="K189" s="53">
        <f t="shared" ref="K189:L189" si="147">K190+K191</f>
        <v>34336</v>
      </c>
      <c r="L189" s="53">
        <f t="shared" si="147"/>
        <v>38084</v>
      </c>
      <c r="M189" s="53">
        <f t="shared" ref="M189" si="148">M190+M191</f>
        <v>31316</v>
      </c>
    </row>
    <row r="190" spans="1:14" x14ac:dyDescent="0.2">
      <c r="B190" s="622" t="s">
        <v>206</v>
      </c>
      <c r="C190" s="134">
        <f>ROUND(C181*C121/C139,0)+2</f>
        <v>29531</v>
      </c>
      <c r="D190" s="134">
        <f>ROUND(D181*D121/D139,0)+1</f>
        <v>28106</v>
      </c>
      <c r="E190" s="134">
        <f>ROUND(E181*E121/E139,0)-1</f>
        <v>27925</v>
      </c>
      <c r="F190" s="134">
        <f>ROUND(F181*F121/F139,0)-1</f>
        <v>28916</v>
      </c>
      <c r="G190" s="623">
        <f t="shared" ref="G190" si="149">ROUND(G181*G121/G139,0)</f>
        <v>28100</v>
      </c>
      <c r="H190" s="134">
        <f>ROUND(H181*H121/H139,0)+1</f>
        <v>30867</v>
      </c>
      <c r="I190" s="623">
        <f t="shared" ref="I190:J190" si="150">ROUND(I181*I121/I139,0)</f>
        <v>34688</v>
      </c>
      <c r="J190" s="623">
        <f t="shared" si="150"/>
        <v>34501</v>
      </c>
      <c r="K190" s="623">
        <f t="shared" ref="K190" si="151">ROUND(K181*K121/K139,0)</f>
        <v>30547</v>
      </c>
      <c r="L190" s="134">
        <f>ROUND(L181*L121/L139,0)-1</f>
        <v>33124</v>
      </c>
      <c r="M190" s="134">
        <f>ROUND(M181*M121/M139,0)</f>
        <v>26406</v>
      </c>
      <c r="N190" t="s">
        <v>631</v>
      </c>
    </row>
    <row r="191" spans="1:14" x14ac:dyDescent="0.2">
      <c r="B191" s="126" t="s">
        <v>207</v>
      </c>
      <c r="C191" s="60">
        <f>ROUND(C182*C122/C140,0)</f>
        <v>1498</v>
      </c>
      <c r="D191" s="60">
        <f t="shared" ref="D191:H191" si="152">ROUND(D182*D122/D140,0)</f>
        <v>1558</v>
      </c>
      <c r="E191" s="60">
        <f t="shared" si="152"/>
        <v>1568</v>
      </c>
      <c r="F191" s="60">
        <f t="shared" si="152"/>
        <v>1691</v>
      </c>
      <c r="G191" s="60">
        <f t="shared" si="152"/>
        <v>1980</v>
      </c>
      <c r="H191" s="60">
        <f t="shared" si="152"/>
        <v>2332</v>
      </c>
      <c r="I191" s="60">
        <f t="shared" ref="I191:J191" si="153">ROUND(I182*I122/I140,0)</f>
        <v>2474</v>
      </c>
      <c r="J191" s="60">
        <f t="shared" si="153"/>
        <v>2797</v>
      </c>
      <c r="K191" s="60">
        <f t="shared" ref="K191:L191" si="154">ROUND(K182*K122/K140,0)</f>
        <v>3789</v>
      </c>
      <c r="L191" s="60">
        <f t="shared" si="154"/>
        <v>4960</v>
      </c>
      <c r="M191" s="60">
        <f t="shared" ref="M191" si="155">ROUND(M182*M122/M140,0)</f>
        <v>4910</v>
      </c>
    </row>
    <row r="192" spans="1:14" x14ac:dyDescent="0.2">
      <c r="B192" s="56" t="s">
        <v>218</v>
      </c>
      <c r="C192" s="53">
        <f>C193+C194</f>
        <v>693</v>
      </c>
      <c r="D192" s="53">
        <f t="shared" ref="D192:H192" si="156">D193+D194</f>
        <v>774</v>
      </c>
      <c r="E192" s="53">
        <f t="shared" si="156"/>
        <v>834</v>
      </c>
      <c r="F192" s="53">
        <f t="shared" si="156"/>
        <v>977</v>
      </c>
      <c r="G192" s="53">
        <f t="shared" si="156"/>
        <v>916</v>
      </c>
      <c r="H192" s="53">
        <f t="shared" si="156"/>
        <v>1047</v>
      </c>
      <c r="I192" s="53">
        <f t="shared" ref="I192:J192" si="157">I193+I194</f>
        <v>1281</v>
      </c>
      <c r="J192" s="53">
        <f t="shared" si="157"/>
        <v>1228</v>
      </c>
      <c r="K192" s="53">
        <f t="shared" ref="K192:L192" si="158">K193+K194</f>
        <v>1109</v>
      </c>
      <c r="L192" s="53">
        <f t="shared" si="158"/>
        <v>1326</v>
      </c>
      <c r="M192" s="53">
        <f t="shared" ref="M192" si="159">M193+M194</f>
        <v>1198</v>
      </c>
    </row>
    <row r="193" spans="1:14" x14ac:dyDescent="0.2">
      <c r="B193" s="124" t="s">
        <v>206</v>
      </c>
      <c r="C193" s="55">
        <f>ROUND(C181*C130/C139,0)</f>
        <v>481</v>
      </c>
      <c r="D193" s="55">
        <f t="shared" ref="D193:H193" si="160">ROUND(D181*D130/D139,0)</f>
        <v>520</v>
      </c>
      <c r="E193" s="55">
        <f t="shared" si="160"/>
        <v>581</v>
      </c>
      <c r="F193" s="55">
        <f t="shared" si="160"/>
        <v>709</v>
      </c>
      <c r="G193" s="55">
        <f t="shared" si="160"/>
        <v>649</v>
      </c>
      <c r="H193" s="55">
        <f t="shared" si="160"/>
        <v>742</v>
      </c>
      <c r="I193" s="55">
        <f t="shared" ref="I193:J193" si="161">ROUND(I181*I130/I139,0)</f>
        <v>968</v>
      </c>
      <c r="J193" s="55">
        <f t="shared" si="161"/>
        <v>937</v>
      </c>
      <c r="K193" s="55">
        <f t="shared" ref="K193:L193" si="162">ROUND(K181*K130/K139,0)</f>
        <v>821</v>
      </c>
      <c r="L193" s="55">
        <f t="shared" si="162"/>
        <v>948</v>
      </c>
      <c r="M193" s="55">
        <f t="shared" ref="M193" si="163">ROUND(M181*M130/M139,0)</f>
        <v>618</v>
      </c>
    </row>
    <row r="194" spans="1:14" x14ac:dyDescent="0.2">
      <c r="B194" s="126" t="s">
        <v>207</v>
      </c>
      <c r="C194" s="60">
        <f>ROUND(C182*C131/C140,0)</f>
        <v>212</v>
      </c>
      <c r="D194" s="60">
        <f t="shared" ref="D194:H194" si="164">ROUND(D182*D131/D140,0)</f>
        <v>254</v>
      </c>
      <c r="E194" s="60">
        <f t="shared" si="164"/>
        <v>253</v>
      </c>
      <c r="F194" s="60">
        <f t="shared" si="164"/>
        <v>268</v>
      </c>
      <c r="G194" s="60">
        <f t="shared" si="164"/>
        <v>267</v>
      </c>
      <c r="H194" s="60">
        <f t="shared" si="164"/>
        <v>305</v>
      </c>
      <c r="I194" s="60">
        <f t="shared" ref="I194:J194" si="165">ROUND(I182*I131/I140,0)</f>
        <v>313</v>
      </c>
      <c r="J194" s="60">
        <f t="shared" si="165"/>
        <v>291</v>
      </c>
      <c r="K194" s="60">
        <f t="shared" ref="K194:L194" si="166">ROUND(K182*K131/K140,0)</f>
        <v>288</v>
      </c>
      <c r="L194" s="60">
        <f t="shared" si="166"/>
        <v>378</v>
      </c>
      <c r="M194" s="60">
        <f t="shared" ref="M194" si="167">ROUND(M182*M131/M140,0)</f>
        <v>580</v>
      </c>
    </row>
    <row r="195" spans="1:14" x14ac:dyDescent="0.2">
      <c r="B195" s="614" t="s">
        <v>627</v>
      </c>
      <c r="C195" s="612">
        <f>C186+C189+C192-地域観光消費2!D14</f>
        <v>0</v>
      </c>
      <c r="D195" s="612">
        <f>D186+D189+D192-地域観光消費2!E14</f>
        <v>0</v>
      </c>
      <c r="E195" s="612">
        <f>E186+E189+E192-地域観光消費2!F14</f>
        <v>0</v>
      </c>
      <c r="F195" s="612">
        <f>F186+F189+F192-地域観光消費2!G14</f>
        <v>0</v>
      </c>
      <c r="G195" s="612">
        <f>G186+G189+G192-地域観光消費2!H14</f>
        <v>0</v>
      </c>
      <c r="H195" s="612">
        <f>H186+H189+H192-地域観光消費2!I14</f>
        <v>0</v>
      </c>
      <c r="I195" s="612">
        <f>I186+I189+I192-地域観光消費2!J14</f>
        <v>0</v>
      </c>
      <c r="J195" s="612">
        <f>J186+J189+J192-地域観光消費2!K14</f>
        <v>0</v>
      </c>
      <c r="K195" s="612">
        <f>K186+K189+K192-地域観光消費2!L14</f>
        <v>0</v>
      </c>
      <c r="L195" s="612">
        <f>L186+L189+L192-地域観光消費2!M14</f>
        <v>0</v>
      </c>
      <c r="M195" s="612">
        <f>M186+M189+M192-地域観光消費2!N14</f>
        <v>1</v>
      </c>
    </row>
    <row r="197" spans="1:14" x14ac:dyDescent="0.2">
      <c r="A197" t="s">
        <v>215</v>
      </c>
      <c r="C197" s="122" t="s">
        <v>210</v>
      </c>
      <c r="D197" s="122" t="s">
        <v>70</v>
      </c>
      <c r="E197" s="123" t="s">
        <v>67</v>
      </c>
      <c r="F197" s="122" t="s">
        <v>61</v>
      </c>
      <c r="G197" s="122" t="s">
        <v>60</v>
      </c>
      <c r="H197" s="122" t="s">
        <v>75</v>
      </c>
      <c r="I197" s="122" t="s">
        <v>76</v>
      </c>
      <c r="J197" s="122" t="s">
        <v>481</v>
      </c>
      <c r="K197" s="122" t="s">
        <v>579</v>
      </c>
      <c r="L197" s="122" t="s">
        <v>597</v>
      </c>
      <c r="M197" s="50" t="s">
        <v>663</v>
      </c>
    </row>
    <row r="198" spans="1:14" x14ac:dyDescent="0.2">
      <c r="B198" s="45" t="s">
        <v>216</v>
      </c>
      <c r="C198" s="53">
        <f>C199+C200</f>
        <v>9422</v>
      </c>
      <c r="D198" s="53">
        <f t="shared" ref="D198:H198" si="168">D199+D200</f>
        <v>9132</v>
      </c>
      <c r="E198" s="53">
        <f t="shared" si="168"/>
        <v>10211</v>
      </c>
      <c r="F198" s="53">
        <f t="shared" si="168"/>
        <v>10489</v>
      </c>
      <c r="G198" s="53">
        <f t="shared" si="168"/>
        <v>10066</v>
      </c>
      <c r="H198" s="53">
        <f t="shared" si="168"/>
        <v>11888</v>
      </c>
      <c r="I198" s="53">
        <f t="shared" ref="I198:J198" si="169">I199+I200</f>
        <v>13262</v>
      </c>
      <c r="J198" s="53">
        <f t="shared" si="169"/>
        <v>12260</v>
      </c>
      <c r="K198" s="53">
        <f t="shared" ref="K198:L198" si="170">K199+K200</f>
        <v>12754</v>
      </c>
      <c r="L198" s="53">
        <f t="shared" si="170"/>
        <v>14224</v>
      </c>
      <c r="M198" s="53">
        <f t="shared" ref="M198" si="171">M199+M200</f>
        <v>9048</v>
      </c>
    </row>
    <row r="199" spans="1:14" x14ac:dyDescent="0.2">
      <c r="B199" s="124" t="s">
        <v>206</v>
      </c>
      <c r="C199" s="55">
        <f>ROUND(C101*C112/C139,0)</f>
        <v>6021</v>
      </c>
      <c r="D199" s="55">
        <f t="shared" ref="D199:I199" si="172">ROUND(D101*D112/D139,0)</f>
        <v>5874</v>
      </c>
      <c r="E199" s="55">
        <f t="shared" si="172"/>
        <v>6846</v>
      </c>
      <c r="F199" s="55">
        <f t="shared" si="172"/>
        <v>6534</v>
      </c>
      <c r="G199" s="55">
        <f t="shared" si="172"/>
        <v>5946</v>
      </c>
      <c r="H199" s="55">
        <f t="shared" si="172"/>
        <v>6792</v>
      </c>
      <c r="I199" s="55">
        <f t="shared" si="172"/>
        <v>8046</v>
      </c>
      <c r="J199" s="55">
        <f t="shared" ref="J199:K199" si="173">ROUND(J101*J112/J139,0)</f>
        <v>6786</v>
      </c>
      <c r="K199" s="55">
        <f t="shared" si="173"/>
        <v>7406</v>
      </c>
      <c r="L199" s="55">
        <f t="shared" ref="L199:M199" si="174">ROUND(L101*L112/L139,0)</f>
        <v>8360</v>
      </c>
      <c r="M199" s="55">
        <f t="shared" si="174"/>
        <v>4511</v>
      </c>
    </row>
    <row r="200" spans="1:14" x14ac:dyDescent="0.2">
      <c r="B200" s="125" t="s">
        <v>207</v>
      </c>
      <c r="C200" s="55">
        <f>ROUND(C102*C113/C140,0)</f>
        <v>3401</v>
      </c>
      <c r="D200" s="55">
        <f t="shared" ref="D200:I200" si="175">ROUND(D102*D113/D140,0)</f>
        <v>3258</v>
      </c>
      <c r="E200" s="55">
        <f t="shared" si="175"/>
        <v>3365</v>
      </c>
      <c r="F200" s="55">
        <f t="shared" si="175"/>
        <v>3955</v>
      </c>
      <c r="G200" s="55">
        <f t="shared" si="175"/>
        <v>4120</v>
      </c>
      <c r="H200" s="55">
        <f t="shared" si="175"/>
        <v>5096</v>
      </c>
      <c r="I200" s="55">
        <f t="shared" si="175"/>
        <v>5216</v>
      </c>
      <c r="J200" s="55">
        <f t="shared" ref="J200:K200" si="176">ROUND(J102*J113/J140,0)</f>
        <v>5474</v>
      </c>
      <c r="K200" s="55">
        <f t="shared" si="176"/>
        <v>5348</v>
      </c>
      <c r="L200" s="55">
        <f t="shared" ref="L200:M200" si="177">ROUND(L102*L113/L140,0)</f>
        <v>5864</v>
      </c>
      <c r="M200" s="55">
        <f t="shared" si="177"/>
        <v>4537</v>
      </c>
    </row>
    <row r="201" spans="1:14" x14ac:dyDescent="0.2">
      <c r="B201" s="45" t="s">
        <v>217</v>
      </c>
      <c r="C201" s="53">
        <f>C202+C203</f>
        <v>57458</v>
      </c>
      <c r="D201" s="53">
        <f t="shared" ref="D201:H201" si="178">D202+D203</f>
        <v>52269</v>
      </c>
      <c r="E201" s="53">
        <f t="shared" si="178"/>
        <v>52436</v>
      </c>
      <c r="F201" s="53">
        <f t="shared" si="178"/>
        <v>54281</v>
      </c>
      <c r="G201" s="53">
        <f t="shared" si="178"/>
        <v>53412</v>
      </c>
      <c r="H201" s="53">
        <f t="shared" si="178"/>
        <v>57156</v>
      </c>
      <c r="I201" s="53">
        <f t="shared" ref="I201:J201" si="179">I202+I203</f>
        <v>58996</v>
      </c>
      <c r="J201" s="53">
        <f t="shared" si="179"/>
        <v>59867</v>
      </c>
      <c r="K201" s="53">
        <f t="shared" ref="K201:L201" si="180">K202+K203</f>
        <v>60409</v>
      </c>
      <c r="L201" s="53">
        <f t="shared" si="180"/>
        <v>61233</v>
      </c>
      <c r="M201" s="53">
        <f t="shared" ref="M201" si="181">M202+M203</f>
        <v>37937</v>
      </c>
    </row>
    <row r="202" spans="1:14" x14ac:dyDescent="0.2">
      <c r="B202" s="622" t="s">
        <v>206</v>
      </c>
      <c r="C202" s="623">
        <f>ROUND(C101*C121/C139,0)</f>
        <v>56095</v>
      </c>
      <c r="D202" s="134">
        <f>ROUND(D101*D121/D139,0)+1</f>
        <v>50927</v>
      </c>
      <c r="E202" s="623">
        <f t="shared" ref="E202:G202" si="182">ROUND(E101*E121/E139,0)</f>
        <v>50971</v>
      </c>
      <c r="F202" s="623">
        <f t="shared" si="182"/>
        <v>52753</v>
      </c>
      <c r="G202" s="623">
        <f t="shared" si="182"/>
        <v>51697</v>
      </c>
      <c r="H202" s="134">
        <f>ROUND(H101*H121/H139,0)+1</f>
        <v>55124</v>
      </c>
      <c r="I202" s="134">
        <f>ROUND(I101*I121/I139,0)-1</f>
        <v>57058</v>
      </c>
      <c r="J202" s="623">
        <f t="shared" ref="J202" si="183">ROUND(J101*J121/J139,0)</f>
        <v>57846</v>
      </c>
      <c r="K202" s="134">
        <f>ROUND(K101*K121/K139,0)-1</f>
        <v>57756</v>
      </c>
      <c r="L202" s="623">
        <f t="shared" ref="L202:M202" si="184">ROUND(L101*L121/L139,0)</f>
        <v>58070</v>
      </c>
      <c r="M202" s="623">
        <f t="shared" si="184"/>
        <v>35591</v>
      </c>
      <c r="N202" s="63" t="s">
        <v>631</v>
      </c>
    </row>
    <row r="203" spans="1:14" x14ac:dyDescent="0.2">
      <c r="B203" s="126" t="s">
        <v>207</v>
      </c>
      <c r="C203" s="60">
        <f>ROUND(C102*C122/C140,0)</f>
        <v>1363</v>
      </c>
      <c r="D203" s="60">
        <f t="shared" ref="D203:I203" si="185">ROUND(D102*D122/D140,0)</f>
        <v>1342</v>
      </c>
      <c r="E203" s="60">
        <f t="shared" si="185"/>
        <v>1465</v>
      </c>
      <c r="F203" s="60">
        <f t="shared" si="185"/>
        <v>1528</v>
      </c>
      <c r="G203" s="60">
        <f t="shared" si="185"/>
        <v>1715</v>
      </c>
      <c r="H203" s="60">
        <f t="shared" si="185"/>
        <v>2032</v>
      </c>
      <c r="I203" s="60">
        <f t="shared" si="185"/>
        <v>1938</v>
      </c>
      <c r="J203" s="60">
        <f t="shared" ref="J203:K203" si="186">ROUND(J102*J122/J140,0)</f>
        <v>2021</v>
      </c>
      <c r="K203" s="60">
        <f t="shared" si="186"/>
        <v>2653</v>
      </c>
      <c r="L203" s="60">
        <f t="shared" ref="L203:M203" si="187">ROUND(L102*L122/L140,0)</f>
        <v>3163</v>
      </c>
      <c r="M203" s="60">
        <f t="shared" si="187"/>
        <v>2346</v>
      </c>
    </row>
    <row r="204" spans="1:14" x14ac:dyDescent="0.2">
      <c r="B204" s="56" t="s">
        <v>218</v>
      </c>
      <c r="C204" s="53">
        <f>C205+C206</f>
        <v>1107</v>
      </c>
      <c r="D204" s="53">
        <f t="shared" ref="D204:H204" si="188">D205+D206</f>
        <v>1162</v>
      </c>
      <c r="E204" s="53">
        <f t="shared" si="188"/>
        <v>1296</v>
      </c>
      <c r="F204" s="53">
        <f t="shared" si="188"/>
        <v>1535</v>
      </c>
      <c r="G204" s="53">
        <f t="shared" si="188"/>
        <v>1425</v>
      </c>
      <c r="H204" s="53">
        <f t="shared" si="188"/>
        <v>1590</v>
      </c>
      <c r="I204" s="53">
        <f t="shared" ref="I204:J204" si="189">I205+I206</f>
        <v>1838</v>
      </c>
      <c r="J204" s="53">
        <f t="shared" si="189"/>
        <v>1781</v>
      </c>
      <c r="K204" s="53">
        <f t="shared" ref="K204:L204" si="190">K205+K206</f>
        <v>1754</v>
      </c>
      <c r="L204" s="53">
        <f t="shared" si="190"/>
        <v>1903</v>
      </c>
      <c r="M204" s="53">
        <f t="shared" ref="M204" si="191">M205+M206</f>
        <v>1109</v>
      </c>
    </row>
    <row r="205" spans="1:14" x14ac:dyDescent="0.2">
      <c r="B205" s="124" t="s">
        <v>206</v>
      </c>
      <c r="C205" s="55">
        <f>ROUND(C101*C130/C139,0)</f>
        <v>914</v>
      </c>
      <c r="D205" s="55">
        <f t="shared" ref="D205:I205" si="192">ROUND(D101*D130/D139,0)</f>
        <v>943</v>
      </c>
      <c r="E205" s="55">
        <f t="shared" si="192"/>
        <v>1060</v>
      </c>
      <c r="F205" s="55">
        <f t="shared" si="192"/>
        <v>1293</v>
      </c>
      <c r="G205" s="55">
        <f t="shared" si="192"/>
        <v>1194</v>
      </c>
      <c r="H205" s="55">
        <f t="shared" si="192"/>
        <v>1324</v>
      </c>
      <c r="I205" s="55">
        <f t="shared" si="192"/>
        <v>1592</v>
      </c>
      <c r="J205" s="55">
        <f t="shared" ref="J205:K205" si="193">ROUND(J101*J130/J139,0)</f>
        <v>1571</v>
      </c>
      <c r="K205" s="55">
        <f t="shared" si="193"/>
        <v>1552</v>
      </c>
      <c r="L205" s="55">
        <f t="shared" ref="L205:M205" si="194">ROUND(L101*L130/L139,0)</f>
        <v>1662</v>
      </c>
      <c r="M205" s="55">
        <f t="shared" si="194"/>
        <v>832</v>
      </c>
    </row>
    <row r="206" spans="1:14" x14ac:dyDescent="0.2">
      <c r="B206" s="126" t="s">
        <v>207</v>
      </c>
      <c r="C206" s="60">
        <f>ROUND(C102*C131/C140,0)</f>
        <v>193</v>
      </c>
      <c r="D206" s="60">
        <f t="shared" ref="D206:I206" si="195">ROUND(D102*D131/D140,0)</f>
        <v>219</v>
      </c>
      <c r="E206" s="60">
        <f t="shared" si="195"/>
        <v>236</v>
      </c>
      <c r="F206" s="60">
        <f t="shared" si="195"/>
        <v>242</v>
      </c>
      <c r="G206" s="60">
        <f t="shared" si="195"/>
        <v>231</v>
      </c>
      <c r="H206" s="60">
        <f t="shared" si="195"/>
        <v>266</v>
      </c>
      <c r="I206" s="60">
        <f t="shared" si="195"/>
        <v>246</v>
      </c>
      <c r="J206" s="60">
        <f t="shared" ref="J206:K206" si="196">ROUND(J102*J131/J140,0)</f>
        <v>210</v>
      </c>
      <c r="K206" s="60">
        <f t="shared" si="196"/>
        <v>202</v>
      </c>
      <c r="L206" s="60">
        <f t="shared" ref="L206:M206" si="197">ROUND(L102*L131/L140,0)</f>
        <v>241</v>
      </c>
      <c r="M206" s="60">
        <f t="shared" si="197"/>
        <v>277</v>
      </c>
    </row>
    <row r="207" spans="1:14" x14ac:dyDescent="0.2">
      <c r="B207" s="614" t="s">
        <v>627</v>
      </c>
      <c r="C207" s="615">
        <f>C198+C201+C204-地域観光消費2!D15</f>
        <v>0</v>
      </c>
      <c r="D207" s="615">
        <f>D198+D201+D204-地域観光消費2!E15</f>
        <v>1</v>
      </c>
      <c r="E207" s="615">
        <f>E198+E201+E204-地域観光消費2!F15</f>
        <v>0</v>
      </c>
      <c r="F207" s="615">
        <f>F198+F201+F204-地域観光消費2!G15</f>
        <v>0</v>
      </c>
      <c r="G207" s="615">
        <f>G198+G201+G204-地域観光消費2!H15</f>
        <v>-1</v>
      </c>
      <c r="H207" s="615">
        <f>H198+H201+H204-地域観光消費2!I15</f>
        <v>0</v>
      </c>
      <c r="I207" s="615">
        <f>I198+I201+I204-地域観光消費2!J15</f>
        <v>-1</v>
      </c>
      <c r="J207" s="615">
        <f>J198+J201+J204-地域観光消費2!K15</f>
        <v>0</v>
      </c>
      <c r="K207" s="615">
        <f>K198+K201+K204-地域観光消費2!L15</f>
        <v>0</v>
      </c>
      <c r="L207" s="615">
        <f>L198+L201+L204-地域観光消費2!M15</f>
        <v>0</v>
      </c>
      <c r="M207" s="615">
        <f>M198+M201+M204-地域観光消費2!N15</f>
        <v>0</v>
      </c>
    </row>
    <row r="208" spans="1:14" x14ac:dyDescent="0.2">
      <c r="A208" s="111" t="s">
        <v>475</v>
      </c>
      <c r="F208" s="248" t="s">
        <v>626</v>
      </c>
      <c r="J208" s="78"/>
      <c r="K208" s="645" t="s">
        <v>209</v>
      </c>
    </row>
    <row r="209" spans="1:13" x14ac:dyDescent="0.2">
      <c r="A209" s="752" t="s">
        <v>467</v>
      </c>
      <c r="B209" s="752"/>
      <c r="C209" s="75" t="s">
        <v>210</v>
      </c>
      <c r="D209" s="75" t="s">
        <v>345</v>
      </c>
      <c r="E209" s="75" t="s">
        <v>346</v>
      </c>
      <c r="F209" s="75" t="s">
        <v>347</v>
      </c>
      <c r="G209" s="75" t="s">
        <v>348</v>
      </c>
      <c r="H209" s="75" t="s">
        <v>349</v>
      </c>
      <c r="I209" s="75" t="s">
        <v>360</v>
      </c>
      <c r="J209" s="49" t="s">
        <v>481</v>
      </c>
      <c r="K209" s="49" t="s">
        <v>579</v>
      </c>
      <c r="L209" s="592" t="s">
        <v>597</v>
      </c>
      <c r="M209" s="707" t="s">
        <v>663</v>
      </c>
    </row>
    <row r="210" spans="1:13" x14ac:dyDescent="0.2">
      <c r="A210" s="45" t="s">
        <v>458</v>
      </c>
      <c r="B210" s="45" t="s">
        <v>456</v>
      </c>
      <c r="C210" s="67">
        <f>C187+C190+C193</f>
        <v>33181</v>
      </c>
      <c r="D210" s="67">
        <f t="shared" ref="D210:I210" si="198">D187+D190+D193</f>
        <v>31867</v>
      </c>
      <c r="E210" s="67">
        <f t="shared" si="198"/>
        <v>32257</v>
      </c>
      <c r="F210" s="67">
        <f t="shared" si="198"/>
        <v>33207</v>
      </c>
      <c r="G210" s="67">
        <f t="shared" si="198"/>
        <v>31981</v>
      </c>
      <c r="H210" s="67">
        <f t="shared" si="198"/>
        <v>35412</v>
      </c>
      <c r="I210" s="67">
        <f t="shared" si="198"/>
        <v>40547</v>
      </c>
      <c r="J210" s="67">
        <f t="shared" ref="J210:K210" si="199">J187+J190+J193</f>
        <v>39485</v>
      </c>
      <c r="K210" s="67">
        <f t="shared" si="199"/>
        <v>35285</v>
      </c>
      <c r="L210" s="67">
        <f t="shared" ref="L210:M210" si="200">L187+L190+L193</f>
        <v>38841</v>
      </c>
      <c r="M210" s="67">
        <f t="shared" si="200"/>
        <v>30371</v>
      </c>
    </row>
    <row r="211" spans="1:13" x14ac:dyDescent="0.2">
      <c r="A211" s="56"/>
      <c r="B211" s="56" t="s">
        <v>457</v>
      </c>
      <c r="C211" s="77">
        <f>C199+C202+C205</f>
        <v>63030</v>
      </c>
      <c r="D211" s="77">
        <f t="shared" ref="D211:I211" si="201">D199+D202+D205</f>
        <v>57744</v>
      </c>
      <c r="E211" s="77">
        <f t="shared" si="201"/>
        <v>58877</v>
      </c>
      <c r="F211" s="77">
        <f t="shared" si="201"/>
        <v>60580</v>
      </c>
      <c r="G211" s="77">
        <f t="shared" si="201"/>
        <v>58837</v>
      </c>
      <c r="H211" s="77">
        <f t="shared" si="201"/>
        <v>63240</v>
      </c>
      <c r="I211" s="77">
        <f t="shared" si="201"/>
        <v>66696</v>
      </c>
      <c r="J211" s="77">
        <f t="shared" ref="J211:K211" si="202">J199+J202+J205</f>
        <v>66203</v>
      </c>
      <c r="K211" s="77">
        <f t="shared" si="202"/>
        <v>66714</v>
      </c>
      <c r="L211" s="77">
        <f t="shared" ref="L211:M211" si="203">L199+L202+L205</f>
        <v>68092</v>
      </c>
      <c r="M211" s="77">
        <f t="shared" si="203"/>
        <v>40934</v>
      </c>
    </row>
    <row r="212" spans="1:13" x14ac:dyDescent="0.2">
      <c r="A212" s="78"/>
      <c r="B212" s="75" t="s">
        <v>455</v>
      </c>
      <c r="C212" s="301">
        <f>SUM(C210:C211)</f>
        <v>96211</v>
      </c>
      <c r="D212" s="301">
        <f t="shared" ref="D212:I212" si="204">SUM(D210:D211)</f>
        <v>89611</v>
      </c>
      <c r="E212" s="301">
        <f t="shared" si="204"/>
        <v>91134</v>
      </c>
      <c r="F212" s="301">
        <f t="shared" si="204"/>
        <v>93787</v>
      </c>
      <c r="G212" s="301">
        <f t="shared" si="204"/>
        <v>90818</v>
      </c>
      <c r="H212" s="301">
        <f t="shared" si="204"/>
        <v>98652</v>
      </c>
      <c r="I212" s="301">
        <f t="shared" si="204"/>
        <v>107243</v>
      </c>
      <c r="J212" s="301">
        <f t="shared" ref="J212:K212" si="205">SUM(J210:J211)</f>
        <v>105688</v>
      </c>
      <c r="K212" s="301">
        <f t="shared" si="205"/>
        <v>101999</v>
      </c>
      <c r="L212" s="301">
        <f t="shared" ref="L212:M212" si="206">SUM(L210:L211)</f>
        <v>106933</v>
      </c>
      <c r="M212" s="301">
        <f t="shared" si="206"/>
        <v>71305</v>
      </c>
    </row>
    <row r="213" spans="1:13" x14ac:dyDescent="0.2">
      <c r="A213" s="45" t="s">
        <v>459</v>
      </c>
      <c r="B213" s="45" t="s">
        <v>460</v>
      </c>
      <c r="C213" s="67">
        <f>C151+C159+C167</f>
        <v>3171</v>
      </c>
      <c r="D213" s="67">
        <f t="shared" ref="D213:I213" si="207">D151+D159+D167</f>
        <v>3137</v>
      </c>
      <c r="E213" s="67">
        <f t="shared" si="207"/>
        <v>3507</v>
      </c>
      <c r="F213" s="67">
        <f t="shared" si="207"/>
        <v>3804</v>
      </c>
      <c r="G213" s="67">
        <f t="shared" si="207"/>
        <v>4245</v>
      </c>
      <c r="H213" s="67">
        <f t="shared" si="207"/>
        <v>4503</v>
      </c>
      <c r="I213" s="67">
        <f t="shared" si="207"/>
        <v>4426</v>
      </c>
      <c r="J213" s="67">
        <f t="shared" ref="J213:K213" si="208">J151+J159+J167</f>
        <v>4915</v>
      </c>
      <c r="K213" s="67">
        <f t="shared" si="208"/>
        <v>5411</v>
      </c>
      <c r="L213" s="67">
        <f t="shared" ref="L213:M213" si="209">L151+L159+L167</f>
        <v>5978</v>
      </c>
      <c r="M213" s="67">
        <f t="shared" si="209"/>
        <v>3257</v>
      </c>
    </row>
    <row r="214" spans="1:13" x14ac:dyDescent="0.2">
      <c r="A214" s="56"/>
      <c r="B214" s="56" t="s">
        <v>456</v>
      </c>
      <c r="C214" s="77">
        <f>C188+C191+C194</f>
        <v>5449</v>
      </c>
      <c r="D214" s="77">
        <f t="shared" ref="D214:I214" si="210">D188+D191+D194</f>
        <v>5593</v>
      </c>
      <c r="E214" s="77">
        <f t="shared" si="210"/>
        <v>5425</v>
      </c>
      <c r="F214" s="77">
        <f t="shared" si="210"/>
        <v>6338</v>
      </c>
      <c r="G214" s="77">
        <f t="shared" si="210"/>
        <v>7004</v>
      </c>
      <c r="H214" s="77">
        <f t="shared" si="210"/>
        <v>8485</v>
      </c>
      <c r="I214" s="77">
        <f t="shared" si="210"/>
        <v>9445</v>
      </c>
      <c r="J214" s="77">
        <f t="shared" ref="J214:K214" si="211">J188+J191+J194</f>
        <v>10663</v>
      </c>
      <c r="K214" s="77">
        <f t="shared" si="211"/>
        <v>11713</v>
      </c>
      <c r="L214" s="77">
        <f t="shared" ref="L214:M214" si="212">L188+L191+L194</f>
        <v>14534</v>
      </c>
      <c r="M214" s="77">
        <f t="shared" si="212"/>
        <v>14986</v>
      </c>
    </row>
    <row r="215" spans="1:13" x14ac:dyDescent="0.2">
      <c r="A215" s="56"/>
      <c r="B215" s="56" t="s">
        <v>457</v>
      </c>
      <c r="C215" s="77">
        <f>C200+C203+C206</f>
        <v>4957</v>
      </c>
      <c r="D215" s="77">
        <f t="shared" ref="D215:I215" si="213">D200+D203+D206</f>
        <v>4819</v>
      </c>
      <c r="E215" s="77">
        <f t="shared" si="213"/>
        <v>5066</v>
      </c>
      <c r="F215" s="77">
        <f t="shared" si="213"/>
        <v>5725</v>
      </c>
      <c r="G215" s="77">
        <f t="shared" si="213"/>
        <v>6066</v>
      </c>
      <c r="H215" s="77">
        <f t="shared" si="213"/>
        <v>7394</v>
      </c>
      <c r="I215" s="77">
        <f t="shared" si="213"/>
        <v>7400</v>
      </c>
      <c r="J215" s="77">
        <f t="shared" ref="J215:K215" si="214">J200+J203+J206</f>
        <v>7705</v>
      </c>
      <c r="K215" s="77">
        <f t="shared" si="214"/>
        <v>8203</v>
      </c>
      <c r="L215" s="77">
        <f t="shared" ref="L215:M215" si="215">L200+L203+L206</f>
        <v>9268</v>
      </c>
      <c r="M215" s="77">
        <f t="shared" si="215"/>
        <v>7160</v>
      </c>
    </row>
    <row r="216" spans="1:13" x14ac:dyDescent="0.2">
      <c r="A216" s="78"/>
      <c r="B216" s="75" t="s">
        <v>455</v>
      </c>
      <c r="C216" s="301">
        <f>SUM(C213:C215)</f>
        <v>13577</v>
      </c>
      <c r="D216" s="301">
        <f t="shared" ref="D216:I216" si="216">SUM(D213:D215)</f>
        <v>13549</v>
      </c>
      <c r="E216" s="301">
        <f t="shared" si="216"/>
        <v>13998</v>
      </c>
      <c r="F216" s="301">
        <f t="shared" si="216"/>
        <v>15867</v>
      </c>
      <c r="G216" s="301">
        <f t="shared" si="216"/>
        <v>17315</v>
      </c>
      <c r="H216" s="301">
        <f t="shared" si="216"/>
        <v>20382</v>
      </c>
      <c r="I216" s="301">
        <f t="shared" si="216"/>
        <v>21271</v>
      </c>
      <c r="J216" s="301">
        <f t="shared" ref="J216:K216" si="217">SUM(J213:J215)</f>
        <v>23283</v>
      </c>
      <c r="K216" s="301">
        <f t="shared" si="217"/>
        <v>25327</v>
      </c>
      <c r="L216" s="301">
        <f t="shared" ref="L216:M216" si="218">SUM(L213:L215)</f>
        <v>29780</v>
      </c>
      <c r="M216" s="301">
        <f t="shared" si="218"/>
        <v>25403</v>
      </c>
    </row>
    <row r="217" spans="1:13" x14ac:dyDescent="0.2">
      <c r="A217" s="75"/>
      <c r="B217" s="75" t="s">
        <v>461</v>
      </c>
      <c r="C217" s="73">
        <f>C216+C212</f>
        <v>109788</v>
      </c>
      <c r="D217" s="73">
        <f t="shared" ref="D217:I217" si="219">D216+D212</f>
        <v>103160</v>
      </c>
      <c r="E217" s="73">
        <f t="shared" si="219"/>
        <v>105132</v>
      </c>
      <c r="F217" s="73">
        <f t="shared" si="219"/>
        <v>109654</v>
      </c>
      <c r="G217" s="73">
        <f t="shared" si="219"/>
        <v>108133</v>
      </c>
      <c r="H217" s="73">
        <f t="shared" si="219"/>
        <v>119034</v>
      </c>
      <c r="I217" s="73">
        <f t="shared" si="219"/>
        <v>128514</v>
      </c>
      <c r="J217" s="73">
        <f t="shared" ref="J217:K217" si="220">J216+J212</f>
        <v>128971</v>
      </c>
      <c r="K217" s="73">
        <f t="shared" si="220"/>
        <v>127326</v>
      </c>
      <c r="L217" s="73">
        <f t="shared" ref="L217:M217" si="221">L216+L212</f>
        <v>136713</v>
      </c>
      <c r="M217" s="73">
        <f t="shared" si="221"/>
        <v>96708</v>
      </c>
    </row>
  </sheetData>
  <mergeCells count="1">
    <mergeCell ref="A209:B209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65"/>
  <sheetViews>
    <sheetView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C82" sqref="C82"/>
    </sheetView>
  </sheetViews>
  <sheetFormatPr defaultRowHeight="13" x14ac:dyDescent="0.2"/>
  <cols>
    <col min="1" max="1" width="10.453125" customWidth="1"/>
    <col min="2" max="2" width="16.08984375" customWidth="1"/>
    <col min="3" max="11" width="11" customWidth="1"/>
    <col min="12" max="13" width="10.453125" customWidth="1"/>
    <col min="236" max="236" width="5.90625" customWidth="1"/>
    <col min="237" max="237" width="13.36328125" customWidth="1"/>
    <col min="238" max="248" width="0" hidden="1" customWidth="1"/>
    <col min="249" max="258" width="10.08984375" customWidth="1"/>
    <col min="259" max="265" width="11" customWidth="1"/>
    <col min="492" max="492" width="5.90625" customWidth="1"/>
    <col min="493" max="493" width="13.36328125" customWidth="1"/>
    <col min="494" max="504" width="0" hidden="1" customWidth="1"/>
    <col min="505" max="514" width="10.08984375" customWidth="1"/>
    <col min="515" max="521" width="11" customWidth="1"/>
    <col min="748" max="748" width="5.90625" customWidth="1"/>
    <col min="749" max="749" width="13.36328125" customWidth="1"/>
    <col min="750" max="760" width="0" hidden="1" customWidth="1"/>
    <col min="761" max="770" width="10.08984375" customWidth="1"/>
    <col min="771" max="777" width="11" customWidth="1"/>
    <col min="1004" max="1004" width="5.90625" customWidth="1"/>
    <col min="1005" max="1005" width="13.36328125" customWidth="1"/>
    <col min="1006" max="1016" width="0" hidden="1" customWidth="1"/>
    <col min="1017" max="1026" width="10.08984375" customWidth="1"/>
    <col min="1027" max="1033" width="11" customWidth="1"/>
    <col min="1260" max="1260" width="5.90625" customWidth="1"/>
    <col min="1261" max="1261" width="13.36328125" customWidth="1"/>
    <col min="1262" max="1272" width="0" hidden="1" customWidth="1"/>
    <col min="1273" max="1282" width="10.08984375" customWidth="1"/>
    <col min="1283" max="1289" width="11" customWidth="1"/>
    <col min="1516" max="1516" width="5.90625" customWidth="1"/>
    <col min="1517" max="1517" width="13.36328125" customWidth="1"/>
    <col min="1518" max="1528" width="0" hidden="1" customWidth="1"/>
    <col min="1529" max="1538" width="10.08984375" customWidth="1"/>
    <col min="1539" max="1545" width="11" customWidth="1"/>
    <col min="1772" max="1772" width="5.90625" customWidth="1"/>
    <col min="1773" max="1773" width="13.36328125" customWidth="1"/>
    <col min="1774" max="1784" width="0" hidden="1" customWidth="1"/>
    <col min="1785" max="1794" width="10.08984375" customWidth="1"/>
    <col min="1795" max="1801" width="11" customWidth="1"/>
    <col min="2028" max="2028" width="5.90625" customWidth="1"/>
    <col min="2029" max="2029" width="13.36328125" customWidth="1"/>
    <col min="2030" max="2040" width="0" hidden="1" customWidth="1"/>
    <col min="2041" max="2050" width="10.08984375" customWidth="1"/>
    <col min="2051" max="2057" width="11" customWidth="1"/>
    <col min="2284" max="2284" width="5.90625" customWidth="1"/>
    <col min="2285" max="2285" width="13.36328125" customWidth="1"/>
    <col min="2286" max="2296" width="0" hidden="1" customWidth="1"/>
    <col min="2297" max="2306" width="10.08984375" customWidth="1"/>
    <col min="2307" max="2313" width="11" customWidth="1"/>
    <col min="2540" max="2540" width="5.90625" customWidth="1"/>
    <col min="2541" max="2541" width="13.36328125" customWidth="1"/>
    <col min="2542" max="2552" width="0" hidden="1" customWidth="1"/>
    <col min="2553" max="2562" width="10.08984375" customWidth="1"/>
    <col min="2563" max="2569" width="11" customWidth="1"/>
    <col min="2796" max="2796" width="5.90625" customWidth="1"/>
    <col min="2797" max="2797" width="13.36328125" customWidth="1"/>
    <col min="2798" max="2808" width="0" hidden="1" customWidth="1"/>
    <col min="2809" max="2818" width="10.08984375" customWidth="1"/>
    <col min="2819" max="2825" width="11" customWidth="1"/>
    <col min="3052" max="3052" width="5.90625" customWidth="1"/>
    <col min="3053" max="3053" width="13.36328125" customWidth="1"/>
    <col min="3054" max="3064" width="0" hidden="1" customWidth="1"/>
    <col min="3065" max="3074" width="10.08984375" customWidth="1"/>
    <col min="3075" max="3081" width="11" customWidth="1"/>
    <col min="3308" max="3308" width="5.90625" customWidth="1"/>
    <col min="3309" max="3309" width="13.36328125" customWidth="1"/>
    <col min="3310" max="3320" width="0" hidden="1" customWidth="1"/>
    <col min="3321" max="3330" width="10.08984375" customWidth="1"/>
    <col min="3331" max="3337" width="11" customWidth="1"/>
    <col min="3564" max="3564" width="5.90625" customWidth="1"/>
    <col min="3565" max="3565" width="13.36328125" customWidth="1"/>
    <col min="3566" max="3576" width="0" hidden="1" customWidth="1"/>
    <col min="3577" max="3586" width="10.08984375" customWidth="1"/>
    <col min="3587" max="3593" width="11" customWidth="1"/>
    <col min="3820" max="3820" width="5.90625" customWidth="1"/>
    <col min="3821" max="3821" width="13.36328125" customWidth="1"/>
    <col min="3822" max="3832" width="0" hidden="1" customWidth="1"/>
    <col min="3833" max="3842" width="10.08984375" customWidth="1"/>
    <col min="3843" max="3849" width="11" customWidth="1"/>
    <col min="4076" max="4076" width="5.90625" customWidth="1"/>
    <col min="4077" max="4077" width="13.36328125" customWidth="1"/>
    <col min="4078" max="4088" width="0" hidden="1" customWidth="1"/>
    <col min="4089" max="4098" width="10.08984375" customWidth="1"/>
    <col min="4099" max="4105" width="11" customWidth="1"/>
    <col min="4332" max="4332" width="5.90625" customWidth="1"/>
    <col min="4333" max="4333" width="13.36328125" customWidth="1"/>
    <col min="4334" max="4344" width="0" hidden="1" customWidth="1"/>
    <col min="4345" max="4354" width="10.08984375" customWidth="1"/>
    <col min="4355" max="4361" width="11" customWidth="1"/>
    <col min="4588" max="4588" width="5.90625" customWidth="1"/>
    <col min="4589" max="4589" width="13.36328125" customWidth="1"/>
    <col min="4590" max="4600" width="0" hidden="1" customWidth="1"/>
    <col min="4601" max="4610" width="10.08984375" customWidth="1"/>
    <col min="4611" max="4617" width="11" customWidth="1"/>
    <col min="4844" max="4844" width="5.90625" customWidth="1"/>
    <col min="4845" max="4845" width="13.36328125" customWidth="1"/>
    <col min="4846" max="4856" width="0" hidden="1" customWidth="1"/>
    <col min="4857" max="4866" width="10.08984375" customWidth="1"/>
    <col min="4867" max="4873" width="11" customWidth="1"/>
    <col min="5100" max="5100" width="5.90625" customWidth="1"/>
    <col min="5101" max="5101" width="13.36328125" customWidth="1"/>
    <col min="5102" max="5112" width="0" hidden="1" customWidth="1"/>
    <col min="5113" max="5122" width="10.08984375" customWidth="1"/>
    <col min="5123" max="5129" width="11" customWidth="1"/>
    <col min="5356" max="5356" width="5.90625" customWidth="1"/>
    <col min="5357" max="5357" width="13.36328125" customWidth="1"/>
    <col min="5358" max="5368" width="0" hidden="1" customWidth="1"/>
    <col min="5369" max="5378" width="10.08984375" customWidth="1"/>
    <col min="5379" max="5385" width="11" customWidth="1"/>
    <col min="5612" max="5612" width="5.90625" customWidth="1"/>
    <col min="5613" max="5613" width="13.36328125" customWidth="1"/>
    <col min="5614" max="5624" width="0" hidden="1" customWidth="1"/>
    <col min="5625" max="5634" width="10.08984375" customWidth="1"/>
    <col min="5635" max="5641" width="11" customWidth="1"/>
    <col min="5868" max="5868" width="5.90625" customWidth="1"/>
    <col min="5869" max="5869" width="13.36328125" customWidth="1"/>
    <col min="5870" max="5880" width="0" hidden="1" customWidth="1"/>
    <col min="5881" max="5890" width="10.08984375" customWidth="1"/>
    <col min="5891" max="5897" width="11" customWidth="1"/>
    <col min="6124" max="6124" width="5.90625" customWidth="1"/>
    <col min="6125" max="6125" width="13.36328125" customWidth="1"/>
    <col min="6126" max="6136" width="0" hidden="1" customWidth="1"/>
    <col min="6137" max="6146" width="10.08984375" customWidth="1"/>
    <col min="6147" max="6153" width="11" customWidth="1"/>
    <col min="6380" max="6380" width="5.90625" customWidth="1"/>
    <col min="6381" max="6381" width="13.36328125" customWidth="1"/>
    <col min="6382" max="6392" width="0" hidden="1" customWidth="1"/>
    <col min="6393" max="6402" width="10.08984375" customWidth="1"/>
    <col min="6403" max="6409" width="11" customWidth="1"/>
    <col min="6636" max="6636" width="5.90625" customWidth="1"/>
    <col min="6637" max="6637" width="13.36328125" customWidth="1"/>
    <col min="6638" max="6648" width="0" hidden="1" customWidth="1"/>
    <col min="6649" max="6658" width="10.08984375" customWidth="1"/>
    <col min="6659" max="6665" width="11" customWidth="1"/>
    <col min="6892" max="6892" width="5.90625" customWidth="1"/>
    <col min="6893" max="6893" width="13.36328125" customWidth="1"/>
    <col min="6894" max="6904" width="0" hidden="1" customWidth="1"/>
    <col min="6905" max="6914" width="10.08984375" customWidth="1"/>
    <col min="6915" max="6921" width="11" customWidth="1"/>
    <col min="7148" max="7148" width="5.90625" customWidth="1"/>
    <col min="7149" max="7149" width="13.36328125" customWidth="1"/>
    <col min="7150" max="7160" width="0" hidden="1" customWidth="1"/>
    <col min="7161" max="7170" width="10.08984375" customWidth="1"/>
    <col min="7171" max="7177" width="11" customWidth="1"/>
    <col min="7404" max="7404" width="5.90625" customWidth="1"/>
    <col min="7405" max="7405" width="13.36328125" customWidth="1"/>
    <col min="7406" max="7416" width="0" hidden="1" customWidth="1"/>
    <col min="7417" max="7426" width="10.08984375" customWidth="1"/>
    <col min="7427" max="7433" width="11" customWidth="1"/>
    <col min="7660" max="7660" width="5.90625" customWidth="1"/>
    <col min="7661" max="7661" width="13.36328125" customWidth="1"/>
    <col min="7662" max="7672" width="0" hidden="1" customWidth="1"/>
    <col min="7673" max="7682" width="10.08984375" customWidth="1"/>
    <col min="7683" max="7689" width="11" customWidth="1"/>
    <col min="7916" max="7916" width="5.90625" customWidth="1"/>
    <col min="7917" max="7917" width="13.36328125" customWidth="1"/>
    <col min="7918" max="7928" width="0" hidden="1" customWidth="1"/>
    <col min="7929" max="7938" width="10.08984375" customWidth="1"/>
    <col min="7939" max="7945" width="11" customWidth="1"/>
    <col min="8172" max="8172" width="5.90625" customWidth="1"/>
    <col min="8173" max="8173" width="13.36328125" customWidth="1"/>
    <col min="8174" max="8184" width="0" hidden="1" customWidth="1"/>
    <col min="8185" max="8194" width="10.08984375" customWidth="1"/>
    <col min="8195" max="8201" width="11" customWidth="1"/>
    <col min="8428" max="8428" width="5.90625" customWidth="1"/>
    <col min="8429" max="8429" width="13.36328125" customWidth="1"/>
    <col min="8430" max="8440" width="0" hidden="1" customWidth="1"/>
    <col min="8441" max="8450" width="10.08984375" customWidth="1"/>
    <col min="8451" max="8457" width="11" customWidth="1"/>
    <col min="8684" max="8684" width="5.90625" customWidth="1"/>
    <col min="8685" max="8685" width="13.36328125" customWidth="1"/>
    <col min="8686" max="8696" width="0" hidden="1" customWidth="1"/>
    <col min="8697" max="8706" width="10.08984375" customWidth="1"/>
    <col min="8707" max="8713" width="11" customWidth="1"/>
    <col min="8940" max="8940" width="5.90625" customWidth="1"/>
    <col min="8941" max="8941" width="13.36328125" customWidth="1"/>
    <col min="8942" max="8952" width="0" hidden="1" customWidth="1"/>
    <col min="8953" max="8962" width="10.08984375" customWidth="1"/>
    <col min="8963" max="8969" width="11" customWidth="1"/>
    <col min="9196" max="9196" width="5.90625" customWidth="1"/>
    <col min="9197" max="9197" width="13.36328125" customWidth="1"/>
    <col min="9198" max="9208" width="0" hidden="1" customWidth="1"/>
    <col min="9209" max="9218" width="10.08984375" customWidth="1"/>
    <col min="9219" max="9225" width="11" customWidth="1"/>
    <col min="9452" max="9452" width="5.90625" customWidth="1"/>
    <col min="9453" max="9453" width="13.36328125" customWidth="1"/>
    <col min="9454" max="9464" width="0" hidden="1" customWidth="1"/>
    <col min="9465" max="9474" width="10.08984375" customWidth="1"/>
    <col min="9475" max="9481" width="11" customWidth="1"/>
    <col min="9708" max="9708" width="5.90625" customWidth="1"/>
    <col min="9709" max="9709" width="13.36328125" customWidth="1"/>
    <col min="9710" max="9720" width="0" hidden="1" customWidth="1"/>
    <col min="9721" max="9730" width="10.08984375" customWidth="1"/>
    <col min="9731" max="9737" width="11" customWidth="1"/>
    <col min="9964" max="9964" width="5.90625" customWidth="1"/>
    <col min="9965" max="9965" width="13.36328125" customWidth="1"/>
    <col min="9966" max="9976" width="0" hidden="1" customWidth="1"/>
    <col min="9977" max="9986" width="10.08984375" customWidth="1"/>
    <col min="9987" max="9993" width="11" customWidth="1"/>
    <col min="10220" max="10220" width="5.90625" customWidth="1"/>
    <col min="10221" max="10221" width="13.36328125" customWidth="1"/>
    <col min="10222" max="10232" width="0" hidden="1" customWidth="1"/>
    <col min="10233" max="10242" width="10.08984375" customWidth="1"/>
    <col min="10243" max="10249" width="11" customWidth="1"/>
    <col min="10476" max="10476" width="5.90625" customWidth="1"/>
    <col min="10477" max="10477" width="13.36328125" customWidth="1"/>
    <col min="10478" max="10488" width="0" hidden="1" customWidth="1"/>
    <col min="10489" max="10498" width="10.08984375" customWidth="1"/>
    <col min="10499" max="10505" width="11" customWidth="1"/>
    <col min="10732" max="10732" width="5.90625" customWidth="1"/>
    <col min="10733" max="10733" width="13.36328125" customWidth="1"/>
    <col min="10734" max="10744" width="0" hidden="1" customWidth="1"/>
    <col min="10745" max="10754" width="10.08984375" customWidth="1"/>
    <col min="10755" max="10761" width="11" customWidth="1"/>
    <col min="10988" max="10988" width="5.90625" customWidth="1"/>
    <col min="10989" max="10989" width="13.36328125" customWidth="1"/>
    <col min="10990" max="11000" width="0" hidden="1" customWidth="1"/>
    <col min="11001" max="11010" width="10.08984375" customWidth="1"/>
    <col min="11011" max="11017" width="11" customWidth="1"/>
    <col min="11244" max="11244" width="5.90625" customWidth="1"/>
    <col min="11245" max="11245" width="13.36328125" customWidth="1"/>
    <col min="11246" max="11256" width="0" hidden="1" customWidth="1"/>
    <col min="11257" max="11266" width="10.08984375" customWidth="1"/>
    <col min="11267" max="11273" width="11" customWidth="1"/>
    <col min="11500" max="11500" width="5.90625" customWidth="1"/>
    <col min="11501" max="11501" width="13.36328125" customWidth="1"/>
    <col min="11502" max="11512" width="0" hidden="1" customWidth="1"/>
    <col min="11513" max="11522" width="10.08984375" customWidth="1"/>
    <col min="11523" max="11529" width="11" customWidth="1"/>
    <col min="11756" max="11756" width="5.90625" customWidth="1"/>
    <col min="11757" max="11757" width="13.36328125" customWidth="1"/>
    <col min="11758" max="11768" width="0" hidden="1" customWidth="1"/>
    <col min="11769" max="11778" width="10.08984375" customWidth="1"/>
    <col min="11779" max="11785" width="11" customWidth="1"/>
    <col min="12012" max="12012" width="5.90625" customWidth="1"/>
    <col min="12013" max="12013" width="13.36328125" customWidth="1"/>
    <col min="12014" max="12024" width="0" hidden="1" customWidth="1"/>
    <col min="12025" max="12034" width="10.08984375" customWidth="1"/>
    <col min="12035" max="12041" width="11" customWidth="1"/>
    <col min="12268" max="12268" width="5.90625" customWidth="1"/>
    <col min="12269" max="12269" width="13.36328125" customWidth="1"/>
    <col min="12270" max="12280" width="0" hidden="1" customWidth="1"/>
    <col min="12281" max="12290" width="10.08984375" customWidth="1"/>
    <col min="12291" max="12297" width="11" customWidth="1"/>
    <col min="12524" max="12524" width="5.90625" customWidth="1"/>
    <col min="12525" max="12525" width="13.36328125" customWidth="1"/>
    <col min="12526" max="12536" width="0" hidden="1" customWidth="1"/>
    <col min="12537" max="12546" width="10.08984375" customWidth="1"/>
    <col min="12547" max="12553" width="11" customWidth="1"/>
    <col min="12780" max="12780" width="5.90625" customWidth="1"/>
    <col min="12781" max="12781" width="13.36328125" customWidth="1"/>
    <col min="12782" max="12792" width="0" hidden="1" customWidth="1"/>
    <col min="12793" max="12802" width="10.08984375" customWidth="1"/>
    <col min="12803" max="12809" width="11" customWidth="1"/>
    <col min="13036" max="13036" width="5.90625" customWidth="1"/>
    <col min="13037" max="13037" width="13.36328125" customWidth="1"/>
    <col min="13038" max="13048" width="0" hidden="1" customWidth="1"/>
    <col min="13049" max="13058" width="10.08984375" customWidth="1"/>
    <col min="13059" max="13065" width="11" customWidth="1"/>
    <col min="13292" max="13292" width="5.90625" customWidth="1"/>
    <col min="13293" max="13293" width="13.36328125" customWidth="1"/>
    <col min="13294" max="13304" width="0" hidden="1" customWidth="1"/>
    <col min="13305" max="13314" width="10.08984375" customWidth="1"/>
    <col min="13315" max="13321" width="11" customWidth="1"/>
    <col min="13548" max="13548" width="5.90625" customWidth="1"/>
    <col min="13549" max="13549" width="13.36328125" customWidth="1"/>
    <col min="13550" max="13560" width="0" hidden="1" customWidth="1"/>
    <col min="13561" max="13570" width="10.08984375" customWidth="1"/>
    <col min="13571" max="13577" width="11" customWidth="1"/>
    <col min="13804" max="13804" width="5.90625" customWidth="1"/>
    <col min="13805" max="13805" width="13.36328125" customWidth="1"/>
    <col min="13806" max="13816" width="0" hidden="1" customWidth="1"/>
    <col min="13817" max="13826" width="10.08984375" customWidth="1"/>
    <col min="13827" max="13833" width="11" customWidth="1"/>
    <col min="14060" max="14060" width="5.90625" customWidth="1"/>
    <col min="14061" max="14061" width="13.36328125" customWidth="1"/>
    <col min="14062" max="14072" width="0" hidden="1" customWidth="1"/>
    <col min="14073" max="14082" width="10.08984375" customWidth="1"/>
    <col min="14083" max="14089" width="11" customWidth="1"/>
    <col min="14316" max="14316" width="5.90625" customWidth="1"/>
    <col min="14317" max="14317" width="13.36328125" customWidth="1"/>
    <col min="14318" max="14328" width="0" hidden="1" customWidth="1"/>
    <col min="14329" max="14338" width="10.08984375" customWidth="1"/>
    <col min="14339" max="14345" width="11" customWidth="1"/>
    <col min="14572" max="14572" width="5.90625" customWidth="1"/>
    <col min="14573" max="14573" width="13.36328125" customWidth="1"/>
    <col min="14574" max="14584" width="0" hidden="1" customWidth="1"/>
    <col min="14585" max="14594" width="10.08984375" customWidth="1"/>
    <col min="14595" max="14601" width="11" customWidth="1"/>
    <col min="14828" max="14828" width="5.90625" customWidth="1"/>
    <col min="14829" max="14829" width="13.36328125" customWidth="1"/>
    <col min="14830" max="14840" width="0" hidden="1" customWidth="1"/>
    <col min="14841" max="14850" width="10.08984375" customWidth="1"/>
    <col min="14851" max="14857" width="11" customWidth="1"/>
    <col min="15084" max="15084" width="5.90625" customWidth="1"/>
    <col min="15085" max="15085" width="13.36328125" customWidth="1"/>
    <col min="15086" max="15096" width="0" hidden="1" customWidth="1"/>
    <col min="15097" max="15106" width="10.08984375" customWidth="1"/>
    <col min="15107" max="15113" width="11" customWidth="1"/>
    <col min="15340" max="15340" width="5.90625" customWidth="1"/>
    <col min="15341" max="15341" width="13.36328125" customWidth="1"/>
    <col min="15342" max="15352" width="0" hidden="1" customWidth="1"/>
    <col min="15353" max="15362" width="10.08984375" customWidth="1"/>
    <col min="15363" max="15369" width="11" customWidth="1"/>
    <col min="15596" max="15596" width="5.90625" customWidth="1"/>
    <col min="15597" max="15597" width="13.36328125" customWidth="1"/>
    <col min="15598" max="15608" width="0" hidden="1" customWidth="1"/>
    <col min="15609" max="15618" width="10.08984375" customWidth="1"/>
    <col min="15619" max="15625" width="11" customWidth="1"/>
    <col min="15852" max="15852" width="5.90625" customWidth="1"/>
    <col min="15853" max="15853" width="13.36328125" customWidth="1"/>
    <col min="15854" max="15864" width="0" hidden="1" customWidth="1"/>
    <col min="15865" max="15874" width="10.08984375" customWidth="1"/>
    <col min="15875" max="15881" width="11" customWidth="1"/>
    <col min="16108" max="16108" width="5.90625" customWidth="1"/>
    <col min="16109" max="16109" width="13.36328125" customWidth="1"/>
    <col min="16110" max="16120" width="0" hidden="1" customWidth="1"/>
    <col min="16121" max="16130" width="10.08984375" customWidth="1"/>
    <col min="16131" max="16137" width="11" customWidth="1"/>
  </cols>
  <sheetData>
    <row r="1" spans="1:13" x14ac:dyDescent="0.2">
      <c r="A1" s="41" t="s">
        <v>636</v>
      </c>
    </row>
    <row r="2" spans="1:13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48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52"/>
      <c r="C5" s="503">
        <v>16991</v>
      </c>
      <c r="D5" s="503">
        <v>16279</v>
      </c>
      <c r="E5" s="503">
        <v>16724</v>
      </c>
      <c r="F5" s="503">
        <v>16479.019</v>
      </c>
      <c r="G5" s="503">
        <v>16620</v>
      </c>
      <c r="H5" s="503">
        <v>17134</v>
      </c>
      <c r="I5" s="503">
        <v>16476.417000000001</v>
      </c>
      <c r="J5" s="96">
        <v>16832</v>
      </c>
      <c r="K5" s="61">
        <v>19944</v>
      </c>
      <c r="L5" s="61">
        <v>18935.100000000002</v>
      </c>
      <c r="M5" s="61">
        <v>12401.438</v>
      </c>
    </row>
    <row r="6" spans="1:13" x14ac:dyDescent="0.2">
      <c r="A6" s="54" t="s">
        <v>83</v>
      </c>
      <c r="B6" s="52"/>
      <c r="C6" s="503"/>
      <c r="D6" s="503"/>
      <c r="E6" s="503"/>
      <c r="F6" s="503"/>
      <c r="G6" s="503"/>
      <c r="H6" s="503"/>
      <c r="I6" s="503"/>
      <c r="J6" s="95"/>
      <c r="K6" s="61"/>
      <c r="L6" s="61"/>
      <c r="M6" s="61"/>
    </row>
    <row r="7" spans="1:13" x14ac:dyDescent="0.2">
      <c r="A7" s="52" t="s">
        <v>84</v>
      </c>
      <c r="B7" s="54" t="s">
        <v>142</v>
      </c>
      <c r="C7" s="503">
        <v>16628</v>
      </c>
      <c r="D7" s="503">
        <v>15807</v>
      </c>
      <c r="E7" s="503">
        <v>16346</v>
      </c>
      <c r="F7" s="517">
        <v>16064.728999999999</v>
      </c>
      <c r="G7" s="517">
        <v>16186</v>
      </c>
      <c r="H7" s="517">
        <v>16685</v>
      </c>
      <c r="I7" s="517">
        <v>16048.416999999999</v>
      </c>
      <c r="J7" s="95">
        <v>16414</v>
      </c>
      <c r="K7" s="61">
        <v>19552</v>
      </c>
      <c r="L7" s="61">
        <v>18567.271000000001</v>
      </c>
      <c r="M7" s="61">
        <v>12168.045</v>
      </c>
    </row>
    <row r="8" spans="1:13" x14ac:dyDescent="0.2">
      <c r="A8" s="58"/>
      <c r="B8" s="59" t="s">
        <v>86</v>
      </c>
      <c r="C8" s="503">
        <v>363</v>
      </c>
      <c r="D8" s="503">
        <v>472</v>
      </c>
      <c r="E8" s="503">
        <v>378</v>
      </c>
      <c r="F8" s="518">
        <v>414.29</v>
      </c>
      <c r="G8" s="517">
        <v>434</v>
      </c>
      <c r="H8" s="517">
        <v>449</v>
      </c>
      <c r="I8" s="517">
        <v>428</v>
      </c>
      <c r="J8" s="97">
        <v>418</v>
      </c>
      <c r="K8" s="61">
        <v>392</v>
      </c>
      <c r="L8" s="61">
        <v>367.82900000000001</v>
      </c>
      <c r="M8" s="61">
        <v>233.393</v>
      </c>
    </row>
    <row r="9" spans="1:13" x14ac:dyDescent="0.2">
      <c r="A9" s="54" t="s">
        <v>87</v>
      </c>
      <c r="B9" s="52"/>
      <c r="C9" s="520">
        <v>363</v>
      </c>
      <c r="D9" s="520">
        <v>472</v>
      </c>
      <c r="E9" s="520">
        <v>378</v>
      </c>
      <c r="F9" s="520">
        <v>414.29</v>
      </c>
      <c r="G9" s="520">
        <v>434</v>
      </c>
      <c r="H9" s="520">
        <v>448.75300000000004</v>
      </c>
      <c r="I9" s="520">
        <v>428</v>
      </c>
      <c r="J9" s="433">
        <v>418</v>
      </c>
      <c r="K9" s="53">
        <v>392</v>
      </c>
      <c r="L9" s="53">
        <v>367.82900000000001</v>
      </c>
      <c r="M9" s="53">
        <v>233.39299999999997</v>
      </c>
    </row>
    <row r="10" spans="1:13" x14ac:dyDescent="0.2">
      <c r="A10" s="52" t="s">
        <v>84</v>
      </c>
      <c r="B10" s="54" t="s">
        <v>88</v>
      </c>
      <c r="C10" s="503">
        <v>255</v>
      </c>
      <c r="D10" s="503">
        <v>300</v>
      </c>
      <c r="E10" s="503">
        <v>260</v>
      </c>
      <c r="F10" s="517">
        <v>292.63099999999997</v>
      </c>
      <c r="G10" s="517">
        <v>310</v>
      </c>
      <c r="H10" s="517">
        <v>323.51100000000002</v>
      </c>
      <c r="I10" s="517">
        <v>307</v>
      </c>
      <c r="J10" s="433">
        <v>305</v>
      </c>
      <c r="K10" s="55">
        <v>292</v>
      </c>
      <c r="L10" s="55">
        <v>284.39100000000002</v>
      </c>
      <c r="M10" s="55">
        <v>195.078</v>
      </c>
    </row>
    <row r="11" spans="1:13" x14ac:dyDescent="0.2">
      <c r="A11" s="52"/>
      <c r="B11" s="54" t="s">
        <v>112</v>
      </c>
      <c r="C11" s="503">
        <v>46</v>
      </c>
      <c r="D11" s="503">
        <v>90</v>
      </c>
      <c r="E11" s="503">
        <v>59</v>
      </c>
      <c r="F11" s="517">
        <v>60.331000000000003</v>
      </c>
      <c r="G11" s="517">
        <v>61</v>
      </c>
      <c r="H11" s="517">
        <v>60.843000000000004</v>
      </c>
      <c r="I11" s="517">
        <v>59</v>
      </c>
      <c r="J11" s="433">
        <v>58</v>
      </c>
      <c r="K11" s="55">
        <v>46</v>
      </c>
      <c r="L11" s="55">
        <v>43.521999999999998</v>
      </c>
      <c r="M11" s="55">
        <v>23.265999999999998</v>
      </c>
    </row>
    <row r="12" spans="1:13" x14ac:dyDescent="0.2">
      <c r="A12" s="52"/>
      <c r="B12" s="54" t="s">
        <v>90</v>
      </c>
      <c r="C12" s="503">
        <v>5</v>
      </c>
      <c r="D12" s="503">
        <v>6</v>
      </c>
      <c r="E12" s="503">
        <v>6</v>
      </c>
      <c r="F12" s="517">
        <v>6.0119999999999996</v>
      </c>
      <c r="G12" s="517">
        <v>6</v>
      </c>
      <c r="H12" s="517">
        <v>6.8179999999999996</v>
      </c>
      <c r="I12" s="517">
        <v>7</v>
      </c>
      <c r="J12" s="433">
        <v>5</v>
      </c>
      <c r="K12" s="55">
        <v>4</v>
      </c>
      <c r="L12" s="55">
        <v>2.84</v>
      </c>
      <c r="M12" s="55">
        <v>1.1639999999999999</v>
      </c>
    </row>
    <row r="13" spans="1:13" x14ac:dyDescent="0.2">
      <c r="A13" s="52"/>
      <c r="B13" s="54" t="s">
        <v>143</v>
      </c>
      <c r="C13" s="503">
        <v>37</v>
      </c>
      <c r="D13" s="503">
        <v>37</v>
      </c>
      <c r="E13" s="503">
        <v>32</v>
      </c>
      <c r="F13" s="517">
        <v>34.372999999999998</v>
      </c>
      <c r="G13" s="517">
        <v>37</v>
      </c>
      <c r="H13" s="517">
        <v>35.72</v>
      </c>
      <c r="I13" s="517">
        <v>33</v>
      </c>
      <c r="J13" s="433">
        <v>20</v>
      </c>
      <c r="K13" s="55">
        <v>18</v>
      </c>
      <c r="L13" s="55">
        <v>15.348000000000001</v>
      </c>
      <c r="M13" s="55">
        <v>5.7539999999999996</v>
      </c>
    </row>
    <row r="14" spans="1:13" x14ac:dyDescent="0.2">
      <c r="A14" s="52"/>
      <c r="B14" s="54" t="s">
        <v>92</v>
      </c>
      <c r="C14" s="503">
        <v>0</v>
      </c>
      <c r="D14" s="503">
        <v>0</v>
      </c>
      <c r="E14" s="503">
        <v>0</v>
      </c>
      <c r="F14" s="517">
        <v>0</v>
      </c>
      <c r="G14" s="517">
        <v>0</v>
      </c>
      <c r="H14" s="517">
        <v>0</v>
      </c>
      <c r="I14" s="517">
        <v>0</v>
      </c>
      <c r="J14" s="433">
        <v>0</v>
      </c>
      <c r="K14" s="55">
        <v>0</v>
      </c>
      <c r="L14" s="55">
        <v>0</v>
      </c>
      <c r="M14" s="55">
        <v>0</v>
      </c>
    </row>
    <row r="15" spans="1:13" x14ac:dyDescent="0.2">
      <c r="A15" s="52"/>
      <c r="B15" s="54" t="s">
        <v>93</v>
      </c>
      <c r="C15" s="503">
        <v>10</v>
      </c>
      <c r="D15" s="503">
        <v>27</v>
      </c>
      <c r="E15" s="503">
        <v>9</v>
      </c>
      <c r="F15" s="517">
        <v>9.2439999999999998</v>
      </c>
      <c r="G15" s="517">
        <v>9</v>
      </c>
      <c r="H15" s="517">
        <v>7.4880000000000004</v>
      </c>
      <c r="I15" s="517">
        <v>8</v>
      </c>
      <c r="J15" s="433">
        <v>8</v>
      </c>
      <c r="K15" s="55">
        <v>7</v>
      </c>
      <c r="L15" s="55">
        <v>8.2929999999999993</v>
      </c>
      <c r="M15" s="55">
        <v>3.5990000000000002</v>
      </c>
    </row>
    <row r="16" spans="1:13" x14ac:dyDescent="0.2">
      <c r="A16" s="58"/>
      <c r="B16" s="59" t="s">
        <v>103</v>
      </c>
      <c r="C16" s="504">
        <v>10</v>
      </c>
      <c r="D16" s="504">
        <v>12</v>
      </c>
      <c r="E16" s="504">
        <v>12</v>
      </c>
      <c r="F16" s="518">
        <v>11.699</v>
      </c>
      <c r="G16" s="518">
        <v>11</v>
      </c>
      <c r="H16" s="518">
        <v>14.372999999999999</v>
      </c>
      <c r="I16" s="518">
        <v>14</v>
      </c>
      <c r="J16" s="433">
        <v>22</v>
      </c>
      <c r="K16" s="60">
        <v>25</v>
      </c>
      <c r="L16" s="60">
        <v>13.435</v>
      </c>
      <c r="M16" s="60">
        <v>4.532</v>
      </c>
    </row>
    <row r="17" spans="1:13" x14ac:dyDescent="0.2">
      <c r="A17" s="52" t="s">
        <v>95</v>
      </c>
      <c r="B17" s="52"/>
      <c r="C17" s="509"/>
      <c r="D17" s="509"/>
      <c r="E17" s="503"/>
      <c r="F17" s="503"/>
      <c r="G17" s="503"/>
      <c r="H17" s="503"/>
      <c r="I17" s="503"/>
      <c r="J17" s="96"/>
      <c r="K17" s="61"/>
      <c r="L17" s="61"/>
      <c r="M17" s="61"/>
    </row>
    <row r="18" spans="1:13" x14ac:dyDescent="0.2">
      <c r="A18" s="52" t="s">
        <v>84</v>
      </c>
      <c r="B18" s="52" t="s">
        <v>96</v>
      </c>
      <c r="C18" s="503">
        <v>11300</v>
      </c>
      <c r="D18" s="517"/>
      <c r="E18" s="517"/>
      <c r="F18" s="517"/>
      <c r="G18" s="517"/>
      <c r="H18" s="517"/>
      <c r="I18" s="517"/>
      <c r="J18" s="95"/>
      <c r="K18" s="61"/>
      <c r="L18" s="61"/>
      <c r="M18" s="61"/>
    </row>
    <row r="19" spans="1:13" x14ac:dyDescent="0.2">
      <c r="A19" s="52"/>
      <c r="B19" s="52" t="s">
        <v>97</v>
      </c>
      <c r="C19" s="503">
        <v>5691</v>
      </c>
      <c r="D19" s="517"/>
      <c r="E19" s="517"/>
      <c r="F19" s="517"/>
      <c r="G19" s="517"/>
      <c r="H19" s="517"/>
      <c r="I19" s="517"/>
      <c r="J19" s="95"/>
      <c r="K19" s="61"/>
      <c r="L19" s="61"/>
      <c r="M19" s="61"/>
    </row>
    <row r="20" spans="1:13" x14ac:dyDescent="0.2">
      <c r="A20" s="58"/>
      <c r="B20" s="58" t="s">
        <v>98</v>
      </c>
      <c r="C20" s="504">
        <v>4038</v>
      </c>
      <c r="D20" s="504"/>
      <c r="E20" s="503"/>
      <c r="F20" s="503"/>
      <c r="G20" s="503"/>
      <c r="H20" s="503"/>
      <c r="I20" s="503"/>
      <c r="J20" s="97"/>
      <c r="K20" s="61"/>
      <c r="L20" s="61"/>
      <c r="M20" s="61"/>
    </row>
    <row r="21" spans="1:13" x14ac:dyDescent="0.2">
      <c r="A21" s="54" t="s">
        <v>99</v>
      </c>
      <c r="B21" s="52"/>
      <c r="C21" s="503">
        <v>16991</v>
      </c>
      <c r="D21" s="503">
        <v>16279</v>
      </c>
      <c r="E21" s="53">
        <v>16724</v>
      </c>
      <c r="F21" s="53">
        <v>16479.019</v>
      </c>
      <c r="G21" s="53">
        <v>16620</v>
      </c>
      <c r="H21" s="53">
        <v>17134</v>
      </c>
      <c r="I21" s="53">
        <v>16476.417000000001</v>
      </c>
      <c r="J21" s="433">
        <v>16832</v>
      </c>
      <c r="K21" s="53">
        <v>19944</v>
      </c>
      <c r="L21" s="53">
        <v>18935.100000000002</v>
      </c>
      <c r="M21" s="53">
        <v>12401.438</v>
      </c>
    </row>
    <row r="22" spans="1:13" x14ac:dyDescent="0.2">
      <c r="A22" s="52" t="s">
        <v>84</v>
      </c>
      <c r="B22" s="54" t="s">
        <v>100</v>
      </c>
      <c r="C22" s="503">
        <v>5930</v>
      </c>
      <c r="D22" s="503">
        <v>5698</v>
      </c>
      <c r="E22" s="506">
        <v>5854</v>
      </c>
      <c r="F22" s="506">
        <v>5768</v>
      </c>
      <c r="G22" s="506">
        <v>5817</v>
      </c>
      <c r="H22" s="506">
        <v>5997</v>
      </c>
      <c r="I22" s="506">
        <v>5767</v>
      </c>
      <c r="J22" s="433">
        <v>5891</v>
      </c>
      <c r="K22" s="55">
        <v>6980</v>
      </c>
      <c r="L22" s="55">
        <v>6627</v>
      </c>
      <c r="M22" s="55">
        <v>4340</v>
      </c>
    </row>
    <row r="23" spans="1:13" x14ac:dyDescent="0.2">
      <c r="A23" s="52"/>
      <c r="B23" s="54" t="s">
        <v>101</v>
      </c>
      <c r="C23" s="503">
        <v>1190</v>
      </c>
      <c r="D23" s="503">
        <v>1139</v>
      </c>
      <c r="E23" s="506">
        <v>1170</v>
      </c>
      <c r="F23" s="506">
        <v>1153</v>
      </c>
      <c r="G23" s="506">
        <v>1163</v>
      </c>
      <c r="H23" s="506">
        <v>1199</v>
      </c>
      <c r="I23" s="506">
        <v>1153</v>
      </c>
      <c r="J23" s="433">
        <v>1178</v>
      </c>
      <c r="K23" s="55">
        <v>1396</v>
      </c>
      <c r="L23" s="55">
        <v>1325</v>
      </c>
      <c r="M23" s="55">
        <v>868</v>
      </c>
    </row>
    <row r="24" spans="1:13" x14ac:dyDescent="0.2">
      <c r="A24" s="52"/>
      <c r="B24" s="54" t="s">
        <v>102</v>
      </c>
      <c r="C24" s="503">
        <v>8649</v>
      </c>
      <c r="D24" s="503">
        <v>8302</v>
      </c>
      <c r="E24" s="506">
        <v>8529</v>
      </c>
      <c r="F24" s="506">
        <v>8404.0190000000002</v>
      </c>
      <c r="G24" s="506">
        <v>8476</v>
      </c>
      <c r="H24" s="506">
        <v>8738</v>
      </c>
      <c r="I24" s="506">
        <v>8402.4170000000013</v>
      </c>
      <c r="J24" s="433">
        <v>8584</v>
      </c>
      <c r="K24" s="55">
        <v>10171</v>
      </c>
      <c r="L24" s="55">
        <v>9657.1000000000022</v>
      </c>
      <c r="M24" s="55">
        <v>6325.4380000000001</v>
      </c>
    </row>
    <row r="25" spans="1:13" x14ac:dyDescent="0.2">
      <c r="A25" s="58"/>
      <c r="B25" s="59" t="s">
        <v>103</v>
      </c>
      <c r="C25" s="504">
        <v>1222</v>
      </c>
      <c r="D25" s="504">
        <v>1140</v>
      </c>
      <c r="E25" s="508">
        <v>1171</v>
      </c>
      <c r="F25" s="508">
        <v>1154</v>
      </c>
      <c r="G25" s="508">
        <v>1164</v>
      </c>
      <c r="H25" s="508">
        <v>1200</v>
      </c>
      <c r="I25" s="508">
        <v>1154</v>
      </c>
      <c r="J25" s="433">
        <v>1179</v>
      </c>
      <c r="K25" s="60">
        <v>1397</v>
      </c>
      <c r="L25" s="60">
        <v>1326</v>
      </c>
      <c r="M25" s="60">
        <v>868</v>
      </c>
    </row>
    <row r="26" spans="1:13" x14ac:dyDescent="0.2">
      <c r="A26" s="54" t="s">
        <v>104</v>
      </c>
      <c r="B26" s="52"/>
      <c r="C26" s="509"/>
      <c r="D26" s="503"/>
      <c r="E26" s="503"/>
      <c r="F26" s="503"/>
      <c r="G26" s="503"/>
      <c r="H26" s="503"/>
      <c r="I26" s="503"/>
      <c r="J26" s="96"/>
      <c r="K26" s="61"/>
      <c r="L26" s="61"/>
      <c r="M26" s="61"/>
    </row>
    <row r="27" spans="1:13" x14ac:dyDescent="0.2">
      <c r="A27" s="52" t="s">
        <v>84</v>
      </c>
      <c r="B27" s="54" t="s">
        <v>105</v>
      </c>
      <c r="C27" s="503">
        <v>2348</v>
      </c>
      <c r="D27" s="503">
        <v>3892</v>
      </c>
      <c r="E27" s="517">
        <v>4093</v>
      </c>
      <c r="F27" s="517">
        <v>4087.3919999999998</v>
      </c>
      <c r="G27" s="517">
        <v>4180</v>
      </c>
      <c r="H27" s="517">
        <v>4311</v>
      </c>
      <c r="I27" s="517">
        <v>4311</v>
      </c>
      <c r="J27" s="95"/>
      <c r="K27" s="61"/>
      <c r="L27" s="61"/>
      <c r="M27" s="61"/>
    </row>
    <row r="28" spans="1:13" x14ac:dyDescent="0.2">
      <c r="A28" s="52"/>
      <c r="B28" s="54" t="s">
        <v>106</v>
      </c>
      <c r="C28" s="503">
        <v>2253</v>
      </c>
      <c r="D28" s="503">
        <v>3592</v>
      </c>
      <c r="E28" s="517">
        <v>3722</v>
      </c>
      <c r="F28" s="517">
        <v>3648.7150000000001</v>
      </c>
      <c r="G28" s="517">
        <v>3702</v>
      </c>
      <c r="H28" s="517">
        <v>3777</v>
      </c>
      <c r="I28" s="517">
        <v>3777</v>
      </c>
      <c r="J28" s="95"/>
      <c r="K28" s="61"/>
      <c r="L28" s="61"/>
      <c r="M28" s="61"/>
    </row>
    <row r="29" spans="1:13" x14ac:dyDescent="0.2">
      <c r="A29" s="52"/>
      <c r="B29" s="54" t="s">
        <v>107</v>
      </c>
      <c r="C29" s="503">
        <v>2005</v>
      </c>
      <c r="D29" s="503">
        <v>3738</v>
      </c>
      <c r="E29" s="517">
        <v>3680</v>
      </c>
      <c r="F29" s="517">
        <v>3646.029</v>
      </c>
      <c r="G29" s="517">
        <v>3640</v>
      </c>
      <c r="H29" s="517">
        <v>3729</v>
      </c>
      <c r="I29" s="517">
        <v>3729</v>
      </c>
      <c r="J29" s="95"/>
      <c r="K29" s="61"/>
      <c r="L29" s="61"/>
      <c r="M29" s="61"/>
    </row>
    <row r="30" spans="1:13" x14ac:dyDescent="0.2">
      <c r="A30" s="58"/>
      <c r="B30" s="59" t="s">
        <v>108</v>
      </c>
      <c r="C30" s="504">
        <v>2457</v>
      </c>
      <c r="D30" s="503">
        <v>5057</v>
      </c>
      <c r="E30" s="517">
        <v>5229</v>
      </c>
      <c r="F30" s="517">
        <v>5096.8829999999998</v>
      </c>
      <c r="G30" s="517">
        <v>5098</v>
      </c>
      <c r="H30" s="517">
        <v>5317</v>
      </c>
      <c r="I30" s="517">
        <v>5317</v>
      </c>
      <c r="J30" s="97"/>
      <c r="K30" s="61"/>
      <c r="L30" s="61"/>
      <c r="M30" s="61"/>
    </row>
    <row r="31" spans="1:13" x14ac:dyDescent="0.2">
      <c r="C31" s="55"/>
      <c r="D31" s="53">
        <v>16279</v>
      </c>
      <c r="E31" s="53">
        <v>16724</v>
      </c>
      <c r="F31" s="53">
        <v>16479.019</v>
      </c>
      <c r="G31" s="53">
        <v>16620</v>
      </c>
      <c r="H31" s="53">
        <v>17134</v>
      </c>
      <c r="I31" s="53">
        <v>17134</v>
      </c>
      <c r="J31" s="433">
        <v>0</v>
      </c>
      <c r="K31" s="53">
        <v>0</v>
      </c>
      <c r="L31" s="53">
        <v>0</v>
      </c>
      <c r="M31" s="53">
        <v>0</v>
      </c>
    </row>
    <row r="32" spans="1:13" x14ac:dyDescent="0.2">
      <c r="C32" s="55"/>
      <c r="D32" s="55"/>
      <c r="E32" s="55"/>
      <c r="F32" s="55"/>
      <c r="G32" s="55"/>
      <c r="H32" s="55"/>
      <c r="I32" s="55"/>
      <c r="J32" s="433"/>
      <c r="K32" s="55"/>
      <c r="L32" s="55"/>
      <c r="M32" s="55"/>
    </row>
    <row r="33" spans="1:13" x14ac:dyDescent="0.2">
      <c r="A33" s="54" t="s">
        <v>109</v>
      </c>
      <c r="B33" s="52"/>
      <c r="C33" s="510"/>
      <c r="D33" s="510"/>
      <c r="E33" s="510"/>
      <c r="F33" s="510"/>
      <c r="G33" s="510"/>
      <c r="H33" s="510"/>
      <c r="I33" s="510"/>
      <c r="J33" s="433"/>
      <c r="K33" s="60"/>
      <c r="L33" s="60"/>
      <c r="M33" s="60"/>
    </row>
    <row r="34" spans="1:13" x14ac:dyDescent="0.2">
      <c r="A34" s="65" t="s">
        <v>110</v>
      </c>
      <c r="B34" s="66" t="s">
        <v>111</v>
      </c>
      <c r="C34" s="512">
        <v>10683</v>
      </c>
      <c r="D34" s="512">
        <v>11103</v>
      </c>
      <c r="E34" s="513">
        <v>11939</v>
      </c>
      <c r="F34" s="513">
        <v>11369.04761904762</v>
      </c>
      <c r="G34" s="513">
        <v>12147</v>
      </c>
      <c r="H34" s="513">
        <v>12176</v>
      </c>
      <c r="I34" s="513">
        <v>12384</v>
      </c>
      <c r="J34" s="96">
        <v>12839.51</v>
      </c>
      <c r="K34" s="61">
        <v>12083</v>
      </c>
      <c r="L34" s="61">
        <v>14267.52</v>
      </c>
      <c r="M34" s="61">
        <v>14709.68</v>
      </c>
    </row>
    <row r="35" spans="1:13" x14ac:dyDescent="0.2">
      <c r="A35" s="52"/>
      <c r="B35" s="54" t="s">
        <v>124</v>
      </c>
      <c r="C35" s="514">
        <v>12898</v>
      </c>
      <c r="D35" s="514">
        <v>13500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95">
        <v>17284.77</v>
      </c>
      <c r="K35" s="61">
        <v>16225</v>
      </c>
      <c r="L35" s="61">
        <v>20454.55</v>
      </c>
      <c r="M35" s="61">
        <v>21654.14</v>
      </c>
    </row>
    <row r="36" spans="1:13" x14ac:dyDescent="0.2">
      <c r="A36" s="52"/>
      <c r="B36" s="54" t="s">
        <v>90</v>
      </c>
      <c r="C36" s="514">
        <v>9544</v>
      </c>
      <c r="D36" s="514">
        <v>9051</v>
      </c>
      <c r="E36" s="514">
        <v>8696</v>
      </c>
      <c r="F36" s="514">
        <v>8526</v>
      </c>
      <c r="G36" s="514">
        <v>11925</v>
      </c>
      <c r="H36" s="514">
        <v>8256</v>
      </c>
      <c r="I36" s="514">
        <v>7304</v>
      </c>
      <c r="J36" s="95">
        <v>8693</v>
      </c>
      <c r="K36" s="61">
        <v>10174</v>
      </c>
      <c r="L36" s="61">
        <v>12788</v>
      </c>
      <c r="M36" s="61">
        <v>16701</v>
      </c>
    </row>
    <row r="37" spans="1:13" x14ac:dyDescent="0.2">
      <c r="A37" s="52"/>
      <c r="B37" s="54" t="s">
        <v>91</v>
      </c>
      <c r="C37" s="514">
        <v>10431</v>
      </c>
      <c r="D37" s="514">
        <v>10104</v>
      </c>
      <c r="E37" s="514">
        <v>10915</v>
      </c>
      <c r="F37" s="514">
        <v>12086</v>
      </c>
      <c r="G37" s="514">
        <v>12526</v>
      </c>
      <c r="H37" s="514">
        <v>12262</v>
      </c>
      <c r="I37" s="514">
        <v>12373</v>
      </c>
      <c r="J37" s="95">
        <v>13261</v>
      </c>
      <c r="K37" s="61">
        <v>12647</v>
      </c>
      <c r="L37" s="61">
        <v>19713</v>
      </c>
      <c r="M37" s="61">
        <v>18925</v>
      </c>
    </row>
    <row r="38" spans="1:13" x14ac:dyDescent="0.2">
      <c r="A38" s="52"/>
      <c r="B38" s="54" t="s">
        <v>125</v>
      </c>
      <c r="C38" s="514">
        <v>11127</v>
      </c>
      <c r="D38" s="514">
        <v>5119</v>
      </c>
      <c r="E38" s="514">
        <v>4707</v>
      </c>
      <c r="F38" s="514">
        <v>3837</v>
      </c>
      <c r="G38" s="514">
        <v>7203</v>
      </c>
      <c r="H38" s="514">
        <v>5270</v>
      </c>
      <c r="I38" s="514">
        <v>4871</v>
      </c>
      <c r="J38" s="95">
        <v>7100</v>
      </c>
      <c r="K38" s="61">
        <v>7982</v>
      </c>
      <c r="L38" s="61">
        <v>12855</v>
      </c>
      <c r="M38" s="61">
        <v>9661</v>
      </c>
    </row>
    <row r="39" spans="1:13" x14ac:dyDescent="0.2">
      <c r="A39" s="52"/>
      <c r="B39" s="54" t="s">
        <v>126</v>
      </c>
      <c r="C39" s="514">
        <v>5563</v>
      </c>
      <c r="D39" s="514">
        <v>7212</v>
      </c>
      <c r="E39" s="514">
        <v>7518</v>
      </c>
      <c r="F39" s="514">
        <v>6438</v>
      </c>
      <c r="G39" s="514">
        <v>8642</v>
      </c>
      <c r="H39" s="514">
        <v>6861</v>
      </c>
      <c r="I39" s="514">
        <v>6262</v>
      </c>
      <c r="J39" s="95">
        <v>7755</v>
      </c>
      <c r="K39" s="61">
        <v>8988</v>
      </c>
      <c r="L39" s="61">
        <v>10762</v>
      </c>
      <c r="M39" s="61">
        <v>8396</v>
      </c>
    </row>
    <row r="40" spans="1:13" x14ac:dyDescent="0.2">
      <c r="A40" s="58"/>
      <c r="B40" s="59" t="s">
        <v>127</v>
      </c>
      <c r="C40" s="516">
        <v>3487</v>
      </c>
      <c r="D40" s="516">
        <v>3382</v>
      </c>
      <c r="E40" s="516">
        <v>3415</v>
      </c>
      <c r="F40" s="516">
        <v>2949</v>
      </c>
      <c r="G40" s="516">
        <v>4007</v>
      </c>
      <c r="H40" s="516">
        <v>3098</v>
      </c>
      <c r="I40" s="516">
        <v>2828</v>
      </c>
      <c r="J40" s="97">
        <v>3377</v>
      </c>
      <c r="K40" s="61">
        <v>4307</v>
      </c>
      <c r="L40" s="61">
        <v>7561</v>
      </c>
      <c r="M40" s="61">
        <v>9611</v>
      </c>
    </row>
    <row r="41" spans="1:13" x14ac:dyDescent="0.2">
      <c r="A41" s="64"/>
      <c r="B41" s="64"/>
      <c r="C41" s="510"/>
      <c r="D41" s="510"/>
      <c r="E41" s="510"/>
      <c r="F41" s="510"/>
      <c r="G41" s="510"/>
      <c r="H41" s="510"/>
      <c r="I41" s="510"/>
      <c r="J41" s="433"/>
      <c r="K41" s="53"/>
      <c r="L41" s="53"/>
      <c r="M41" s="53"/>
    </row>
    <row r="42" spans="1:13" x14ac:dyDescent="0.2">
      <c r="A42" s="54" t="s">
        <v>115</v>
      </c>
      <c r="B42" s="52"/>
      <c r="C42" s="510"/>
      <c r="D42" s="510"/>
      <c r="E42" s="519"/>
      <c r="F42" s="510"/>
      <c r="G42" s="510"/>
      <c r="H42" s="510"/>
      <c r="I42" s="510"/>
      <c r="J42" s="433"/>
      <c r="K42" s="60"/>
      <c r="L42" s="60"/>
      <c r="M42" s="60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96">
        <v>5762</v>
      </c>
      <c r="K43" s="61">
        <v>5349</v>
      </c>
      <c r="L43" s="61">
        <v>5619</v>
      </c>
      <c r="M43" s="61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95">
        <v>5762</v>
      </c>
      <c r="K44" s="61">
        <v>5349</v>
      </c>
      <c r="L44" s="61">
        <v>5619</v>
      </c>
      <c r="M44" s="61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95">
        <v>2881</v>
      </c>
      <c r="K45" s="61">
        <v>2674.5</v>
      </c>
      <c r="L45" s="61">
        <v>2809.5</v>
      </c>
      <c r="M45" s="61">
        <v>2326</v>
      </c>
    </row>
    <row r="46" spans="1:13" x14ac:dyDescent="0.2">
      <c r="A46" s="58"/>
      <c r="B46" s="59" t="s">
        <v>127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97">
        <v>5762</v>
      </c>
      <c r="K46" s="61">
        <v>5349</v>
      </c>
      <c r="L46" s="61">
        <v>5619</v>
      </c>
      <c r="M46" s="61">
        <v>4652</v>
      </c>
    </row>
    <row r="47" spans="1:13" x14ac:dyDescent="0.2">
      <c r="C47" s="55"/>
      <c r="D47" s="55"/>
      <c r="E47" s="53"/>
      <c r="F47" s="55"/>
      <c r="G47" s="55"/>
      <c r="H47" s="55"/>
      <c r="I47" s="55"/>
      <c r="J47" s="433"/>
      <c r="K47" s="53"/>
      <c r="L47" s="53"/>
      <c r="M47" s="53"/>
    </row>
    <row r="48" spans="1:13" x14ac:dyDescent="0.2">
      <c r="A48" s="41" t="s">
        <v>118</v>
      </c>
      <c r="B48" s="42"/>
      <c r="C48" s="55"/>
      <c r="D48" s="55"/>
      <c r="E48" s="60"/>
      <c r="F48" s="55"/>
      <c r="G48" s="55"/>
      <c r="H48" s="55"/>
      <c r="I48" s="55"/>
      <c r="J48" s="433"/>
      <c r="K48" s="60"/>
      <c r="L48" s="60"/>
      <c r="M48" s="60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96">
        <v>5656</v>
      </c>
      <c r="K49" s="61">
        <v>5781</v>
      </c>
      <c r="L49" s="61">
        <v>5909</v>
      </c>
      <c r="M49" s="61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97">
        <v>14520</v>
      </c>
      <c r="K50" s="61">
        <v>14270</v>
      </c>
      <c r="L50" s="61">
        <v>16340</v>
      </c>
      <c r="M50" s="61">
        <v>18530</v>
      </c>
    </row>
    <row r="51" spans="1:13" x14ac:dyDescent="0.2">
      <c r="C51" s="55"/>
      <c r="D51" s="55"/>
      <c r="E51" s="53"/>
      <c r="F51" s="55"/>
      <c r="G51" s="55"/>
      <c r="H51" s="55"/>
      <c r="I51" s="55"/>
      <c r="J51" s="433"/>
      <c r="K51" s="53"/>
      <c r="L51" s="53"/>
      <c r="M51" s="53"/>
    </row>
    <row r="52" spans="1:13" x14ac:dyDescent="0.2">
      <c r="C52" s="55"/>
      <c r="D52" s="55"/>
      <c r="E52" s="55"/>
      <c r="F52" s="55"/>
      <c r="G52" s="55"/>
      <c r="H52" s="55"/>
      <c r="I52" s="55"/>
      <c r="J52" s="433"/>
      <c r="K52" s="55"/>
      <c r="L52" s="55"/>
      <c r="M52" s="55"/>
    </row>
    <row r="53" spans="1:13" x14ac:dyDescent="0.2">
      <c r="A53" s="70" t="s">
        <v>121</v>
      </c>
      <c r="B53" s="52"/>
      <c r="C53" s="55"/>
      <c r="D53" s="55"/>
      <c r="E53" s="60"/>
      <c r="F53" s="55"/>
      <c r="G53" s="55"/>
      <c r="H53" s="55"/>
      <c r="I53" s="55"/>
      <c r="J53" s="433"/>
      <c r="K53" s="60"/>
      <c r="L53" s="60"/>
      <c r="M53" s="60"/>
    </row>
    <row r="54" spans="1:13" x14ac:dyDescent="0.2">
      <c r="A54" s="65" t="s">
        <v>122</v>
      </c>
      <c r="B54" s="66" t="s">
        <v>123</v>
      </c>
      <c r="C54" s="116">
        <v>2724</v>
      </c>
      <c r="D54" s="116">
        <v>3331</v>
      </c>
      <c r="E54" s="116">
        <v>3104</v>
      </c>
      <c r="F54" s="116">
        <v>3327</v>
      </c>
      <c r="G54" s="116">
        <v>3766</v>
      </c>
      <c r="H54" s="116">
        <v>3939</v>
      </c>
      <c r="I54" s="116">
        <v>3802</v>
      </c>
      <c r="J54" s="96">
        <v>3916</v>
      </c>
      <c r="K54" s="61">
        <v>3528</v>
      </c>
      <c r="L54" s="61">
        <v>4058</v>
      </c>
      <c r="M54" s="61">
        <v>2870</v>
      </c>
    </row>
    <row r="55" spans="1:13" x14ac:dyDescent="0.2">
      <c r="A55" s="52"/>
      <c r="B55" s="54" t="s">
        <v>124</v>
      </c>
      <c r="C55" s="117">
        <v>593</v>
      </c>
      <c r="D55" s="117">
        <v>1215</v>
      </c>
      <c r="E55" s="117">
        <v>864</v>
      </c>
      <c r="F55" s="117">
        <v>921</v>
      </c>
      <c r="G55" s="117">
        <v>1025</v>
      </c>
      <c r="H55" s="117">
        <v>984</v>
      </c>
      <c r="I55" s="117">
        <v>957</v>
      </c>
      <c r="J55" s="95">
        <v>1003</v>
      </c>
      <c r="K55" s="61">
        <v>746</v>
      </c>
      <c r="L55" s="61">
        <v>890</v>
      </c>
      <c r="M55" s="61">
        <v>504</v>
      </c>
    </row>
    <row r="56" spans="1:13" x14ac:dyDescent="0.2">
      <c r="A56" s="52"/>
      <c r="B56" s="54" t="s">
        <v>90</v>
      </c>
      <c r="C56" s="117">
        <v>48</v>
      </c>
      <c r="D56" s="117">
        <v>54</v>
      </c>
      <c r="E56" s="117">
        <v>52</v>
      </c>
      <c r="F56" s="117">
        <v>51</v>
      </c>
      <c r="G56" s="117">
        <v>72</v>
      </c>
      <c r="H56" s="117">
        <v>56</v>
      </c>
      <c r="I56" s="117">
        <v>51</v>
      </c>
      <c r="J56" s="95">
        <v>43</v>
      </c>
      <c r="K56" s="61">
        <v>41</v>
      </c>
      <c r="L56" s="61">
        <v>36</v>
      </c>
      <c r="M56" s="61">
        <v>19</v>
      </c>
    </row>
    <row r="57" spans="1:13" x14ac:dyDescent="0.2">
      <c r="A57" s="52"/>
      <c r="B57" s="54" t="s">
        <v>91</v>
      </c>
      <c r="C57" s="117">
        <v>386</v>
      </c>
      <c r="D57" s="117">
        <v>374</v>
      </c>
      <c r="E57" s="117">
        <v>349</v>
      </c>
      <c r="F57" s="117">
        <v>415</v>
      </c>
      <c r="G57" s="117">
        <v>463</v>
      </c>
      <c r="H57" s="117">
        <v>438</v>
      </c>
      <c r="I57" s="117">
        <v>408</v>
      </c>
      <c r="J57" s="95">
        <v>265</v>
      </c>
      <c r="K57" s="61">
        <v>228</v>
      </c>
      <c r="L57" s="61">
        <v>303</v>
      </c>
      <c r="M57" s="61">
        <v>109</v>
      </c>
    </row>
    <row r="58" spans="1:13" x14ac:dyDescent="0.2">
      <c r="A58" s="52"/>
      <c r="B58" s="54" t="s">
        <v>125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95">
        <v>0</v>
      </c>
      <c r="K58" s="61">
        <v>0</v>
      </c>
      <c r="L58" s="61">
        <v>0</v>
      </c>
      <c r="M58" s="61">
        <v>0</v>
      </c>
    </row>
    <row r="59" spans="1:13" x14ac:dyDescent="0.2">
      <c r="A59" s="52"/>
      <c r="B59" s="54" t="s">
        <v>126</v>
      </c>
      <c r="C59" s="117">
        <v>56</v>
      </c>
      <c r="D59" s="117">
        <v>195</v>
      </c>
      <c r="E59" s="117">
        <v>68</v>
      </c>
      <c r="F59" s="117">
        <v>60</v>
      </c>
      <c r="G59" s="117">
        <v>78</v>
      </c>
      <c r="H59" s="117">
        <v>51</v>
      </c>
      <c r="I59" s="117">
        <v>50</v>
      </c>
      <c r="J59" s="95">
        <v>62</v>
      </c>
      <c r="K59" s="61">
        <v>63</v>
      </c>
      <c r="L59" s="61">
        <v>89</v>
      </c>
      <c r="M59" s="61">
        <v>30</v>
      </c>
    </row>
    <row r="60" spans="1:13" x14ac:dyDescent="0.2">
      <c r="A60" s="58"/>
      <c r="B60" s="59" t="s">
        <v>127</v>
      </c>
      <c r="C60" s="117">
        <v>35</v>
      </c>
      <c r="D60" s="117">
        <v>41</v>
      </c>
      <c r="E60" s="117">
        <v>41</v>
      </c>
      <c r="F60" s="117">
        <v>35</v>
      </c>
      <c r="G60" s="117">
        <v>44</v>
      </c>
      <c r="H60" s="117">
        <v>45</v>
      </c>
      <c r="I60" s="117">
        <v>40</v>
      </c>
      <c r="J60" s="97">
        <v>74</v>
      </c>
      <c r="K60" s="61">
        <v>108</v>
      </c>
      <c r="L60" s="61">
        <v>102</v>
      </c>
      <c r="M60" s="61">
        <v>44</v>
      </c>
    </row>
    <row r="61" spans="1:13" x14ac:dyDescent="0.2">
      <c r="A61" s="71"/>
      <c r="B61" s="72" t="s">
        <v>128</v>
      </c>
      <c r="C61" s="132">
        <v>3842</v>
      </c>
      <c r="D61" s="132">
        <v>5210</v>
      </c>
      <c r="E61" s="132">
        <v>4478</v>
      </c>
      <c r="F61" s="132">
        <v>4809</v>
      </c>
      <c r="G61" s="132">
        <v>5448</v>
      </c>
      <c r="H61" s="132">
        <v>5513</v>
      </c>
      <c r="I61" s="132">
        <v>5308</v>
      </c>
      <c r="J61" s="433">
        <v>5363</v>
      </c>
      <c r="K61" s="74">
        <v>4714</v>
      </c>
      <c r="L61" s="74">
        <v>5478</v>
      </c>
      <c r="M61" s="74">
        <v>3576</v>
      </c>
    </row>
    <row r="62" spans="1:13" x14ac:dyDescent="0.2">
      <c r="A62" s="64"/>
      <c r="B62" s="64"/>
      <c r="C62" s="55"/>
      <c r="D62" s="55"/>
      <c r="E62" s="55"/>
      <c r="F62" s="55"/>
      <c r="G62" s="55"/>
      <c r="H62" s="55"/>
      <c r="I62" s="55"/>
      <c r="J62" s="96"/>
      <c r="K62" s="61"/>
      <c r="L62" s="61"/>
      <c r="M62" s="53"/>
    </row>
    <row r="63" spans="1:13" x14ac:dyDescent="0.2">
      <c r="A63" s="70" t="s">
        <v>129</v>
      </c>
      <c r="B63" s="52"/>
      <c r="C63" s="55"/>
      <c r="D63" s="55"/>
      <c r="E63" s="55"/>
      <c r="F63" s="55"/>
      <c r="G63" s="55"/>
      <c r="H63" s="55"/>
      <c r="I63" s="55"/>
      <c r="J63" s="97"/>
      <c r="K63" s="61"/>
      <c r="L63" s="61"/>
      <c r="M63" s="60"/>
    </row>
    <row r="64" spans="1:13" x14ac:dyDescent="0.2">
      <c r="A64" s="65" t="s">
        <v>122</v>
      </c>
      <c r="B64" s="66" t="s">
        <v>130</v>
      </c>
      <c r="C64" s="53">
        <v>32514</v>
      </c>
      <c r="D64" s="53">
        <v>31185</v>
      </c>
      <c r="E64" s="53">
        <v>31998</v>
      </c>
      <c r="F64" s="53">
        <v>31493</v>
      </c>
      <c r="G64" s="53">
        <v>31290</v>
      </c>
      <c r="H64" s="53">
        <v>33949</v>
      </c>
      <c r="I64" s="53">
        <v>32624</v>
      </c>
      <c r="J64" s="433">
        <v>33944</v>
      </c>
      <c r="K64" s="53">
        <v>37336</v>
      </c>
      <c r="L64" s="53">
        <v>37237</v>
      </c>
      <c r="M64" s="55">
        <v>20190</v>
      </c>
    </row>
    <row r="65" spans="1:13" x14ac:dyDescent="0.2">
      <c r="A65" s="52"/>
      <c r="B65" s="54" t="s">
        <v>101</v>
      </c>
      <c r="C65" s="55">
        <v>6525</v>
      </c>
      <c r="D65" s="55">
        <v>6234</v>
      </c>
      <c r="E65" s="55">
        <v>6395</v>
      </c>
      <c r="F65" s="55">
        <v>6295</v>
      </c>
      <c r="G65" s="55">
        <v>6256</v>
      </c>
      <c r="H65" s="55">
        <v>6788</v>
      </c>
      <c r="I65" s="55">
        <v>6523</v>
      </c>
      <c r="J65" s="433">
        <v>6788</v>
      </c>
      <c r="K65" s="55">
        <v>7467</v>
      </c>
      <c r="L65" s="55">
        <v>7445</v>
      </c>
      <c r="M65" s="55">
        <v>4038</v>
      </c>
    </row>
    <row r="66" spans="1:13" x14ac:dyDescent="0.2">
      <c r="A66" s="52"/>
      <c r="B66" s="54" t="s">
        <v>131</v>
      </c>
      <c r="C66" s="55">
        <v>23716</v>
      </c>
      <c r="D66" s="55">
        <v>22718</v>
      </c>
      <c r="E66" s="55">
        <v>23310</v>
      </c>
      <c r="F66" s="55">
        <v>22943</v>
      </c>
      <c r="G66" s="55">
        <v>22796</v>
      </c>
      <c r="H66" s="55">
        <v>24733</v>
      </c>
      <c r="I66" s="55">
        <v>23766</v>
      </c>
      <c r="J66" s="433">
        <v>24731</v>
      </c>
      <c r="K66" s="55">
        <v>27202</v>
      </c>
      <c r="L66" s="55">
        <v>27132</v>
      </c>
      <c r="M66" s="55">
        <v>14713</v>
      </c>
    </row>
    <row r="67" spans="1:13" x14ac:dyDescent="0.2">
      <c r="A67" s="58"/>
      <c r="B67" s="59" t="s">
        <v>132</v>
      </c>
      <c r="C67" s="55">
        <v>6700</v>
      </c>
      <c r="D67" s="55">
        <v>6239</v>
      </c>
      <c r="E67" s="55">
        <v>6401</v>
      </c>
      <c r="F67" s="55">
        <v>6301</v>
      </c>
      <c r="G67" s="55">
        <v>6261</v>
      </c>
      <c r="H67" s="55">
        <v>6793</v>
      </c>
      <c r="I67" s="55">
        <v>6528</v>
      </c>
      <c r="J67" s="433">
        <v>6793</v>
      </c>
      <c r="K67" s="60">
        <v>7473</v>
      </c>
      <c r="L67" s="60">
        <v>7451</v>
      </c>
      <c r="M67" s="55">
        <v>4038</v>
      </c>
    </row>
    <row r="68" spans="1:13" x14ac:dyDescent="0.2">
      <c r="A68" s="75"/>
      <c r="B68" s="76" t="s">
        <v>128</v>
      </c>
      <c r="C68" s="74">
        <v>69455</v>
      </c>
      <c r="D68" s="74">
        <v>66376</v>
      </c>
      <c r="E68" s="74">
        <v>68104</v>
      </c>
      <c r="F68" s="74">
        <v>67032</v>
      </c>
      <c r="G68" s="74">
        <v>66603</v>
      </c>
      <c r="H68" s="74">
        <v>72263</v>
      </c>
      <c r="I68" s="74">
        <v>69441</v>
      </c>
      <c r="J68" s="98">
        <v>72256</v>
      </c>
      <c r="K68" s="61">
        <v>79478</v>
      </c>
      <c r="L68" s="61">
        <v>79265</v>
      </c>
      <c r="M68" s="74">
        <v>42979</v>
      </c>
    </row>
    <row r="69" spans="1:13" x14ac:dyDescent="0.2">
      <c r="C69" s="55"/>
      <c r="D69" s="55"/>
      <c r="E69" s="53"/>
      <c r="F69" s="55"/>
      <c r="G69" s="55"/>
      <c r="H69" s="55"/>
      <c r="I69" s="55"/>
      <c r="J69" s="433"/>
      <c r="K69" s="53"/>
      <c r="L69" s="53"/>
      <c r="M69" s="55"/>
    </row>
    <row r="70" spans="1:13" x14ac:dyDescent="0.2">
      <c r="A70" s="41" t="s">
        <v>133</v>
      </c>
      <c r="B70" s="42"/>
      <c r="C70" s="55"/>
      <c r="D70" s="55"/>
      <c r="E70" s="60"/>
      <c r="F70" s="55"/>
      <c r="G70" s="55"/>
      <c r="H70" s="55"/>
      <c r="I70" s="55"/>
      <c r="J70" s="433"/>
      <c r="K70" s="60"/>
      <c r="L70" s="60"/>
      <c r="M70" s="55"/>
    </row>
    <row r="71" spans="1:13" x14ac:dyDescent="0.2">
      <c r="A71" s="44" t="s">
        <v>122</v>
      </c>
      <c r="B71" s="45" t="s">
        <v>119</v>
      </c>
      <c r="C71" s="116">
        <v>84803</v>
      </c>
      <c r="D71" s="116">
        <v>78403</v>
      </c>
      <c r="E71" s="116">
        <v>82874</v>
      </c>
      <c r="F71" s="116">
        <v>83247</v>
      </c>
      <c r="G71" s="116">
        <v>85737</v>
      </c>
      <c r="H71" s="116">
        <v>90333</v>
      </c>
      <c r="I71" s="116">
        <v>88812</v>
      </c>
      <c r="J71" s="96">
        <v>92838</v>
      </c>
      <c r="K71" s="61">
        <v>113030</v>
      </c>
      <c r="L71" s="61">
        <v>109714</v>
      </c>
      <c r="M71" s="53">
        <v>73495</v>
      </c>
    </row>
    <row r="72" spans="1:13" x14ac:dyDescent="0.2">
      <c r="A72" s="48"/>
      <c r="B72" s="69" t="s">
        <v>120</v>
      </c>
      <c r="C72" s="117">
        <v>4788</v>
      </c>
      <c r="D72" s="117">
        <v>6013</v>
      </c>
      <c r="E72" s="117">
        <v>5296</v>
      </c>
      <c r="F72" s="117">
        <v>5916</v>
      </c>
      <c r="G72" s="117">
        <v>6028</v>
      </c>
      <c r="H72" s="117">
        <v>6600</v>
      </c>
      <c r="I72" s="117">
        <v>6279</v>
      </c>
      <c r="J72" s="97">
        <v>6069</v>
      </c>
      <c r="K72" s="61">
        <v>5594</v>
      </c>
      <c r="L72" s="61">
        <v>6010</v>
      </c>
      <c r="M72" s="60">
        <v>4325</v>
      </c>
    </row>
    <row r="73" spans="1:13" x14ac:dyDescent="0.2">
      <c r="A73" s="75"/>
      <c r="B73" s="79" t="s">
        <v>128</v>
      </c>
      <c r="C73" s="132">
        <v>89591</v>
      </c>
      <c r="D73" s="132">
        <v>84416</v>
      </c>
      <c r="E73" s="132">
        <v>88170</v>
      </c>
      <c r="F73" s="132">
        <v>89163</v>
      </c>
      <c r="G73" s="132">
        <v>91765</v>
      </c>
      <c r="H73" s="132">
        <v>96933</v>
      </c>
      <c r="I73" s="132">
        <v>95091</v>
      </c>
      <c r="J73" s="98">
        <v>98907</v>
      </c>
      <c r="K73" s="74">
        <v>118624</v>
      </c>
      <c r="L73" s="74">
        <v>115724</v>
      </c>
      <c r="M73" s="55">
        <v>77820</v>
      </c>
    </row>
    <row r="74" spans="1:13" x14ac:dyDescent="0.2">
      <c r="A74" s="56"/>
      <c r="B74" s="80"/>
      <c r="C74" s="55"/>
      <c r="D74" s="55"/>
      <c r="E74" s="55"/>
      <c r="F74" s="55"/>
      <c r="G74" s="55"/>
      <c r="H74" s="55"/>
      <c r="I74" s="55"/>
      <c r="J74" s="61"/>
      <c r="K74" s="61"/>
      <c r="L74" s="61"/>
      <c r="M74" s="53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61"/>
      <c r="K75" s="61"/>
      <c r="L75" s="61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61"/>
      <c r="K76" s="61"/>
      <c r="L76" s="61"/>
      <c r="M76" s="60"/>
    </row>
    <row r="77" spans="1:13" x14ac:dyDescent="0.2">
      <c r="A77" s="45" t="s">
        <v>122</v>
      </c>
      <c r="B77" s="45" t="s">
        <v>134</v>
      </c>
      <c r="C77" s="53">
        <v>3842</v>
      </c>
      <c r="D77" s="53">
        <v>5210</v>
      </c>
      <c r="E77" s="53">
        <v>4478</v>
      </c>
      <c r="F77" s="53">
        <v>4809</v>
      </c>
      <c r="G77" s="53">
        <v>5448</v>
      </c>
      <c r="H77" s="53">
        <v>5513</v>
      </c>
      <c r="I77" s="53">
        <v>5308</v>
      </c>
      <c r="J77" s="53">
        <v>5363</v>
      </c>
      <c r="K77" s="53">
        <v>4714</v>
      </c>
      <c r="L77" s="53">
        <v>5478</v>
      </c>
      <c r="M77" s="55">
        <v>3576</v>
      </c>
    </row>
    <row r="78" spans="1:13" x14ac:dyDescent="0.2">
      <c r="A78" s="56"/>
      <c r="B78" s="56" t="s">
        <v>135</v>
      </c>
      <c r="C78" s="55">
        <v>69455</v>
      </c>
      <c r="D78" s="55">
        <v>66376</v>
      </c>
      <c r="E78" s="55">
        <v>68104</v>
      </c>
      <c r="F78" s="55">
        <v>67032</v>
      </c>
      <c r="G78" s="55">
        <v>66603</v>
      </c>
      <c r="H78" s="55">
        <v>72263</v>
      </c>
      <c r="I78" s="55">
        <v>69441</v>
      </c>
      <c r="J78" s="55">
        <v>72256</v>
      </c>
      <c r="K78" s="55">
        <v>79478</v>
      </c>
      <c r="L78" s="55">
        <v>79265</v>
      </c>
      <c r="M78" s="55">
        <v>42979</v>
      </c>
    </row>
    <row r="79" spans="1:13" x14ac:dyDescent="0.2">
      <c r="A79" s="78"/>
      <c r="B79" s="78" t="s">
        <v>136</v>
      </c>
      <c r="C79" s="60">
        <v>89591</v>
      </c>
      <c r="D79" s="60">
        <v>84416</v>
      </c>
      <c r="E79" s="60">
        <v>88170</v>
      </c>
      <c r="F79" s="60">
        <v>89163</v>
      </c>
      <c r="G79" s="60">
        <v>91765</v>
      </c>
      <c r="H79" s="60">
        <v>96933</v>
      </c>
      <c r="I79" s="60">
        <v>95091</v>
      </c>
      <c r="J79" s="60">
        <v>98907</v>
      </c>
      <c r="K79" s="60">
        <v>118624</v>
      </c>
      <c r="L79" s="60">
        <v>115724</v>
      </c>
      <c r="M79" s="55">
        <v>77820</v>
      </c>
    </row>
    <row r="80" spans="1:13" x14ac:dyDescent="0.2">
      <c r="A80" s="75"/>
      <c r="B80" s="75" t="s">
        <v>128</v>
      </c>
      <c r="C80" s="74">
        <v>162888</v>
      </c>
      <c r="D80" s="74">
        <v>156002</v>
      </c>
      <c r="E80" s="74">
        <v>160752</v>
      </c>
      <c r="F80" s="74">
        <v>161004</v>
      </c>
      <c r="G80" s="74">
        <v>163816</v>
      </c>
      <c r="H80" s="74">
        <v>174709</v>
      </c>
      <c r="I80" s="74">
        <v>169840</v>
      </c>
      <c r="J80" s="74">
        <v>176526</v>
      </c>
      <c r="K80" s="74">
        <v>202816</v>
      </c>
      <c r="L80" s="74">
        <v>200467</v>
      </c>
      <c r="M80" s="74">
        <v>124375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</row>
    <row r="84" spans="1:13" x14ac:dyDescent="0.2">
      <c r="A84" s="65" t="s">
        <v>122</v>
      </c>
      <c r="B84" s="66" t="s">
        <v>88</v>
      </c>
      <c r="C84" s="175">
        <f>C91-SUM(C85:C90)</f>
        <v>1827</v>
      </c>
      <c r="D84" s="175">
        <f t="shared" ref="D84:I84" si="0">D91-SUM(D85:D90)</f>
        <v>2249</v>
      </c>
      <c r="E84" s="175">
        <f t="shared" si="0"/>
        <v>2238</v>
      </c>
      <c r="F84" s="175">
        <f t="shared" si="0"/>
        <v>2331</v>
      </c>
      <c r="G84" s="175">
        <f t="shared" si="0"/>
        <v>2437</v>
      </c>
      <c r="H84" s="175">
        <f t="shared" si="0"/>
        <v>2433</v>
      </c>
      <c r="I84" s="175">
        <f t="shared" si="0"/>
        <v>2321</v>
      </c>
      <c r="J84" s="175">
        <f t="shared" ref="J84:K84" si="1">J91-SUM(J85:J90)</f>
        <v>2410</v>
      </c>
      <c r="K84" s="175">
        <f t="shared" si="1"/>
        <v>2300</v>
      </c>
      <c r="L84" s="175">
        <f t="shared" ref="L84:M84" si="2">L91-SUM(L85:L90)</f>
        <v>2444</v>
      </c>
      <c r="M84" s="175">
        <f t="shared" si="2"/>
        <v>1487</v>
      </c>
    </row>
    <row r="85" spans="1:13" x14ac:dyDescent="0.2">
      <c r="A85" s="52"/>
      <c r="B85" s="54" t="s">
        <v>89</v>
      </c>
      <c r="C85" s="57">
        <f>ROUND(C$91*C55/C$61,0)</f>
        <v>398</v>
      </c>
      <c r="D85" s="57">
        <f t="shared" ref="D85:I85" si="3">ROUND(D$91*D55/D$61,0)</f>
        <v>820</v>
      </c>
      <c r="E85" s="57">
        <f t="shared" si="3"/>
        <v>623</v>
      </c>
      <c r="F85" s="57">
        <f t="shared" si="3"/>
        <v>645</v>
      </c>
      <c r="G85" s="57">
        <f t="shared" si="3"/>
        <v>663</v>
      </c>
      <c r="H85" s="57">
        <f t="shared" si="3"/>
        <v>608</v>
      </c>
      <c r="I85" s="57">
        <f t="shared" si="3"/>
        <v>584</v>
      </c>
      <c r="J85" s="57">
        <f t="shared" ref="J85:K85" si="4">ROUND(J$91*J55/J$61,0)</f>
        <v>617</v>
      </c>
      <c r="K85" s="57">
        <f t="shared" si="4"/>
        <v>486</v>
      </c>
      <c r="L85" s="57">
        <f t="shared" ref="L85:M85" si="5">ROUND(L$91*L55/L$61,0)</f>
        <v>536</v>
      </c>
      <c r="M85" s="57">
        <f t="shared" si="5"/>
        <v>261</v>
      </c>
    </row>
    <row r="86" spans="1:13" x14ac:dyDescent="0.2">
      <c r="A86" s="52"/>
      <c r="B86" s="54" t="s">
        <v>90</v>
      </c>
      <c r="C86" s="57">
        <f t="shared" ref="C86:I90" si="6">ROUND(C$91*C56/C$61,0)</f>
        <v>32</v>
      </c>
      <c r="D86" s="57">
        <f t="shared" si="6"/>
        <v>36</v>
      </c>
      <c r="E86" s="57">
        <f t="shared" si="6"/>
        <v>38</v>
      </c>
      <c r="F86" s="57">
        <f t="shared" si="6"/>
        <v>36</v>
      </c>
      <c r="G86" s="57">
        <f t="shared" si="6"/>
        <v>47</v>
      </c>
      <c r="H86" s="57">
        <f t="shared" si="6"/>
        <v>35</v>
      </c>
      <c r="I86" s="57">
        <f t="shared" si="6"/>
        <v>31</v>
      </c>
      <c r="J86" s="57">
        <f t="shared" ref="J86:K86" si="7">ROUND(J$91*J56/J$61,0)</f>
        <v>26</v>
      </c>
      <c r="K86" s="57">
        <f t="shared" si="7"/>
        <v>27</v>
      </c>
      <c r="L86" s="57">
        <f t="shared" ref="L86:M86" si="8">ROUND(L$91*L56/L$61,0)</f>
        <v>22</v>
      </c>
      <c r="M86" s="57">
        <f t="shared" si="8"/>
        <v>10</v>
      </c>
    </row>
    <row r="87" spans="1:13" x14ac:dyDescent="0.2">
      <c r="A87" s="52"/>
      <c r="B87" s="54" t="s">
        <v>91</v>
      </c>
      <c r="C87" s="57">
        <f t="shared" si="6"/>
        <v>259</v>
      </c>
      <c r="D87" s="57">
        <f t="shared" si="6"/>
        <v>253</v>
      </c>
      <c r="E87" s="57">
        <f t="shared" si="6"/>
        <v>252</v>
      </c>
      <c r="F87" s="57">
        <f t="shared" si="6"/>
        <v>291</v>
      </c>
      <c r="G87" s="57">
        <f t="shared" si="6"/>
        <v>300</v>
      </c>
      <c r="H87" s="57">
        <f t="shared" si="6"/>
        <v>271</v>
      </c>
      <c r="I87" s="57">
        <f t="shared" si="6"/>
        <v>249</v>
      </c>
      <c r="J87" s="57">
        <f t="shared" ref="J87:K87" si="9">ROUND(J$91*J57/J$61,0)</f>
        <v>163</v>
      </c>
      <c r="K87" s="57">
        <f t="shared" si="9"/>
        <v>149</v>
      </c>
      <c r="L87" s="57">
        <f t="shared" ref="L87:M87" si="10">ROUND(L$91*L57/L$61,0)</f>
        <v>183</v>
      </c>
      <c r="M87" s="57">
        <f t="shared" si="10"/>
        <v>57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38</v>
      </c>
      <c r="D89" s="57">
        <f t="shared" si="6"/>
        <v>132</v>
      </c>
      <c r="E89" s="57">
        <f t="shared" si="6"/>
        <v>49</v>
      </c>
      <c r="F89" s="57">
        <f t="shared" si="6"/>
        <v>42</v>
      </c>
      <c r="G89" s="57">
        <f t="shared" si="6"/>
        <v>50</v>
      </c>
      <c r="H89" s="57">
        <f t="shared" si="6"/>
        <v>32</v>
      </c>
      <c r="I89" s="57">
        <f t="shared" si="6"/>
        <v>31</v>
      </c>
      <c r="J89" s="57">
        <f t="shared" ref="J89:K89" si="13">ROUND(J$91*J59/J$61,0)</f>
        <v>38</v>
      </c>
      <c r="K89" s="57">
        <f t="shared" si="13"/>
        <v>41</v>
      </c>
      <c r="L89" s="57">
        <f t="shared" ref="L89:M89" si="14">ROUND(L$91*L59/L$61,0)</f>
        <v>54</v>
      </c>
      <c r="M89" s="57">
        <f t="shared" si="14"/>
        <v>16</v>
      </c>
    </row>
    <row r="90" spans="1:13" x14ac:dyDescent="0.2">
      <c r="A90" s="58"/>
      <c r="B90" s="59" t="s">
        <v>94</v>
      </c>
      <c r="C90" s="57">
        <f t="shared" si="6"/>
        <v>23</v>
      </c>
      <c r="D90" s="57">
        <f t="shared" si="6"/>
        <v>28</v>
      </c>
      <c r="E90" s="57">
        <f t="shared" si="6"/>
        <v>30</v>
      </c>
      <c r="F90" s="57">
        <f t="shared" si="6"/>
        <v>25</v>
      </c>
      <c r="G90" s="57">
        <f t="shared" si="6"/>
        <v>28</v>
      </c>
      <c r="H90" s="57">
        <f t="shared" si="6"/>
        <v>28</v>
      </c>
      <c r="I90" s="57">
        <f t="shared" si="6"/>
        <v>24</v>
      </c>
      <c r="J90" s="57">
        <f t="shared" ref="J90:K90" si="15">ROUND(J$91*J60/J$61,0)</f>
        <v>46</v>
      </c>
      <c r="K90" s="57">
        <f t="shared" si="15"/>
        <v>70</v>
      </c>
      <c r="L90" s="57">
        <f t="shared" ref="L90:M90" si="16">ROUND(L$91*L60/L$61,0)</f>
        <v>61</v>
      </c>
      <c r="M90" s="57">
        <f t="shared" si="16"/>
        <v>23</v>
      </c>
    </row>
    <row r="91" spans="1:13" x14ac:dyDescent="0.2">
      <c r="A91" s="71"/>
      <c r="B91" s="72" t="s">
        <v>128</v>
      </c>
      <c r="C91" s="301">
        <f>C106</f>
        <v>2577</v>
      </c>
      <c r="D91" s="301">
        <f t="shared" ref="D91:I91" si="17">D106</f>
        <v>3518</v>
      </c>
      <c r="E91" s="301">
        <f t="shared" si="17"/>
        <v>3230</v>
      </c>
      <c r="F91" s="301">
        <f t="shared" si="17"/>
        <v>3370</v>
      </c>
      <c r="G91" s="301">
        <f t="shared" si="17"/>
        <v>3525</v>
      </c>
      <c r="H91" s="301">
        <f t="shared" si="17"/>
        <v>3407</v>
      </c>
      <c r="I91" s="301">
        <f t="shared" si="17"/>
        <v>3240</v>
      </c>
      <c r="J91" s="301">
        <f t="shared" ref="J91:K91" si="18">J106</f>
        <v>3300</v>
      </c>
      <c r="K91" s="301">
        <f t="shared" si="18"/>
        <v>3073</v>
      </c>
      <c r="L91" s="301">
        <f t="shared" ref="L91:M91" si="19">L106</f>
        <v>3300</v>
      </c>
      <c r="M91" s="301">
        <f t="shared" si="19"/>
        <v>1854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21048</v>
      </c>
      <c r="D94" s="175">
        <f t="shared" ref="D94:I94" si="20">D98-SUM(D95:D97)</f>
        <v>20652</v>
      </c>
      <c r="E94" s="175">
        <f t="shared" si="20"/>
        <v>21035</v>
      </c>
      <c r="F94" s="175">
        <f t="shared" si="20"/>
        <v>20490</v>
      </c>
      <c r="G94" s="175">
        <f t="shared" si="20"/>
        <v>20482</v>
      </c>
      <c r="H94" s="175">
        <f t="shared" si="20"/>
        <v>23336</v>
      </c>
      <c r="I94" s="175">
        <f t="shared" si="20"/>
        <v>25424</v>
      </c>
      <c r="J94" s="175">
        <f t="shared" ref="J94:K94" si="21">J98-SUM(J95:J97)</f>
        <v>26489</v>
      </c>
      <c r="K94" s="175">
        <f t="shared" si="21"/>
        <v>29044</v>
      </c>
      <c r="L94" s="175">
        <f t="shared" ref="L94:M94" si="22">L98-SUM(L95:L97)</f>
        <v>30788</v>
      </c>
      <c r="M94" s="175">
        <f t="shared" si="22"/>
        <v>29190</v>
      </c>
    </row>
    <row r="95" spans="1:13" x14ac:dyDescent="0.2">
      <c r="A95" s="52"/>
      <c r="B95" s="54" t="s">
        <v>101</v>
      </c>
      <c r="C95" s="57">
        <f>ROUND(C$98*C65/C$68,0)</f>
        <v>4224</v>
      </c>
      <c r="D95" s="57">
        <f t="shared" ref="D95:I95" si="23">ROUND(D$98*D65/D$68,0)</f>
        <v>4129</v>
      </c>
      <c r="E95" s="57">
        <f t="shared" si="23"/>
        <v>4204</v>
      </c>
      <c r="F95" s="57">
        <f t="shared" si="23"/>
        <v>4095</v>
      </c>
      <c r="G95" s="57">
        <f t="shared" si="23"/>
        <v>4095</v>
      </c>
      <c r="H95" s="57">
        <f t="shared" si="23"/>
        <v>4666</v>
      </c>
      <c r="I95" s="57">
        <f t="shared" si="23"/>
        <v>5083</v>
      </c>
      <c r="J95" s="57">
        <f t="shared" ref="J95:K95" si="24">ROUND(J$98*J65/J$68,0)</f>
        <v>5297</v>
      </c>
      <c r="K95" s="57">
        <f t="shared" si="24"/>
        <v>5809</v>
      </c>
      <c r="L95" s="57">
        <f t="shared" ref="L95:M95" si="25">ROUND(L$98*L65/L$68,0)</f>
        <v>6156</v>
      </c>
      <c r="M95" s="57">
        <f t="shared" si="25"/>
        <v>5838</v>
      </c>
    </row>
    <row r="96" spans="1:13" x14ac:dyDescent="0.2">
      <c r="A96" s="52"/>
      <c r="B96" s="54" t="s">
        <v>102</v>
      </c>
      <c r="C96" s="57">
        <f t="shared" ref="C96:I97" si="26">ROUND(C$98*C66/C$68,0)</f>
        <v>15353</v>
      </c>
      <c r="D96" s="57">
        <f t="shared" si="26"/>
        <v>15045</v>
      </c>
      <c r="E96" s="57">
        <f t="shared" si="26"/>
        <v>15323</v>
      </c>
      <c r="F96" s="57">
        <f t="shared" si="26"/>
        <v>14926</v>
      </c>
      <c r="G96" s="57">
        <f t="shared" si="26"/>
        <v>14921</v>
      </c>
      <c r="H96" s="57">
        <f t="shared" si="26"/>
        <v>17002</v>
      </c>
      <c r="I96" s="57">
        <f t="shared" si="26"/>
        <v>18521</v>
      </c>
      <c r="J96" s="57">
        <f t="shared" ref="J96:K96" si="27">ROUND(J$98*J66/J$68,0)</f>
        <v>19300</v>
      </c>
      <c r="K96" s="57">
        <f t="shared" si="27"/>
        <v>21160</v>
      </c>
      <c r="L96" s="57">
        <f t="shared" ref="L96:M96" si="28">ROUND(L$98*L66/L$68,0)</f>
        <v>22433</v>
      </c>
      <c r="M96" s="57">
        <f t="shared" si="28"/>
        <v>21272</v>
      </c>
    </row>
    <row r="97" spans="1:13" x14ac:dyDescent="0.2">
      <c r="A97" s="58"/>
      <c r="B97" s="59" t="s">
        <v>94</v>
      </c>
      <c r="C97" s="57">
        <f t="shared" si="26"/>
        <v>4337</v>
      </c>
      <c r="D97" s="57">
        <f t="shared" si="26"/>
        <v>4132</v>
      </c>
      <c r="E97" s="57">
        <f t="shared" si="26"/>
        <v>4208</v>
      </c>
      <c r="F97" s="57">
        <f t="shared" si="26"/>
        <v>4099</v>
      </c>
      <c r="G97" s="57">
        <f t="shared" si="26"/>
        <v>4098</v>
      </c>
      <c r="H97" s="57">
        <f t="shared" si="26"/>
        <v>4670</v>
      </c>
      <c r="I97" s="57">
        <f t="shared" si="26"/>
        <v>5087</v>
      </c>
      <c r="J97" s="57">
        <f t="shared" ref="J97:K97" si="29">ROUND(J$98*J67/J$68,0)</f>
        <v>5301</v>
      </c>
      <c r="K97" s="57">
        <f t="shared" si="29"/>
        <v>5813</v>
      </c>
      <c r="L97" s="57">
        <f t="shared" ref="L97:M97" si="30">ROUND(L$98*L67/L$68,0)</f>
        <v>6161</v>
      </c>
      <c r="M97" s="57">
        <f t="shared" si="30"/>
        <v>5838</v>
      </c>
    </row>
    <row r="98" spans="1:13" x14ac:dyDescent="0.2">
      <c r="A98" s="75"/>
      <c r="B98" s="76" t="s">
        <v>128</v>
      </c>
      <c r="C98" s="301">
        <f>C107</f>
        <v>44962</v>
      </c>
      <c r="D98" s="301">
        <f t="shared" ref="D98:I98" si="31">D107</f>
        <v>43958</v>
      </c>
      <c r="E98" s="301">
        <f t="shared" si="31"/>
        <v>44770</v>
      </c>
      <c r="F98" s="301">
        <f t="shared" si="31"/>
        <v>43610</v>
      </c>
      <c r="G98" s="301">
        <f t="shared" si="31"/>
        <v>43596</v>
      </c>
      <c r="H98" s="301">
        <f t="shared" si="31"/>
        <v>49674</v>
      </c>
      <c r="I98" s="301">
        <f t="shared" si="31"/>
        <v>54115</v>
      </c>
      <c r="J98" s="301">
        <f t="shared" ref="J98:K98" si="32">J107</f>
        <v>56387</v>
      </c>
      <c r="K98" s="301">
        <f t="shared" si="32"/>
        <v>61826</v>
      </c>
      <c r="L98" s="301">
        <f t="shared" ref="L98:M98" si="33">L107</f>
        <v>65538</v>
      </c>
      <c r="M98" s="301">
        <f t="shared" si="33"/>
        <v>62138</v>
      </c>
    </row>
    <row r="99" spans="1:13" x14ac:dyDescent="0.2">
      <c r="C99" s="77"/>
      <c r="D99" s="77"/>
      <c r="E99" s="217"/>
      <c r="F99" s="217"/>
      <c r="G99" s="217"/>
      <c r="H99" s="217"/>
      <c r="I99" s="217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</row>
    <row r="101" spans="1:13" x14ac:dyDescent="0.2">
      <c r="A101" s="44" t="s">
        <v>122</v>
      </c>
      <c r="B101" s="45" t="s">
        <v>119</v>
      </c>
      <c r="C101" s="175">
        <f>C103-C102</f>
        <v>73331</v>
      </c>
      <c r="D101" s="175">
        <f t="shared" ref="D101:I101" si="34">D103-D102</f>
        <v>67019</v>
      </c>
      <c r="E101" s="175">
        <f t="shared" si="34"/>
        <v>69467</v>
      </c>
      <c r="F101" s="175">
        <f t="shared" si="34"/>
        <v>67714</v>
      </c>
      <c r="G101" s="175">
        <f t="shared" si="34"/>
        <v>66912</v>
      </c>
      <c r="H101" s="175">
        <f t="shared" si="34"/>
        <v>72805</v>
      </c>
      <c r="I101" s="175">
        <f t="shared" si="34"/>
        <v>74290</v>
      </c>
      <c r="J101" s="175">
        <f t="shared" ref="J101:K101" si="35">J103-J102</f>
        <v>76399</v>
      </c>
      <c r="K101" s="175">
        <f t="shared" si="35"/>
        <v>87056</v>
      </c>
      <c r="L101" s="175">
        <f t="shared" ref="L101:M101" si="36">L103-L102</f>
        <v>84736</v>
      </c>
      <c r="M101" s="175">
        <f t="shared" si="36"/>
        <v>59138</v>
      </c>
    </row>
    <row r="102" spans="1:13" x14ac:dyDescent="0.2">
      <c r="A102" s="48"/>
      <c r="B102" s="69" t="s">
        <v>120</v>
      </c>
      <c r="C102" s="62">
        <f>ROUND(C$103*C72/C$73,0)</f>
        <v>4140</v>
      </c>
      <c r="D102" s="62">
        <f t="shared" ref="D102:I102" si="37">ROUND(D$103*D72/D$73,0)</f>
        <v>5140</v>
      </c>
      <c r="E102" s="62">
        <f t="shared" si="37"/>
        <v>4439</v>
      </c>
      <c r="F102" s="62">
        <f t="shared" si="37"/>
        <v>4812</v>
      </c>
      <c r="G102" s="62">
        <f t="shared" si="37"/>
        <v>4704</v>
      </c>
      <c r="H102" s="62">
        <f t="shared" si="37"/>
        <v>5319</v>
      </c>
      <c r="I102" s="62">
        <f t="shared" si="37"/>
        <v>5252</v>
      </c>
      <c r="J102" s="62">
        <f t="shared" ref="J102:K102" si="38">ROUND(J$103*J72/J$73,0)</f>
        <v>4994</v>
      </c>
      <c r="K102" s="62">
        <f t="shared" si="38"/>
        <v>4308</v>
      </c>
      <c r="L102" s="62">
        <f t="shared" ref="L102:M102" si="39">ROUND(L$103*L72/L$73,0)</f>
        <v>4642</v>
      </c>
      <c r="M102" s="62">
        <f t="shared" si="39"/>
        <v>3480</v>
      </c>
    </row>
    <row r="103" spans="1:13" x14ac:dyDescent="0.2">
      <c r="A103" s="75"/>
      <c r="B103" s="79" t="s">
        <v>128</v>
      </c>
      <c r="C103" s="301">
        <f>C108</f>
        <v>77471</v>
      </c>
      <c r="D103" s="301">
        <f t="shared" ref="D103:I103" si="40">D108</f>
        <v>72159</v>
      </c>
      <c r="E103" s="301">
        <f t="shared" si="40"/>
        <v>73906</v>
      </c>
      <c r="F103" s="301">
        <f t="shared" si="40"/>
        <v>72526</v>
      </c>
      <c r="G103" s="301">
        <f t="shared" si="40"/>
        <v>71616</v>
      </c>
      <c r="H103" s="301">
        <f t="shared" si="40"/>
        <v>78124</v>
      </c>
      <c r="I103" s="301">
        <f t="shared" si="40"/>
        <v>79542</v>
      </c>
      <c r="J103" s="301">
        <f t="shared" ref="J103:K103" si="41">J108</f>
        <v>81393</v>
      </c>
      <c r="K103" s="301">
        <f t="shared" si="41"/>
        <v>91364</v>
      </c>
      <c r="L103" s="301">
        <f t="shared" ref="L103:M103" si="42">L108</f>
        <v>89378</v>
      </c>
      <c r="M103" s="301">
        <f t="shared" si="42"/>
        <v>62618</v>
      </c>
    </row>
    <row r="104" spans="1:13" x14ac:dyDescent="0.2">
      <c r="C104" s="56"/>
      <c r="D104" s="56"/>
      <c r="E104" s="56"/>
      <c r="F104" s="56"/>
      <c r="G104" s="56"/>
      <c r="H104" s="56"/>
      <c r="I104" s="56"/>
    </row>
    <row r="105" spans="1:13" x14ac:dyDescent="0.2">
      <c r="A105" s="41" t="s">
        <v>451</v>
      </c>
      <c r="C105" s="56"/>
      <c r="D105" s="56"/>
      <c r="E105" s="56"/>
      <c r="F105" s="56"/>
      <c r="G105" s="56"/>
      <c r="H105" s="56"/>
      <c r="I105" s="56"/>
    </row>
    <row r="106" spans="1:13" x14ac:dyDescent="0.2">
      <c r="A106" s="129" t="s">
        <v>122</v>
      </c>
      <c r="B106" s="129" t="s">
        <v>134</v>
      </c>
      <c r="C106" s="175">
        <f>地域観光消費2!D17</f>
        <v>2577</v>
      </c>
      <c r="D106" s="175">
        <f>地域観光消費2!E17</f>
        <v>3518</v>
      </c>
      <c r="E106" s="175">
        <f>地域観光消費2!F17</f>
        <v>3230</v>
      </c>
      <c r="F106" s="175">
        <f>地域観光消費2!G17</f>
        <v>3370</v>
      </c>
      <c r="G106" s="175">
        <f>地域観光消費2!H17</f>
        <v>3525</v>
      </c>
      <c r="H106" s="175">
        <f>地域観光消費2!I17</f>
        <v>3407</v>
      </c>
      <c r="I106" s="175">
        <f>地域観光消費2!J17</f>
        <v>3240</v>
      </c>
      <c r="J106" s="175">
        <f>地域観光消費2!K17</f>
        <v>3300</v>
      </c>
      <c r="K106" s="175">
        <f>地域観光消費2!L17</f>
        <v>3073</v>
      </c>
      <c r="L106" s="175">
        <f>地域観光消費2!M17</f>
        <v>3300</v>
      </c>
      <c r="M106" s="175">
        <f>地域観光消費2!N17</f>
        <v>1854</v>
      </c>
    </row>
    <row r="107" spans="1:13" x14ac:dyDescent="0.2">
      <c r="A107" s="85"/>
      <c r="B107" s="85" t="s">
        <v>135</v>
      </c>
      <c r="C107" s="57">
        <f>地域観光消費2!D18</f>
        <v>44962</v>
      </c>
      <c r="D107" s="57">
        <f>地域観光消費2!E18</f>
        <v>43958</v>
      </c>
      <c r="E107" s="57">
        <f>地域観光消費2!F18</f>
        <v>44770</v>
      </c>
      <c r="F107" s="57">
        <f>地域観光消費2!G18</f>
        <v>43610</v>
      </c>
      <c r="G107" s="57">
        <f>地域観光消費2!H18</f>
        <v>43596</v>
      </c>
      <c r="H107" s="57">
        <f>地域観光消費2!I18</f>
        <v>49674</v>
      </c>
      <c r="I107" s="57">
        <f>地域観光消費2!J18</f>
        <v>54115</v>
      </c>
      <c r="J107" s="57">
        <f>地域観光消費2!K18</f>
        <v>56387</v>
      </c>
      <c r="K107" s="57">
        <f>地域観光消費2!L18</f>
        <v>61826</v>
      </c>
      <c r="L107" s="57">
        <f>地域観光消費2!M18</f>
        <v>65538</v>
      </c>
      <c r="M107" s="57">
        <f>地域観光消費2!N18</f>
        <v>62138</v>
      </c>
    </row>
    <row r="108" spans="1:13" x14ac:dyDescent="0.2">
      <c r="A108" s="130"/>
      <c r="B108" s="130" t="s">
        <v>136</v>
      </c>
      <c r="C108" s="57">
        <f>地域観光消費2!D19</f>
        <v>77471</v>
      </c>
      <c r="D108" s="57">
        <f>地域観光消費2!E19</f>
        <v>72159</v>
      </c>
      <c r="E108" s="57">
        <f>地域観光消費2!F19</f>
        <v>73906</v>
      </c>
      <c r="F108" s="57">
        <f>地域観光消費2!G19</f>
        <v>72526</v>
      </c>
      <c r="G108" s="57">
        <f>地域観光消費2!H19</f>
        <v>71616</v>
      </c>
      <c r="H108" s="57">
        <f>地域観光消費2!I19</f>
        <v>78124</v>
      </c>
      <c r="I108" s="57">
        <f>地域観光消費2!J19</f>
        <v>79542</v>
      </c>
      <c r="J108" s="57">
        <f>地域観光消費2!K19</f>
        <v>81393</v>
      </c>
      <c r="K108" s="57">
        <f>地域観光消費2!L19</f>
        <v>91364</v>
      </c>
      <c r="L108" s="57">
        <f>地域観光消費2!M19</f>
        <v>89378</v>
      </c>
      <c r="M108" s="57">
        <f>地域観光消費2!N19</f>
        <v>62618</v>
      </c>
    </row>
    <row r="109" spans="1:13" x14ac:dyDescent="0.2">
      <c r="A109" s="131"/>
      <c r="B109" s="131" t="s">
        <v>128</v>
      </c>
      <c r="C109" s="301">
        <f>SUM(C106:C108)</f>
        <v>125010</v>
      </c>
      <c r="D109" s="301">
        <f t="shared" ref="D109:J109" si="43">SUM(D106:D108)</f>
        <v>119635</v>
      </c>
      <c r="E109" s="301">
        <f t="shared" si="43"/>
        <v>121906</v>
      </c>
      <c r="F109" s="301">
        <f t="shared" si="43"/>
        <v>119506</v>
      </c>
      <c r="G109" s="301">
        <f t="shared" si="43"/>
        <v>118737</v>
      </c>
      <c r="H109" s="301">
        <f t="shared" si="43"/>
        <v>131205</v>
      </c>
      <c r="I109" s="301">
        <f t="shared" si="43"/>
        <v>136897</v>
      </c>
      <c r="J109" s="301">
        <f t="shared" si="43"/>
        <v>141080</v>
      </c>
      <c r="K109" s="301">
        <f t="shared" ref="K109:L109" si="44">SUM(K106:K108)</f>
        <v>156263</v>
      </c>
      <c r="L109" s="301">
        <f t="shared" si="44"/>
        <v>158216</v>
      </c>
      <c r="M109" s="301">
        <f t="shared" ref="M109" si="45">SUM(M106:M108)</f>
        <v>126610</v>
      </c>
    </row>
    <row r="111" spans="1:13" x14ac:dyDescent="0.2">
      <c r="C111" s="61"/>
      <c r="D111" s="61"/>
      <c r="E111" s="61"/>
      <c r="F111" s="61"/>
      <c r="G111" s="61"/>
      <c r="H111" s="61"/>
      <c r="I111" s="61"/>
    </row>
    <row r="112" spans="1:13" x14ac:dyDescent="0.2">
      <c r="A112" s="128" t="s">
        <v>45</v>
      </c>
      <c r="B112" s="45" t="s">
        <v>206</v>
      </c>
      <c r="C112" s="53">
        <f>市町入込数2!D8</f>
        <v>2771000</v>
      </c>
      <c r="D112" s="53">
        <f>市町入込数2!E8</f>
        <v>2657757</v>
      </c>
      <c r="E112" s="53">
        <f>市町入込数2!F8</f>
        <v>2860031</v>
      </c>
      <c r="F112" s="53">
        <f>市町入込数2!G8</f>
        <v>2721335</v>
      </c>
      <c r="G112" s="53">
        <f>市町入込数2!H8</f>
        <v>2907548</v>
      </c>
      <c r="H112" s="53">
        <f>市町入込数2!I8</f>
        <v>3080036</v>
      </c>
      <c r="I112" s="53">
        <f>市町入込数2!J8</f>
        <v>2619402</v>
      </c>
      <c r="J112" s="53">
        <f>市町入込数2!K8</f>
        <v>2747142</v>
      </c>
      <c r="K112" s="53">
        <f>市町入込数2!L8</f>
        <v>3000431</v>
      </c>
      <c r="L112" s="53">
        <f>市町入込数2!M8</f>
        <v>2704502</v>
      </c>
      <c r="M112" s="53">
        <f>市町入込数2!N8</f>
        <v>1752686</v>
      </c>
    </row>
    <row r="113" spans="1:13" x14ac:dyDescent="0.2">
      <c r="A113" s="89"/>
      <c r="B113" s="78" t="s">
        <v>207</v>
      </c>
      <c r="C113" s="60">
        <f>市町入込数2!O8</f>
        <v>39000</v>
      </c>
      <c r="D113" s="60">
        <f>市町入込数2!P8</f>
        <v>40945</v>
      </c>
      <c r="E113" s="60">
        <f>市町入込数2!Q8</f>
        <v>42544</v>
      </c>
      <c r="F113" s="60">
        <f>市町入込数2!R8</f>
        <v>43027</v>
      </c>
      <c r="G113" s="60">
        <f>市町入込数2!S8</f>
        <v>42486</v>
      </c>
      <c r="H113" s="60">
        <f>市町入込数2!T8</f>
        <v>42866</v>
      </c>
      <c r="I113" s="60">
        <f>市町入込数2!U8</f>
        <v>37844</v>
      </c>
      <c r="J113" s="60">
        <f>市町入込数2!V8</f>
        <v>37610</v>
      </c>
      <c r="K113" s="60">
        <f>市町入込数2!W8</f>
        <v>36559</v>
      </c>
      <c r="L113" s="60">
        <f>市町入込数2!X8</f>
        <v>33122</v>
      </c>
      <c r="M113" s="55">
        <f>市町入込数2!Y8</f>
        <v>18896</v>
      </c>
    </row>
    <row r="114" spans="1:13" x14ac:dyDescent="0.2">
      <c r="B114" t="s">
        <v>199</v>
      </c>
      <c r="C114" s="61">
        <v>38</v>
      </c>
      <c r="D114" s="61">
        <v>40</v>
      </c>
      <c r="E114" s="61">
        <v>42</v>
      </c>
      <c r="F114" s="61">
        <v>42</v>
      </c>
      <c r="G114" s="61">
        <v>41</v>
      </c>
      <c r="H114" s="61">
        <v>42</v>
      </c>
      <c r="I114" s="96">
        <v>37</v>
      </c>
      <c r="J114" s="86">
        <f>宿泊者数!F19</f>
        <v>37</v>
      </c>
      <c r="K114" s="86">
        <f>宿泊者数!F42</f>
        <v>35.540999999999997</v>
      </c>
      <c r="L114" s="175">
        <f>宿泊者数!F65</f>
        <v>32.81</v>
      </c>
      <c r="M114" s="175">
        <f>宿泊者数!F88</f>
        <v>18.896000000000001</v>
      </c>
    </row>
    <row r="115" spans="1:13" x14ac:dyDescent="0.2">
      <c r="B115" t="s">
        <v>200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95">
        <v>0</v>
      </c>
      <c r="J115" s="86">
        <f>宿泊者数!F20</f>
        <v>0</v>
      </c>
      <c r="K115" s="86">
        <f>宿泊者数!F43</f>
        <v>0</v>
      </c>
      <c r="L115" s="57">
        <f>宿泊者数!F66</f>
        <v>0</v>
      </c>
      <c r="M115" s="57">
        <f>宿泊者数!F89</f>
        <v>0</v>
      </c>
    </row>
    <row r="116" spans="1:13" x14ac:dyDescent="0.2">
      <c r="B116" t="s">
        <v>201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95">
        <v>0</v>
      </c>
      <c r="J116" s="86">
        <f>宿泊者数!F21</f>
        <v>0</v>
      </c>
      <c r="K116" s="86">
        <f>宿泊者数!F44</f>
        <v>0</v>
      </c>
      <c r="L116" s="57">
        <f>宿泊者数!F67</f>
        <v>0</v>
      </c>
      <c r="M116" s="57">
        <f>宿泊者数!F90</f>
        <v>0</v>
      </c>
    </row>
    <row r="117" spans="1:13" x14ac:dyDescent="0.2">
      <c r="B117" t="s">
        <v>202</v>
      </c>
      <c r="C117" s="61">
        <v>1</v>
      </c>
      <c r="D117" s="61">
        <v>1</v>
      </c>
      <c r="E117" s="61">
        <v>1</v>
      </c>
      <c r="F117" s="61">
        <v>1</v>
      </c>
      <c r="G117" s="61">
        <v>1</v>
      </c>
      <c r="H117" s="61">
        <v>1</v>
      </c>
      <c r="I117" s="95">
        <v>1</v>
      </c>
      <c r="J117" s="86">
        <f>宿泊者数!F22</f>
        <v>1</v>
      </c>
      <c r="K117" s="86">
        <f>宿泊者数!F45</f>
        <v>1.018</v>
      </c>
      <c r="L117" s="57">
        <f>宿泊者数!F68</f>
        <v>0.312</v>
      </c>
      <c r="M117" s="57">
        <f>宿泊者数!F91</f>
        <v>0</v>
      </c>
    </row>
    <row r="118" spans="1:13" x14ac:dyDescent="0.2">
      <c r="B118" t="s">
        <v>203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95">
        <v>0</v>
      </c>
      <c r="J118" s="86">
        <f>宿泊者数!F23</f>
        <v>0</v>
      </c>
      <c r="K118" s="86">
        <f>宿泊者数!F46</f>
        <v>0</v>
      </c>
      <c r="L118" s="57">
        <f>宿泊者数!F69</f>
        <v>0</v>
      </c>
      <c r="M118" s="57">
        <f>宿泊者数!F92</f>
        <v>0</v>
      </c>
    </row>
    <row r="119" spans="1:13" x14ac:dyDescent="0.2">
      <c r="A119" s="56"/>
      <c r="B119" s="56" t="s">
        <v>204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95">
        <v>0</v>
      </c>
      <c r="J119" s="86">
        <f>宿泊者数!F24</f>
        <v>0</v>
      </c>
      <c r="K119" s="86">
        <f>宿泊者数!F47</f>
        <v>0</v>
      </c>
      <c r="L119" s="57">
        <f>宿泊者数!F70</f>
        <v>0</v>
      </c>
      <c r="M119" s="57">
        <f>宿泊者数!F93</f>
        <v>0</v>
      </c>
    </row>
    <row r="120" spans="1:13" x14ac:dyDescent="0.2">
      <c r="A120" s="78"/>
      <c r="B120" s="78" t="s">
        <v>205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97">
        <v>0</v>
      </c>
      <c r="J120" s="86">
        <f>宿泊者数!F25</f>
        <v>0</v>
      </c>
      <c r="K120" s="86">
        <f>宿泊者数!F48</f>
        <v>0</v>
      </c>
      <c r="L120" s="62">
        <f>宿泊者数!F71</f>
        <v>0</v>
      </c>
      <c r="M120" s="62">
        <f>宿泊者数!F94</f>
        <v>0</v>
      </c>
    </row>
    <row r="121" spans="1:13" x14ac:dyDescent="0.2">
      <c r="A121" s="111" t="s">
        <v>44</v>
      </c>
      <c r="B121" s="45" t="s">
        <v>206</v>
      </c>
      <c r="C121" s="53">
        <f>市町入込数2!D9</f>
        <v>8384000</v>
      </c>
      <c r="D121" s="53">
        <f>市町入込数2!E9</f>
        <v>8104018</v>
      </c>
      <c r="E121" s="53">
        <f>市町入込数2!F9</f>
        <v>8243921</v>
      </c>
      <c r="F121" s="53">
        <f>市町入込数2!G9</f>
        <v>8188032</v>
      </c>
      <c r="G121" s="53">
        <f>市町入込数2!H9</f>
        <v>8033612</v>
      </c>
      <c r="H121" s="53">
        <f>市町入込数2!I9</f>
        <v>8186566</v>
      </c>
      <c r="I121" s="53">
        <f>市町入込数2!J9</f>
        <v>8100250</v>
      </c>
      <c r="J121" s="53">
        <f>市町入込数2!K9</f>
        <v>8265445</v>
      </c>
      <c r="K121" s="53">
        <f>市町入込数2!L9</f>
        <v>11430709</v>
      </c>
      <c r="L121" s="53">
        <f>市町入込数2!M9</f>
        <v>10107758</v>
      </c>
      <c r="M121" s="55">
        <f>市町入込数2!N9</f>
        <v>6363016</v>
      </c>
    </row>
    <row r="122" spans="1:13" x14ac:dyDescent="0.2">
      <c r="A122" s="89"/>
      <c r="B122" s="78" t="s">
        <v>207</v>
      </c>
      <c r="C122" s="60">
        <f>市町入込数2!O9</f>
        <v>129000</v>
      </c>
      <c r="D122" s="60">
        <f>市町入込数2!P9</f>
        <v>169051</v>
      </c>
      <c r="E122" s="60">
        <f>市町入込数2!Q9</f>
        <v>118646</v>
      </c>
      <c r="F122" s="60">
        <f>市町入込数2!R9</f>
        <v>137624</v>
      </c>
      <c r="G122" s="60">
        <f>市町入込数2!S9</f>
        <v>147128</v>
      </c>
      <c r="H122" s="60">
        <f>市町入込数2!T9</f>
        <v>150611</v>
      </c>
      <c r="I122" s="60">
        <f>市町入込数2!U9</f>
        <v>141839</v>
      </c>
      <c r="J122" s="60">
        <f>市町入込数2!V9</f>
        <v>143526</v>
      </c>
      <c r="K122" s="60">
        <f>市町入込数2!W9</f>
        <v>133841</v>
      </c>
      <c r="L122" s="60">
        <f>市町入込数2!X9</f>
        <v>139910</v>
      </c>
      <c r="M122" s="55">
        <f>市町入込数2!Y9</f>
        <v>100839</v>
      </c>
    </row>
    <row r="123" spans="1:13" x14ac:dyDescent="0.2">
      <c r="B123" t="s">
        <v>199</v>
      </c>
      <c r="C123" s="61">
        <v>97</v>
      </c>
      <c r="D123" s="61">
        <v>137</v>
      </c>
      <c r="E123" s="61">
        <v>88</v>
      </c>
      <c r="F123" s="61">
        <v>109</v>
      </c>
      <c r="G123" s="61">
        <v>115</v>
      </c>
      <c r="H123" s="61">
        <v>119</v>
      </c>
      <c r="I123" s="96">
        <v>112</v>
      </c>
      <c r="J123" s="57">
        <f>宿泊者数!G19</f>
        <v>114</v>
      </c>
      <c r="K123" s="57">
        <f>宿泊者数!G42</f>
        <v>102.62</v>
      </c>
      <c r="L123" s="175">
        <f>宿泊者数!G65</f>
        <v>115.629</v>
      </c>
      <c r="M123" s="175">
        <f>宿泊者数!G88</f>
        <v>83.519000000000005</v>
      </c>
    </row>
    <row r="124" spans="1:13" x14ac:dyDescent="0.2">
      <c r="B124" t="s">
        <v>200</v>
      </c>
      <c r="C124" s="61">
        <v>30</v>
      </c>
      <c r="D124" s="61">
        <v>30</v>
      </c>
      <c r="E124" s="61">
        <v>27</v>
      </c>
      <c r="F124" s="61">
        <v>26</v>
      </c>
      <c r="G124" s="61">
        <v>29</v>
      </c>
      <c r="H124" s="61">
        <v>27</v>
      </c>
      <c r="I124" s="95">
        <v>25</v>
      </c>
      <c r="J124" s="57">
        <f>宿泊者数!G20</f>
        <v>26</v>
      </c>
      <c r="K124" s="57">
        <f>宿泊者数!G43</f>
        <v>27.831</v>
      </c>
      <c r="L124" s="57">
        <f>宿泊者数!G66</f>
        <v>22.050999999999998</v>
      </c>
      <c r="M124" s="57">
        <f>宿泊者数!G89</f>
        <v>16.385000000000002</v>
      </c>
    </row>
    <row r="125" spans="1:13" x14ac:dyDescent="0.2">
      <c r="B125" t="s">
        <v>201</v>
      </c>
      <c r="C125" s="61">
        <v>2</v>
      </c>
      <c r="D125" s="61">
        <v>3</v>
      </c>
      <c r="E125" s="61">
        <v>3</v>
      </c>
      <c r="F125" s="61">
        <v>3</v>
      </c>
      <c r="G125" s="61">
        <v>4</v>
      </c>
      <c r="H125" s="61">
        <v>4</v>
      </c>
      <c r="I125" s="95">
        <v>4</v>
      </c>
      <c r="J125" s="57">
        <f>宿泊者数!G21</f>
        <v>4</v>
      </c>
      <c r="K125" s="57">
        <f>宿泊者数!G44</f>
        <v>3.39</v>
      </c>
      <c r="L125" s="57">
        <f>宿泊者数!G67</f>
        <v>2.23</v>
      </c>
      <c r="M125" s="57">
        <f>宿泊者数!G90</f>
        <v>0.93500000000000005</v>
      </c>
    </row>
    <row r="126" spans="1:13" x14ac:dyDescent="0.2">
      <c r="B126" t="s">
        <v>202</v>
      </c>
      <c r="C126" s="61">
        <v>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95">
        <v>0</v>
      </c>
      <c r="J126" s="57">
        <f>宿泊者数!G22</f>
        <v>0</v>
      </c>
      <c r="K126" s="57">
        <f>宿泊者数!G45</f>
        <v>0</v>
      </c>
      <c r="L126" s="57">
        <f>宿泊者数!G68</f>
        <v>0</v>
      </c>
      <c r="M126" s="57">
        <f>宿泊者数!G91</f>
        <v>0</v>
      </c>
    </row>
    <row r="127" spans="1:13" x14ac:dyDescent="0.2">
      <c r="B127" t="s">
        <v>203</v>
      </c>
      <c r="C127" s="61">
        <v>0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95">
        <v>0</v>
      </c>
      <c r="J127" s="57">
        <f>宿泊者数!G23</f>
        <v>0</v>
      </c>
      <c r="K127" s="57">
        <f>宿泊者数!G46</f>
        <v>0</v>
      </c>
      <c r="L127" s="57">
        <f>宿泊者数!G69</f>
        <v>0</v>
      </c>
      <c r="M127" s="57">
        <f>宿泊者数!G92</f>
        <v>0</v>
      </c>
    </row>
    <row r="128" spans="1:13" x14ac:dyDescent="0.2">
      <c r="B128" t="s">
        <v>204</v>
      </c>
      <c r="C128" s="61">
        <v>0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95">
        <v>0</v>
      </c>
      <c r="J128" s="57">
        <f>宿泊者数!G24</f>
        <v>0</v>
      </c>
      <c r="K128" s="57">
        <f>宿泊者数!G47</f>
        <v>0</v>
      </c>
      <c r="L128" s="57">
        <f>宿泊者数!G70</f>
        <v>0</v>
      </c>
      <c r="M128" s="57">
        <f>宿泊者数!G93</f>
        <v>0</v>
      </c>
    </row>
    <row r="129" spans="1:13" x14ac:dyDescent="0.2">
      <c r="A129" s="78"/>
      <c r="B129" s="78" t="s">
        <v>205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97">
        <v>0</v>
      </c>
      <c r="J129" s="57">
        <f>宿泊者数!G25</f>
        <v>0</v>
      </c>
      <c r="K129" s="57">
        <f>宿泊者数!G48</f>
        <v>0</v>
      </c>
      <c r="L129" s="62">
        <f>宿泊者数!G71</f>
        <v>0</v>
      </c>
      <c r="M129" s="62">
        <f>宿泊者数!G94</f>
        <v>0</v>
      </c>
    </row>
    <row r="130" spans="1:13" x14ac:dyDescent="0.2">
      <c r="A130" s="111" t="s">
        <v>43</v>
      </c>
      <c r="B130" s="45" t="s">
        <v>206</v>
      </c>
      <c r="C130" s="53">
        <f>市町入込数2!D10</f>
        <v>2134000</v>
      </c>
      <c r="D130" s="53">
        <f>市町入込数2!E10</f>
        <v>2072320</v>
      </c>
      <c r="E130" s="53">
        <f>市町入込数2!F10</f>
        <v>2088986</v>
      </c>
      <c r="F130" s="53">
        <f>市町入込数2!G10</f>
        <v>2063428</v>
      </c>
      <c r="G130" s="53">
        <f>市町入込数2!H10</f>
        <v>2070558</v>
      </c>
      <c r="H130" s="53">
        <f>市町入込数2!I10</f>
        <v>2180945</v>
      </c>
      <c r="I130" s="53">
        <f>市町入込数2!J10</f>
        <v>2225120</v>
      </c>
      <c r="J130" s="53">
        <f>市町入込数2!K10</f>
        <v>2411291</v>
      </c>
      <c r="K130" s="53">
        <f>市町入込数2!L10</f>
        <v>2292588</v>
      </c>
      <c r="L130" s="53">
        <f>市町入込数2!M10</f>
        <v>2289412</v>
      </c>
      <c r="M130" s="55">
        <f>市町入込数2!N10</f>
        <v>1197577</v>
      </c>
    </row>
    <row r="131" spans="1:13" x14ac:dyDescent="0.2">
      <c r="A131" s="89"/>
      <c r="B131" s="78" t="s">
        <v>207</v>
      </c>
      <c r="C131" s="60">
        <f>市町入込数2!O10</f>
        <v>5000</v>
      </c>
      <c r="D131" s="60">
        <f>市町入込数2!P10</f>
        <v>22347</v>
      </c>
      <c r="E131" s="60">
        <f>市町入込数2!Q10</f>
        <v>21706</v>
      </c>
      <c r="F131" s="60">
        <f>市町入込数2!R10</f>
        <v>21828</v>
      </c>
      <c r="G131" s="60">
        <f>市町入込数2!S10</f>
        <v>21189</v>
      </c>
      <c r="H131" s="60">
        <f>市町入込数2!T10</f>
        <v>22273</v>
      </c>
      <c r="I131" s="60">
        <f>市町入込数2!U10</f>
        <v>23897</v>
      </c>
      <c r="J131" s="60">
        <f>市町入込数2!V10</f>
        <v>24305</v>
      </c>
      <c r="K131" s="60">
        <f>市町入込数2!W10</f>
        <v>11575</v>
      </c>
      <c r="L131" s="60">
        <f>市町入込数2!X10</f>
        <v>12407</v>
      </c>
      <c r="M131" s="55">
        <f>市町入込数2!Y10</f>
        <v>8013</v>
      </c>
    </row>
    <row r="132" spans="1:13" x14ac:dyDescent="0.2">
      <c r="B132" t="s">
        <v>199</v>
      </c>
      <c r="C132" s="61">
        <v>0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96">
        <v>0</v>
      </c>
      <c r="J132" s="86">
        <f>宿泊者数!H19</f>
        <v>0</v>
      </c>
      <c r="K132" s="86">
        <f>宿泊者数!H42</f>
        <v>0</v>
      </c>
      <c r="L132" s="175">
        <f>宿泊者数!H65</f>
        <v>0</v>
      </c>
      <c r="M132" s="175">
        <f>宿泊者数!H88</f>
        <v>3.4809999999999999</v>
      </c>
    </row>
    <row r="133" spans="1:13" x14ac:dyDescent="0.2">
      <c r="B133" t="s">
        <v>200</v>
      </c>
      <c r="C133" s="61">
        <v>4</v>
      </c>
      <c r="D133" s="61">
        <v>19</v>
      </c>
      <c r="E133" s="61">
        <v>19</v>
      </c>
      <c r="F133" s="61">
        <v>19</v>
      </c>
      <c r="G133" s="61">
        <v>18</v>
      </c>
      <c r="H133" s="61">
        <v>18</v>
      </c>
      <c r="I133" s="95">
        <v>19</v>
      </c>
      <c r="J133" s="86">
        <f>宿泊者数!H20</f>
        <v>18</v>
      </c>
      <c r="K133" s="86">
        <f>宿泊者数!H43</f>
        <v>6.593</v>
      </c>
      <c r="L133" s="57">
        <f>宿泊者数!H66</f>
        <v>6.4139999999999997</v>
      </c>
      <c r="M133" s="57">
        <f>宿泊者数!H89</f>
        <v>0</v>
      </c>
    </row>
    <row r="134" spans="1:13" x14ac:dyDescent="0.2">
      <c r="B134" t="s">
        <v>201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95">
        <v>0</v>
      </c>
      <c r="J134" s="86">
        <f>宿泊者数!H21</f>
        <v>0</v>
      </c>
      <c r="K134" s="86">
        <f>宿泊者数!H44</f>
        <v>0</v>
      </c>
      <c r="L134" s="57">
        <f>宿泊者数!H67</f>
        <v>0</v>
      </c>
      <c r="M134" s="57">
        <f>宿泊者数!H90</f>
        <v>0</v>
      </c>
    </row>
    <row r="135" spans="1:13" x14ac:dyDescent="0.2">
      <c r="B135" t="s">
        <v>202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95">
        <v>0</v>
      </c>
      <c r="J135" s="86">
        <f>宿泊者数!H22</f>
        <v>0</v>
      </c>
      <c r="K135" s="86">
        <f>宿泊者数!H45</f>
        <v>0</v>
      </c>
      <c r="L135" s="57">
        <f>宿泊者数!H68</f>
        <v>0</v>
      </c>
      <c r="M135" s="57">
        <f>宿泊者数!H91</f>
        <v>0</v>
      </c>
    </row>
    <row r="136" spans="1:13" x14ac:dyDescent="0.2">
      <c r="B136" t="s">
        <v>203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95">
        <v>0</v>
      </c>
      <c r="J136" s="86">
        <f>宿泊者数!H23</f>
        <v>0</v>
      </c>
      <c r="K136" s="86">
        <f>宿泊者数!H46</f>
        <v>0</v>
      </c>
      <c r="L136" s="57">
        <f>宿泊者数!H69</f>
        <v>0</v>
      </c>
      <c r="M136" s="57">
        <f>宿泊者数!H92</f>
        <v>0</v>
      </c>
    </row>
    <row r="137" spans="1:13" x14ac:dyDescent="0.2">
      <c r="A137" s="56"/>
      <c r="B137" s="56" t="s">
        <v>204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95">
        <v>0</v>
      </c>
      <c r="J137" s="86">
        <f>宿泊者数!H24</f>
        <v>0</v>
      </c>
      <c r="K137" s="86">
        <f>宿泊者数!H47</f>
        <v>0</v>
      </c>
      <c r="L137" s="57">
        <f>宿泊者数!H70</f>
        <v>0</v>
      </c>
      <c r="M137" s="57">
        <f>宿泊者数!H93</f>
        <v>0</v>
      </c>
    </row>
    <row r="138" spans="1:13" x14ac:dyDescent="0.2">
      <c r="A138" s="78"/>
      <c r="B138" s="78" t="s">
        <v>205</v>
      </c>
      <c r="C138" s="60">
        <v>1</v>
      </c>
      <c r="D138" s="60">
        <v>3</v>
      </c>
      <c r="E138" s="60">
        <v>3</v>
      </c>
      <c r="F138" s="60">
        <v>3</v>
      </c>
      <c r="G138" s="60">
        <v>4</v>
      </c>
      <c r="H138" s="60">
        <v>5</v>
      </c>
      <c r="I138" s="97">
        <v>5</v>
      </c>
      <c r="J138" s="86">
        <f>宿泊者数!H25</f>
        <v>6</v>
      </c>
      <c r="K138" s="86">
        <f>宿泊者数!H48</f>
        <v>4.9820000000000002</v>
      </c>
      <c r="L138" s="62">
        <f>宿泊者数!H71</f>
        <v>5.9930000000000003</v>
      </c>
      <c r="M138" s="62">
        <f>宿泊者数!H94</f>
        <v>4.532</v>
      </c>
    </row>
    <row r="139" spans="1:13" x14ac:dyDescent="0.2">
      <c r="A139" s="111" t="s">
        <v>42</v>
      </c>
      <c r="B139" s="45" t="s">
        <v>206</v>
      </c>
      <c r="C139" s="53">
        <f>市町入込数2!D11</f>
        <v>2219000</v>
      </c>
      <c r="D139" s="53">
        <f>市町入込数2!E11</f>
        <v>2035692</v>
      </c>
      <c r="E139" s="53">
        <f>市町入込数2!F11</f>
        <v>2178660</v>
      </c>
      <c r="F139" s="53">
        <f>市町入込数2!G11</f>
        <v>2103604</v>
      </c>
      <c r="G139" s="53">
        <f>市町入込数2!H11</f>
        <v>2090160</v>
      </c>
      <c r="H139" s="53">
        <f>市町入込数2!I11</f>
        <v>2092428</v>
      </c>
      <c r="I139" s="53">
        <f>市町入込数2!J11</f>
        <v>1981498</v>
      </c>
      <c r="J139" s="53">
        <f>市町入込数2!K11</f>
        <v>1902497</v>
      </c>
      <c r="K139" s="53">
        <f>市町入込数2!L11</f>
        <v>1798711</v>
      </c>
      <c r="L139" s="53">
        <f>市町入込数2!M11</f>
        <v>2317491</v>
      </c>
      <c r="M139" s="55">
        <f>市町入込数2!N11</f>
        <v>1938945</v>
      </c>
    </row>
    <row r="140" spans="1:13" x14ac:dyDescent="0.2">
      <c r="A140" s="89"/>
      <c r="B140" s="78" t="s">
        <v>207</v>
      </c>
      <c r="C140" s="60">
        <f>市町入込数2!O11</f>
        <v>160000</v>
      </c>
      <c r="D140" s="60">
        <f>市町入込数2!P11</f>
        <v>157444</v>
      </c>
      <c r="E140" s="60">
        <f>市町入込数2!Q11</f>
        <v>166277</v>
      </c>
      <c r="F140" s="60">
        <f>市町入込数2!R11</f>
        <v>179928</v>
      </c>
      <c r="G140" s="60">
        <f>市町入込数2!S11</f>
        <v>193659</v>
      </c>
      <c r="H140" s="60">
        <f>市町入込数2!T11</f>
        <v>202607</v>
      </c>
      <c r="I140" s="60">
        <f>市町入込数2!U11</f>
        <v>194864</v>
      </c>
      <c r="J140" s="60">
        <f>市町入込数2!V11</f>
        <v>181161</v>
      </c>
      <c r="K140" s="60">
        <f>市町入込数2!W11</f>
        <v>182899</v>
      </c>
      <c r="L140" s="60">
        <f>市町入込数2!X11</f>
        <v>155081</v>
      </c>
      <c r="M140" s="55">
        <f>市町入込数2!Y11</f>
        <v>95439</v>
      </c>
    </row>
    <row r="141" spans="1:13" x14ac:dyDescent="0.2">
      <c r="A141" s="45"/>
      <c r="B141" s="45" t="s">
        <v>199</v>
      </c>
      <c r="C141" s="53">
        <v>120</v>
      </c>
      <c r="D141" s="53">
        <v>123</v>
      </c>
      <c r="E141" s="53">
        <v>130</v>
      </c>
      <c r="F141" s="53">
        <v>142</v>
      </c>
      <c r="G141" s="53">
        <v>154</v>
      </c>
      <c r="H141" s="53">
        <v>163</v>
      </c>
      <c r="I141" s="96">
        <v>158</v>
      </c>
      <c r="J141" s="86">
        <f>宿泊者数!I19</f>
        <v>154</v>
      </c>
      <c r="K141" s="86">
        <f>宿泊者数!I42</f>
        <v>153.792</v>
      </c>
      <c r="L141" s="175">
        <f>宿泊者数!I65</f>
        <v>135.952</v>
      </c>
      <c r="M141" s="175">
        <f>宿泊者数!I88</f>
        <v>89.182000000000002</v>
      </c>
    </row>
    <row r="142" spans="1:13" x14ac:dyDescent="0.2">
      <c r="A142" s="56"/>
      <c r="B142" s="56" t="s">
        <v>200</v>
      </c>
      <c r="C142" s="55">
        <v>3</v>
      </c>
      <c r="D142" s="55">
        <v>1</v>
      </c>
      <c r="E142" s="55">
        <v>1</v>
      </c>
      <c r="F142" s="55">
        <v>2</v>
      </c>
      <c r="G142" s="55">
        <v>1</v>
      </c>
      <c r="H142" s="55">
        <v>2</v>
      </c>
      <c r="I142" s="95">
        <v>2</v>
      </c>
      <c r="J142" s="86">
        <f>宿泊者数!I20</f>
        <v>1</v>
      </c>
      <c r="K142" s="86">
        <f>宿泊者数!I43</f>
        <v>1.4550000000000001</v>
      </c>
      <c r="L142" s="57">
        <f>宿泊者数!I66</f>
        <v>2.8740000000000001</v>
      </c>
      <c r="M142" s="57">
        <f>宿泊者数!I89</f>
        <v>1.335</v>
      </c>
    </row>
    <row r="143" spans="1:13" x14ac:dyDescent="0.2">
      <c r="A143" s="56"/>
      <c r="B143" s="56" t="s">
        <v>201</v>
      </c>
      <c r="C143" s="55">
        <v>2</v>
      </c>
      <c r="D143" s="55">
        <v>2</v>
      </c>
      <c r="E143" s="55">
        <v>2</v>
      </c>
      <c r="F143" s="55">
        <v>2</v>
      </c>
      <c r="G143" s="55">
        <v>2</v>
      </c>
      <c r="H143" s="55">
        <v>2</v>
      </c>
      <c r="I143" s="95">
        <v>2</v>
      </c>
      <c r="J143" s="86">
        <f>宿泊者数!I21</f>
        <v>0</v>
      </c>
      <c r="K143" s="86">
        <f>宿泊者数!I44</f>
        <v>0</v>
      </c>
      <c r="L143" s="57">
        <f>宿泊者数!I67</f>
        <v>0</v>
      </c>
      <c r="M143" s="57">
        <f>宿泊者数!I90</f>
        <v>0</v>
      </c>
    </row>
    <row r="144" spans="1:13" x14ac:dyDescent="0.2">
      <c r="A144" s="56"/>
      <c r="B144" s="56" t="s">
        <v>202</v>
      </c>
      <c r="C144" s="113">
        <v>26</v>
      </c>
      <c r="D144" s="55">
        <v>22</v>
      </c>
      <c r="E144" s="55">
        <v>24</v>
      </c>
      <c r="F144" s="55">
        <v>25</v>
      </c>
      <c r="G144" s="55">
        <v>29</v>
      </c>
      <c r="H144" s="55">
        <v>27</v>
      </c>
      <c r="I144" s="95">
        <v>24</v>
      </c>
      <c r="J144" s="86">
        <f>宿泊者数!I22</f>
        <v>10</v>
      </c>
      <c r="K144" s="86">
        <f>宿泊者数!I45</f>
        <v>8.0530000000000008</v>
      </c>
      <c r="L144" s="57">
        <f>宿泊者数!I68</f>
        <v>8.8130000000000006</v>
      </c>
      <c r="M144" s="57">
        <f>宿泊者数!I91</f>
        <v>4.9219999999999997</v>
      </c>
    </row>
    <row r="145" spans="1:13" x14ac:dyDescent="0.2">
      <c r="A145" s="56"/>
      <c r="B145" s="56" t="s">
        <v>203</v>
      </c>
      <c r="C145" s="113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95">
        <v>0</v>
      </c>
      <c r="J145" s="86">
        <f>宿泊者数!I23</f>
        <v>0</v>
      </c>
      <c r="K145" s="86">
        <f>宿泊者数!I46</f>
        <v>0</v>
      </c>
      <c r="L145" s="57">
        <f>宿泊者数!I69</f>
        <v>0</v>
      </c>
      <c r="M145" s="57">
        <f>宿泊者数!I92</f>
        <v>0</v>
      </c>
    </row>
    <row r="146" spans="1:13" x14ac:dyDescent="0.2">
      <c r="A146" s="56"/>
      <c r="B146" s="56" t="s">
        <v>204</v>
      </c>
      <c r="C146" s="113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95">
        <v>0</v>
      </c>
      <c r="J146" s="86">
        <f>宿泊者数!I24</f>
        <v>0</v>
      </c>
      <c r="K146" s="86">
        <f>宿泊者数!I47</f>
        <v>0</v>
      </c>
      <c r="L146" s="57">
        <f>宿泊者数!I70</f>
        <v>0</v>
      </c>
      <c r="M146" s="57">
        <f>宿泊者数!I93</f>
        <v>0</v>
      </c>
    </row>
    <row r="147" spans="1:13" x14ac:dyDescent="0.2">
      <c r="A147" s="78"/>
      <c r="B147" s="78" t="s">
        <v>205</v>
      </c>
      <c r="C147" s="60">
        <v>9</v>
      </c>
      <c r="D147" s="60">
        <v>9</v>
      </c>
      <c r="E147" s="60">
        <v>9</v>
      </c>
      <c r="F147" s="60">
        <v>9</v>
      </c>
      <c r="G147" s="60">
        <v>7</v>
      </c>
      <c r="H147" s="60">
        <v>9</v>
      </c>
      <c r="I147" s="97">
        <v>9</v>
      </c>
      <c r="J147" s="86">
        <f>宿泊者数!I25</f>
        <v>16</v>
      </c>
      <c r="K147" s="86">
        <f>宿泊者数!I48</f>
        <v>19.599</v>
      </c>
      <c r="L147" s="62">
        <f>宿泊者数!I71</f>
        <v>7.4420000000000002</v>
      </c>
      <c r="M147" s="62">
        <f>宿泊者数!I94</f>
        <v>0</v>
      </c>
    </row>
    <row r="148" spans="1:13" x14ac:dyDescent="0.2">
      <c r="A148" s="111" t="s">
        <v>40</v>
      </c>
      <c r="B148" s="45" t="s">
        <v>206</v>
      </c>
      <c r="C148" s="53">
        <f>市町入込数2!D12</f>
        <v>1120000</v>
      </c>
      <c r="D148" s="53">
        <f>市町入込数2!E12</f>
        <v>953561</v>
      </c>
      <c r="E148" s="53">
        <f>市町入込数2!F12</f>
        <v>973935</v>
      </c>
      <c r="F148" s="53">
        <f>市町入込数2!G12</f>
        <v>988330</v>
      </c>
      <c r="G148" s="53">
        <f>市町入込数2!H12</f>
        <v>1084192</v>
      </c>
      <c r="H148" s="53">
        <f>市町入込数2!I12</f>
        <v>1145401</v>
      </c>
      <c r="I148" s="53">
        <f>市町入込数2!J12</f>
        <v>1122147</v>
      </c>
      <c r="J148" s="53">
        <f>市町入込数2!K12</f>
        <v>1087178</v>
      </c>
      <c r="K148" s="53">
        <f>市町入込数2!L12</f>
        <v>1026984</v>
      </c>
      <c r="L148" s="53">
        <f>市町入込数2!M12</f>
        <v>1148108</v>
      </c>
      <c r="M148" s="55">
        <f>市町入込数2!N12</f>
        <v>915821</v>
      </c>
    </row>
    <row r="149" spans="1:13" x14ac:dyDescent="0.2">
      <c r="A149" s="89"/>
      <c r="B149" s="78" t="s">
        <v>207</v>
      </c>
      <c r="C149" s="60">
        <f>市町入込数2!O12</f>
        <v>30000</v>
      </c>
      <c r="D149" s="60">
        <f>市町入込数2!P12</f>
        <v>29191</v>
      </c>
      <c r="E149" s="60">
        <f>市町入込数2!Q12</f>
        <v>28834</v>
      </c>
      <c r="F149" s="60">
        <f>市町入込数2!R12</f>
        <v>31883</v>
      </c>
      <c r="G149" s="60">
        <f>市町入込数2!S12</f>
        <v>29554</v>
      </c>
      <c r="H149" s="60">
        <f>市町入込数2!T12</f>
        <v>30396</v>
      </c>
      <c r="I149" s="60">
        <f>市町入込数2!U12</f>
        <v>29939</v>
      </c>
      <c r="J149" s="60">
        <f>市町入込数2!V12</f>
        <v>30912</v>
      </c>
      <c r="K149" s="60">
        <f>市町入込数2!W12</f>
        <v>29516</v>
      </c>
      <c r="L149" s="60">
        <f>市町入込数2!X12</f>
        <v>27309</v>
      </c>
      <c r="M149" s="55">
        <f>市町入込数2!Y12</f>
        <v>10206</v>
      </c>
    </row>
    <row r="150" spans="1:13" x14ac:dyDescent="0.2">
      <c r="B150" t="s">
        <v>199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96">
        <v>0</v>
      </c>
      <c r="J150" s="86">
        <f>宿泊者数!J19</f>
        <v>0</v>
      </c>
      <c r="K150" s="86">
        <f>宿泊者数!J42</f>
        <v>0</v>
      </c>
      <c r="L150" s="175">
        <f>宿泊者数!J65</f>
        <v>0</v>
      </c>
      <c r="M150" s="175">
        <f>宿泊者数!J88</f>
        <v>0</v>
      </c>
    </row>
    <row r="151" spans="1:13" x14ac:dyDescent="0.2">
      <c r="B151" t="s">
        <v>200</v>
      </c>
      <c r="C151" s="61">
        <v>9</v>
      </c>
      <c r="D151" s="61">
        <v>10</v>
      </c>
      <c r="E151" s="61">
        <v>12</v>
      </c>
      <c r="F151" s="61">
        <v>13</v>
      </c>
      <c r="G151" s="61">
        <v>13</v>
      </c>
      <c r="H151" s="61">
        <v>14</v>
      </c>
      <c r="I151" s="95">
        <v>13</v>
      </c>
      <c r="J151" s="86">
        <f>宿泊者数!J20</f>
        <v>13</v>
      </c>
      <c r="K151" s="86">
        <f>宿泊者数!J43</f>
        <v>12.75</v>
      </c>
      <c r="L151" s="57">
        <f>宿泊者数!J66</f>
        <v>12.183</v>
      </c>
      <c r="M151" s="57">
        <f>宿泊者数!J89</f>
        <v>5.5460000000000003</v>
      </c>
    </row>
    <row r="152" spans="1:13" x14ac:dyDescent="0.2">
      <c r="B152" t="s">
        <v>201</v>
      </c>
      <c r="C152" s="61">
        <v>1</v>
      </c>
      <c r="D152" s="61">
        <v>1</v>
      </c>
      <c r="E152" s="61">
        <v>1</v>
      </c>
      <c r="F152" s="61">
        <v>1</v>
      </c>
      <c r="G152" s="61">
        <v>1</v>
      </c>
      <c r="H152" s="61">
        <v>1</v>
      </c>
      <c r="I152" s="95">
        <v>1</v>
      </c>
      <c r="J152" s="86">
        <f>宿泊者数!J21</f>
        <v>1</v>
      </c>
      <c r="K152" s="86">
        <f>宿泊者数!J44</f>
        <v>0.72399999999999998</v>
      </c>
      <c r="L152" s="57">
        <f>宿泊者数!J67</f>
        <v>0.61</v>
      </c>
      <c r="M152" s="57">
        <f>宿泊者数!J90</f>
        <v>0.22900000000000001</v>
      </c>
    </row>
    <row r="153" spans="1:13" x14ac:dyDescent="0.2">
      <c r="B153" t="s">
        <v>202</v>
      </c>
      <c r="C153" s="61">
        <v>10</v>
      </c>
      <c r="D153" s="61">
        <v>8</v>
      </c>
      <c r="E153" s="61">
        <v>7</v>
      </c>
      <c r="F153" s="61">
        <v>8</v>
      </c>
      <c r="G153" s="61">
        <v>6</v>
      </c>
      <c r="H153" s="61">
        <v>8</v>
      </c>
      <c r="I153" s="95">
        <v>8</v>
      </c>
      <c r="J153" s="86">
        <f>宿泊者数!J22</f>
        <v>9</v>
      </c>
      <c r="K153" s="86">
        <f>宿泊者数!J45</f>
        <v>8.5530000000000008</v>
      </c>
      <c r="L153" s="57">
        <f>宿泊者数!J68</f>
        <v>6.2229999999999999</v>
      </c>
      <c r="M153" s="57">
        <f>宿泊者数!J91</f>
        <v>0.83199999999999996</v>
      </c>
    </row>
    <row r="154" spans="1:13" x14ac:dyDescent="0.2">
      <c r="A154" s="56"/>
      <c r="B154" s="56" t="s">
        <v>203</v>
      </c>
      <c r="C154" s="55">
        <v>0</v>
      </c>
      <c r="D154" s="55">
        <v>0</v>
      </c>
      <c r="E154" s="55">
        <v>0</v>
      </c>
      <c r="F154" s="55">
        <v>0</v>
      </c>
      <c r="G154" s="55">
        <v>0</v>
      </c>
      <c r="H154" s="55">
        <v>0</v>
      </c>
      <c r="I154" s="95">
        <v>0</v>
      </c>
      <c r="J154" s="86">
        <f>宿泊者数!J23</f>
        <v>0</v>
      </c>
      <c r="K154" s="86">
        <f>宿泊者数!J46</f>
        <v>0</v>
      </c>
      <c r="L154" s="57">
        <f>宿泊者数!J69</f>
        <v>0</v>
      </c>
      <c r="M154" s="57">
        <f>宿泊者数!J92</f>
        <v>0</v>
      </c>
    </row>
    <row r="155" spans="1:13" x14ac:dyDescent="0.2">
      <c r="A155" s="56"/>
      <c r="B155" s="56" t="s">
        <v>204</v>
      </c>
      <c r="C155" s="113">
        <v>10</v>
      </c>
      <c r="D155" s="55">
        <v>10</v>
      </c>
      <c r="E155" s="55">
        <v>9</v>
      </c>
      <c r="F155" s="55">
        <v>9</v>
      </c>
      <c r="G155" s="55">
        <v>9</v>
      </c>
      <c r="H155" s="55">
        <v>7</v>
      </c>
      <c r="I155" s="95">
        <v>8</v>
      </c>
      <c r="J155" s="86">
        <f>宿泊者数!J24</f>
        <v>8</v>
      </c>
      <c r="K155" s="86">
        <f>宿泊者数!J47</f>
        <v>7.4889999999999999</v>
      </c>
      <c r="L155" s="57">
        <f>宿泊者数!J70</f>
        <v>8.2929999999999993</v>
      </c>
      <c r="M155" s="57">
        <f>宿泊者数!J93</f>
        <v>3.5990000000000002</v>
      </c>
    </row>
    <row r="156" spans="1:13" x14ac:dyDescent="0.2">
      <c r="A156" s="78"/>
      <c r="B156" s="78" t="s">
        <v>205</v>
      </c>
      <c r="C156" s="55">
        <v>0</v>
      </c>
      <c r="D156" s="60">
        <v>0</v>
      </c>
      <c r="E156" s="60">
        <v>0</v>
      </c>
      <c r="F156" s="60">
        <v>0</v>
      </c>
      <c r="G156" s="60">
        <v>0</v>
      </c>
      <c r="H156" s="60">
        <v>0</v>
      </c>
      <c r="I156" s="97">
        <v>0</v>
      </c>
      <c r="J156" s="86">
        <f>宿泊者数!J25</f>
        <v>0</v>
      </c>
      <c r="K156" s="86">
        <f>宿泊者数!J48</f>
        <v>0</v>
      </c>
      <c r="L156" s="62">
        <f>宿泊者数!J71</f>
        <v>0</v>
      </c>
      <c r="M156" s="62">
        <f>宿泊者数!J94</f>
        <v>0</v>
      </c>
    </row>
    <row r="157" spans="1:13" x14ac:dyDescent="0.2">
      <c r="A157" s="129" t="s">
        <v>263</v>
      </c>
      <c r="B157" s="129" t="s">
        <v>206</v>
      </c>
      <c r="C157" s="116">
        <f>C112+C121+C130+C139+C148</f>
        <v>16628000</v>
      </c>
      <c r="D157" s="116">
        <f t="shared" ref="D157:I157" si="46">D112+D121+D130+D139+D148</f>
        <v>15823348</v>
      </c>
      <c r="E157" s="116">
        <f t="shared" si="46"/>
        <v>16345533</v>
      </c>
      <c r="F157" s="116">
        <f t="shared" si="46"/>
        <v>16064729</v>
      </c>
      <c r="G157" s="116">
        <f t="shared" si="46"/>
        <v>16186070</v>
      </c>
      <c r="H157" s="116">
        <f t="shared" si="46"/>
        <v>16685376</v>
      </c>
      <c r="I157" s="116">
        <f t="shared" si="46"/>
        <v>16048417</v>
      </c>
      <c r="J157" s="116">
        <f t="shared" ref="J157:K157" si="47">J112+J121+J130+J139+J148</f>
        <v>16413553</v>
      </c>
      <c r="K157" s="116">
        <f t="shared" si="47"/>
        <v>19549423</v>
      </c>
      <c r="L157" s="116">
        <f t="shared" ref="L157:M157" si="48">L112+L121+L130+L139+L148</f>
        <v>18567271</v>
      </c>
      <c r="M157" s="117">
        <f t="shared" si="48"/>
        <v>12168045</v>
      </c>
    </row>
    <row r="158" spans="1:13" x14ac:dyDescent="0.2">
      <c r="A158" s="85"/>
      <c r="B158" s="130" t="s">
        <v>207</v>
      </c>
      <c r="C158" s="117">
        <f t="shared" ref="C158:I158" si="49">C113+C122+C131+C140+C149</f>
        <v>363000</v>
      </c>
      <c r="D158" s="117">
        <f t="shared" si="49"/>
        <v>418978</v>
      </c>
      <c r="E158" s="117">
        <f t="shared" si="49"/>
        <v>378007</v>
      </c>
      <c r="F158" s="117">
        <f t="shared" si="49"/>
        <v>414290</v>
      </c>
      <c r="G158" s="117">
        <f t="shared" si="49"/>
        <v>434016</v>
      </c>
      <c r="H158" s="117">
        <f t="shared" si="49"/>
        <v>448753</v>
      </c>
      <c r="I158" s="117">
        <f t="shared" si="49"/>
        <v>428383</v>
      </c>
      <c r="J158" s="117">
        <f t="shared" ref="J158:K158" si="50">J113+J122+J131+J140+J149</f>
        <v>417514</v>
      </c>
      <c r="K158" s="117">
        <f t="shared" si="50"/>
        <v>394390</v>
      </c>
      <c r="L158" s="117">
        <f t="shared" ref="L158:M158" si="51">L113+L122+L131+L140+L149</f>
        <v>367829</v>
      </c>
      <c r="M158" s="117">
        <f t="shared" si="51"/>
        <v>233393</v>
      </c>
    </row>
    <row r="159" spans="1:13" x14ac:dyDescent="0.2">
      <c r="A159" s="85"/>
      <c r="B159" s="131" t="s">
        <v>265</v>
      </c>
      <c r="C159" s="132">
        <f>C157+C158</f>
        <v>16991000</v>
      </c>
      <c r="D159" s="132">
        <f t="shared" ref="D159:I159" si="52">D157+D158</f>
        <v>16242326</v>
      </c>
      <c r="E159" s="132">
        <f t="shared" si="52"/>
        <v>16723540</v>
      </c>
      <c r="F159" s="132">
        <f t="shared" si="52"/>
        <v>16479019</v>
      </c>
      <c r="G159" s="132">
        <f t="shared" si="52"/>
        <v>16620086</v>
      </c>
      <c r="H159" s="132">
        <f t="shared" si="52"/>
        <v>17134129</v>
      </c>
      <c r="I159" s="132">
        <f t="shared" si="52"/>
        <v>16476800</v>
      </c>
      <c r="J159" s="132">
        <f t="shared" ref="J159:K159" si="53">J157+J158</f>
        <v>16831067</v>
      </c>
      <c r="K159" s="132">
        <f t="shared" si="53"/>
        <v>19943813</v>
      </c>
      <c r="L159" s="132">
        <f t="shared" ref="L159:M159" si="54">L157+L158</f>
        <v>18935100</v>
      </c>
      <c r="M159" s="132">
        <f t="shared" si="54"/>
        <v>12401438</v>
      </c>
    </row>
    <row r="160" spans="1:13" x14ac:dyDescent="0.2">
      <c r="A160" s="85"/>
      <c r="B160" s="85" t="s">
        <v>199</v>
      </c>
      <c r="C160" s="116">
        <f t="shared" ref="C160:I166" si="55">C114+C123+C132+C141+C150</f>
        <v>255</v>
      </c>
      <c r="D160" s="116">
        <f t="shared" si="55"/>
        <v>300</v>
      </c>
      <c r="E160" s="116">
        <f t="shared" si="55"/>
        <v>260</v>
      </c>
      <c r="F160" s="116">
        <f t="shared" si="55"/>
        <v>293</v>
      </c>
      <c r="G160" s="116">
        <f t="shared" si="55"/>
        <v>310</v>
      </c>
      <c r="H160" s="116">
        <f t="shared" si="55"/>
        <v>324</v>
      </c>
      <c r="I160" s="116">
        <f t="shared" si="55"/>
        <v>307</v>
      </c>
      <c r="J160" s="116">
        <f t="shared" ref="J160:K160" si="56">J114+J123+J132+J141+J150</f>
        <v>305</v>
      </c>
      <c r="K160" s="116">
        <f t="shared" si="56"/>
        <v>291.95299999999997</v>
      </c>
      <c r="L160" s="116">
        <f t="shared" ref="L160:M160" si="57">L114+L123+L132+L141+L150</f>
        <v>284.39100000000002</v>
      </c>
      <c r="M160" s="116">
        <f t="shared" si="57"/>
        <v>195.078</v>
      </c>
    </row>
    <row r="161" spans="1:13" x14ac:dyDescent="0.2">
      <c r="A161" s="85"/>
      <c r="B161" s="85" t="s">
        <v>200</v>
      </c>
      <c r="C161" s="117">
        <f t="shared" si="55"/>
        <v>46</v>
      </c>
      <c r="D161" s="117">
        <f t="shared" si="55"/>
        <v>60</v>
      </c>
      <c r="E161" s="117">
        <f t="shared" si="55"/>
        <v>59</v>
      </c>
      <c r="F161" s="117">
        <f t="shared" si="55"/>
        <v>60</v>
      </c>
      <c r="G161" s="117">
        <f t="shared" si="55"/>
        <v>61</v>
      </c>
      <c r="H161" s="117">
        <f t="shared" si="55"/>
        <v>61</v>
      </c>
      <c r="I161" s="117">
        <f t="shared" si="55"/>
        <v>59</v>
      </c>
      <c r="J161" s="117">
        <f t="shared" ref="J161:K161" si="58">J115+J124+J133+J142+J151</f>
        <v>58</v>
      </c>
      <c r="K161" s="117">
        <f t="shared" si="58"/>
        <v>48.628999999999998</v>
      </c>
      <c r="L161" s="117">
        <f t="shared" ref="L161:M161" si="59">L115+L124+L133+L142+L151</f>
        <v>43.521999999999991</v>
      </c>
      <c r="M161" s="117">
        <f t="shared" si="59"/>
        <v>23.266000000000002</v>
      </c>
    </row>
    <row r="162" spans="1:13" x14ac:dyDescent="0.2">
      <c r="A162" s="85"/>
      <c r="B162" s="85" t="s">
        <v>201</v>
      </c>
      <c r="C162" s="117">
        <f t="shared" si="55"/>
        <v>5</v>
      </c>
      <c r="D162" s="117">
        <f t="shared" si="55"/>
        <v>6</v>
      </c>
      <c r="E162" s="117">
        <f t="shared" si="55"/>
        <v>6</v>
      </c>
      <c r="F162" s="117">
        <f t="shared" si="55"/>
        <v>6</v>
      </c>
      <c r="G162" s="117">
        <f t="shared" si="55"/>
        <v>7</v>
      </c>
      <c r="H162" s="117">
        <f t="shared" si="55"/>
        <v>7</v>
      </c>
      <c r="I162" s="117">
        <f t="shared" si="55"/>
        <v>7</v>
      </c>
      <c r="J162" s="117">
        <f t="shared" ref="J162:K162" si="60">J116+J125+J134+J143+J152</f>
        <v>5</v>
      </c>
      <c r="K162" s="117">
        <f t="shared" si="60"/>
        <v>4.1139999999999999</v>
      </c>
      <c r="L162" s="117">
        <f t="shared" ref="L162:M162" si="61">L116+L125+L134+L143+L152</f>
        <v>2.84</v>
      </c>
      <c r="M162" s="117">
        <f t="shared" si="61"/>
        <v>1.1640000000000001</v>
      </c>
    </row>
    <row r="163" spans="1:13" x14ac:dyDescent="0.2">
      <c r="A163" s="85"/>
      <c r="B163" s="85" t="s">
        <v>202</v>
      </c>
      <c r="C163" s="117">
        <f t="shared" si="55"/>
        <v>37</v>
      </c>
      <c r="D163" s="117">
        <f t="shared" si="55"/>
        <v>31</v>
      </c>
      <c r="E163" s="117">
        <f t="shared" si="55"/>
        <v>32</v>
      </c>
      <c r="F163" s="117">
        <f t="shared" si="55"/>
        <v>34</v>
      </c>
      <c r="G163" s="117">
        <f t="shared" si="55"/>
        <v>36</v>
      </c>
      <c r="H163" s="117">
        <f t="shared" si="55"/>
        <v>36</v>
      </c>
      <c r="I163" s="117">
        <f t="shared" si="55"/>
        <v>33</v>
      </c>
      <c r="J163" s="117">
        <f t="shared" ref="J163:K163" si="62">J117+J126+J135+J144+J153</f>
        <v>20</v>
      </c>
      <c r="K163" s="117">
        <f t="shared" si="62"/>
        <v>17.624000000000002</v>
      </c>
      <c r="L163" s="117">
        <f t="shared" ref="L163:M163" si="63">L117+L126+L135+L144+L153</f>
        <v>15.347999999999999</v>
      </c>
      <c r="M163" s="117">
        <f t="shared" si="63"/>
        <v>5.7539999999999996</v>
      </c>
    </row>
    <row r="164" spans="1:13" x14ac:dyDescent="0.2">
      <c r="A164" s="85"/>
      <c r="B164" s="85" t="s">
        <v>203</v>
      </c>
      <c r="C164" s="117">
        <f t="shared" si="55"/>
        <v>0</v>
      </c>
      <c r="D164" s="117">
        <f t="shared" si="55"/>
        <v>0</v>
      </c>
      <c r="E164" s="117">
        <f t="shared" si="55"/>
        <v>0</v>
      </c>
      <c r="F164" s="117">
        <f t="shared" si="55"/>
        <v>0</v>
      </c>
      <c r="G164" s="117">
        <f t="shared" si="55"/>
        <v>0</v>
      </c>
      <c r="H164" s="117">
        <f t="shared" si="55"/>
        <v>0</v>
      </c>
      <c r="I164" s="117">
        <f t="shared" si="55"/>
        <v>0</v>
      </c>
      <c r="J164" s="117">
        <f t="shared" ref="J164:K164" si="64">J118+J127+J136+J145+J154</f>
        <v>0</v>
      </c>
      <c r="K164" s="117">
        <f t="shared" si="64"/>
        <v>0</v>
      </c>
      <c r="L164" s="117">
        <f t="shared" ref="L164:M164" si="65">L118+L127+L136+L145+L154</f>
        <v>0</v>
      </c>
      <c r="M164" s="117">
        <f t="shared" si="65"/>
        <v>0</v>
      </c>
    </row>
    <row r="165" spans="1:13" x14ac:dyDescent="0.2">
      <c r="A165" s="85"/>
      <c r="B165" s="85" t="s">
        <v>204</v>
      </c>
      <c r="C165" s="117">
        <f t="shared" si="55"/>
        <v>10</v>
      </c>
      <c r="D165" s="117">
        <f t="shared" si="55"/>
        <v>10</v>
      </c>
      <c r="E165" s="117">
        <f t="shared" si="55"/>
        <v>9</v>
      </c>
      <c r="F165" s="117">
        <f t="shared" si="55"/>
        <v>9</v>
      </c>
      <c r="G165" s="117">
        <f t="shared" si="55"/>
        <v>9</v>
      </c>
      <c r="H165" s="117">
        <f t="shared" si="55"/>
        <v>7</v>
      </c>
      <c r="I165" s="117">
        <f t="shared" si="55"/>
        <v>8</v>
      </c>
      <c r="J165" s="117">
        <f t="shared" ref="J165:K165" si="66">J119+J128+J137+J146+J155</f>
        <v>8</v>
      </c>
      <c r="K165" s="117">
        <f t="shared" si="66"/>
        <v>7.4889999999999999</v>
      </c>
      <c r="L165" s="117">
        <f t="shared" ref="L165:M165" si="67">L119+L128+L137+L146+L155</f>
        <v>8.2929999999999993</v>
      </c>
      <c r="M165" s="117">
        <f t="shared" si="67"/>
        <v>3.5990000000000002</v>
      </c>
    </row>
    <row r="166" spans="1:13" x14ac:dyDescent="0.2">
      <c r="A166" s="130"/>
      <c r="B166" s="130" t="s">
        <v>205</v>
      </c>
      <c r="C166" s="118">
        <f t="shared" si="55"/>
        <v>10</v>
      </c>
      <c r="D166" s="118">
        <f t="shared" si="55"/>
        <v>12</v>
      </c>
      <c r="E166" s="118">
        <f t="shared" si="55"/>
        <v>12</v>
      </c>
      <c r="F166" s="118">
        <f t="shared" si="55"/>
        <v>12</v>
      </c>
      <c r="G166" s="118">
        <f t="shared" si="55"/>
        <v>11</v>
      </c>
      <c r="H166" s="118">
        <f t="shared" si="55"/>
        <v>14</v>
      </c>
      <c r="I166" s="118">
        <f t="shared" si="55"/>
        <v>14</v>
      </c>
      <c r="J166" s="118">
        <f t="shared" ref="J166:K166" si="68">J120+J129+J138+J147+J156</f>
        <v>22</v>
      </c>
      <c r="K166" s="118">
        <f t="shared" si="68"/>
        <v>24.581</v>
      </c>
      <c r="L166" s="118">
        <f t="shared" ref="L166:M166" si="69">L120+L129+L138+L147+L156</f>
        <v>13.435</v>
      </c>
      <c r="M166" s="118">
        <f t="shared" si="69"/>
        <v>4.532</v>
      </c>
    </row>
    <row r="167" spans="1:13" x14ac:dyDescent="0.2">
      <c r="C167" s="61"/>
      <c r="D167" s="61"/>
      <c r="E167" s="61"/>
      <c r="F167" s="61"/>
      <c r="G167" s="61"/>
      <c r="H167" s="61"/>
      <c r="I167" s="61"/>
    </row>
    <row r="168" spans="1:13" x14ac:dyDescent="0.2">
      <c r="C168" s="61"/>
      <c r="D168" s="61"/>
      <c r="E168" s="61"/>
      <c r="F168" s="61"/>
      <c r="G168" s="61"/>
      <c r="H168" s="61"/>
      <c r="I168" s="61"/>
    </row>
    <row r="169" spans="1:13" x14ac:dyDescent="0.2">
      <c r="A169" t="s">
        <v>213</v>
      </c>
      <c r="C169" s="122" t="s">
        <v>210</v>
      </c>
      <c r="D169" s="122" t="s">
        <v>70</v>
      </c>
      <c r="E169" s="123" t="s">
        <v>67</v>
      </c>
      <c r="F169" s="122" t="s">
        <v>61</v>
      </c>
      <c r="G169" s="122" t="s">
        <v>60</v>
      </c>
      <c r="H169" s="122" t="s">
        <v>75</v>
      </c>
      <c r="I169" s="122" t="s">
        <v>76</v>
      </c>
      <c r="J169" s="49" t="s">
        <v>481</v>
      </c>
      <c r="K169" s="49" t="s">
        <v>579</v>
      </c>
      <c r="L169" s="601" t="s">
        <v>596</v>
      </c>
      <c r="M169" s="707" t="s">
        <v>663</v>
      </c>
    </row>
    <row r="170" spans="1:13" x14ac:dyDescent="0.2">
      <c r="B170" s="45" t="s">
        <v>219</v>
      </c>
      <c r="C170" s="53">
        <f>SUM(C171:C177)</f>
        <v>279</v>
      </c>
      <c r="D170" s="53">
        <f t="shared" ref="D170:H170" si="70">SUM(D171:D177)</f>
        <v>308</v>
      </c>
      <c r="E170" s="53">
        <f t="shared" si="70"/>
        <v>370</v>
      </c>
      <c r="F170" s="53">
        <f t="shared" si="70"/>
        <v>343</v>
      </c>
      <c r="G170" s="53">
        <f t="shared" si="70"/>
        <v>330</v>
      </c>
      <c r="H170" s="53">
        <f t="shared" si="70"/>
        <v>323</v>
      </c>
      <c r="I170" s="53">
        <f t="shared" ref="I170:J170" si="71">SUM(I171:I177)</f>
        <v>288</v>
      </c>
      <c r="J170" s="53">
        <f t="shared" si="71"/>
        <v>300</v>
      </c>
      <c r="K170" s="53">
        <f t="shared" ref="K170:L170" si="72">SUM(K171:K177)</f>
        <v>289</v>
      </c>
      <c r="L170" s="53">
        <f t="shared" si="72"/>
        <v>286</v>
      </c>
      <c r="M170" s="53">
        <f t="shared" ref="M170" si="73">SUM(M171:M177)</f>
        <v>144</v>
      </c>
    </row>
    <row r="171" spans="1:13" x14ac:dyDescent="0.2">
      <c r="B171" s="124" t="s">
        <v>199</v>
      </c>
      <c r="C171" s="55">
        <f>ROUND(C84*C114/C160,0)</f>
        <v>272</v>
      </c>
      <c r="D171" s="55">
        <f t="shared" ref="D171:I171" si="74">ROUND(D84*D114/D160,0)</f>
        <v>300</v>
      </c>
      <c r="E171" s="55">
        <f t="shared" si="74"/>
        <v>362</v>
      </c>
      <c r="F171" s="55">
        <f t="shared" si="74"/>
        <v>334</v>
      </c>
      <c r="G171" s="55">
        <f t="shared" si="74"/>
        <v>322</v>
      </c>
      <c r="H171" s="55">
        <f t="shared" si="74"/>
        <v>315</v>
      </c>
      <c r="I171" s="55">
        <f t="shared" si="74"/>
        <v>280</v>
      </c>
      <c r="J171" s="55">
        <f t="shared" ref="J171:K171" si="75">ROUND(J84*J114/J160,0)</f>
        <v>292</v>
      </c>
      <c r="K171" s="55">
        <f t="shared" si="75"/>
        <v>280</v>
      </c>
      <c r="L171" s="55">
        <f t="shared" ref="L171:M171" si="76">ROUND(L84*L114/L160,0)</f>
        <v>282</v>
      </c>
      <c r="M171" s="55">
        <f t="shared" si="76"/>
        <v>144</v>
      </c>
    </row>
    <row r="172" spans="1:13" x14ac:dyDescent="0.2">
      <c r="B172" s="125" t="s">
        <v>200</v>
      </c>
      <c r="C172" s="55">
        <f>ROUND(C85*C115/C161,0)</f>
        <v>0</v>
      </c>
      <c r="D172" s="55">
        <f t="shared" ref="D172:I172" si="77">ROUND(D85*D115/D161,0)</f>
        <v>0</v>
      </c>
      <c r="E172" s="55">
        <f t="shared" si="77"/>
        <v>0</v>
      </c>
      <c r="F172" s="55">
        <f t="shared" si="77"/>
        <v>0</v>
      </c>
      <c r="G172" s="55">
        <f t="shared" si="77"/>
        <v>0</v>
      </c>
      <c r="H172" s="55">
        <f t="shared" si="77"/>
        <v>0</v>
      </c>
      <c r="I172" s="55">
        <f t="shared" si="77"/>
        <v>0</v>
      </c>
      <c r="J172" s="55">
        <f t="shared" ref="J172:K172" si="78">ROUND(J85*J115/J161,0)</f>
        <v>0</v>
      </c>
      <c r="K172" s="55">
        <f t="shared" si="78"/>
        <v>0</v>
      </c>
      <c r="L172" s="55">
        <f t="shared" ref="L172:M172" si="79">ROUND(L85*L115/L161,0)</f>
        <v>0</v>
      </c>
      <c r="M172" s="55">
        <f t="shared" si="79"/>
        <v>0</v>
      </c>
    </row>
    <row r="173" spans="1:13" x14ac:dyDescent="0.2">
      <c r="B173" s="125" t="s">
        <v>201</v>
      </c>
      <c r="C173" s="55">
        <f>ROUND(C86*C116/C162,0)</f>
        <v>0</v>
      </c>
      <c r="D173" s="55">
        <f t="shared" ref="D173:I173" si="80">ROUND(D86*D116/D162,0)</f>
        <v>0</v>
      </c>
      <c r="E173" s="55">
        <f t="shared" si="80"/>
        <v>0</v>
      </c>
      <c r="F173" s="55">
        <f t="shared" si="80"/>
        <v>0</v>
      </c>
      <c r="G173" s="55">
        <f t="shared" si="80"/>
        <v>0</v>
      </c>
      <c r="H173" s="55">
        <f t="shared" si="80"/>
        <v>0</v>
      </c>
      <c r="I173" s="55">
        <f t="shared" si="80"/>
        <v>0</v>
      </c>
      <c r="J173" s="55">
        <f t="shared" ref="J173:K173" si="81">ROUND(J86*J116/J162,0)</f>
        <v>0</v>
      </c>
      <c r="K173" s="55">
        <f t="shared" si="81"/>
        <v>0</v>
      </c>
      <c r="L173" s="55">
        <f t="shared" ref="L173:M173" si="82">ROUND(L86*L116/L162,0)</f>
        <v>0</v>
      </c>
      <c r="M173" s="55">
        <f t="shared" si="82"/>
        <v>0</v>
      </c>
    </row>
    <row r="174" spans="1:13" x14ac:dyDescent="0.2">
      <c r="B174" s="125" t="s">
        <v>202</v>
      </c>
      <c r="C174" s="55">
        <f>ROUND(C87*C117/C163,0)</f>
        <v>7</v>
      </c>
      <c r="D174" s="55">
        <f t="shared" ref="D174:I174" si="83">ROUND(D87*D117/D163,0)</f>
        <v>8</v>
      </c>
      <c r="E174" s="55">
        <f t="shared" si="83"/>
        <v>8</v>
      </c>
      <c r="F174" s="55">
        <f t="shared" si="83"/>
        <v>9</v>
      </c>
      <c r="G174" s="55">
        <f t="shared" si="83"/>
        <v>8</v>
      </c>
      <c r="H174" s="55">
        <f t="shared" si="83"/>
        <v>8</v>
      </c>
      <c r="I174" s="55">
        <f t="shared" si="83"/>
        <v>8</v>
      </c>
      <c r="J174" s="55">
        <f t="shared" ref="J174:K174" si="84">ROUND(J87*J117/J163,0)</f>
        <v>8</v>
      </c>
      <c r="K174" s="55">
        <f t="shared" si="84"/>
        <v>9</v>
      </c>
      <c r="L174" s="55">
        <f t="shared" ref="L174:M174" si="85">ROUND(L87*L117/L163,0)</f>
        <v>4</v>
      </c>
      <c r="M174" s="55">
        <f t="shared" si="85"/>
        <v>0</v>
      </c>
    </row>
    <row r="175" spans="1:13" x14ac:dyDescent="0.2">
      <c r="B175" s="133" t="s">
        <v>203</v>
      </c>
      <c r="C175" s="134"/>
      <c r="D175" s="134"/>
      <c r="E175" s="134"/>
      <c r="F175" s="134"/>
      <c r="G175" s="134"/>
      <c r="H175" s="134"/>
      <c r="I175" s="134"/>
    </row>
    <row r="176" spans="1:13" x14ac:dyDescent="0.2">
      <c r="B176" s="125" t="s">
        <v>204</v>
      </c>
      <c r="C176" s="55">
        <f>ROUND(C89*C119/C165,0)</f>
        <v>0</v>
      </c>
      <c r="D176" s="55">
        <f t="shared" ref="D176:I176" si="86">ROUND(D89*D119/D165,0)</f>
        <v>0</v>
      </c>
      <c r="E176" s="55">
        <f t="shared" si="86"/>
        <v>0</v>
      </c>
      <c r="F176" s="55">
        <f t="shared" si="86"/>
        <v>0</v>
      </c>
      <c r="G176" s="55">
        <f t="shared" si="86"/>
        <v>0</v>
      </c>
      <c r="H176" s="55">
        <f t="shared" si="86"/>
        <v>0</v>
      </c>
      <c r="I176" s="55">
        <f t="shared" si="86"/>
        <v>0</v>
      </c>
      <c r="J176" s="55">
        <f t="shared" ref="J176:K176" si="87">ROUND(J89*J119/J165,0)</f>
        <v>0</v>
      </c>
      <c r="K176" s="55">
        <f t="shared" si="87"/>
        <v>0</v>
      </c>
      <c r="L176" s="55">
        <f t="shared" ref="L176:M176" si="88">ROUND(L89*L119/L165,0)</f>
        <v>0</v>
      </c>
      <c r="M176" s="55">
        <f t="shared" si="88"/>
        <v>0</v>
      </c>
    </row>
    <row r="177" spans="2:13" x14ac:dyDescent="0.2">
      <c r="B177" s="126" t="s">
        <v>205</v>
      </c>
      <c r="C177" s="60">
        <f>ROUND(C90*C120/C166,0)</f>
        <v>0</v>
      </c>
      <c r="D177" s="60">
        <f t="shared" ref="D177:I177" si="89">ROUND(D90*D120/D166,0)</f>
        <v>0</v>
      </c>
      <c r="E177" s="60">
        <f t="shared" si="89"/>
        <v>0</v>
      </c>
      <c r="F177" s="60">
        <f t="shared" si="89"/>
        <v>0</v>
      </c>
      <c r="G177" s="60">
        <f t="shared" si="89"/>
        <v>0</v>
      </c>
      <c r="H177" s="60">
        <f t="shared" si="89"/>
        <v>0</v>
      </c>
      <c r="I177" s="60">
        <f t="shared" si="89"/>
        <v>0</v>
      </c>
      <c r="J177" s="60">
        <f t="shared" ref="J177:K177" si="90">ROUND(J90*J120/J166,0)</f>
        <v>0</v>
      </c>
      <c r="K177" s="60">
        <f t="shared" si="90"/>
        <v>0</v>
      </c>
      <c r="L177" s="60">
        <f t="shared" ref="L177:M177" si="91">ROUND(L90*L120/L166,0)</f>
        <v>0</v>
      </c>
      <c r="M177" s="60">
        <f t="shared" si="91"/>
        <v>0</v>
      </c>
    </row>
    <row r="178" spans="2:13" x14ac:dyDescent="0.2">
      <c r="B178" t="s">
        <v>220</v>
      </c>
      <c r="C178" s="53">
        <f>SUM(C179:C185)</f>
        <v>968</v>
      </c>
      <c r="D178" s="53">
        <f t="shared" ref="D178:H178" si="92">SUM(D179:D185)</f>
        <v>1455</v>
      </c>
      <c r="E178" s="53">
        <f t="shared" si="92"/>
        <v>1061</v>
      </c>
      <c r="F178" s="53">
        <f t="shared" si="92"/>
        <v>1165</v>
      </c>
      <c r="G178" s="53">
        <f t="shared" si="92"/>
        <v>1246</v>
      </c>
      <c r="H178" s="53">
        <f t="shared" si="92"/>
        <v>1183</v>
      </c>
      <c r="I178" s="53">
        <f t="shared" ref="I178:J178" si="93">SUM(I179:I185)</f>
        <v>1112</v>
      </c>
      <c r="J178" s="53">
        <f t="shared" si="93"/>
        <v>1199</v>
      </c>
      <c r="K178" s="53">
        <f t="shared" ref="K178:L178" si="94">SUM(K179:K185)</f>
        <v>1108</v>
      </c>
      <c r="L178" s="53">
        <f t="shared" si="94"/>
        <v>1283</v>
      </c>
      <c r="M178" s="53">
        <f t="shared" ref="M178" si="95">SUM(M179:M185)</f>
        <v>829</v>
      </c>
    </row>
    <row r="179" spans="2:13" x14ac:dyDescent="0.2">
      <c r="B179" s="120" t="s">
        <v>199</v>
      </c>
      <c r="C179" s="61">
        <f>ROUND(C84*C123/C160,0)</f>
        <v>695</v>
      </c>
      <c r="D179" s="61">
        <f t="shared" ref="D179:I179" si="96">ROUND(D84*D123/D160,0)</f>
        <v>1027</v>
      </c>
      <c r="E179" s="61">
        <f t="shared" si="96"/>
        <v>757</v>
      </c>
      <c r="F179" s="61">
        <f t="shared" si="96"/>
        <v>867</v>
      </c>
      <c r="G179" s="61">
        <f t="shared" si="96"/>
        <v>904</v>
      </c>
      <c r="H179" s="61">
        <f t="shared" si="96"/>
        <v>894</v>
      </c>
      <c r="I179" s="61">
        <f t="shared" si="96"/>
        <v>847</v>
      </c>
      <c r="J179" s="61">
        <f t="shared" ref="J179:K179" si="97">ROUND(J84*J123/J160,0)</f>
        <v>901</v>
      </c>
      <c r="K179" s="61">
        <f t="shared" si="97"/>
        <v>808</v>
      </c>
      <c r="L179" s="61">
        <f t="shared" ref="L179:M179" si="98">ROUND(L84*L123/L160,0)</f>
        <v>994</v>
      </c>
      <c r="M179" s="61">
        <f t="shared" si="98"/>
        <v>637</v>
      </c>
    </row>
    <row r="180" spans="2:13" x14ac:dyDescent="0.2">
      <c r="B180" s="121" t="s">
        <v>200</v>
      </c>
      <c r="C180" s="61">
        <f>ROUND(C85*C124/C161,0)</f>
        <v>260</v>
      </c>
      <c r="D180" s="61">
        <f t="shared" ref="D180:I180" si="99">ROUND(D85*D124/D161,0)</f>
        <v>410</v>
      </c>
      <c r="E180" s="61">
        <f t="shared" si="99"/>
        <v>285</v>
      </c>
      <c r="F180" s="61">
        <f t="shared" si="99"/>
        <v>280</v>
      </c>
      <c r="G180" s="61">
        <f t="shared" si="99"/>
        <v>315</v>
      </c>
      <c r="H180" s="61">
        <f t="shared" si="99"/>
        <v>269</v>
      </c>
      <c r="I180" s="61">
        <f t="shared" si="99"/>
        <v>247</v>
      </c>
      <c r="J180" s="61">
        <f t="shared" ref="J180:K180" si="100">ROUND(J85*J124/J161,0)</f>
        <v>277</v>
      </c>
      <c r="K180" s="61">
        <f t="shared" si="100"/>
        <v>278</v>
      </c>
      <c r="L180" s="61">
        <f t="shared" ref="L180:M180" si="101">ROUND(L85*L124/L161,0)</f>
        <v>272</v>
      </c>
      <c r="M180" s="61">
        <f t="shared" si="101"/>
        <v>184</v>
      </c>
    </row>
    <row r="181" spans="2:13" x14ac:dyDescent="0.2">
      <c r="B181" s="121" t="s">
        <v>201</v>
      </c>
      <c r="C181" s="61">
        <f>ROUND(C86*C125/C162,0)</f>
        <v>13</v>
      </c>
      <c r="D181" s="61">
        <f t="shared" ref="D181:I181" si="102">ROUND(D86*D125/D162,0)</f>
        <v>18</v>
      </c>
      <c r="E181" s="61">
        <f t="shared" si="102"/>
        <v>19</v>
      </c>
      <c r="F181" s="61">
        <f t="shared" si="102"/>
        <v>18</v>
      </c>
      <c r="G181" s="61">
        <f t="shared" si="102"/>
        <v>27</v>
      </c>
      <c r="H181" s="61">
        <f t="shared" si="102"/>
        <v>20</v>
      </c>
      <c r="I181" s="61">
        <f t="shared" si="102"/>
        <v>18</v>
      </c>
      <c r="J181" s="61">
        <f t="shared" ref="J181:K181" si="103">ROUND(J86*J125/J162,0)</f>
        <v>21</v>
      </c>
      <c r="K181" s="61">
        <f t="shared" si="103"/>
        <v>22</v>
      </c>
      <c r="L181" s="61">
        <f t="shared" ref="L181:M181" si="104">ROUND(L86*L125/L162,0)</f>
        <v>17</v>
      </c>
      <c r="M181" s="61">
        <f t="shared" si="104"/>
        <v>8</v>
      </c>
    </row>
    <row r="182" spans="2:13" x14ac:dyDescent="0.2">
      <c r="B182" s="121" t="s">
        <v>202</v>
      </c>
      <c r="C182" s="61">
        <f>ROUND(C87*C126/C163,0)</f>
        <v>0</v>
      </c>
      <c r="D182" s="61">
        <f t="shared" ref="D182:I182" si="105">ROUND(D87*D126/D163,0)</f>
        <v>0</v>
      </c>
      <c r="E182" s="61">
        <f t="shared" si="105"/>
        <v>0</v>
      </c>
      <c r="F182" s="61">
        <f t="shared" si="105"/>
        <v>0</v>
      </c>
      <c r="G182" s="61">
        <f t="shared" si="105"/>
        <v>0</v>
      </c>
      <c r="H182" s="61">
        <f t="shared" si="105"/>
        <v>0</v>
      </c>
      <c r="I182" s="61">
        <f t="shared" si="105"/>
        <v>0</v>
      </c>
      <c r="J182" s="61">
        <f t="shared" ref="J182:K182" si="106">ROUND(J87*J126/J163,0)</f>
        <v>0</v>
      </c>
      <c r="K182" s="61">
        <f t="shared" si="106"/>
        <v>0</v>
      </c>
      <c r="L182" s="61">
        <f t="shared" ref="L182:M182" si="107">ROUND(L87*L126/L163,0)</f>
        <v>0</v>
      </c>
      <c r="M182" s="61">
        <f t="shared" si="107"/>
        <v>0</v>
      </c>
    </row>
    <row r="183" spans="2:13" x14ac:dyDescent="0.2">
      <c r="B183" s="137" t="s">
        <v>203</v>
      </c>
      <c r="C183" s="138"/>
      <c r="D183" s="138"/>
      <c r="E183" s="138"/>
      <c r="F183" s="138"/>
      <c r="G183" s="138"/>
      <c r="H183" s="138"/>
      <c r="I183" s="138"/>
    </row>
    <row r="184" spans="2:13" x14ac:dyDescent="0.2">
      <c r="B184" s="121" t="s">
        <v>204</v>
      </c>
      <c r="C184" s="61">
        <f>ROUND(C89*C128/C165,0)</f>
        <v>0</v>
      </c>
      <c r="D184" s="61">
        <f t="shared" ref="D184:I184" si="108">ROUND(D89*D128/D165,0)</f>
        <v>0</v>
      </c>
      <c r="E184" s="61">
        <f t="shared" si="108"/>
        <v>0</v>
      </c>
      <c r="F184" s="61">
        <f t="shared" si="108"/>
        <v>0</v>
      </c>
      <c r="G184" s="61">
        <f t="shared" si="108"/>
        <v>0</v>
      </c>
      <c r="H184" s="61">
        <f t="shared" si="108"/>
        <v>0</v>
      </c>
      <c r="I184" s="61">
        <f t="shared" si="108"/>
        <v>0</v>
      </c>
      <c r="J184" s="61">
        <f t="shared" ref="J184:K184" si="109">ROUND(J89*J128/J165,0)</f>
        <v>0</v>
      </c>
      <c r="K184" s="61">
        <f t="shared" si="109"/>
        <v>0</v>
      </c>
      <c r="L184" s="61">
        <f t="shared" ref="L184:M184" si="110">ROUND(L89*L128/L165,0)</f>
        <v>0</v>
      </c>
      <c r="M184" s="61">
        <f t="shared" si="110"/>
        <v>0</v>
      </c>
    </row>
    <row r="185" spans="2:13" x14ac:dyDescent="0.2">
      <c r="B185" s="121" t="s">
        <v>205</v>
      </c>
      <c r="C185" s="61">
        <f>ROUND(C90*C129/C166,0)</f>
        <v>0</v>
      </c>
      <c r="D185" s="61">
        <f t="shared" ref="D185:I185" si="111">ROUND(D90*D129/D166,0)</f>
        <v>0</v>
      </c>
      <c r="E185" s="61">
        <f t="shared" si="111"/>
        <v>0</v>
      </c>
      <c r="F185" s="61">
        <f t="shared" si="111"/>
        <v>0</v>
      </c>
      <c r="G185" s="61">
        <f t="shared" si="111"/>
        <v>0</v>
      </c>
      <c r="H185" s="61">
        <f t="shared" si="111"/>
        <v>0</v>
      </c>
      <c r="I185" s="61">
        <f t="shared" si="111"/>
        <v>0</v>
      </c>
      <c r="J185" s="61">
        <f t="shared" ref="J185:K185" si="112">ROUND(J90*J129/J166,0)</f>
        <v>0</v>
      </c>
      <c r="K185" s="61">
        <f t="shared" si="112"/>
        <v>0</v>
      </c>
      <c r="L185" s="61">
        <f t="shared" ref="L185:M185" si="113">ROUND(L90*L129/L166,0)</f>
        <v>0</v>
      </c>
      <c r="M185" s="61">
        <f t="shared" si="113"/>
        <v>0</v>
      </c>
    </row>
    <row r="186" spans="2:13" x14ac:dyDescent="0.2">
      <c r="B186" s="45" t="s">
        <v>221</v>
      </c>
      <c r="C186" s="53">
        <f>SUM(C187:C193)</f>
        <v>37</v>
      </c>
      <c r="D186" s="53">
        <f t="shared" ref="D186:H186" si="114">SUM(D187:D193)</f>
        <v>267</v>
      </c>
      <c r="E186" s="53">
        <f t="shared" si="114"/>
        <v>209</v>
      </c>
      <c r="F186" s="53">
        <f t="shared" si="114"/>
        <v>210</v>
      </c>
      <c r="G186" s="53">
        <f t="shared" si="114"/>
        <v>206</v>
      </c>
      <c r="H186" s="53">
        <f t="shared" si="114"/>
        <v>189</v>
      </c>
      <c r="I186" s="53">
        <f t="shared" ref="I186:J186" si="115">SUM(I187:I193)</f>
        <v>197</v>
      </c>
      <c r="J186" s="53">
        <f t="shared" si="115"/>
        <v>204</v>
      </c>
      <c r="K186" s="53">
        <f t="shared" ref="K186:L186" si="116">SUM(K187:K193)</f>
        <v>80</v>
      </c>
      <c r="L186" s="53">
        <f t="shared" si="116"/>
        <v>106</v>
      </c>
      <c r="M186" s="53">
        <f t="shared" ref="M186" si="117">SUM(M187:M193)</f>
        <v>50</v>
      </c>
    </row>
    <row r="187" spans="2:13" x14ac:dyDescent="0.2">
      <c r="B187" s="124" t="s">
        <v>199</v>
      </c>
      <c r="C187" s="55">
        <f>ROUND(C84*C132/C160,0)</f>
        <v>0</v>
      </c>
      <c r="D187" s="55">
        <f t="shared" ref="D187:I187" si="118">ROUND(D84*D132/D160,0)</f>
        <v>0</v>
      </c>
      <c r="E187" s="55">
        <f t="shared" si="118"/>
        <v>0</v>
      </c>
      <c r="F187" s="55">
        <f t="shared" si="118"/>
        <v>0</v>
      </c>
      <c r="G187" s="55">
        <f t="shared" si="118"/>
        <v>0</v>
      </c>
      <c r="H187" s="55">
        <f t="shared" si="118"/>
        <v>0</v>
      </c>
      <c r="I187" s="55">
        <f t="shared" si="118"/>
        <v>0</v>
      </c>
      <c r="J187" s="55">
        <f t="shared" ref="J187:K187" si="119">ROUND(J84*J132/J160,0)</f>
        <v>0</v>
      </c>
      <c r="K187" s="55">
        <f t="shared" si="119"/>
        <v>0</v>
      </c>
      <c r="L187" s="55">
        <f t="shared" ref="L187:M187" si="120">ROUND(L84*L132/L160,0)</f>
        <v>0</v>
      </c>
      <c r="M187" s="55">
        <f t="shared" si="120"/>
        <v>27</v>
      </c>
    </row>
    <row r="188" spans="2:13" x14ac:dyDescent="0.2">
      <c r="B188" s="125" t="s">
        <v>200</v>
      </c>
      <c r="C188" s="55">
        <f>ROUND(C85*C133/C161,0)</f>
        <v>35</v>
      </c>
      <c r="D188" s="55">
        <f t="shared" ref="D188:I188" si="121">ROUND(D85*D133/D161,0)</f>
        <v>260</v>
      </c>
      <c r="E188" s="55">
        <f t="shared" si="121"/>
        <v>201</v>
      </c>
      <c r="F188" s="55">
        <f t="shared" si="121"/>
        <v>204</v>
      </c>
      <c r="G188" s="55">
        <f t="shared" si="121"/>
        <v>196</v>
      </c>
      <c r="H188" s="55">
        <f t="shared" si="121"/>
        <v>179</v>
      </c>
      <c r="I188" s="55">
        <f t="shared" si="121"/>
        <v>188</v>
      </c>
      <c r="J188" s="55">
        <f t="shared" ref="J188:K188" si="122">ROUND(J85*J133/J161,0)</f>
        <v>191</v>
      </c>
      <c r="K188" s="55">
        <f t="shared" si="122"/>
        <v>66</v>
      </c>
      <c r="L188" s="55">
        <f t="shared" ref="L188:M188" si="123">ROUND(L85*L133/L161,0)</f>
        <v>79</v>
      </c>
      <c r="M188" s="55">
        <f t="shared" si="123"/>
        <v>0</v>
      </c>
    </row>
    <row r="189" spans="2:13" x14ac:dyDescent="0.2">
      <c r="B189" s="125" t="s">
        <v>201</v>
      </c>
      <c r="C189" s="55">
        <f>ROUND(C86*C134/C162,0)</f>
        <v>0</v>
      </c>
      <c r="D189" s="55">
        <f t="shared" ref="D189:I189" si="124">ROUND(D86*D134/D162,0)</f>
        <v>0</v>
      </c>
      <c r="E189" s="55">
        <f t="shared" si="124"/>
        <v>0</v>
      </c>
      <c r="F189" s="55">
        <f t="shared" si="124"/>
        <v>0</v>
      </c>
      <c r="G189" s="55">
        <f t="shared" si="124"/>
        <v>0</v>
      </c>
      <c r="H189" s="55">
        <f t="shared" si="124"/>
        <v>0</v>
      </c>
      <c r="I189" s="55">
        <f t="shared" si="124"/>
        <v>0</v>
      </c>
      <c r="J189" s="55">
        <f t="shared" ref="J189:K189" si="125">ROUND(J86*J134/J162,0)</f>
        <v>0</v>
      </c>
      <c r="K189" s="55">
        <f t="shared" si="125"/>
        <v>0</v>
      </c>
      <c r="L189" s="55">
        <f t="shared" ref="L189:M189" si="126">ROUND(L86*L134/L162,0)</f>
        <v>0</v>
      </c>
      <c r="M189" s="55">
        <f t="shared" si="126"/>
        <v>0</v>
      </c>
    </row>
    <row r="190" spans="2:13" x14ac:dyDescent="0.2">
      <c r="B190" s="125" t="s">
        <v>202</v>
      </c>
      <c r="C190" s="55">
        <f>ROUND(C87*C135/C163,0)</f>
        <v>0</v>
      </c>
      <c r="D190" s="55">
        <f t="shared" ref="D190:I190" si="127">ROUND(D87*D135/D163,0)</f>
        <v>0</v>
      </c>
      <c r="E190" s="55">
        <f t="shared" si="127"/>
        <v>0</v>
      </c>
      <c r="F190" s="55">
        <f t="shared" si="127"/>
        <v>0</v>
      </c>
      <c r="G190" s="55">
        <f t="shared" si="127"/>
        <v>0</v>
      </c>
      <c r="H190" s="55">
        <f t="shared" si="127"/>
        <v>0</v>
      </c>
      <c r="I190" s="55">
        <f t="shared" si="127"/>
        <v>0</v>
      </c>
      <c r="J190" s="55">
        <f t="shared" ref="J190:K190" si="128">ROUND(J87*J135/J163,0)</f>
        <v>0</v>
      </c>
      <c r="K190" s="55">
        <f t="shared" si="128"/>
        <v>0</v>
      </c>
      <c r="L190" s="55">
        <f t="shared" ref="L190:M190" si="129">ROUND(L87*L135/L163,0)</f>
        <v>0</v>
      </c>
      <c r="M190" s="55">
        <f t="shared" si="129"/>
        <v>0</v>
      </c>
    </row>
    <row r="191" spans="2:13" x14ac:dyDescent="0.2">
      <c r="B191" s="133" t="s">
        <v>203</v>
      </c>
      <c r="C191" s="134"/>
      <c r="D191" s="134"/>
      <c r="E191" s="134"/>
      <c r="F191" s="134"/>
      <c r="G191" s="134"/>
      <c r="H191" s="134"/>
      <c r="I191" s="134"/>
    </row>
    <row r="192" spans="2:13" x14ac:dyDescent="0.2">
      <c r="B192" s="125" t="s">
        <v>204</v>
      </c>
      <c r="C192" s="55">
        <f>ROUND(C89*C137/C165,0)</f>
        <v>0</v>
      </c>
      <c r="D192" s="55">
        <f t="shared" ref="D192:I192" si="130">ROUND(D89*D137/D165,0)</f>
        <v>0</v>
      </c>
      <c r="E192" s="55">
        <f t="shared" si="130"/>
        <v>0</v>
      </c>
      <c r="F192" s="55">
        <f t="shared" si="130"/>
        <v>0</v>
      </c>
      <c r="G192" s="55">
        <f t="shared" si="130"/>
        <v>0</v>
      </c>
      <c r="H192" s="55">
        <f t="shared" si="130"/>
        <v>0</v>
      </c>
      <c r="I192" s="55">
        <f t="shared" si="130"/>
        <v>0</v>
      </c>
      <c r="J192" s="55">
        <f t="shared" ref="J192:K192" si="131">ROUND(J89*J137/J165,0)</f>
        <v>0</v>
      </c>
      <c r="K192" s="55">
        <f t="shared" si="131"/>
        <v>0</v>
      </c>
      <c r="L192" s="55">
        <f t="shared" ref="L192:M192" si="132">ROUND(L89*L137/L165,0)</f>
        <v>0</v>
      </c>
      <c r="M192" s="55">
        <f t="shared" si="132"/>
        <v>0</v>
      </c>
    </row>
    <row r="193" spans="2:14" x14ac:dyDescent="0.2">
      <c r="B193" s="126" t="s">
        <v>205</v>
      </c>
      <c r="C193" s="60">
        <f>ROUND(C90*C138/C166,0)</f>
        <v>2</v>
      </c>
      <c r="D193" s="60">
        <f t="shared" ref="D193:I193" si="133">ROUND(D90*D138/D166,0)</f>
        <v>7</v>
      </c>
      <c r="E193" s="60">
        <f t="shared" si="133"/>
        <v>8</v>
      </c>
      <c r="F193" s="60">
        <f t="shared" si="133"/>
        <v>6</v>
      </c>
      <c r="G193" s="60">
        <f t="shared" si="133"/>
        <v>10</v>
      </c>
      <c r="H193" s="60">
        <f t="shared" si="133"/>
        <v>10</v>
      </c>
      <c r="I193" s="60">
        <f t="shared" si="133"/>
        <v>9</v>
      </c>
      <c r="J193" s="60">
        <f t="shared" ref="J193:K193" si="134">ROUND(J90*J138/J166,0)</f>
        <v>13</v>
      </c>
      <c r="K193" s="60">
        <f t="shared" si="134"/>
        <v>14</v>
      </c>
      <c r="L193" s="60">
        <f t="shared" ref="L193:M193" si="135">ROUND(L90*L138/L166,0)</f>
        <v>27</v>
      </c>
      <c r="M193" s="60">
        <f t="shared" si="135"/>
        <v>23</v>
      </c>
    </row>
    <row r="194" spans="2:14" x14ac:dyDescent="0.2">
      <c r="B194" t="s">
        <v>222</v>
      </c>
      <c r="C194" s="53">
        <f>SUM(C195:C201)</f>
        <v>1101</v>
      </c>
      <c r="D194" s="53">
        <f t="shared" ref="D194:H194" si="136">SUM(D195:D201)</f>
        <v>1147</v>
      </c>
      <c r="E194" s="53">
        <f t="shared" si="136"/>
        <v>1353</v>
      </c>
      <c r="F194" s="53">
        <f t="shared" si="136"/>
        <v>1396</v>
      </c>
      <c r="G194" s="53">
        <f t="shared" si="136"/>
        <v>1495</v>
      </c>
      <c r="H194" s="53">
        <f t="shared" si="136"/>
        <v>1475</v>
      </c>
      <c r="I194" s="53">
        <f t="shared" ref="I194:J194" si="137">SUM(I195:I201)</f>
        <v>1419</v>
      </c>
      <c r="J194" s="53">
        <f t="shared" si="137"/>
        <v>1343</v>
      </c>
      <c r="K194" s="53">
        <f t="shared" ref="K194:L194" si="138">SUM(K195:K201)</f>
        <v>1351</v>
      </c>
      <c r="L194" s="53">
        <f t="shared" si="138"/>
        <v>1342</v>
      </c>
      <c r="M194" s="53">
        <f t="shared" ref="M194" si="139">SUM(M195:M201)</f>
        <v>743</v>
      </c>
    </row>
    <row r="195" spans="2:14" x14ac:dyDescent="0.2">
      <c r="B195" s="626" t="s">
        <v>199</v>
      </c>
      <c r="C195" s="138">
        <f>ROUND(C84*C141/C160,0)-1</f>
        <v>859</v>
      </c>
      <c r="D195" s="138">
        <f>ROUND(D84*D141/D160,0)-2</f>
        <v>920</v>
      </c>
      <c r="E195" s="138">
        <f>ROUND(E84*E141/E160,0)-2</f>
        <v>1117</v>
      </c>
      <c r="F195" s="138">
        <f>ROUND(F84*F141/F160,0)-1</f>
        <v>1129</v>
      </c>
      <c r="G195" s="627">
        <f t="shared" ref="G195:H195" si="140">ROUND(G84*G141/G160,0)</f>
        <v>1211</v>
      </c>
      <c r="H195" s="627">
        <f t="shared" si="140"/>
        <v>1224</v>
      </c>
      <c r="I195" s="138">
        <f>ROUND(I84*I141/I160,0)-1</f>
        <v>1194</v>
      </c>
      <c r="J195" s="627">
        <f t="shared" ref="J195:K195" si="141">ROUND(J84*J141/J160,0)</f>
        <v>1217</v>
      </c>
      <c r="K195" s="627">
        <f t="shared" si="141"/>
        <v>1212</v>
      </c>
      <c r="L195" s="627">
        <f t="shared" ref="L195" si="142">ROUND(L84*L141/L160,0)</f>
        <v>1168</v>
      </c>
      <c r="M195" s="627">
        <f>ROUND(M84*M141/M160,0)-1</f>
        <v>679</v>
      </c>
      <c r="N195" s="63" t="s">
        <v>631</v>
      </c>
    </row>
    <row r="196" spans="2:14" x14ac:dyDescent="0.2">
      <c r="B196" s="121" t="s">
        <v>200</v>
      </c>
      <c r="C196" s="61">
        <f>ROUND(C85*C142/C161,0)</f>
        <v>26</v>
      </c>
      <c r="D196" s="61">
        <f t="shared" ref="D196:I196" si="143">ROUND(D85*D142/D161,0)</f>
        <v>14</v>
      </c>
      <c r="E196" s="61">
        <f t="shared" si="143"/>
        <v>11</v>
      </c>
      <c r="F196" s="61">
        <f t="shared" si="143"/>
        <v>22</v>
      </c>
      <c r="G196" s="61">
        <f t="shared" si="143"/>
        <v>11</v>
      </c>
      <c r="H196" s="61">
        <f t="shared" si="143"/>
        <v>20</v>
      </c>
      <c r="I196" s="61">
        <f t="shared" si="143"/>
        <v>20</v>
      </c>
      <c r="J196" s="61">
        <f t="shared" ref="J196:K196" si="144">ROUND(J85*J142/J161,0)</f>
        <v>11</v>
      </c>
      <c r="K196" s="61">
        <f t="shared" si="144"/>
        <v>15</v>
      </c>
      <c r="L196" s="61">
        <f t="shared" ref="L196:M196" si="145">ROUND(L85*L142/L161,0)</f>
        <v>35</v>
      </c>
      <c r="M196" s="61">
        <f t="shared" si="145"/>
        <v>15</v>
      </c>
    </row>
    <row r="197" spans="2:14" x14ac:dyDescent="0.2">
      <c r="B197" s="121" t="s">
        <v>201</v>
      </c>
      <c r="C197" s="61">
        <f>ROUND(C86*C143/C162,0)</f>
        <v>13</v>
      </c>
      <c r="D197" s="61">
        <f t="shared" ref="D197:I197" si="146">ROUND(D86*D143/D162,0)</f>
        <v>12</v>
      </c>
      <c r="E197" s="61">
        <f t="shared" si="146"/>
        <v>13</v>
      </c>
      <c r="F197" s="61">
        <f t="shared" si="146"/>
        <v>12</v>
      </c>
      <c r="G197" s="61">
        <f t="shared" si="146"/>
        <v>13</v>
      </c>
      <c r="H197" s="61">
        <f t="shared" si="146"/>
        <v>10</v>
      </c>
      <c r="I197" s="61">
        <f t="shared" si="146"/>
        <v>9</v>
      </c>
      <c r="J197" s="61">
        <f t="shared" ref="J197:K197" si="147">ROUND(J86*J143/J162,0)</f>
        <v>0</v>
      </c>
      <c r="K197" s="61">
        <f t="shared" si="147"/>
        <v>0</v>
      </c>
      <c r="L197" s="61">
        <f t="shared" ref="L197:M197" si="148">ROUND(L86*L143/L162,0)</f>
        <v>0</v>
      </c>
      <c r="M197" s="61">
        <f t="shared" si="148"/>
        <v>0</v>
      </c>
    </row>
    <row r="198" spans="2:14" x14ac:dyDescent="0.2">
      <c r="B198" s="121" t="s">
        <v>202</v>
      </c>
      <c r="C198" s="61">
        <f>ROUND(C87*C144/C163,0)</f>
        <v>182</v>
      </c>
      <c r="D198" s="61">
        <f t="shared" ref="D198:I198" si="149">ROUND(D87*D144/D163,0)</f>
        <v>180</v>
      </c>
      <c r="E198" s="61">
        <f t="shared" si="149"/>
        <v>189</v>
      </c>
      <c r="F198" s="61">
        <f t="shared" si="149"/>
        <v>214</v>
      </c>
      <c r="G198" s="61">
        <f t="shared" si="149"/>
        <v>242</v>
      </c>
      <c r="H198" s="61">
        <f t="shared" si="149"/>
        <v>203</v>
      </c>
      <c r="I198" s="61">
        <f t="shared" si="149"/>
        <v>181</v>
      </c>
      <c r="J198" s="61">
        <f t="shared" ref="J198:K198" si="150">ROUND(J87*J144/J163,0)</f>
        <v>82</v>
      </c>
      <c r="K198" s="61">
        <f t="shared" si="150"/>
        <v>68</v>
      </c>
      <c r="L198" s="61">
        <f t="shared" ref="L198:M198" si="151">ROUND(L87*L144/L163,0)</f>
        <v>105</v>
      </c>
      <c r="M198" s="61">
        <f t="shared" si="151"/>
        <v>49</v>
      </c>
    </row>
    <row r="199" spans="2:14" x14ac:dyDescent="0.2">
      <c r="B199" s="137" t="s">
        <v>203</v>
      </c>
      <c r="C199" s="138"/>
      <c r="D199" s="138"/>
      <c r="E199" s="138"/>
      <c r="F199" s="138"/>
      <c r="G199" s="138"/>
      <c r="H199" s="138"/>
      <c r="I199" s="138"/>
    </row>
    <row r="200" spans="2:14" x14ac:dyDescent="0.2">
      <c r="B200" s="121" t="s">
        <v>204</v>
      </c>
      <c r="C200" s="61">
        <f>ROUND(C89*C146/C165,0)</f>
        <v>0</v>
      </c>
      <c r="D200" s="61">
        <f t="shared" ref="D200:I200" si="152">ROUND(D89*D146/D165,0)</f>
        <v>0</v>
      </c>
      <c r="E200" s="61">
        <f t="shared" si="152"/>
        <v>0</v>
      </c>
      <c r="F200" s="61">
        <f t="shared" si="152"/>
        <v>0</v>
      </c>
      <c r="G200" s="61">
        <f t="shared" si="152"/>
        <v>0</v>
      </c>
      <c r="H200" s="61">
        <f t="shared" si="152"/>
        <v>0</v>
      </c>
      <c r="I200" s="61">
        <f t="shared" si="152"/>
        <v>0</v>
      </c>
      <c r="J200" s="61">
        <f t="shared" ref="J200:K200" si="153">ROUND(J89*J146/J165,0)</f>
        <v>0</v>
      </c>
      <c r="K200" s="61">
        <f t="shared" si="153"/>
        <v>0</v>
      </c>
      <c r="L200" s="61">
        <f t="shared" ref="L200:M200" si="154">ROUND(L89*L146/L165,0)</f>
        <v>0</v>
      </c>
      <c r="M200" s="61">
        <f t="shared" si="154"/>
        <v>0</v>
      </c>
    </row>
    <row r="201" spans="2:14" x14ac:dyDescent="0.2">
      <c r="B201" s="121" t="s">
        <v>205</v>
      </c>
      <c r="C201" s="61">
        <f>ROUND(C90*C147/C166,0)</f>
        <v>21</v>
      </c>
      <c r="D201" s="61">
        <f t="shared" ref="D201:I201" si="155">ROUND(D90*D147/D166,0)</f>
        <v>21</v>
      </c>
      <c r="E201" s="61">
        <f t="shared" si="155"/>
        <v>23</v>
      </c>
      <c r="F201" s="61">
        <f t="shared" si="155"/>
        <v>19</v>
      </c>
      <c r="G201" s="61">
        <f t="shared" si="155"/>
        <v>18</v>
      </c>
      <c r="H201" s="61">
        <f t="shared" si="155"/>
        <v>18</v>
      </c>
      <c r="I201" s="61">
        <f t="shared" si="155"/>
        <v>15</v>
      </c>
      <c r="J201" s="61">
        <f t="shared" ref="J201:K201" si="156">ROUND(J90*J147/J166,0)</f>
        <v>33</v>
      </c>
      <c r="K201" s="61">
        <f t="shared" si="156"/>
        <v>56</v>
      </c>
      <c r="L201" s="61">
        <f t="shared" ref="L201:M201" si="157">ROUND(L90*L147/L166,0)</f>
        <v>34</v>
      </c>
      <c r="M201" s="61">
        <f t="shared" si="157"/>
        <v>0</v>
      </c>
    </row>
    <row r="202" spans="2:14" x14ac:dyDescent="0.2">
      <c r="B202" s="45" t="s">
        <v>223</v>
      </c>
      <c r="C202" s="53">
        <f>SUM(C203:C209)</f>
        <v>192</v>
      </c>
      <c r="D202" s="53">
        <f t="shared" ref="D202:H202" si="158">SUM(D203:D209)</f>
        <v>340</v>
      </c>
      <c r="E202" s="53">
        <f t="shared" si="158"/>
        <v>237</v>
      </c>
      <c r="F202" s="53">
        <f t="shared" si="158"/>
        <v>256</v>
      </c>
      <c r="G202" s="53">
        <f t="shared" si="158"/>
        <v>248</v>
      </c>
      <c r="H202" s="53">
        <f t="shared" si="158"/>
        <v>237</v>
      </c>
      <c r="I202" s="53">
        <f t="shared" ref="I202:J202" si="159">SUM(I203:I209)</f>
        <v>224</v>
      </c>
      <c r="J202" s="53">
        <f t="shared" si="159"/>
        <v>254</v>
      </c>
      <c r="K202" s="53">
        <f t="shared" ref="K202:L202" si="160">SUM(K203:K209)</f>
        <v>245</v>
      </c>
      <c r="L202" s="53">
        <f t="shared" si="160"/>
        <v>283</v>
      </c>
      <c r="M202" s="53">
        <f t="shared" ref="M202" si="161">SUM(M203:M209)</f>
        <v>88</v>
      </c>
    </row>
    <row r="203" spans="2:14" x14ac:dyDescent="0.2">
      <c r="B203" s="124" t="s">
        <v>199</v>
      </c>
      <c r="C203" s="55">
        <f>ROUND(C84*C150/C160,0)</f>
        <v>0</v>
      </c>
      <c r="D203" s="55">
        <f t="shared" ref="D203:I203" si="162">ROUND(D84*D150/D160,0)</f>
        <v>0</v>
      </c>
      <c r="E203" s="55">
        <f t="shared" si="162"/>
        <v>0</v>
      </c>
      <c r="F203" s="55">
        <f t="shared" si="162"/>
        <v>0</v>
      </c>
      <c r="G203" s="55">
        <f t="shared" si="162"/>
        <v>0</v>
      </c>
      <c r="H203" s="55">
        <f t="shared" si="162"/>
        <v>0</v>
      </c>
      <c r="I203" s="55">
        <f t="shared" si="162"/>
        <v>0</v>
      </c>
      <c r="J203" s="55">
        <f t="shared" ref="J203:K203" si="163">ROUND(J84*J150/J160,0)</f>
        <v>0</v>
      </c>
      <c r="K203" s="55">
        <f t="shared" si="163"/>
        <v>0</v>
      </c>
      <c r="L203" s="55">
        <f t="shared" ref="L203:M203" si="164">ROUND(L84*L150/L160,0)</f>
        <v>0</v>
      </c>
      <c r="M203" s="55">
        <f t="shared" si="164"/>
        <v>0</v>
      </c>
    </row>
    <row r="204" spans="2:14" x14ac:dyDescent="0.2">
      <c r="B204" s="125" t="s">
        <v>200</v>
      </c>
      <c r="C204" s="55">
        <f>ROUND(C85*C151/C161,0)</f>
        <v>78</v>
      </c>
      <c r="D204" s="55">
        <f t="shared" ref="D204:I204" si="165">ROUND(D85*D151/D161,0)</f>
        <v>137</v>
      </c>
      <c r="E204" s="55">
        <f t="shared" si="165"/>
        <v>127</v>
      </c>
      <c r="F204" s="55">
        <f t="shared" si="165"/>
        <v>140</v>
      </c>
      <c r="G204" s="55">
        <f t="shared" si="165"/>
        <v>141</v>
      </c>
      <c r="H204" s="55">
        <f t="shared" si="165"/>
        <v>140</v>
      </c>
      <c r="I204" s="55">
        <f t="shared" si="165"/>
        <v>129</v>
      </c>
      <c r="J204" s="55">
        <f t="shared" ref="J204:K204" si="166">ROUND(J85*J151/J161,0)</f>
        <v>138</v>
      </c>
      <c r="K204" s="55">
        <f t="shared" si="166"/>
        <v>127</v>
      </c>
      <c r="L204" s="55">
        <f t="shared" ref="L204:M204" si="167">ROUND(L85*L151/L161,0)</f>
        <v>150</v>
      </c>
      <c r="M204" s="55">
        <f t="shared" si="167"/>
        <v>62</v>
      </c>
    </row>
    <row r="205" spans="2:14" x14ac:dyDescent="0.2">
      <c r="B205" s="125" t="s">
        <v>201</v>
      </c>
      <c r="C205" s="55">
        <f>ROUND(C86*C152/C162,0)</f>
        <v>6</v>
      </c>
      <c r="D205" s="55">
        <f t="shared" ref="D205:I205" si="168">ROUND(D86*D152/D162,0)</f>
        <v>6</v>
      </c>
      <c r="E205" s="55">
        <f t="shared" si="168"/>
        <v>6</v>
      </c>
      <c r="F205" s="55">
        <f t="shared" si="168"/>
        <v>6</v>
      </c>
      <c r="G205" s="55">
        <f t="shared" si="168"/>
        <v>7</v>
      </c>
      <c r="H205" s="55">
        <f t="shared" si="168"/>
        <v>5</v>
      </c>
      <c r="I205" s="55">
        <f t="shared" si="168"/>
        <v>4</v>
      </c>
      <c r="J205" s="55">
        <f t="shared" ref="J205:K205" si="169">ROUND(J86*J152/J162,0)</f>
        <v>5</v>
      </c>
      <c r="K205" s="55">
        <f t="shared" si="169"/>
        <v>5</v>
      </c>
      <c r="L205" s="55">
        <f t="shared" ref="L205:M205" si="170">ROUND(L86*L152/L162,0)</f>
        <v>5</v>
      </c>
      <c r="M205" s="55">
        <f t="shared" si="170"/>
        <v>2</v>
      </c>
    </row>
    <row r="206" spans="2:14" x14ac:dyDescent="0.2">
      <c r="B206" s="125" t="s">
        <v>202</v>
      </c>
      <c r="C206" s="55">
        <f>ROUND(C87*C153/C163,0)</f>
        <v>70</v>
      </c>
      <c r="D206" s="55">
        <f t="shared" ref="D206:I206" si="171">ROUND(D87*D153/D163,0)</f>
        <v>65</v>
      </c>
      <c r="E206" s="55">
        <f t="shared" si="171"/>
        <v>55</v>
      </c>
      <c r="F206" s="55">
        <f t="shared" si="171"/>
        <v>68</v>
      </c>
      <c r="G206" s="55">
        <f t="shared" si="171"/>
        <v>50</v>
      </c>
      <c r="H206" s="55">
        <f t="shared" si="171"/>
        <v>60</v>
      </c>
      <c r="I206" s="55">
        <f t="shared" si="171"/>
        <v>60</v>
      </c>
      <c r="J206" s="55">
        <f t="shared" ref="J206:K206" si="172">ROUND(J87*J153/J163,0)</f>
        <v>73</v>
      </c>
      <c r="K206" s="55">
        <f t="shared" si="172"/>
        <v>72</v>
      </c>
      <c r="L206" s="55">
        <f t="shared" ref="L206:M206" si="173">ROUND(L87*L153/L163,0)</f>
        <v>74</v>
      </c>
      <c r="M206" s="55">
        <f t="shared" si="173"/>
        <v>8</v>
      </c>
    </row>
    <row r="207" spans="2:14" x14ac:dyDescent="0.2">
      <c r="B207" s="133" t="s">
        <v>203</v>
      </c>
      <c r="C207" s="134"/>
      <c r="D207" s="134"/>
      <c r="E207" s="134"/>
      <c r="F207" s="134"/>
      <c r="G207" s="134"/>
      <c r="H207" s="134"/>
      <c r="I207" s="134"/>
    </row>
    <row r="208" spans="2:14" x14ac:dyDescent="0.2">
      <c r="B208" s="125" t="s">
        <v>204</v>
      </c>
      <c r="C208" s="55">
        <f>ROUND(C89*C155/C165,0)</f>
        <v>38</v>
      </c>
      <c r="D208" s="55">
        <f t="shared" ref="D208:I208" si="174">ROUND(D89*D155/D165,0)</f>
        <v>132</v>
      </c>
      <c r="E208" s="55">
        <f t="shared" si="174"/>
        <v>49</v>
      </c>
      <c r="F208" s="55">
        <f t="shared" si="174"/>
        <v>42</v>
      </c>
      <c r="G208" s="55">
        <f t="shared" si="174"/>
        <v>50</v>
      </c>
      <c r="H208" s="55">
        <f t="shared" si="174"/>
        <v>32</v>
      </c>
      <c r="I208" s="55">
        <f t="shared" si="174"/>
        <v>31</v>
      </c>
      <c r="J208" s="55">
        <f t="shared" ref="J208:K208" si="175">ROUND(J89*J155/J165,0)</f>
        <v>38</v>
      </c>
      <c r="K208" s="55">
        <f t="shared" si="175"/>
        <v>41</v>
      </c>
      <c r="L208" s="55">
        <f t="shared" ref="L208:M208" si="176">ROUND(L89*L155/L165,0)</f>
        <v>54</v>
      </c>
      <c r="M208" s="55">
        <f t="shared" si="176"/>
        <v>16</v>
      </c>
    </row>
    <row r="209" spans="1:13" x14ac:dyDescent="0.2">
      <c r="B209" s="126" t="s">
        <v>205</v>
      </c>
      <c r="C209" s="60">
        <f>ROUND(C90*C156/C166,0)</f>
        <v>0</v>
      </c>
      <c r="D209" s="60">
        <f t="shared" ref="D209:I209" si="177">ROUND(D90*D156/D166,0)</f>
        <v>0</v>
      </c>
      <c r="E209" s="60">
        <f t="shared" si="177"/>
        <v>0</v>
      </c>
      <c r="F209" s="60">
        <f t="shared" si="177"/>
        <v>0</v>
      </c>
      <c r="G209" s="60">
        <f t="shared" si="177"/>
        <v>0</v>
      </c>
      <c r="H209" s="60">
        <f t="shared" si="177"/>
        <v>0</v>
      </c>
      <c r="I209" s="60">
        <f t="shared" si="177"/>
        <v>0</v>
      </c>
      <c r="J209" s="60">
        <f t="shared" ref="J209:K209" si="178">ROUND(J90*J156/J166,0)</f>
        <v>0</v>
      </c>
      <c r="K209" s="60">
        <f t="shared" si="178"/>
        <v>0</v>
      </c>
      <c r="L209" s="60">
        <f t="shared" ref="L209:M209" si="179">ROUND(L90*L156/L166,0)</f>
        <v>0</v>
      </c>
      <c r="M209" s="60">
        <f t="shared" si="179"/>
        <v>0</v>
      </c>
    </row>
    <row r="210" spans="1:13" x14ac:dyDescent="0.2">
      <c r="B210" s="613" t="s">
        <v>627</v>
      </c>
      <c r="C210" s="191">
        <f>C170+C178+C186+C194+C202-地域観光消費2!D17</f>
        <v>0</v>
      </c>
      <c r="D210" s="191">
        <f>D170+D178+D186+D194+D202-地域観光消費2!E17</f>
        <v>-1</v>
      </c>
      <c r="E210" s="191">
        <f>E170+E178+E186+E194+E202-地域観光消費2!F17</f>
        <v>0</v>
      </c>
      <c r="F210" s="191">
        <f>F170+F178+F186+F194+F202-地域観光消費2!G17</f>
        <v>0</v>
      </c>
      <c r="G210" s="191">
        <f>G170+G178+G186+G194+G202-地域観光消費2!H17</f>
        <v>0</v>
      </c>
      <c r="H210" s="191">
        <f>H170+H178+H186+H194+H202-地域観光消費2!I17</f>
        <v>0</v>
      </c>
      <c r="I210" s="191">
        <f>I170+I178+I186+I194+I202-地域観光消費2!J17</f>
        <v>0</v>
      </c>
      <c r="J210" s="191">
        <f>J170+J178+J186+J194+J202-地域観光消費2!K17</f>
        <v>0</v>
      </c>
      <c r="K210" s="191">
        <f>K170+K178+K186+K194+K202-地域観光消費2!L17</f>
        <v>0</v>
      </c>
      <c r="L210" s="191">
        <f>L170+L178+L186+L194+L202-地域観光消費2!M17</f>
        <v>0</v>
      </c>
      <c r="M210" s="191">
        <f>M170+M178+M186+M194+M202-地域観光消費2!N17</f>
        <v>0</v>
      </c>
    </row>
    <row r="211" spans="1:13" x14ac:dyDescent="0.2">
      <c r="A211" t="s">
        <v>296</v>
      </c>
      <c r="B211" s="168" t="s">
        <v>297</v>
      </c>
      <c r="C211" s="61">
        <f>交通費単価!E22</f>
        <v>2440</v>
      </c>
      <c r="D211" s="61">
        <f>交通費単価!H22</f>
        <v>2440</v>
      </c>
      <c r="E211" s="61">
        <f>交通費単価!K22</f>
        <v>2440</v>
      </c>
      <c r="F211" s="61">
        <f>交通費単価!O22</f>
        <v>2440</v>
      </c>
      <c r="G211" s="61">
        <f>交通費単価!S22</f>
        <v>2440</v>
      </c>
      <c r="H211" s="61">
        <f>交通費単価!W22</f>
        <v>2440</v>
      </c>
      <c r="I211" s="61">
        <f>交通費単価!AA22</f>
        <v>2303</v>
      </c>
      <c r="J211" s="156">
        <f>交通費単価!AE22</f>
        <v>2090</v>
      </c>
      <c r="K211" s="156">
        <f>交通費単価!AI22</f>
        <v>1862</v>
      </c>
      <c r="L211" s="156">
        <f>交通費単価!AM22</f>
        <v>1659</v>
      </c>
      <c r="M211" s="156">
        <f>交通費単価!AQ22</f>
        <v>1478</v>
      </c>
    </row>
    <row r="212" spans="1:13" x14ac:dyDescent="0.2">
      <c r="B212" s="168" t="s">
        <v>298</v>
      </c>
      <c r="C212" s="61">
        <f>交通費単価!E23</f>
        <v>13180</v>
      </c>
      <c r="D212" s="61">
        <f>交通費単価!H23</f>
        <v>13180</v>
      </c>
      <c r="E212" s="61">
        <f>交通費単価!K23</f>
        <v>13180</v>
      </c>
      <c r="F212" s="61">
        <f>交通費単価!O23</f>
        <v>13580</v>
      </c>
      <c r="G212" s="61">
        <f>交通費単価!S23</f>
        <v>13590</v>
      </c>
      <c r="H212" s="61">
        <f>交通費単価!W23</f>
        <v>13580</v>
      </c>
      <c r="I212" s="61">
        <f>交通費単価!AA23</f>
        <v>12817</v>
      </c>
      <c r="J212" s="156">
        <f>交通費単価!AE23</f>
        <v>12450</v>
      </c>
      <c r="K212" s="156">
        <f>交通費単価!AI23</f>
        <v>12408</v>
      </c>
      <c r="L212" s="156">
        <f>交通費単価!AM23</f>
        <v>12611</v>
      </c>
      <c r="M212" s="156">
        <f>交通費単価!AQ23</f>
        <v>12792</v>
      </c>
    </row>
    <row r="213" spans="1:13" x14ac:dyDescent="0.2">
      <c r="A213" s="120" t="s">
        <v>302</v>
      </c>
      <c r="B213" s="169" t="s">
        <v>299</v>
      </c>
      <c r="C213" s="53">
        <f t="shared" ref="C213:I214" si="180">C7*C211/1000</f>
        <v>40572.32</v>
      </c>
      <c r="D213" s="53">
        <f t="shared" si="180"/>
        <v>38569.08</v>
      </c>
      <c r="E213" s="53">
        <f t="shared" si="180"/>
        <v>39884.239999999998</v>
      </c>
      <c r="F213" s="53">
        <f t="shared" si="180"/>
        <v>39197.938759999997</v>
      </c>
      <c r="G213" s="53">
        <f t="shared" si="180"/>
        <v>39493.839999999997</v>
      </c>
      <c r="H213" s="53">
        <f t="shared" si="180"/>
        <v>40711.4</v>
      </c>
      <c r="I213" s="53">
        <f t="shared" si="180"/>
        <v>36959.504350999996</v>
      </c>
      <c r="J213" s="53">
        <f t="shared" ref="J213:K213" si="181">J7*J211/1000</f>
        <v>34305.26</v>
      </c>
      <c r="K213" s="53">
        <f t="shared" si="181"/>
        <v>36405.824000000001</v>
      </c>
      <c r="L213" s="53">
        <f t="shared" ref="L213:M213" si="182">L7*L211/1000</f>
        <v>30803.102589000002</v>
      </c>
      <c r="M213" s="53">
        <f t="shared" si="182"/>
        <v>17984.370510000001</v>
      </c>
    </row>
    <row r="214" spans="1:13" x14ac:dyDescent="0.2">
      <c r="B214" s="170" t="s">
        <v>300</v>
      </c>
      <c r="C214" s="55">
        <f t="shared" si="180"/>
        <v>4784.34</v>
      </c>
      <c r="D214" s="55">
        <f t="shared" si="180"/>
        <v>6220.96</v>
      </c>
      <c r="E214" s="55">
        <f t="shared" si="180"/>
        <v>4982.04</v>
      </c>
      <c r="F214" s="55">
        <f t="shared" si="180"/>
        <v>5626.0582000000004</v>
      </c>
      <c r="G214" s="55">
        <f t="shared" si="180"/>
        <v>5898.06</v>
      </c>
      <c r="H214" s="55">
        <f t="shared" si="180"/>
        <v>6097.42</v>
      </c>
      <c r="I214" s="55">
        <f t="shared" si="180"/>
        <v>5485.6760000000004</v>
      </c>
      <c r="J214" s="55">
        <f t="shared" ref="J214:K214" si="183">J8*J212/1000</f>
        <v>5204.1000000000004</v>
      </c>
      <c r="K214" s="55">
        <f t="shared" si="183"/>
        <v>4863.9359999999997</v>
      </c>
      <c r="L214" s="55">
        <f t="shared" ref="L214:M214" si="184">L8*L212/1000</f>
        <v>4638.691519</v>
      </c>
      <c r="M214" s="55">
        <f t="shared" si="184"/>
        <v>2985.5632559999999</v>
      </c>
    </row>
    <row r="215" spans="1:13" x14ac:dyDescent="0.2">
      <c r="B215" s="170" t="s">
        <v>301</v>
      </c>
      <c r="C215" s="55">
        <f>C213+C214</f>
        <v>45356.66</v>
      </c>
      <c r="D215" s="55">
        <f t="shared" ref="D215:H215" si="185">D213+D214</f>
        <v>44790.04</v>
      </c>
      <c r="E215" s="55">
        <f t="shared" si="185"/>
        <v>44866.28</v>
      </c>
      <c r="F215" s="55">
        <f t="shared" si="185"/>
        <v>44823.996959999997</v>
      </c>
      <c r="G215" s="55">
        <f t="shared" si="185"/>
        <v>45391.899999999994</v>
      </c>
      <c r="H215" s="55">
        <f t="shared" si="185"/>
        <v>46808.82</v>
      </c>
      <c r="I215" s="55">
        <f t="shared" ref="I215:J215" si="186">I213+I214</f>
        <v>42445.180350999995</v>
      </c>
      <c r="J215" s="55">
        <f t="shared" si="186"/>
        <v>39509.360000000001</v>
      </c>
      <c r="K215" s="55">
        <f t="shared" ref="K215:L215" si="187">K213+K214</f>
        <v>41269.760000000002</v>
      </c>
      <c r="L215" s="55">
        <f t="shared" si="187"/>
        <v>35441.794108000002</v>
      </c>
      <c r="M215" s="55">
        <f t="shared" ref="M215" si="188">M213+M214</f>
        <v>20969.933766000002</v>
      </c>
    </row>
    <row r="216" spans="1:13" x14ac:dyDescent="0.2">
      <c r="A216" s="177" t="s">
        <v>303</v>
      </c>
      <c r="B216" s="174" t="s">
        <v>304</v>
      </c>
      <c r="C216" s="116">
        <f>ROUND(C218*C213/C215,0)</f>
        <v>40219</v>
      </c>
      <c r="D216" s="116">
        <f t="shared" ref="D216:H216" si="189">ROUND(D218*D213/D215,0)</f>
        <v>37853</v>
      </c>
      <c r="E216" s="116">
        <f t="shared" si="189"/>
        <v>39799</v>
      </c>
      <c r="F216" s="116">
        <f t="shared" si="189"/>
        <v>38136</v>
      </c>
      <c r="G216" s="116">
        <f t="shared" si="189"/>
        <v>37931</v>
      </c>
      <c r="H216" s="116">
        <f t="shared" si="189"/>
        <v>43203</v>
      </c>
      <c r="I216" s="116">
        <f t="shared" ref="I216:J216" si="190">ROUND(I218*I213/I215,0)</f>
        <v>47121</v>
      </c>
      <c r="J216" s="116">
        <f t="shared" si="190"/>
        <v>48960</v>
      </c>
      <c r="K216" s="116">
        <f t="shared" ref="K216:L216" si="191">ROUND(K218*K213/K215,0)</f>
        <v>54539</v>
      </c>
      <c r="L216" s="116">
        <f t="shared" si="191"/>
        <v>56960</v>
      </c>
      <c r="M216" s="116">
        <f t="shared" ref="M216" si="192">ROUND(M218*M213/M215,0)</f>
        <v>53291</v>
      </c>
    </row>
    <row r="217" spans="1:13" x14ac:dyDescent="0.2">
      <c r="A217" s="56"/>
      <c r="B217" s="176" t="s">
        <v>305</v>
      </c>
      <c r="C217" s="117">
        <f>C218-C216</f>
        <v>4743</v>
      </c>
      <c r="D217" s="117">
        <f t="shared" ref="D217:H217" si="193">D218-D216</f>
        <v>6105</v>
      </c>
      <c r="E217" s="117">
        <f t="shared" si="193"/>
        <v>4971</v>
      </c>
      <c r="F217" s="117">
        <f t="shared" si="193"/>
        <v>5474</v>
      </c>
      <c r="G217" s="117">
        <f t="shared" si="193"/>
        <v>5665</v>
      </c>
      <c r="H217" s="117">
        <f t="shared" si="193"/>
        <v>6471</v>
      </c>
      <c r="I217" s="117">
        <f t="shared" ref="I217:J217" si="194">I218-I216</f>
        <v>6994</v>
      </c>
      <c r="J217" s="117">
        <f t="shared" si="194"/>
        <v>7427</v>
      </c>
      <c r="K217" s="117">
        <f t="shared" ref="K217:L217" si="195">K218-K216</f>
        <v>7287</v>
      </c>
      <c r="L217" s="117">
        <f t="shared" si="195"/>
        <v>8578</v>
      </c>
      <c r="M217" s="117">
        <f t="shared" ref="M217" si="196">M218-M216</f>
        <v>8847</v>
      </c>
    </row>
    <row r="218" spans="1:13" x14ac:dyDescent="0.2">
      <c r="A218" s="78"/>
      <c r="B218" s="171" t="s">
        <v>306</v>
      </c>
      <c r="C218" s="60">
        <f>C98</f>
        <v>44962</v>
      </c>
      <c r="D218" s="60">
        <f t="shared" ref="D218:I218" si="197">D98</f>
        <v>43958</v>
      </c>
      <c r="E218" s="60">
        <f t="shared" si="197"/>
        <v>44770</v>
      </c>
      <c r="F218" s="60">
        <f t="shared" si="197"/>
        <v>43610</v>
      </c>
      <c r="G218" s="60">
        <f t="shared" si="197"/>
        <v>43596</v>
      </c>
      <c r="H218" s="60">
        <f t="shared" si="197"/>
        <v>49674</v>
      </c>
      <c r="I218" s="60">
        <f t="shared" si="197"/>
        <v>54115</v>
      </c>
      <c r="J218" s="60">
        <f t="shared" ref="J218:K218" si="198">J98</f>
        <v>56387</v>
      </c>
      <c r="K218" s="60">
        <f t="shared" si="198"/>
        <v>61826</v>
      </c>
      <c r="L218" s="60">
        <f t="shared" ref="L218:M218" si="199">L98</f>
        <v>65538</v>
      </c>
      <c r="M218" s="60">
        <f t="shared" si="199"/>
        <v>62138</v>
      </c>
    </row>
    <row r="219" spans="1:13" x14ac:dyDescent="0.2">
      <c r="B219" s="170"/>
      <c r="C219" s="55"/>
      <c r="D219" s="55"/>
      <c r="E219" s="55"/>
      <c r="F219" s="55"/>
      <c r="G219" s="55"/>
      <c r="H219" s="55"/>
      <c r="I219" s="55"/>
    </row>
    <row r="220" spans="1:13" x14ac:dyDescent="0.2">
      <c r="C220" s="61"/>
      <c r="D220" s="61"/>
      <c r="E220" s="61"/>
      <c r="F220" s="61"/>
      <c r="G220" s="61"/>
      <c r="H220" s="61"/>
      <c r="I220" s="61"/>
    </row>
    <row r="221" spans="1:13" x14ac:dyDescent="0.2">
      <c r="A221" t="s">
        <v>214</v>
      </c>
      <c r="C221" s="123" t="s">
        <v>210</v>
      </c>
      <c r="D221" s="123" t="s">
        <v>70</v>
      </c>
      <c r="E221" s="123" t="s">
        <v>67</v>
      </c>
      <c r="F221" s="123" t="s">
        <v>61</v>
      </c>
      <c r="G221" s="123" t="s">
        <v>60</v>
      </c>
      <c r="H221" s="123" t="s">
        <v>75</v>
      </c>
      <c r="I221" s="123" t="s">
        <v>76</v>
      </c>
      <c r="J221" s="49" t="s">
        <v>481</v>
      </c>
      <c r="K221" s="49" t="s">
        <v>579</v>
      </c>
      <c r="L221" s="123" t="s">
        <v>596</v>
      </c>
      <c r="M221" s="707" t="s">
        <v>663</v>
      </c>
    </row>
    <row r="222" spans="1:13" x14ac:dyDescent="0.2">
      <c r="B222" s="45" t="s">
        <v>219</v>
      </c>
      <c r="C222" s="53">
        <f>C223+C224</f>
        <v>7212</v>
      </c>
      <c r="D222" s="53">
        <f t="shared" ref="D222:H222" si="200">D223+D224</f>
        <v>6955</v>
      </c>
      <c r="E222" s="53">
        <f t="shared" si="200"/>
        <v>7523</v>
      </c>
      <c r="F222" s="53">
        <f t="shared" si="200"/>
        <v>7029</v>
      </c>
      <c r="G222" s="53">
        <f t="shared" si="200"/>
        <v>7369</v>
      </c>
      <c r="H222" s="53">
        <f t="shared" si="200"/>
        <v>8593</v>
      </c>
      <c r="I222" s="53">
        <f t="shared" ref="I222:J222" si="201">I223+I224</f>
        <v>8309</v>
      </c>
      <c r="J222" s="53">
        <f t="shared" si="201"/>
        <v>8863</v>
      </c>
      <c r="K222" s="53">
        <f t="shared" ref="K222:L222" si="202">K223+K224</f>
        <v>9046</v>
      </c>
      <c r="L222" s="53">
        <f t="shared" si="202"/>
        <v>9069</v>
      </c>
      <c r="M222" s="53">
        <f t="shared" ref="M222" si="203">M223+M224</f>
        <v>8392</v>
      </c>
    </row>
    <row r="223" spans="1:13" x14ac:dyDescent="0.2">
      <c r="B223" s="124" t="s">
        <v>206</v>
      </c>
      <c r="C223" s="55">
        <f>ROUND(C216*C112/C157,0)</f>
        <v>6702</v>
      </c>
      <c r="D223" s="55">
        <f t="shared" ref="D223:H223" si="204">ROUND(D216*D112/D157,0)</f>
        <v>6358</v>
      </c>
      <c r="E223" s="55">
        <f t="shared" si="204"/>
        <v>6964</v>
      </c>
      <c r="F223" s="55">
        <f t="shared" si="204"/>
        <v>6460</v>
      </c>
      <c r="G223" s="55">
        <f t="shared" si="204"/>
        <v>6814</v>
      </c>
      <c r="H223" s="55">
        <f t="shared" si="204"/>
        <v>7975</v>
      </c>
      <c r="I223" s="55">
        <f t="shared" ref="I223:J223" si="205">ROUND(I216*I112/I157,0)</f>
        <v>7691</v>
      </c>
      <c r="J223" s="55">
        <f t="shared" si="205"/>
        <v>8194</v>
      </c>
      <c r="K223" s="55">
        <f t="shared" ref="K223:L223" si="206">ROUND(K216*K112/K157,0)</f>
        <v>8371</v>
      </c>
      <c r="L223" s="55">
        <f t="shared" si="206"/>
        <v>8297</v>
      </c>
      <c r="M223" s="55">
        <f t="shared" ref="M223" si="207">ROUND(M216*M112/M157,0)</f>
        <v>7676</v>
      </c>
    </row>
    <row r="224" spans="1:13" x14ac:dyDescent="0.2">
      <c r="B224" s="125" t="s">
        <v>207</v>
      </c>
      <c r="C224" s="55">
        <f>ROUND(C217*C113/C158,0)</f>
        <v>510</v>
      </c>
      <c r="D224" s="55">
        <f t="shared" ref="D224:H224" si="208">ROUND(D217*D113/D158,0)</f>
        <v>597</v>
      </c>
      <c r="E224" s="55">
        <f t="shared" si="208"/>
        <v>559</v>
      </c>
      <c r="F224" s="55">
        <f t="shared" si="208"/>
        <v>569</v>
      </c>
      <c r="G224" s="55">
        <f t="shared" si="208"/>
        <v>555</v>
      </c>
      <c r="H224" s="55">
        <f t="shared" si="208"/>
        <v>618</v>
      </c>
      <c r="I224" s="55">
        <f t="shared" ref="I224:J224" si="209">ROUND(I217*I113/I158,0)</f>
        <v>618</v>
      </c>
      <c r="J224" s="55">
        <f t="shared" si="209"/>
        <v>669</v>
      </c>
      <c r="K224" s="55">
        <f t="shared" ref="K224:L224" si="210">ROUND(K217*K113/K158,0)</f>
        <v>675</v>
      </c>
      <c r="L224" s="55">
        <f t="shared" si="210"/>
        <v>772</v>
      </c>
      <c r="M224" s="55">
        <f t="shared" ref="M224" si="211">ROUND(M217*M113/M158,0)</f>
        <v>716</v>
      </c>
    </row>
    <row r="225" spans="1:14" x14ac:dyDescent="0.2">
      <c r="B225" s="45" t="s">
        <v>220</v>
      </c>
      <c r="C225" s="53">
        <f>C226+C227</f>
        <v>21964</v>
      </c>
      <c r="D225" s="53">
        <f t="shared" ref="D225:H225" si="212">D226+D227</f>
        <v>21850</v>
      </c>
      <c r="E225" s="53">
        <f t="shared" si="212"/>
        <v>21634</v>
      </c>
      <c r="F225" s="53">
        <f t="shared" si="212"/>
        <v>21257</v>
      </c>
      <c r="G225" s="53">
        <f t="shared" si="212"/>
        <v>20745</v>
      </c>
      <c r="H225" s="53">
        <f t="shared" si="212"/>
        <v>23369</v>
      </c>
      <c r="I225" s="53">
        <f t="shared" ref="I225:J225" si="213">I226+I227</f>
        <v>26100</v>
      </c>
      <c r="J225" s="53">
        <f t="shared" si="213"/>
        <v>27208</v>
      </c>
      <c r="K225" s="53">
        <f t="shared" ref="K225:L225" si="214">K226+K227</f>
        <v>34363</v>
      </c>
      <c r="L225" s="53">
        <f t="shared" si="214"/>
        <v>34271</v>
      </c>
      <c r="M225" s="53">
        <f t="shared" ref="M225" si="215">M226+M227</f>
        <v>31689</v>
      </c>
    </row>
    <row r="226" spans="1:14" x14ac:dyDescent="0.2">
      <c r="B226" s="622" t="s">
        <v>206</v>
      </c>
      <c r="C226" s="134">
        <f>ROUND(C216*C121/C157,0)-1</f>
        <v>20278</v>
      </c>
      <c r="D226" s="623">
        <f t="shared" ref="D226:H226" si="216">ROUND(D216*D121/D157,0)</f>
        <v>19387</v>
      </c>
      <c r="E226" s="134">
        <f>ROUND(E216*E121/E157,0)+1</f>
        <v>20074</v>
      </c>
      <c r="F226" s="134">
        <f>ROUND(F216*F121/F157,0)+1</f>
        <v>19439</v>
      </c>
      <c r="G226" s="134">
        <f>ROUND(G216*G121/G157,0)-1</f>
        <v>18825</v>
      </c>
      <c r="H226" s="623">
        <f t="shared" si="216"/>
        <v>21197</v>
      </c>
      <c r="I226" s="623">
        <f t="shared" ref="I226:J226" si="217">ROUND(I216*I121/I157,0)</f>
        <v>23784</v>
      </c>
      <c r="J226" s="623">
        <f t="shared" si="217"/>
        <v>24655</v>
      </c>
      <c r="K226" s="134">
        <f>ROUND(K216*K121/K157,0)+1</f>
        <v>31890</v>
      </c>
      <c r="L226" s="623">
        <f t="shared" ref="L226:M226" si="218">ROUND(L216*L121/L157,0)</f>
        <v>31008</v>
      </c>
      <c r="M226" s="623">
        <f t="shared" si="218"/>
        <v>27867</v>
      </c>
      <c r="N226" t="s">
        <v>631</v>
      </c>
    </row>
    <row r="227" spans="1:14" x14ac:dyDescent="0.2">
      <c r="B227" s="126" t="s">
        <v>207</v>
      </c>
      <c r="C227" s="60">
        <f>ROUND(C217*C122/C158,0)</f>
        <v>1686</v>
      </c>
      <c r="D227" s="60">
        <f t="shared" ref="D227:H227" si="219">ROUND(D217*D122/D158,0)</f>
        <v>2463</v>
      </c>
      <c r="E227" s="60">
        <f t="shared" si="219"/>
        <v>1560</v>
      </c>
      <c r="F227" s="60">
        <f t="shared" si="219"/>
        <v>1818</v>
      </c>
      <c r="G227" s="60">
        <f t="shared" si="219"/>
        <v>1920</v>
      </c>
      <c r="H227" s="60">
        <f t="shared" si="219"/>
        <v>2172</v>
      </c>
      <c r="I227" s="60">
        <f t="shared" ref="I227:J227" si="220">ROUND(I217*I122/I158,0)</f>
        <v>2316</v>
      </c>
      <c r="J227" s="60">
        <f t="shared" si="220"/>
        <v>2553</v>
      </c>
      <c r="K227" s="60">
        <f t="shared" ref="K227:L227" si="221">ROUND(K217*K122/K158,0)</f>
        <v>2473</v>
      </c>
      <c r="L227" s="60">
        <f t="shared" si="221"/>
        <v>3263</v>
      </c>
      <c r="M227" s="60">
        <f t="shared" ref="M227" si="222">ROUND(M217*M122/M158,0)</f>
        <v>3822</v>
      </c>
    </row>
    <row r="228" spans="1:14" x14ac:dyDescent="0.2">
      <c r="B228" s="56" t="s">
        <v>221</v>
      </c>
      <c r="C228" s="53">
        <f>C229+C230</f>
        <v>5227</v>
      </c>
      <c r="D228" s="53">
        <f t="shared" ref="D228:H228" si="223">D229+D230</f>
        <v>5283</v>
      </c>
      <c r="E228" s="53">
        <f t="shared" si="223"/>
        <v>5371</v>
      </c>
      <c r="F228" s="53">
        <f t="shared" si="223"/>
        <v>5186</v>
      </c>
      <c r="G228" s="53">
        <f t="shared" si="223"/>
        <v>5129</v>
      </c>
      <c r="H228" s="53">
        <f t="shared" si="223"/>
        <v>5968</v>
      </c>
      <c r="I228" s="53">
        <f t="shared" ref="I228:J228" si="224">I229+I230</f>
        <v>6923</v>
      </c>
      <c r="J228" s="53">
        <f t="shared" si="224"/>
        <v>7625</v>
      </c>
      <c r="K228" s="53">
        <f t="shared" ref="K228:L228" si="225">K229+K230</f>
        <v>6610</v>
      </c>
      <c r="L228" s="53">
        <f t="shared" si="225"/>
        <v>7312</v>
      </c>
      <c r="M228" s="53">
        <f t="shared" ref="M228" si="226">M229+M230</f>
        <v>5549</v>
      </c>
    </row>
    <row r="229" spans="1:14" x14ac:dyDescent="0.2">
      <c r="B229" s="124" t="s">
        <v>206</v>
      </c>
      <c r="C229" s="55">
        <f>ROUND(C216*C130/C157,0)</f>
        <v>5162</v>
      </c>
      <c r="D229" s="55">
        <f t="shared" ref="D229:H229" si="227">ROUND(D216*D130/D157,0)</f>
        <v>4957</v>
      </c>
      <c r="E229" s="55">
        <f t="shared" si="227"/>
        <v>5086</v>
      </c>
      <c r="F229" s="55">
        <f t="shared" si="227"/>
        <v>4898</v>
      </c>
      <c r="G229" s="55">
        <f t="shared" si="227"/>
        <v>4852</v>
      </c>
      <c r="H229" s="55">
        <f t="shared" si="227"/>
        <v>5647</v>
      </c>
      <c r="I229" s="55">
        <f t="shared" ref="I229:J229" si="228">ROUND(I216*I130/I157,0)</f>
        <v>6533</v>
      </c>
      <c r="J229" s="55">
        <f t="shared" si="228"/>
        <v>7193</v>
      </c>
      <c r="K229" s="55">
        <f t="shared" ref="K229:L229" si="229">ROUND(K216*K130/K157,0)</f>
        <v>6396</v>
      </c>
      <c r="L229" s="55">
        <f t="shared" si="229"/>
        <v>7023</v>
      </c>
      <c r="M229" s="55">
        <f t="shared" ref="M229" si="230">ROUND(M216*M130/M157,0)</f>
        <v>5245</v>
      </c>
    </row>
    <row r="230" spans="1:14" x14ac:dyDescent="0.2">
      <c r="B230" s="125" t="s">
        <v>207</v>
      </c>
      <c r="C230" s="55">
        <f>ROUND(C217*C131/C158,0)</f>
        <v>65</v>
      </c>
      <c r="D230" s="55">
        <f t="shared" ref="D230:H230" si="231">ROUND(D217*D131/D158,0)</f>
        <v>326</v>
      </c>
      <c r="E230" s="55">
        <f t="shared" si="231"/>
        <v>285</v>
      </c>
      <c r="F230" s="55">
        <f t="shared" si="231"/>
        <v>288</v>
      </c>
      <c r="G230" s="55">
        <f t="shared" si="231"/>
        <v>277</v>
      </c>
      <c r="H230" s="55">
        <f t="shared" si="231"/>
        <v>321</v>
      </c>
      <c r="I230" s="55">
        <f t="shared" ref="I230:J230" si="232">ROUND(I217*I131/I158,0)</f>
        <v>390</v>
      </c>
      <c r="J230" s="55">
        <f t="shared" si="232"/>
        <v>432</v>
      </c>
      <c r="K230" s="55">
        <f t="shared" ref="K230:L230" si="233">ROUND(K217*K131/K158,0)</f>
        <v>214</v>
      </c>
      <c r="L230" s="55">
        <f t="shared" si="233"/>
        <v>289</v>
      </c>
      <c r="M230" s="55">
        <f t="shared" ref="M230" si="234">ROUND(M217*M131/M158,0)</f>
        <v>304</v>
      </c>
    </row>
    <row r="231" spans="1:14" x14ac:dyDescent="0.2">
      <c r="B231" s="45" t="s">
        <v>222</v>
      </c>
      <c r="C231" s="53">
        <f>C232+C233</f>
        <v>7458</v>
      </c>
      <c r="D231" s="53">
        <f t="shared" ref="D231:H231" si="235">D232+D233</f>
        <v>7164</v>
      </c>
      <c r="E231" s="53">
        <f t="shared" si="235"/>
        <v>7492</v>
      </c>
      <c r="F231" s="53">
        <f t="shared" si="235"/>
        <v>7371</v>
      </c>
      <c r="G231" s="53">
        <f t="shared" si="235"/>
        <v>7426</v>
      </c>
      <c r="H231" s="53">
        <f t="shared" si="235"/>
        <v>8340</v>
      </c>
      <c r="I231" s="53">
        <f t="shared" ref="I231:J231" si="236">I232+I233</f>
        <v>8999</v>
      </c>
      <c r="J231" s="53">
        <f t="shared" si="236"/>
        <v>8898</v>
      </c>
      <c r="K231" s="53">
        <f t="shared" ref="K231:L231" si="237">K232+K233</f>
        <v>8397</v>
      </c>
      <c r="L231" s="53">
        <f t="shared" si="237"/>
        <v>10727</v>
      </c>
      <c r="M231" s="53">
        <f t="shared" ref="M231" si="238">M232+M233</f>
        <v>12110</v>
      </c>
    </row>
    <row r="232" spans="1:14" x14ac:dyDescent="0.2">
      <c r="B232" s="124" t="s">
        <v>206</v>
      </c>
      <c r="C232" s="55">
        <f>ROUND(C216*C139/C157,0)</f>
        <v>5367</v>
      </c>
      <c r="D232" s="55">
        <f t="shared" ref="D232:H232" si="239">ROUND(D216*D139/D157,0)</f>
        <v>4870</v>
      </c>
      <c r="E232" s="55">
        <f t="shared" si="239"/>
        <v>5305</v>
      </c>
      <c r="F232" s="55">
        <f t="shared" si="239"/>
        <v>4994</v>
      </c>
      <c r="G232" s="55">
        <f t="shared" si="239"/>
        <v>4898</v>
      </c>
      <c r="H232" s="55">
        <f t="shared" si="239"/>
        <v>5418</v>
      </c>
      <c r="I232" s="55">
        <f t="shared" ref="I232:J232" si="240">ROUND(I216*I139/I157,0)</f>
        <v>5818</v>
      </c>
      <c r="J232" s="55">
        <f t="shared" si="240"/>
        <v>5675</v>
      </c>
      <c r="K232" s="55">
        <f t="shared" ref="K232:L232" si="241">ROUND(K216*K139/K157,0)</f>
        <v>5018</v>
      </c>
      <c r="L232" s="55">
        <f t="shared" si="241"/>
        <v>7110</v>
      </c>
      <c r="M232" s="55">
        <f t="shared" ref="M232" si="242">ROUND(M216*M139/M157,0)</f>
        <v>8492</v>
      </c>
    </row>
    <row r="233" spans="1:14" x14ac:dyDescent="0.2">
      <c r="B233" s="126" t="s">
        <v>207</v>
      </c>
      <c r="C233" s="55">
        <f>ROUND(C217*C140/C158,0)</f>
        <v>2091</v>
      </c>
      <c r="D233" s="55">
        <f t="shared" ref="D233:H233" si="243">ROUND(D217*D140/D158,0)</f>
        <v>2294</v>
      </c>
      <c r="E233" s="55">
        <f t="shared" si="243"/>
        <v>2187</v>
      </c>
      <c r="F233" s="55">
        <f t="shared" si="243"/>
        <v>2377</v>
      </c>
      <c r="G233" s="55">
        <f t="shared" si="243"/>
        <v>2528</v>
      </c>
      <c r="H233" s="55">
        <f t="shared" si="243"/>
        <v>2922</v>
      </c>
      <c r="I233" s="55">
        <f t="shared" ref="I233:J233" si="244">ROUND(I217*I140/I158,0)</f>
        <v>3181</v>
      </c>
      <c r="J233" s="55">
        <f t="shared" si="244"/>
        <v>3223</v>
      </c>
      <c r="K233" s="55">
        <f t="shared" ref="K233:L233" si="245">ROUND(K217*K140/K158,0)</f>
        <v>3379</v>
      </c>
      <c r="L233" s="55">
        <f t="shared" si="245"/>
        <v>3617</v>
      </c>
      <c r="M233" s="55">
        <f t="shared" ref="M233" si="246">ROUND(M217*M140/M158,0)</f>
        <v>3618</v>
      </c>
    </row>
    <row r="234" spans="1:14" x14ac:dyDescent="0.2">
      <c r="B234" s="45" t="s">
        <v>223</v>
      </c>
      <c r="C234" s="53">
        <f>C235+C236</f>
        <v>3101</v>
      </c>
      <c r="D234" s="53">
        <f t="shared" ref="D234:H234" si="247">D235+D236</f>
        <v>2706</v>
      </c>
      <c r="E234" s="53">
        <f t="shared" si="247"/>
        <v>2750</v>
      </c>
      <c r="F234" s="53">
        <f t="shared" si="247"/>
        <v>2767</v>
      </c>
      <c r="G234" s="53">
        <f t="shared" si="247"/>
        <v>2927</v>
      </c>
      <c r="H234" s="53">
        <f t="shared" si="247"/>
        <v>3404</v>
      </c>
      <c r="I234" s="53">
        <f t="shared" ref="I234:J234" si="248">I235+I236</f>
        <v>3784</v>
      </c>
      <c r="J234" s="53">
        <f t="shared" si="248"/>
        <v>3793</v>
      </c>
      <c r="K234" s="53">
        <f t="shared" ref="K234:L234" si="249">K235+K236</f>
        <v>3410</v>
      </c>
      <c r="L234" s="53">
        <f t="shared" si="249"/>
        <v>4159</v>
      </c>
      <c r="M234" s="53">
        <f t="shared" ref="M234" si="250">M235+M236</f>
        <v>4398</v>
      </c>
    </row>
    <row r="235" spans="1:14" x14ac:dyDescent="0.2">
      <c r="B235" s="124" t="s">
        <v>206</v>
      </c>
      <c r="C235" s="55">
        <f>ROUND(C216*C148/C157,0)</f>
        <v>2709</v>
      </c>
      <c r="D235" s="55">
        <f t="shared" ref="D235:H235" si="251">ROUND(D216*D148/D157,0)</f>
        <v>2281</v>
      </c>
      <c r="E235" s="55">
        <f t="shared" si="251"/>
        <v>2371</v>
      </c>
      <c r="F235" s="55">
        <f t="shared" si="251"/>
        <v>2346</v>
      </c>
      <c r="G235" s="55">
        <f t="shared" si="251"/>
        <v>2541</v>
      </c>
      <c r="H235" s="55">
        <f t="shared" si="251"/>
        <v>2966</v>
      </c>
      <c r="I235" s="55">
        <f t="shared" ref="I235:J235" si="252">ROUND(I216*I148/I157,0)</f>
        <v>3295</v>
      </c>
      <c r="J235" s="55">
        <f t="shared" si="252"/>
        <v>3243</v>
      </c>
      <c r="K235" s="55">
        <f t="shared" ref="K235:L235" si="253">ROUND(K216*K148/K157,0)</f>
        <v>2865</v>
      </c>
      <c r="L235" s="55">
        <f t="shared" si="253"/>
        <v>3522</v>
      </c>
      <c r="M235" s="55">
        <f t="shared" ref="M235" si="254">ROUND(M216*M148/M157,0)</f>
        <v>4011</v>
      </c>
    </row>
    <row r="236" spans="1:14" x14ac:dyDescent="0.2">
      <c r="B236" s="126" t="s">
        <v>207</v>
      </c>
      <c r="C236" s="60">
        <f>ROUND(C217*C149/C158,0)</f>
        <v>392</v>
      </c>
      <c r="D236" s="60">
        <f t="shared" ref="D236:H236" si="255">ROUND(D217*D149/D158,0)</f>
        <v>425</v>
      </c>
      <c r="E236" s="60">
        <f t="shared" si="255"/>
        <v>379</v>
      </c>
      <c r="F236" s="60">
        <f t="shared" si="255"/>
        <v>421</v>
      </c>
      <c r="G236" s="60">
        <f t="shared" si="255"/>
        <v>386</v>
      </c>
      <c r="H236" s="60">
        <f t="shared" si="255"/>
        <v>438</v>
      </c>
      <c r="I236" s="60">
        <f t="shared" ref="I236:J236" si="256">ROUND(I217*I149/I158,0)</f>
        <v>489</v>
      </c>
      <c r="J236" s="60">
        <f t="shared" si="256"/>
        <v>550</v>
      </c>
      <c r="K236" s="60">
        <f t="shared" ref="K236:L236" si="257">ROUND(K217*K149/K158,0)</f>
        <v>545</v>
      </c>
      <c r="L236" s="60">
        <f t="shared" si="257"/>
        <v>637</v>
      </c>
      <c r="M236" s="60">
        <f t="shared" ref="M236" si="258">ROUND(M217*M149/M158,0)</f>
        <v>387</v>
      </c>
    </row>
    <row r="237" spans="1:14" x14ac:dyDescent="0.2">
      <c r="B237" s="614" t="s">
        <v>627</v>
      </c>
      <c r="C237" s="616">
        <f>C222+C225+C228+C231+C234-地域観光消費2!D18</f>
        <v>0</v>
      </c>
      <c r="D237" s="616">
        <f>D222+D225+D228+D231+D234-地域観光消費2!E18</f>
        <v>0</v>
      </c>
      <c r="E237" s="616">
        <f>E222+E225+E228+E231+E234-地域観光消費2!F18</f>
        <v>0</v>
      </c>
      <c r="F237" s="616">
        <f>F222+F225+F228+F231+F234-地域観光消費2!G18</f>
        <v>0</v>
      </c>
      <c r="G237" s="616">
        <f>G222+G225+G228+G231+G234-地域観光消費2!H18</f>
        <v>0</v>
      </c>
      <c r="H237" s="616">
        <f>H222+H225+H228+H231+H234-地域観光消費2!I18</f>
        <v>0</v>
      </c>
      <c r="I237" s="616">
        <f>I222+I225+I228+I231+I234-地域観光消費2!J18</f>
        <v>0</v>
      </c>
      <c r="J237" s="616">
        <f>J222+J225+J228+J231+J234-地域観光消費2!K18</f>
        <v>0</v>
      </c>
      <c r="K237" s="616">
        <f>K222+K225+K228+K231+K234-地域観光消費2!L18</f>
        <v>0</v>
      </c>
      <c r="L237" s="616">
        <f>L222+L225+L228+L231+L234-地域観光消費2!M18</f>
        <v>0</v>
      </c>
      <c r="M237" s="616">
        <f>M222+M225+M228+M231+M234-地域観光消費2!N18</f>
        <v>0</v>
      </c>
    </row>
    <row r="238" spans="1:14" x14ac:dyDescent="0.2">
      <c r="C238" s="61"/>
      <c r="D238" s="61"/>
      <c r="E238" s="61"/>
      <c r="F238" s="61"/>
      <c r="G238" s="61"/>
      <c r="H238" s="61"/>
      <c r="I238" s="61"/>
    </row>
    <row r="239" spans="1:14" x14ac:dyDescent="0.2">
      <c r="A239" t="s">
        <v>215</v>
      </c>
      <c r="C239" s="123" t="s">
        <v>210</v>
      </c>
      <c r="D239" s="123" t="s">
        <v>70</v>
      </c>
      <c r="E239" s="123" t="s">
        <v>67</v>
      </c>
      <c r="F239" s="123" t="s">
        <v>61</v>
      </c>
      <c r="G239" s="123" t="s">
        <v>60</v>
      </c>
      <c r="H239" s="123" t="s">
        <v>75</v>
      </c>
      <c r="I239" s="123" t="s">
        <v>76</v>
      </c>
      <c r="J239" s="49" t="s">
        <v>481</v>
      </c>
      <c r="K239" s="49" t="s">
        <v>579</v>
      </c>
      <c r="L239" s="123" t="s">
        <v>596</v>
      </c>
      <c r="M239" s="707" t="s">
        <v>663</v>
      </c>
    </row>
    <row r="240" spans="1:14" x14ac:dyDescent="0.2">
      <c r="B240" s="45" t="s">
        <v>219</v>
      </c>
      <c r="C240" s="53">
        <f>C241+C242</f>
        <v>12665</v>
      </c>
      <c r="D240" s="53">
        <f t="shared" ref="D240:H240" si="259">D241+D242</f>
        <v>11759</v>
      </c>
      <c r="E240" s="53">
        <f t="shared" si="259"/>
        <v>12655</v>
      </c>
      <c r="F240" s="53">
        <f t="shared" si="259"/>
        <v>11971</v>
      </c>
      <c r="G240" s="53">
        <f t="shared" si="259"/>
        <v>12480</v>
      </c>
      <c r="H240" s="53">
        <f t="shared" si="259"/>
        <v>13947</v>
      </c>
      <c r="I240" s="53">
        <f t="shared" ref="I240:J240" si="260">I241+I242</f>
        <v>12590</v>
      </c>
      <c r="J240" s="53">
        <f t="shared" si="260"/>
        <v>13237</v>
      </c>
      <c r="K240" s="53">
        <f t="shared" ref="K240:L240" si="261">K241+K242</f>
        <v>13760</v>
      </c>
      <c r="L240" s="53">
        <f t="shared" si="261"/>
        <v>12761</v>
      </c>
      <c r="M240" s="53">
        <f t="shared" ref="M240" si="262">M241+M242</f>
        <v>8800</v>
      </c>
    </row>
    <row r="241" spans="1:14" x14ac:dyDescent="0.2">
      <c r="B241" s="124" t="s">
        <v>206</v>
      </c>
      <c r="C241" s="55">
        <f>ROUND(C101*C112/C157,0)</f>
        <v>12220</v>
      </c>
      <c r="D241" s="55">
        <f t="shared" ref="D241:I241" si="263">ROUND(D101*D112/D157,0)</f>
        <v>11257</v>
      </c>
      <c r="E241" s="55">
        <f t="shared" si="263"/>
        <v>12155</v>
      </c>
      <c r="F241" s="55">
        <f t="shared" si="263"/>
        <v>11471</v>
      </c>
      <c r="G241" s="55">
        <f t="shared" si="263"/>
        <v>12020</v>
      </c>
      <c r="H241" s="55">
        <f t="shared" si="263"/>
        <v>13439</v>
      </c>
      <c r="I241" s="55">
        <f t="shared" si="263"/>
        <v>12126</v>
      </c>
      <c r="J241" s="55">
        <f t="shared" ref="J241:K241" si="264">ROUND(J101*J112/J157,0)</f>
        <v>12787</v>
      </c>
      <c r="K241" s="55">
        <f t="shared" si="264"/>
        <v>13361</v>
      </c>
      <c r="L241" s="55">
        <f t="shared" ref="L241:M241" si="265">ROUND(L101*L112/L157,0)</f>
        <v>12343</v>
      </c>
      <c r="M241" s="55">
        <f t="shared" si="265"/>
        <v>8518</v>
      </c>
    </row>
    <row r="242" spans="1:14" x14ac:dyDescent="0.2">
      <c r="B242" s="125" t="s">
        <v>207</v>
      </c>
      <c r="C242" s="55">
        <f>ROUND(C102*C113/C158,0)</f>
        <v>445</v>
      </c>
      <c r="D242" s="55">
        <f t="shared" ref="D242:I242" si="266">ROUND(D102*D113/D158,0)</f>
        <v>502</v>
      </c>
      <c r="E242" s="55">
        <f t="shared" si="266"/>
        <v>500</v>
      </c>
      <c r="F242" s="55">
        <f t="shared" si="266"/>
        <v>500</v>
      </c>
      <c r="G242" s="55">
        <f t="shared" si="266"/>
        <v>460</v>
      </c>
      <c r="H242" s="55">
        <f t="shared" si="266"/>
        <v>508</v>
      </c>
      <c r="I242" s="55">
        <f t="shared" si="266"/>
        <v>464</v>
      </c>
      <c r="J242" s="55">
        <f t="shared" ref="J242:K242" si="267">ROUND(J102*J113/J158,0)</f>
        <v>450</v>
      </c>
      <c r="K242" s="55">
        <f t="shared" si="267"/>
        <v>399</v>
      </c>
      <c r="L242" s="55">
        <f t="shared" ref="L242:M242" si="268">ROUND(L102*L113/L158,0)</f>
        <v>418</v>
      </c>
      <c r="M242" s="55">
        <f t="shared" si="268"/>
        <v>282</v>
      </c>
    </row>
    <row r="243" spans="1:14" x14ac:dyDescent="0.2">
      <c r="B243" s="45" t="s">
        <v>220</v>
      </c>
      <c r="C243" s="53">
        <f>C244+C245</f>
        <v>38446</v>
      </c>
      <c r="D243" s="53">
        <f t="shared" ref="D243:H243" si="269">D244+D245</f>
        <v>36398</v>
      </c>
      <c r="E243" s="53">
        <f t="shared" si="269"/>
        <v>36428</v>
      </c>
      <c r="F243" s="53">
        <f t="shared" si="269"/>
        <v>36111</v>
      </c>
      <c r="G243" s="53">
        <f t="shared" si="269"/>
        <v>34804</v>
      </c>
      <c r="H243" s="53">
        <f t="shared" si="269"/>
        <v>37508</v>
      </c>
      <c r="I243" s="53">
        <f t="shared" ref="I243:J243" si="270">I244+I245</f>
        <v>39235</v>
      </c>
      <c r="J243" s="53">
        <f t="shared" si="270"/>
        <v>40189</v>
      </c>
      <c r="K243" s="53">
        <f t="shared" ref="K243:L243" si="271">K244+K245</f>
        <v>52366</v>
      </c>
      <c r="L243" s="53">
        <f t="shared" si="271"/>
        <v>47894</v>
      </c>
      <c r="M243" s="53">
        <f t="shared" ref="M243" si="272">M244+M245</f>
        <v>32429</v>
      </c>
    </row>
    <row r="244" spans="1:14" x14ac:dyDescent="0.2">
      <c r="B244" s="622" t="s">
        <v>206</v>
      </c>
      <c r="C244" s="623">
        <f>ROUND(C101*C121/C157,0)+1</f>
        <v>36975</v>
      </c>
      <c r="D244" s="623">
        <f t="shared" ref="D244" si="273">ROUND(D101*D121/D157,0)</f>
        <v>34324</v>
      </c>
      <c r="E244" s="623">
        <f>ROUND(E101*E121/E157,0)-1</f>
        <v>35035</v>
      </c>
      <c r="F244" s="134">
        <f>ROUND(F101*F121/F157,0)-1</f>
        <v>34512</v>
      </c>
      <c r="G244" s="134">
        <f>ROUND(G101*G121/G157,0)-1</f>
        <v>33209</v>
      </c>
      <c r="H244" s="134">
        <f>ROUND(H101*H121/H157,0)+2</f>
        <v>35723</v>
      </c>
      <c r="I244" s="134">
        <f>ROUND(I101*I121/I157,0)-1</f>
        <v>37496</v>
      </c>
      <c r="J244" s="623">
        <f>ROUND(J101*J121/J157,0)-1</f>
        <v>38472</v>
      </c>
      <c r="K244" s="134">
        <f>ROUND(K101*K121/K157,0)+2</f>
        <v>50904</v>
      </c>
      <c r="L244" s="623">
        <f>ROUND(L101*L121/L157,0)-1</f>
        <v>46128</v>
      </c>
      <c r="M244" s="623">
        <f t="shared" ref="M244" si="274">ROUND(M101*M121/M157,0)</f>
        <v>30925</v>
      </c>
      <c r="N244" t="s">
        <v>631</v>
      </c>
    </row>
    <row r="245" spans="1:14" x14ac:dyDescent="0.2">
      <c r="B245" s="126" t="s">
        <v>207</v>
      </c>
      <c r="C245" s="60">
        <f>ROUND(C102*C122/C158,0)</f>
        <v>1471</v>
      </c>
      <c r="D245" s="60">
        <f t="shared" ref="D245:I245" si="275">ROUND(D102*D122/D158,0)</f>
        <v>2074</v>
      </c>
      <c r="E245" s="60">
        <f t="shared" si="275"/>
        <v>1393</v>
      </c>
      <c r="F245" s="60">
        <f t="shared" si="275"/>
        <v>1599</v>
      </c>
      <c r="G245" s="60">
        <f t="shared" si="275"/>
        <v>1595</v>
      </c>
      <c r="H245" s="60">
        <f t="shared" si="275"/>
        <v>1785</v>
      </c>
      <c r="I245" s="60">
        <f t="shared" si="275"/>
        <v>1739</v>
      </c>
      <c r="J245" s="60">
        <f t="shared" ref="J245:K245" si="276">ROUND(J102*J122/J158,0)</f>
        <v>1717</v>
      </c>
      <c r="K245" s="60">
        <f t="shared" si="276"/>
        <v>1462</v>
      </c>
      <c r="L245" s="60">
        <f t="shared" ref="L245:M245" si="277">ROUND(L102*L122/L158,0)</f>
        <v>1766</v>
      </c>
      <c r="M245" s="60">
        <f t="shared" si="277"/>
        <v>1504</v>
      </c>
    </row>
    <row r="246" spans="1:14" x14ac:dyDescent="0.2">
      <c r="B246" s="56" t="s">
        <v>221</v>
      </c>
      <c r="C246" s="53">
        <f>C247+C248</f>
        <v>9468</v>
      </c>
      <c r="D246" s="53">
        <f t="shared" ref="D246:H246" si="278">D247+D248</f>
        <v>9051</v>
      </c>
      <c r="E246" s="53">
        <f t="shared" si="278"/>
        <v>9133</v>
      </c>
      <c r="F246" s="53">
        <f t="shared" si="278"/>
        <v>8951</v>
      </c>
      <c r="G246" s="53">
        <f t="shared" si="278"/>
        <v>8790</v>
      </c>
      <c r="H246" s="53">
        <f t="shared" si="278"/>
        <v>9780</v>
      </c>
      <c r="I246" s="53">
        <f t="shared" ref="I246:J246" si="279">I247+I248</f>
        <v>10593</v>
      </c>
      <c r="J246" s="53">
        <f t="shared" si="279"/>
        <v>11515</v>
      </c>
      <c r="K246" s="53">
        <f t="shared" ref="K246:L246" si="280">K247+K248</f>
        <v>10335</v>
      </c>
      <c r="L246" s="53">
        <f t="shared" si="280"/>
        <v>10605</v>
      </c>
      <c r="M246" s="53">
        <f t="shared" ref="M246" si="281">M247+M248</f>
        <v>5939</v>
      </c>
    </row>
    <row r="247" spans="1:14" x14ac:dyDescent="0.2">
      <c r="B247" s="124" t="s">
        <v>206</v>
      </c>
      <c r="C247" s="55">
        <f>ROUND(C101*C130/C157,0)</f>
        <v>9411</v>
      </c>
      <c r="D247" s="55">
        <f t="shared" ref="D247:I247" si="282">ROUND(D101*D130/D157,0)</f>
        <v>8777</v>
      </c>
      <c r="E247" s="55">
        <f t="shared" si="282"/>
        <v>8878</v>
      </c>
      <c r="F247" s="55">
        <f t="shared" si="282"/>
        <v>8697</v>
      </c>
      <c r="G247" s="55">
        <f t="shared" si="282"/>
        <v>8560</v>
      </c>
      <c r="H247" s="55">
        <f t="shared" si="282"/>
        <v>9516</v>
      </c>
      <c r="I247" s="55">
        <f t="shared" si="282"/>
        <v>10300</v>
      </c>
      <c r="J247" s="55">
        <f t="shared" ref="J247:K247" si="283">ROUND(J101*J130/J157,0)</f>
        <v>11224</v>
      </c>
      <c r="K247" s="55">
        <f t="shared" si="283"/>
        <v>10209</v>
      </c>
      <c r="L247" s="55">
        <f t="shared" ref="L247:M247" si="284">ROUND(L101*L130/L157,0)</f>
        <v>10448</v>
      </c>
      <c r="M247" s="55">
        <f t="shared" si="284"/>
        <v>5820</v>
      </c>
    </row>
    <row r="248" spans="1:14" x14ac:dyDescent="0.2">
      <c r="B248" s="125" t="s">
        <v>207</v>
      </c>
      <c r="C248" s="55">
        <f>ROUND(C102*C131/C158,0)</f>
        <v>57</v>
      </c>
      <c r="D248" s="55">
        <f t="shared" ref="D248:I248" si="285">ROUND(D102*D131/D158,0)</f>
        <v>274</v>
      </c>
      <c r="E248" s="55">
        <f t="shared" si="285"/>
        <v>255</v>
      </c>
      <c r="F248" s="55">
        <f t="shared" si="285"/>
        <v>254</v>
      </c>
      <c r="G248" s="55">
        <f t="shared" si="285"/>
        <v>230</v>
      </c>
      <c r="H248" s="55">
        <f t="shared" si="285"/>
        <v>264</v>
      </c>
      <c r="I248" s="55">
        <f t="shared" si="285"/>
        <v>293</v>
      </c>
      <c r="J248" s="55">
        <f t="shared" ref="J248:K248" si="286">ROUND(J102*J131/J158,0)</f>
        <v>291</v>
      </c>
      <c r="K248" s="55">
        <f t="shared" si="286"/>
        <v>126</v>
      </c>
      <c r="L248" s="55">
        <f t="shared" ref="L248:M248" si="287">ROUND(L102*L131/L158,0)</f>
        <v>157</v>
      </c>
      <c r="M248" s="55">
        <f t="shared" si="287"/>
        <v>119</v>
      </c>
    </row>
    <row r="249" spans="1:14" x14ac:dyDescent="0.2">
      <c r="B249" s="45" t="s">
        <v>222</v>
      </c>
      <c r="C249" s="53">
        <f>C250+C251</f>
        <v>11611</v>
      </c>
      <c r="D249" s="53">
        <f t="shared" ref="D249:H249" si="288">D250+D251</f>
        <v>10554</v>
      </c>
      <c r="E249" s="53">
        <f t="shared" si="288"/>
        <v>11212</v>
      </c>
      <c r="F249" s="53">
        <f t="shared" si="288"/>
        <v>10957</v>
      </c>
      <c r="G249" s="53">
        <f t="shared" si="288"/>
        <v>10740</v>
      </c>
      <c r="H249" s="53">
        <f t="shared" si="288"/>
        <v>11531</v>
      </c>
      <c r="I249" s="53">
        <f t="shared" ref="I249:J249" si="289">I250+I251</f>
        <v>11562</v>
      </c>
      <c r="J249" s="53">
        <f t="shared" si="289"/>
        <v>11022</v>
      </c>
      <c r="K249" s="53">
        <f t="shared" ref="K249:L249" si="290">K250+K251</f>
        <v>10008</v>
      </c>
      <c r="L249" s="53">
        <f t="shared" si="290"/>
        <v>12533</v>
      </c>
      <c r="M249" s="53">
        <f t="shared" ref="M249" si="291">M250+M251</f>
        <v>10846</v>
      </c>
    </row>
    <row r="250" spans="1:14" x14ac:dyDescent="0.2">
      <c r="B250" s="124" t="s">
        <v>206</v>
      </c>
      <c r="C250" s="55">
        <f>ROUND(C101*C139/C157,0)</f>
        <v>9786</v>
      </c>
      <c r="D250" s="55">
        <f t="shared" ref="D250:I250" si="292">ROUND(D101*D139/D157,0)</f>
        <v>8622</v>
      </c>
      <c r="E250" s="55">
        <f t="shared" si="292"/>
        <v>9259</v>
      </c>
      <c r="F250" s="55">
        <f t="shared" si="292"/>
        <v>8867</v>
      </c>
      <c r="G250" s="55">
        <f t="shared" si="292"/>
        <v>8641</v>
      </c>
      <c r="H250" s="55">
        <f t="shared" si="292"/>
        <v>9130</v>
      </c>
      <c r="I250" s="55">
        <f t="shared" si="292"/>
        <v>9173</v>
      </c>
      <c r="J250" s="55">
        <f t="shared" ref="J250:K250" si="293">ROUND(J101*J139/J157,0)</f>
        <v>8855</v>
      </c>
      <c r="K250" s="55">
        <f t="shared" si="293"/>
        <v>8010</v>
      </c>
      <c r="L250" s="55">
        <f t="shared" ref="L250:M250" si="294">ROUND(L101*L139/L157,0)</f>
        <v>10576</v>
      </c>
      <c r="M250" s="55">
        <f t="shared" si="294"/>
        <v>9423</v>
      </c>
    </row>
    <row r="251" spans="1:14" x14ac:dyDescent="0.2">
      <c r="B251" s="126" t="s">
        <v>207</v>
      </c>
      <c r="C251" s="60">
        <f>ROUND(C102*C140/C158,0)</f>
        <v>1825</v>
      </c>
      <c r="D251" s="60">
        <f t="shared" ref="D251:I251" si="295">ROUND(D102*D140/D158,0)</f>
        <v>1932</v>
      </c>
      <c r="E251" s="60">
        <f t="shared" si="295"/>
        <v>1953</v>
      </c>
      <c r="F251" s="60">
        <f t="shared" si="295"/>
        <v>2090</v>
      </c>
      <c r="G251" s="60">
        <f t="shared" si="295"/>
        <v>2099</v>
      </c>
      <c r="H251" s="60">
        <f t="shared" si="295"/>
        <v>2401</v>
      </c>
      <c r="I251" s="60">
        <f t="shared" si="295"/>
        <v>2389</v>
      </c>
      <c r="J251" s="60">
        <f t="shared" ref="J251:K251" si="296">ROUND(J102*J140/J158,0)</f>
        <v>2167</v>
      </c>
      <c r="K251" s="60">
        <f t="shared" si="296"/>
        <v>1998</v>
      </c>
      <c r="L251" s="60">
        <f t="shared" ref="L251:M251" si="297">ROUND(L102*L140/L158,0)</f>
        <v>1957</v>
      </c>
      <c r="M251" s="60">
        <f t="shared" si="297"/>
        <v>1423</v>
      </c>
    </row>
    <row r="252" spans="1:14" x14ac:dyDescent="0.2">
      <c r="B252" s="56" t="s">
        <v>223</v>
      </c>
      <c r="C252" s="53">
        <f>C253+C254</f>
        <v>5281</v>
      </c>
      <c r="D252" s="53">
        <f t="shared" ref="D252:H252" si="298">D253+D254</f>
        <v>4397</v>
      </c>
      <c r="E252" s="53">
        <f t="shared" si="298"/>
        <v>4478</v>
      </c>
      <c r="F252" s="53">
        <f t="shared" si="298"/>
        <v>4536</v>
      </c>
      <c r="G252" s="53">
        <f t="shared" si="298"/>
        <v>4802</v>
      </c>
      <c r="H252" s="53">
        <f t="shared" si="298"/>
        <v>5358</v>
      </c>
      <c r="I252" s="53">
        <f t="shared" ref="I252:J252" si="299">I253+I254</f>
        <v>5562</v>
      </c>
      <c r="J252" s="53">
        <f t="shared" si="299"/>
        <v>5430</v>
      </c>
      <c r="K252" s="53">
        <f t="shared" ref="K252:L252" si="300">K253+K254</f>
        <v>4895</v>
      </c>
      <c r="L252" s="53">
        <f t="shared" si="300"/>
        <v>5585</v>
      </c>
      <c r="M252" s="53">
        <f t="shared" ref="M252" si="301">M253+M254</f>
        <v>4603</v>
      </c>
    </row>
    <row r="253" spans="1:14" x14ac:dyDescent="0.2">
      <c r="B253" s="124" t="s">
        <v>206</v>
      </c>
      <c r="C253" s="55">
        <f>ROUND(C101*C148/C157,0)</f>
        <v>4939</v>
      </c>
      <c r="D253" s="55">
        <f t="shared" ref="D253:I253" si="302">ROUND(D101*D148/D157,0)</f>
        <v>4039</v>
      </c>
      <c r="E253" s="55">
        <f t="shared" si="302"/>
        <v>4139</v>
      </c>
      <c r="F253" s="55">
        <f t="shared" si="302"/>
        <v>4166</v>
      </c>
      <c r="G253" s="55">
        <f t="shared" si="302"/>
        <v>4482</v>
      </c>
      <c r="H253" s="55">
        <f t="shared" si="302"/>
        <v>4998</v>
      </c>
      <c r="I253" s="55">
        <f t="shared" si="302"/>
        <v>5195</v>
      </c>
      <c r="J253" s="55">
        <f t="shared" ref="J253:K253" si="303">ROUND(J101*J148/J157,0)</f>
        <v>5060</v>
      </c>
      <c r="K253" s="55">
        <f t="shared" si="303"/>
        <v>4573</v>
      </c>
      <c r="L253" s="55">
        <f t="shared" ref="L253:M253" si="304">ROUND(L101*L148/L157,0)</f>
        <v>5240</v>
      </c>
      <c r="M253" s="55">
        <f t="shared" si="304"/>
        <v>4451</v>
      </c>
    </row>
    <row r="254" spans="1:14" x14ac:dyDescent="0.2">
      <c r="B254" s="126" t="s">
        <v>207</v>
      </c>
      <c r="C254" s="60">
        <f>ROUND(C102*C149/C158,0)</f>
        <v>342</v>
      </c>
      <c r="D254" s="60">
        <f t="shared" ref="D254:I254" si="305">ROUND(D102*D149/D158,0)</f>
        <v>358</v>
      </c>
      <c r="E254" s="60">
        <f t="shared" si="305"/>
        <v>339</v>
      </c>
      <c r="F254" s="60">
        <f t="shared" si="305"/>
        <v>370</v>
      </c>
      <c r="G254" s="60">
        <f t="shared" si="305"/>
        <v>320</v>
      </c>
      <c r="H254" s="60">
        <f t="shared" si="305"/>
        <v>360</v>
      </c>
      <c r="I254" s="60">
        <f t="shared" si="305"/>
        <v>367</v>
      </c>
      <c r="J254" s="60">
        <f t="shared" ref="J254:K254" si="306">ROUND(J102*J149/J158,0)</f>
        <v>370</v>
      </c>
      <c r="K254" s="60">
        <f t="shared" si="306"/>
        <v>322</v>
      </c>
      <c r="L254" s="60">
        <f t="shared" ref="L254:M254" si="307">ROUND(L102*L149/L158,0)</f>
        <v>345</v>
      </c>
      <c r="M254" s="60">
        <f t="shared" si="307"/>
        <v>152</v>
      </c>
    </row>
    <row r="255" spans="1:14" x14ac:dyDescent="0.2">
      <c r="B255" s="614" t="s">
        <v>627</v>
      </c>
      <c r="C255" s="615">
        <f>C240+C243+C246+C249+C252-地域観光消費2!D19</f>
        <v>0</v>
      </c>
      <c r="D255" s="615">
        <f>D240+D243+D246+D249+D252-地域観光消費2!E19</f>
        <v>0</v>
      </c>
      <c r="E255" s="615">
        <f>E240+E243+E246+E249+E252-地域観光消費2!F19</f>
        <v>0</v>
      </c>
      <c r="F255" s="615">
        <f>F240+F243+F246+F249+F252-地域観光消費2!G19</f>
        <v>0</v>
      </c>
      <c r="G255" s="615">
        <f>G240+G243+G246+G249+G252-地域観光消費2!H19</f>
        <v>0</v>
      </c>
      <c r="H255" s="615">
        <f>H240+H243+H246+H249+H252-地域観光消費2!I19</f>
        <v>0</v>
      </c>
      <c r="I255" s="615">
        <f>I240+I243+I246+I249+I252-地域観光消費2!J19</f>
        <v>0</v>
      </c>
      <c r="J255" s="615">
        <f>J240+J243+J246+J249+J252-地域観光消費2!K19</f>
        <v>0</v>
      </c>
      <c r="K255" s="615">
        <f>K240+K243+K246+K249+K252-地域観光消費2!L19</f>
        <v>0</v>
      </c>
      <c r="L255" s="615">
        <f>L240+L243+L246+L249+L252-地域観光消費2!M19</f>
        <v>0</v>
      </c>
      <c r="M255" s="615">
        <f>M240+M243+M246+M249+M252-地域観光消費2!N19</f>
        <v>-1</v>
      </c>
    </row>
    <row r="256" spans="1:14" x14ac:dyDescent="0.2">
      <c r="A256" s="111" t="s">
        <v>474</v>
      </c>
      <c r="C256" s="61"/>
      <c r="D256" s="61"/>
      <c r="E256" s="61"/>
      <c r="F256" s="248" t="s">
        <v>626</v>
      </c>
      <c r="G256" s="61"/>
      <c r="I256" s="61"/>
      <c r="J256" s="78"/>
      <c r="K256" s="184" t="s">
        <v>209</v>
      </c>
    </row>
    <row r="257" spans="1:13" x14ac:dyDescent="0.2">
      <c r="A257" s="752" t="s">
        <v>467</v>
      </c>
      <c r="B257" s="752"/>
      <c r="C257" s="75" t="s">
        <v>210</v>
      </c>
      <c r="D257" s="75" t="s">
        <v>345</v>
      </c>
      <c r="E257" s="75" t="s">
        <v>346</v>
      </c>
      <c r="F257" s="75" t="s">
        <v>347</v>
      </c>
      <c r="G257" s="75" t="s">
        <v>348</v>
      </c>
      <c r="H257" s="75" t="s">
        <v>349</v>
      </c>
      <c r="I257" s="75" t="s">
        <v>360</v>
      </c>
      <c r="J257" s="49" t="s">
        <v>481</v>
      </c>
      <c r="K257" s="502" t="s">
        <v>579</v>
      </c>
      <c r="L257" s="79" t="s">
        <v>596</v>
      </c>
      <c r="M257" s="707" t="s">
        <v>663</v>
      </c>
    </row>
    <row r="258" spans="1:13" x14ac:dyDescent="0.2">
      <c r="A258" s="45" t="s">
        <v>458</v>
      </c>
      <c r="B258" s="45" t="s">
        <v>456</v>
      </c>
      <c r="C258" s="67">
        <f>C223+C226+C229+C232+C235</f>
        <v>40218</v>
      </c>
      <c r="D258" s="67">
        <f t="shared" ref="D258:I258" si="308">D223+D226+D229+D232+D235</f>
        <v>37853</v>
      </c>
      <c r="E258" s="67">
        <f t="shared" si="308"/>
        <v>39800</v>
      </c>
      <c r="F258" s="67">
        <f t="shared" si="308"/>
        <v>38137</v>
      </c>
      <c r="G258" s="67">
        <f t="shared" si="308"/>
        <v>37930</v>
      </c>
      <c r="H258" s="67">
        <f t="shared" si="308"/>
        <v>43203</v>
      </c>
      <c r="I258" s="67">
        <f t="shared" si="308"/>
        <v>47121</v>
      </c>
      <c r="J258" s="67">
        <f t="shared" ref="J258:K258" si="309">J223+J226+J229+J232+J235</f>
        <v>48960</v>
      </c>
      <c r="K258" s="67">
        <f t="shared" si="309"/>
        <v>54540</v>
      </c>
      <c r="L258" s="67">
        <f t="shared" ref="L258:M258" si="310">L223+L226+L229+L232+L235</f>
        <v>56960</v>
      </c>
      <c r="M258" s="67">
        <f t="shared" si="310"/>
        <v>53291</v>
      </c>
    </row>
    <row r="259" spans="1:13" x14ac:dyDescent="0.2">
      <c r="A259" s="56"/>
      <c r="B259" s="56" t="s">
        <v>457</v>
      </c>
      <c r="C259" s="77">
        <f>C241+C244+C247+C250+C253</f>
        <v>73331</v>
      </c>
      <c r="D259" s="77">
        <f t="shared" ref="D259:I259" si="311">D241+D244+D247+D250+D253</f>
        <v>67019</v>
      </c>
      <c r="E259" s="77">
        <f t="shared" si="311"/>
        <v>69466</v>
      </c>
      <c r="F259" s="77">
        <f t="shared" si="311"/>
        <v>67713</v>
      </c>
      <c r="G259" s="77">
        <f t="shared" si="311"/>
        <v>66912</v>
      </c>
      <c r="H259" s="77">
        <f t="shared" si="311"/>
        <v>72806</v>
      </c>
      <c r="I259" s="77">
        <f t="shared" si="311"/>
        <v>74290</v>
      </c>
      <c r="J259" s="77">
        <f t="shared" ref="J259:K259" si="312">J241+J244+J247+J250+J253</f>
        <v>76398</v>
      </c>
      <c r="K259" s="77">
        <f t="shared" si="312"/>
        <v>87057</v>
      </c>
      <c r="L259" s="77">
        <f t="shared" ref="L259:M259" si="313">L241+L244+L247+L250+L253</f>
        <v>84735</v>
      </c>
      <c r="M259" s="77">
        <f t="shared" si="313"/>
        <v>59137</v>
      </c>
    </row>
    <row r="260" spans="1:13" x14ac:dyDescent="0.2">
      <c r="A260" s="78"/>
      <c r="B260" s="75" t="s">
        <v>455</v>
      </c>
      <c r="C260" s="301">
        <f>SUM(C258:C259)</f>
        <v>113549</v>
      </c>
      <c r="D260" s="301">
        <f t="shared" ref="D260:I260" si="314">SUM(D258:D259)</f>
        <v>104872</v>
      </c>
      <c r="E260" s="301">
        <f t="shared" si="314"/>
        <v>109266</v>
      </c>
      <c r="F260" s="301">
        <f t="shared" si="314"/>
        <v>105850</v>
      </c>
      <c r="G260" s="301">
        <f t="shared" si="314"/>
        <v>104842</v>
      </c>
      <c r="H260" s="301">
        <f t="shared" si="314"/>
        <v>116009</v>
      </c>
      <c r="I260" s="301">
        <f t="shared" si="314"/>
        <v>121411</v>
      </c>
      <c r="J260" s="301">
        <f t="shared" ref="J260:K260" si="315">SUM(J258:J259)</f>
        <v>125358</v>
      </c>
      <c r="K260" s="301">
        <f t="shared" si="315"/>
        <v>141597</v>
      </c>
      <c r="L260" s="301">
        <f t="shared" ref="L260:M260" si="316">SUM(L258:L259)</f>
        <v>141695</v>
      </c>
      <c r="M260" s="301">
        <f t="shared" si="316"/>
        <v>112428</v>
      </c>
    </row>
    <row r="261" spans="1:13" x14ac:dyDescent="0.2">
      <c r="A261" s="45" t="s">
        <v>459</v>
      </c>
      <c r="B261" s="45" t="s">
        <v>460</v>
      </c>
      <c r="C261" s="67">
        <f>C170+C178+C186+C194+C202</f>
        <v>2577</v>
      </c>
      <c r="D261" s="67">
        <f t="shared" ref="D261:I261" si="317">D170+D178+D186+D194+D202</f>
        <v>3517</v>
      </c>
      <c r="E261" s="67">
        <f t="shared" si="317"/>
        <v>3230</v>
      </c>
      <c r="F261" s="67">
        <f t="shared" si="317"/>
        <v>3370</v>
      </c>
      <c r="G261" s="67">
        <f t="shared" si="317"/>
        <v>3525</v>
      </c>
      <c r="H261" s="67">
        <f t="shared" si="317"/>
        <v>3407</v>
      </c>
      <c r="I261" s="67">
        <f t="shared" si="317"/>
        <v>3240</v>
      </c>
      <c r="J261" s="67">
        <f t="shared" ref="J261:K261" si="318">J170+J178+J186+J194+J202</f>
        <v>3300</v>
      </c>
      <c r="K261" s="67">
        <f t="shared" si="318"/>
        <v>3073</v>
      </c>
      <c r="L261" s="67">
        <f t="shared" ref="L261:M261" si="319">L170+L178+L186+L194+L202</f>
        <v>3300</v>
      </c>
      <c r="M261" s="67">
        <f t="shared" si="319"/>
        <v>1854</v>
      </c>
    </row>
    <row r="262" spans="1:13" x14ac:dyDescent="0.2">
      <c r="A262" s="56"/>
      <c r="B262" s="56" t="s">
        <v>456</v>
      </c>
      <c r="C262" s="77">
        <f>C224+C227+C230+C233+C236</f>
        <v>4744</v>
      </c>
      <c r="D262" s="77">
        <f t="shared" ref="D262:I262" si="320">D224+D227+D230+D233+D236</f>
        <v>6105</v>
      </c>
      <c r="E262" s="77">
        <f t="shared" si="320"/>
        <v>4970</v>
      </c>
      <c r="F262" s="77">
        <f t="shared" si="320"/>
        <v>5473</v>
      </c>
      <c r="G262" s="77">
        <f t="shared" si="320"/>
        <v>5666</v>
      </c>
      <c r="H262" s="77">
        <f t="shared" si="320"/>
        <v>6471</v>
      </c>
      <c r="I262" s="77">
        <f t="shared" si="320"/>
        <v>6994</v>
      </c>
      <c r="J262" s="77">
        <f t="shared" ref="J262:K262" si="321">J224+J227+J230+J233+J236</f>
        <v>7427</v>
      </c>
      <c r="K262" s="77">
        <f t="shared" si="321"/>
        <v>7286</v>
      </c>
      <c r="L262" s="77">
        <f t="shared" ref="L262:M262" si="322">L224+L227+L230+L233+L236</f>
        <v>8578</v>
      </c>
      <c r="M262" s="77">
        <f t="shared" si="322"/>
        <v>8847</v>
      </c>
    </row>
    <row r="263" spans="1:13" x14ac:dyDescent="0.2">
      <c r="A263" s="56"/>
      <c r="B263" s="56" t="s">
        <v>457</v>
      </c>
      <c r="C263" s="77">
        <f>C242+C245+C248+C251+C254</f>
        <v>4140</v>
      </c>
      <c r="D263" s="77">
        <f t="shared" ref="D263:I263" si="323">D242+D245+D248+D251+D254</f>
        <v>5140</v>
      </c>
      <c r="E263" s="77">
        <f t="shared" si="323"/>
        <v>4440</v>
      </c>
      <c r="F263" s="77">
        <f t="shared" si="323"/>
        <v>4813</v>
      </c>
      <c r="G263" s="77">
        <f t="shared" si="323"/>
        <v>4704</v>
      </c>
      <c r="H263" s="77">
        <f t="shared" si="323"/>
        <v>5318</v>
      </c>
      <c r="I263" s="77">
        <f t="shared" si="323"/>
        <v>5252</v>
      </c>
      <c r="J263" s="77">
        <f t="shared" ref="J263:K263" si="324">J242+J245+J248+J251+J254</f>
        <v>4995</v>
      </c>
      <c r="K263" s="77">
        <f t="shared" si="324"/>
        <v>4307</v>
      </c>
      <c r="L263" s="77">
        <f t="shared" ref="L263:M263" si="325">L242+L245+L248+L251+L254</f>
        <v>4643</v>
      </c>
      <c r="M263" s="77">
        <f t="shared" si="325"/>
        <v>3480</v>
      </c>
    </row>
    <row r="264" spans="1:13" x14ac:dyDescent="0.2">
      <c r="A264" s="78"/>
      <c r="B264" s="75" t="s">
        <v>455</v>
      </c>
      <c r="C264" s="301">
        <f>SUM(C261:C263)</f>
        <v>11461</v>
      </c>
      <c r="D264" s="301">
        <f t="shared" ref="D264:I264" si="326">SUM(D261:D263)</f>
        <v>14762</v>
      </c>
      <c r="E264" s="301">
        <f t="shared" si="326"/>
        <v>12640</v>
      </c>
      <c r="F264" s="301">
        <f t="shared" si="326"/>
        <v>13656</v>
      </c>
      <c r="G264" s="301">
        <f t="shared" si="326"/>
        <v>13895</v>
      </c>
      <c r="H264" s="301">
        <f t="shared" si="326"/>
        <v>15196</v>
      </c>
      <c r="I264" s="301">
        <f t="shared" si="326"/>
        <v>15486</v>
      </c>
      <c r="J264" s="301">
        <f t="shared" ref="J264:K264" si="327">SUM(J261:J263)</f>
        <v>15722</v>
      </c>
      <c r="K264" s="301">
        <f t="shared" si="327"/>
        <v>14666</v>
      </c>
      <c r="L264" s="301">
        <f t="shared" ref="L264:M264" si="328">SUM(L261:L263)</f>
        <v>16521</v>
      </c>
      <c r="M264" s="301">
        <f t="shared" si="328"/>
        <v>14181</v>
      </c>
    </row>
    <row r="265" spans="1:13" x14ac:dyDescent="0.2">
      <c r="A265" s="75"/>
      <c r="B265" s="75" t="s">
        <v>461</v>
      </c>
      <c r="C265" s="73">
        <f>C264+C260</f>
        <v>125010</v>
      </c>
      <c r="D265" s="73">
        <f t="shared" ref="D265:I265" si="329">D264+D260</f>
        <v>119634</v>
      </c>
      <c r="E265" s="73">
        <f t="shared" si="329"/>
        <v>121906</v>
      </c>
      <c r="F265" s="73">
        <f t="shared" si="329"/>
        <v>119506</v>
      </c>
      <c r="G265" s="73">
        <f t="shared" si="329"/>
        <v>118737</v>
      </c>
      <c r="H265" s="73">
        <f t="shared" si="329"/>
        <v>131205</v>
      </c>
      <c r="I265" s="73">
        <f t="shared" si="329"/>
        <v>136897</v>
      </c>
      <c r="J265" s="73">
        <f t="shared" ref="J265:K265" si="330">J264+J260</f>
        <v>141080</v>
      </c>
      <c r="K265" s="73">
        <f t="shared" si="330"/>
        <v>156263</v>
      </c>
      <c r="L265" s="73">
        <f t="shared" ref="L265:M265" si="331">L264+L260</f>
        <v>158216</v>
      </c>
      <c r="M265" s="73">
        <f t="shared" si="331"/>
        <v>126609</v>
      </c>
    </row>
  </sheetData>
  <mergeCells count="1">
    <mergeCell ref="A257:B257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63"/>
  <sheetViews>
    <sheetView workbookViewId="0">
      <pane xSplit="2" ySplit="4" topLeftCell="C242" activePane="bottomRight" state="frozen"/>
      <selection pane="topRight" activeCell="C1" sqref="C1"/>
      <selection pane="bottomLeft" activeCell="A5" sqref="A5"/>
      <selection pane="bottomRight" activeCell="I246" sqref="I246"/>
    </sheetView>
  </sheetViews>
  <sheetFormatPr defaultRowHeight="13" x14ac:dyDescent="0.2"/>
  <cols>
    <col min="1" max="1" width="10.7265625" customWidth="1"/>
    <col min="2" max="2" width="17.6328125" customWidth="1"/>
    <col min="3" max="9" width="10.90625" customWidth="1"/>
    <col min="10" max="13" width="11" customWidth="1"/>
    <col min="236" max="236" width="7.08984375" customWidth="1"/>
    <col min="237" max="237" width="17.6328125" customWidth="1"/>
    <col min="238" max="248" width="0" hidden="1" customWidth="1"/>
    <col min="249" max="258" width="10" customWidth="1"/>
    <col min="259" max="265" width="10.90625" customWidth="1"/>
    <col min="492" max="492" width="7.08984375" customWidth="1"/>
    <col min="493" max="493" width="17.6328125" customWidth="1"/>
    <col min="494" max="504" width="0" hidden="1" customWidth="1"/>
    <col min="505" max="514" width="10" customWidth="1"/>
    <col min="515" max="521" width="10.90625" customWidth="1"/>
    <col min="748" max="748" width="7.08984375" customWidth="1"/>
    <col min="749" max="749" width="17.6328125" customWidth="1"/>
    <col min="750" max="760" width="0" hidden="1" customWidth="1"/>
    <col min="761" max="770" width="10" customWidth="1"/>
    <col min="771" max="777" width="10.90625" customWidth="1"/>
    <col min="1004" max="1004" width="7.08984375" customWidth="1"/>
    <col min="1005" max="1005" width="17.6328125" customWidth="1"/>
    <col min="1006" max="1016" width="0" hidden="1" customWidth="1"/>
    <col min="1017" max="1026" width="10" customWidth="1"/>
    <col min="1027" max="1033" width="10.90625" customWidth="1"/>
    <col min="1260" max="1260" width="7.08984375" customWidth="1"/>
    <col min="1261" max="1261" width="17.6328125" customWidth="1"/>
    <col min="1262" max="1272" width="0" hidden="1" customWidth="1"/>
    <col min="1273" max="1282" width="10" customWidth="1"/>
    <col min="1283" max="1289" width="10.90625" customWidth="1"/>
    <col min="1516" max="1516" width="7.08984375" customWidth="1"/>
    <col min="1517" max="1517" width="17.6328125" customWidth="1"/>
    <col min="1518" max="1528" width="0" hidden="1" customWidth="1"/>
    <col min="1529" max="1538" width="10" customWidth="1"/>
    <col min="1539" max="1545" width="10.90625" customWidth="1"/>
    <col min="1772" max="1772" width="7.08984375" customWidth="1"/>
    <col min="1773" max="1773" width="17.6328125" customWidth="1"/>
    <col min="1774" max="1784" width="0" hidden="1" customWidth="1"/>
    <col min="1785" max="1794" width="10" customWidth="1"/>
    <col min="1795" max="1801" width="10.90625" customWidth="1"/>
    <col min="2028" max="2028" width="7.08984375" customWidth="1"/>
    <col min="2029" max="2029" width="17.6328125" customWidth="1"/>
    <col min="2030" max="2040" width="0" hidden="1" customWidth="1"/>
    <col min="2041" max="2050" width="10" customWidth="1"/>
    <col min="2051" max="2057" width="10.90625" customWidth="1"/>
    <col min="2284" max="2284" width="7.08984375" customWidth="1"/>
    <col min="2285" max="2285" width="17.6328125" customWidth="1"/>
    <col min="2286" max="2296" width="0" hidden="1" customWidth="1"/>
    <col min="2297" max="2306" width="10" customWidth="1"/>
    <col min="2307" max="2313" width="10.90625" customWidth="1"/>
    <col min="2540" max="2540" width="7.08984375" customWidth="1"/>
    <col min="2541" max="2541" width="17.6328125" customWidth="1"/>
    <col min="2542" max="2552" width="0" hidden="1" customWidth="1"/>
    <col min="2553" max="2562" width="10" customWidth="1"/>
    <col min="2563" max="2569" width="10.90625" customWidth="1"/>
    <col min="2796" max="2796" width="7.08984375" customWidth="1"/>
    <col min="2797" max="2797" width="17.6328125" customWidth="1"/>
    <col min="2798" max="2808" width="0" hidden="1" customWidth="1"/>
    <col min="2809" max="2818" width="10" customWidth="1"/>
    <col min="2819" max="2825" width="10.90625" customWidth="1"/>
    <col min="3052" max="3052" width="7.08984375" customWidth="1"/>
    <col min="3053" max="3053" width="17.6328125" customWidth="1"/>
    <col min="3054" max="3064" width="0" hidden="1" customWidth="1"/>
    <col min="3065" max="3074" width="10" customWidth="1"/>
    <col min="3075" max="3081" width="10.90625" customWidth="1"/>
    <col min="3308" max="3308" width="7.08984375" customWidth="1"/>
    <col min="3309" max="3309" width="17.6328125" customWidth="1"/>
    <col min="3310" max="3320" width="0" hidden="1" customWidth="1"/>
    <col min="3321" max="3330" width="10" customWidth="1"/>
    <col min="3331" max="3337" width="10.90625" customWidth="1"/>
    <col min="3564" max="3564" width="7.08984375" customWidth="1"/>
    <col min="3565" max="3565" width="17.6328125" customWidth="1"/>
    <col min="3566" max="3576" width="0" hidden="1" customWidth="1"/>
    <col min="3577" max="3586" width="10" customWidth="1"/>
    <col min="3587" max="3593" width="10.90625" customWidth="1"/>
    <col min="3820" max="3820" width="7.08984375" customWidth="1"/>
    <col min="3821" max="3821" width="17.6328125" customWidth="1"/>
    <col min="3822" max="3832" width="0" hidden="1" customWidth="1"/>
    <col min="3833" max="3842" width="10" customWidth="1"/>
    <col min="3843" max="3849" width="10.90625" customWidth="1"/>
    <col min="4076" max="4076" width="7.08984375" customWidth="1"/>
    <col min="4077" max="4077" width="17.6328125" customWidth="1"/>
    <col min="4078" max="4088" width="0" hidden="1" customWidth="1"/>
    <col min="4089" max="4098" width="10" customWidth="1"/>
    <col min="4099" max="4105" width="10.90625" customWidth="1"/>
    <col min="4332" max="4332" width="7.08984375" customWidth="1"/>
    <col min="4333" max="4333" width="17.6328125" customWidth="1"/>
    <col min="4334" max="4344" width="0" hidden="1" customWidth="1"/>
    <col min="4345" max="4354" width="10" customWidth="1"/>
    <col min="4355" max="4361" width="10.90625" customWidth="1"/>
    <col min="4588" max="4588" width="7.08984375" customWidth="1"/>
    <col min="4589" max="4589" width="17.6328125" customWidth="1"/>
    <col min="4590" max="4600" width="0" hidden="1" customWidth="1"/>
    <col min="4601" max="4610" width="10" customWidth="1"/>
    <col min="4611" max="4617" width="10.90625" customWidth="1"/>
    <col min="4844" max="4844" width="7.08984375" customWidth="1"/>
    <col min="4845" max="4845" width="17.6328125" customWidth="1"/>
    <col min="4846" max="4856" width="0" hidden="1" customWidth="1"/>
    <col min="4857" max="4866" width="10" customWidth="1"/>
    <col min="4867" max="4873" width="10.90625" customWidth="1"/>
    <col min="5100" max="5100" width="7.08984375" customWidth="1"/>
    <col min="5101" max="5101" width="17.6328125" customWidth="1"/>
    <col min="5102" max="5112" width="0" hidden="1" customWidth="1"/>
    <col min="5113" max="5122" width="10" customWidth="1"/>
    <col min="5123" max="5129" width="10.90625" customWidth="1"/>
    <col min="5356" max="5356" width="7.08984375" customWidth="1"/>
    <col min="5357" max="5357" width="17.6328125" customWidth="1"/>
    <col min="5358" max="5368" width="0" hidden="1" customWidth="1"/>
    <col min="5369" max="5378" width="10" customWidth="1"/>
    <col min="5379" max="5385" width="10.90625" customWidth="1"/>
    <col min="5612" max="5612" width="7.08984375" customWidth="1"/>
    <col min="5613" max="5613" width="17.6328125" customWidth="1"/>
    <col min="5614" max="5624" width="0" hidden="1" customWidth="1"/>
    <col min="5625" max="5634" width="10" customWidth="1"/>
    <col min="5635" max="5641" width="10.90625" customWidth="1"/>
    <col min="5868" max="5868" width="7.08984375" customWidth="1"/>
    <col min="5869" max="5869" width="17.6328125" customWidth="1"/>
    <col min="5870" max="5880" width="0" hidden="1" customWidth="1"/>
    <col min="5881" max="5890" width="10" customWidth="1"/>
    <col min="5891" max="5897" width="10.90625" customWidth="1"/>
    <col min="6124" max="6124" width="7.08984375" customWidth="1"/>
    <col min="6125" max="6125" width="17.6328125" customWidth="1"/>
    <col min="6126" max="6136" width="0" hidden="1" customWidth="1"/>
    <col min="6137" max="6146" width="10" customWidth="1"/>
    <col min="6147" max="6153" width="10.90625" customWidth="1"/>
    <col min="6380" max="6380" width="7.08984375" customWidth="1"/>
    <col min="6381" max="6381" width="17.6328125" customWidth="1"/>
    <col min="6382" max="6392" width="0" hidden="1" customWidth="1"/>
    <col min="6393" max="6402" width="10" customWidth="1"/>
    <col min="6403" max="6409" width="10.90625" customWidth="1"/>
    <col min="6636" max="6636" width="7.08984375" customWidth="1"/>
    <col min="6637" max="6637" width="17.6328125" customWidth="1"/>
    <col min="6638" max="6648" width="0" hidden="1" customWidth="1"/>
    <col min="6649" max="6658" width="10" customWidth="1"/>
    <col min="6659" max="6665" width="10.90625" customWidth="1"/>
    <col min="6892" max="6892" width="7.08984375" customWidth="1"/>
    <col min="6893" max="6893" width="17.6328125" customWidth="1"/>
    <col min="6894" max="6904" width="0" hidden="1" customWidth="1"/>
    <col min="6905" max="6914" width="10" customWidth="1"/>
    <col min="6915" max="6921" width="10.90625" customWidth="1"/>
    <col min="7148" max="7148" width="7.08984375" customWidth="1"/>
    <col min="7149" max="7149" width="17.6328125" customWidth="1"/>
    <col min="7150" max="7160" width="0" hidden="1" customWidth="1"/>
    <col min="7161" max="7170" width="10" customWidth="1"/>
    <col min="7171" max="7177" width="10.90625" customWidth="1"/>
    <col min="7404" max="7404" width="7.08984375" customWidth="1"/>
    <col min="7405" max="7405" width="17.6328125" customWidth="1"/>
    <col min="7406" max="7416" width="0" hidden="1" customWidth="1"/>
    <col min="7417" max="7426" width="10" customWidth="1"/>
    <col min="7427" max="7433" width="10.90625" customWidth="1"/>
    <col min="7660" max="7660" width="7.08984375" customWidth="1"/>
    <col min="7661" max="7661" width="17.6328125" customWidth="1"/>
    <col min="7662" max="7672" width="0" hidden="1" customWidth="1"/>
    <col min="7673" max="7682" width="10" customWidth="1"/>
    <col min="7683" max="7689" width="10.90625" customWidth="1"/>
    <col min="7916" max="7916" width="7.08984375" customWidth="1"/>
    <col min="7917" max="7917" width="17.6328125" customWidth="1"/>
    <col min="7918" max="7928" width="0" hidden="1" customWidth="1"/>
    <col min="7929" max="7938" width="10" customWidth="1"/>
    <col min="7939" max="7945" width="10.90625" customWidth="1"/>
    <col min="8172" max="8172" width="7.08984375" customWidth="1"/>
    <col min="8173" max="8173" width="17.6328125" customWidth="1"/>
    <col min="8174" max="8184" width="0" hidden="1" customWidth="1"/>
    <col min="8185" max="8194" width="10" customWidth="1"/>
    <col min="8195" max="8201" width="10.90625" customWidth="1"/>
    <col min="8428" max="8428" width="7.08984375" customWidth="1"/>
    <col min="8429" max="8429" width="17.6328125" customWidth="1"/>
    <col min="8430" max="8440" width="0" hidden="1" customWidth="1"/>
    <col min="8441" max="8450" width="10" customWidth="1"/>
    <col min="8451" max="8457" width="10.90625" customWidth="1"/>
    <col min="8684" max="8684" width="7.08984375" customWidth="1"/>
    <col min="8685" max="8685" width="17.6328125" customWidth="1"/>
    <col min="8686" max="8696" width="0" hidden="1" customWidth="1"/>
    <col min="8697" max="8706" width="10" customWidth="1"/>
    <col min="8707" max="8713" width="10.90625" customWidth="1"/>
    <col min="8940" max="8940" width="7.08984375" customWidth="1"/>
    <col min="8941" max="8941" width="17.6328125" customWidth="1"/>
    <col min="8942" max="8952" width="0" hidden="1" customWidth="1"/>
    <col min="8953" max="8962" width="10" customWidth="1"/>
    <col min="8963" max="8969" width="10.90625" customWidth="1"/>
    <col min="9196" max="9196" width="7.08984375" customWidth="1"/>
    <col min="9197" max="9197" width="17.6328125" customWidth="1"/>
    <col min="9198" max="9208" width="0" hidden="1" customWidth="1"/>
    <col min="9209" max="9218" width="10" customWidth="1"/>
    <col min="9219" max="9225" width="10.90625" customWidth="1"/>
    <col min="9452" max="9452" width="7.08984375" customWidth="1"/>
    <col min="9453" max="9453" width="17.6328125" customWidth="1"/>
    <col min="9454" max="9464" width="0" hidden="1" customWidth="1"/>
    <col min="9465" max="9474" width="10" customWidth="1"/>
    <col min="9475" max="9481" width="10.90625" customWidth="1"/>
    <col min="9708" max="9708" width="7.08984375" customWidth="1"/>
    <col min="9709" max="9709" width="17.6328125" customWidth="1"/>
    <col min="9710" max="9720" width="0" hidden="1" customWidth="1"/>
    <col min="9721" max="9730" width="10" customWidth="1"/>
    <col min="9731" max="9737" width="10.90625" customWidth="1"/>
    <col min="9964" max="9964" width="7.08984375" customWidth="1"/>
    <col min="9965" max="9965" width="17.6328125" customWidth="1"/>
    <col min="9966" max="9976" width="0" hidden="1" customWidth="1"/>
    <col min="9977" max="9986" width="10" customWidth="1"/>
    <col min="9987" max="9993" width="10.90625" customWidth="1"/>
    <col min="10220" max="10220" width="7.08984375" customWidth="1"/>
    <col min="10221" max="10221" width="17.6328125" customWidth="1"/>
    <col min="10222" max="10232" width="0" hidden="1" customWidth="1"/>
    <col min="10233" max="10242" width="10" customWidth="1"/>
    <col min="10243" max="10249" width="10.90625" customWidth="1"/>
    <col min="10476" max="10476" width="7.08984375" customWidth="1"/>
    <col min="10477" max="10477" width="17.6328125" customWidth="1"/>
    <col min="10478" max="10488" width="0" hidden="1" customWidth="1"/>
    <col min="10489" max="10498" width="10" customWidth="1"/>
    <col min="10499" max="10505" width="10.90625" customWidth="1"/>
    <col min="10732" max="10732" width="7.08984375" customWidth="1"/>
    <col min="10733" max="10733" width="17.6328125" customWidth="1"/>
    <col min="10734" max="10744" width="0" hidden="1" customWidth="1"/>
    <col min="10745" max="10754" width="10" customWidth="1"/>
    <col min="10755" max="10761" width="10.90625" customWidth="1"/>
    <col min="10988" max="10988" width="7.08984375" customWidth="1"/>
    <col min="10989" max="10989" width="17.6328125" customWidth="1"/>
    <col min="10990" max="11000" width="0" hidden="1" customWidth="1"/>
    <col min="11001" max="11010" width="10" customWidth="1"/>
    <col min="11011" max="11017" width="10.90625" customWidth="1"/>
    <col min="11244" max="11244" width="7.08984375" customWidth="1"/>
    <col min="11245" max="11245" width="17.6328125" customWidth="1"/>
    <col min="11246" max="11256" width="0" hidden="1" customWidth="1"/>
    <col min="11257" max="11266" width="10" customWidth="1"/>
    <col min="11267" max="11273" width="10.90625" customWidth="1"/>
    <col min="11500" max="11500" width="7.08984375" customWidth="1"/>
    <col min="11501" max="11501" width="17.6328125" customWidth="1"/>
    <col min="11502" max="11512" width="0" hidden="1" customWidth="1"/>
    <col min="11513" max="11522" width="10" customWidth="1"/>
    <col min="11523" max="11529" width="10.90625" customWidth="1"/>
    <col min="11756" max="11756" width="7.08984375" customWidth="1"/>
    <col min="11757" max="11757" width="17.6328125" customWidth="1"/>
    <col min="11758" max="11768" width="0" hidden="1" customWidth="1"/>
    <col min="11769" max="11778" width="10" customWidth="1"/>
    <col min="11779" max="11785" width="10.90625" customWidth="1"/>
    <col min="12012" max="12012" width="7.08984375" customWidth="1"/>
    <col min="12013" max="12013" width="17.6328125" customWidth="1"/>
    <col min="12014" max="12024" width="0" hidden="1" customWidth="1"/>
    <col min="12025" max="12034" width="10" customWidth="1"/>
    <col min="12035" max="12041" width="10.90625" customWidth="1"/>
    <col min="12268" max="12268" width="7.08984375" customWidth="1"/>
    <col min="12269" max="12269" width="17.6328125" customWidth="1"/>
    <col min="12270" max="12280" width="0" hidden="1" customWidth="1"/>
    <col min="12281" max="12290" width="10" customWidth="1"/>
    <col min="12291" max="12297" width="10.90625" customWidth="1"/>
    <col min="12524" max="12524" width="7.08984375" customWidth="1"/>
    <col min="12525" max="12525" width="17.6328125" customWidth="1"/>
    <col min="12526" max="12536" width="0" hidden="1" customWidth="1"/>
    <col min="12537" max="12546" width="10" customWidth="1"/>
    <col min="12547" max="12553" width="10.90625" customWidth="1"/>
    <col min="12780" max="12780" width="7.08984375" customWidth="1"/>
    <col min="12781" max="12781" width="17.6328125" customWidth="1"/>
    <col min="12782" max="12792" width="0" hidden="1" customWidth="1"/>
    <col min="12793" max="12802" width="10" customWidth="1"/>
    <col min="12803" max="12809" width="10.90625" customWidth="1"/>
    <col min="13036" max="13036" width="7.08984375" customWidth="1"/>
    <col min="13037" max="13037" width="17.6328125" customWidth="1"/>
    <col min="13038" max="13048" width="0" hidden="1" customWidth="1"/>
    <col min="13049" max="13058" width="10" customWidth="1"/>
    <col min="13059" max="13065" width="10.90625" customWidth="1"/>
    <col min="13292" max="13292" width="7.08984375" customWidth="1"/>
    <col min="13293" max="13293" width="17.6328125" customWidth="1"/>
    <col min="13294" max="13304" width="0" hidden="1" customWidth="1"/>
    <col min="13305" max="13314" width="10" customWidth="1"/>
    <col min="13315" max="13321" width="10.90625" customWidth="1"/>
    <col min="13548" max="13548" width="7.08984375" customWidth="1"/>
    <col min="13549" max="13549" width="17.6328125" customWidth="1"/>
    <col min="13550" max="13560" width="0" hidden="1" customWidth="1"/>
    <col min="13561" max="13570" width="10" customWidth="1"/>
    <col min="13571" max="13577" width="10.90625" customWidth="1"/>
    <col min="13804" max="13804" width="7.08984375" customWidth="1"/>
    <col min="13805" max="13805" width="17.6328125" customWidth="1"/>
    <col min="13806" max="13816" width="0" hidden="1" customWidth="1"/>
    <col min="13817" max="13826" width="10" customWidth="1"/>
    <col min="13827" max="13833" width="10.90625" customWidth="1"/>
    <col min="14060" max="14060" width="7.08984375" customWidth="1"/>
    <col min="14061" max="14061" width="17.6328125" customWidth="1"/>
    <col min="14062" max="14072" width="0" hidden="1" customWidth="1"/>
    <col min="14073" max="14082" width="10" customWidth="1"/>
    <col min="14083" max="14089" width="10.90625" customWidth="1"/>
    <col min="14316" max="14316" width="7.08984375" customWidth="1"/>
    <col min="14317" max="14317" width="17.6328125" customWidth="1"/>
    <col min="14318" max="14328" width="0" hidden="1" customWidth="1"/>
    <col min="14329" max="14338" width="10" customWidth="1"/>
    <col min="14339" max="14345" width="10.90625" customWidth="1"/>
    <col min="14572" max="14572" width="7.08984375" customWidth="1"/>
    <col min="14573" max="14573" width="17.6328125" customWidth="1"/>
    <col min="14574" max="14584" width="0" hidden="1" customWidth="1"/>
    <col min="14585" max="14594" width="10" customWidth="1"/>
    <col min="14595" max="14601" width="10.90625" customWidth="1"/>
    <col min="14828" max="14828" width="7.08984375" customWidth="1"/>
    <col min="14829" max="14829" width="17.6328125" customWidth="1"/>
    <col min="14830" max="14840" width="0" hidden="1" customWidth="1"/>
    <col min="14841" max="14850" width="10" customWidth="1"/>
    <col min="14851" max="14857" width="10.90625" customWidth="1"/>
    <col min="15084" max="15084" width="7.08984375" customWidth="1"/>
    <col min="15085" max="15085" width="17.6328125" customWidth="1"/>
    <col min="15086" max="15096" width="0" hidden="1" customWidth="1"/>
    <col min="15097" max="15106" width="10" customWidth="1"/>
    <col min="15107" max="15113" width="10.90625" customWidth="1"/>
    <col min="15340" max="15340" width="7.08984375" customWidth="1"/>
    <col min="15341" max="15341" width="17.6328125" customWidth="1"/>
    <col min="15342" max="15352" width="0" hidden="1" customWidth="1"/>
    <col min="15353" max="15362" width="10" customWidth="1"/>
    <col min="15363" max="15369" width="10.90625" customWidth="1"/>
    <col min="15596" max="15596" width="7.08984375" customWidth="1"/>
    <col min="15597" max="15597" width="17.6328125" customWidth="1"/>
    <col min="15598" max="15608" width="0" hidden="1" customWidth="1"/>
    <col min="15609" max="15618" width="10" customWidth="1"/>
    <col min="15619" max="15625" width="10.90625" customWidth="1"/>
    <col min="15852" max="15852" width="7.08984375" customWidth="1"/>
    <col min="15853" max="15853" width="17.6328125" customWidth="1"/>
    <col min="15854" max="15864" width="0" hidden="1" customWidth="1"/>
    <col min="15865" max="15874" width="10" customWidth="1"/>
    <col min="15875" max="15881" width="10.90625" customWidth="1"/>
    <col min="16108" max="16108" width="7.08984375" customWidth="1"/>
    <col min="16109" max="16109" width="17.6328125" customWidth="1"/>
    <col min="16110" max="16120" width="0" hidden="1" customWidth="1"/>
    <col min="16121" max="16130" width="10" customWidth="1"/>
    <col min="16131" max="16137" width="10.90625" customWidth="1"/>
  </cols>
  <sheetData>
    <row r="1" spans="1:13" x14ac:dyDescent="0.2">
      <c r="A1" s="41" t="s">
        <v>637</v>
      </c>
    </row>
    <row r="2" spans="1:13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48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52"/>
      <c r="C5" s="509">
        <v>9063</v>
      </c>
      <c r="D5" s="509">
        <v>8770</v>
      </c>
      <c r="E5" s="509">
        <v>8733</v>
      </c>
      <c r="F5" s="509">
        <v>8777.3770000000004</v>
      </c>
      <c r="G5" s="509">
        <v>8707</v>
      </c>
      <c r="H5" s="509">
        <v>8858</v>
      </c>
      <c r="I5" s="509">
        <v>8822.7379999999994</v>
      </c>
      <c r="J5" s="96">
        <v>9304</v>
      </c>
      <c r="K5" s="53">
        <v>9403</v>
      </c>
      <c r="L5" s="53">
        <v>9847.7669999999998</v>
      </c>
      <c r="M5" s="55">
        <v>6150.9810000000007</v>
      </c>
    </row>
    <row r="6" spans="1:13" x14ac:dyDescent="0.2">
      <c r="A6" s="54" t="s">
        <v>83</v>
      </c>
      <c r="B6" s="52"/>
      <c r="C6" s="503"/>
      <c r="D6" s="503"/>
      <c r="E6" s="503"/>
      <c r="F6" s="503"/>
      <c r="G6" s="503"/>
      <c r="H6" s="503"/>
      <c r="I6" s="503"/>
      <c r="J6" s="95"/>
      <c r="K6" s="55"/>
      <c r="L6" s="55"/>
      <c r="M6" s="55"/>
    </row>
    <row r="7" spans="1:13" x14ac:dyDescent="0.2">
      <c r="A7" s="52" t="s">
        <v>84</v>
      </c>
      <c r="B7" s="54" t="s">
        <v>144</v>
      </c>
      <c r="C7" s="503">
        <v>8636</v>
      </c>
      <c r="D7" s="503">
        <v>8357</v>
      </c>
      <c r="E7" s="503">
        <v>8292</v>
      </c>
      <c r="F7" s="517">
        <v>8343.6360000000004</v>
      </c>
      <c r="G7" s="517">
        <v>8254</v>
      </c>
      <c r="H7" s="517">
        <v>8379</v>
      </c>
      <c r="I7" s="517">
        <v>8335.7379999999994</v>
      </c>
      <c r="J7" s="95">
        <v>8817</v>
      </c>
      <c r="K7" s="55">
        <v>8903</v>
      </c>
      <c r="L7" s="55">
        <v>9372.0930000000008</v>
      </c>
      <c r="M7" s="55">
        <v>5812.9120000000003</v>
      </c>
    </row>
    <row r="8" spans="1:13" x14ac:dyDescent="0.2">
      <c r="A8" s="58"/>
      <c r="B8" s="59" t="s">
        <v>86</v>
      </c>
      <c r="C8" s="504">
        <v>427</v>
      </c>
      <c r="D8" s="504">
        <v>413</v>
      </c>
      <c r="E8" s="504">
        <v>441</v>
      </c>
      <c r="F8" s="518">
        <v>433.74099999999999</v>
      </c>
      <c r="G8" s="517">
        <v>453</v>
      </c>
      <c r="H8" s="517">
        <v>479</v>
      </c>
      <c r="I8" s="517">
        <v>487</v>
      </c>
      <c r="J8" s="97">
        <v>487</v>
      </c>
      <c r="K8" s="60">
        <v>500</v>
      </c>
      <c r="L8" s="60">
        <v>475.67399999999998</v>
      </c>
      <c r="M8" s="55">
        <v>338.06900000000002</v>
      </c>
    </row>
    <row r="9" spans="1:13" x14ac:dyDescent="0.2">
      <c r="A9" s="54" t="s">
        <v>87</v>
      </c>
      <c r="B9" s="52"/>
      <c r="C9" s="503">
        <v>427</v>
      </c>
      <c r="D9" s="503">
        <v>413</v>
      </c>
      <c r="E9" s="503">
        <v>441</v>
      </c>
      <c r="F9" s="503">
        <v>433.74099999999999</v>
      </c>
      <c r="G9" s="509">
        <v>453</v>
      </c>
      <c r="H9" s="509">
        <v>479.12800000000004</v>
      </c>
      <c r="I9" s="509">
        <v>487</v>
      </c>
      <c r="J9" s="433">
        <v>487</v>
      </c>
      <c r="K9" s="61">
        <v>500</v>
      </c>
      <c r="L9" s="61">
        <v>475.67399999999998</v>
      </c>
      <c r="M9" s="53">
        <v>338.06900000000002</v>
      </c>
    </row>
    <row r="10" spans="1:13" x14ac:dyDescent="0.2">
      <c r="A10" s="52" t="s">
        <v>84</v>
      </c>
      <c r="B10" s="54" t="s">
        <v>88</v>
      </c>
      <c r="C10" s="503">
        <v>380</v>
      </c>
      <c r="D10" s="503">
        <v>371</v>
      </c>
      <c r="E10" s="503">
        <v>402</v>
      </c>
      <c r="F10" s="517">
        <v>406.36099999999999</v>
      </c>
      <c r="G10" s="517">
        <v>423</v>
      </c>
      <c r="H10" s="517">
        <v>446.55200000000002</v>
      </c>
      <c r="I10" s="517">
        <v>451</v>
      </c>
      <c r="J10" s="433">
        <v>450</v>
      </c>
      <c r="K10" s="61">
        <v>446</v>
      </c>
      <c r="L10" s="61">
        <v>428.233</v>
      </c>
      <c r="M10" s="55">
        <v>310.29000000000002</v>
      </c>
    </row>
    <row r="11" spans="1:13" x14ac:dyDescent="0.2">
      <c r="A11" s="52"/>
      <c r="B11" s="54" t="s">
        <v>112</v>
      </c>
      <c r="C11" s="503">
        <v>37</v>
      </c>
      <c r="D11" s="503">
        <v>37</v>
      </c>
      <c r="E11" s="503">
        <v>34</v>
      </c>
      <c r="F11" s="517">
        <v>22.614999999999998</v>
      </c>
      <c r="G11" s="517">
        <v>23</v>
      </c>
      <c r="H11" s="517">
        <v>26.972999999999999</v>
      </c>
      <c r="I11" s="517">
        <v>23</v>
      </c>
      <c r="J11" s="433">
        <v>21</v>
      </c>
      <c r="K11" s="61">
        <v>49</v>
      </c>
      <c r="L11" s="61">
        <v>43.323</v>
      </c>
      <c r="M11" s="55">
        <v>25.753</v>
      </c>
    </row>
    <row r="12" spans="1:13" x14ac:dyDescent="0.2">
      <c r="A12" s="52"/>
      <c r="B12" s="54" t="s">
        <v>90</v>
      </c>
      <c r="C12" s="503">
        <v>5</v>
      </c>
      <c r="D12" s="503">
        <v>0</v>
      </c>
      <c r="E12" s="503">
        <v>0</v>
      </c>
      <c r="F12" s="517">
        <v>0</v>
      </c>
      <c r="G12" s="517">
        <v>0</v>
      </c>
      <c r="H12" s="517">
        <v>0</v>
      </c>
      <c r="I12" s="517">
        <v>0</v>
      </c>
      <c r="J12" s="433">
        <v>0</v>
      </c>
      <c r="K12" s="61">
        <v>0</v>
      </c>
      <c r="L12" s="61">
        <v>0</v>
      </c>
      <c r="M12" s="55">
        <v>0</v>
      </c>
    </row>
    <row r="13" spans="1:13" x14ac:dyDescent="0.2">
      <c r="A13" s="52"/>
      <c r="B13" s="54" t="s">
        <v>114</v>
      </c>
      <c r="C13" s="503">
        <v>5</v>
      </c>
      <c r="D13" s="503">
        <v>5</v>
      </c>
      <c r="E13" s="503">
        <v>5</v>
      </c>
      <c r="F13" s="517">
        <v>4.7649999999999997</v>
      </c>
      <c r="G13" s="517">
        <v>7</v>
      </c>
      <c r="H13" s="517">
        <v>5.6029999999999998</v>
      </c>
      <c r="I13" s="517">
        <v>13</v>
      </c>
      <c r="J13" s="433">
        <v>16</v>
      </c>
      <c r="K13" s="61">
        <v>5</v>
      </c>
      <c r="L13" s="61">
        <v>4.1180000000000003</v>
      </c>
      <c r="M13" s="55">
        <v>0</v>
      </c>
    </row>
    <row r="14" spans="1:13" x14ac:dyDescent="0.2">
      <c r="A14" s="52"/>
      <c r="B14" s="54" t="s">
        <v>92</v>
      </c>
      <c r="C14" s="503">
        <v>0</v>
      </c>
      <c r="D14" s="503">
        <v>0</v>
      </c>
      <c r="E14" s="503">
        <v>0</v>
      </c>
      <c r="F14" s="517">
        <v>0</v>
      </c>
      <c r="G14" s="517">
        <v>0</v>
      </c>
      <c r="H14" s="517">
        <v>0</v>
      </c>
      <c r="I14" s="517">
        <v>0</v>
      </c>
      <c r="J14" s="433">
        <v>0</v>
      </c>
      <c r="K14" s="61">
        <v>0</v>
      </c>
      <c r="L14" s="61">
        <v>0</v>
      </c>
      <c r="M14" s="55">
        <v>2.0259999999999998</v>
      </c>
    </row>
    <row r="15" spans="1:13" x14ac:dyDescent="0.2">
      <c r="A15" s="52"/>
      <c r="B15" s="54" t="s">
        <v>126</v>
      </c>
      <c r="C15" s="503">
        <v>0</v>
      </c>
      <c r="D15" s="503">
        <v>0</v>
      </c>
      <c r="E15" s="503">
        <v>0</v>
      </c>
      <c r="F15" s="517">
        <v>0</v>
      </c>
      <c r="G15" s="517">
        <v>0</v>
      </c>
      <c r="H15" s="517">
        <v>0</v>
      </c>
      <c r="I15" s="517">
        <v>0</v>
      </c>
      <c r="J15" s="433">
        <v>0</v>
      </c>
      <c r="K15" s="61">
        <v>0</v>
      </c>
      <c r="L15" s="61">
        <v>0</v>
      </c>
      <c r="M15" s="55">
        <v>0</v>
      </c>
    </row>
    <row r="16" spans="1:13" x14ac:dyDescent="0.2">
      <c r="A16" s="58"/>
      <c r="B16" s="59" t="s">
        <v>127</v>
      </c>
      <c r="C16" s="504">
        <v>0</v>
      </c>
      <c r="D16" s="504">
        <v>0</v>
      </c>
      <c r="E16" s="504">
        <v>0</v>
      </c>
      <c r="F16" s="518">
        <v>0</v>
      </c>
      <c r="G16" s="518">
        <v>0</v>
      </c>
      <c r="H16" s="518">
        <v>0</v>
      </c>
      <c r="I16" s="518">
        <v>0</v>
      </c>
      <c r="J16" s="433">
        <v>0</v>
      </c>
      <c r="K16" s="61">
        <v>0</v>
      </c>
      <c r="L16" s="61">
        <v>0</v>
      </c>
      <c r="M16" s="60">
        <v>0</v>
      </c>
    </row>
    <row r="17" spans="1:13" x14ac:dyDescent="0.2">
      <c r="A17" s="52" t="s">
        <v>95</v>
      </c>
      <c r="B17" s="52"/>
      <c r="C17" s="509"/>
      <c r="D17" s="509"/>
      <c r="E17" s="503"/>
      <c r="F17" s="503"/>
      <c r="G17" s="503"/>
      <c r="H17" s="503"/>
      <c r="I17" s="503"/>
      <c r="J17" s="96"/>
      <c r="K17" s="53"/>
      <c r="L17" s="53"/>
      <c r="M17" s="55"/>
    </row>
    <row r="18" spans="1:13" x14ac:dyDescent="0.2">
      <c r="A18" s="52" t="s">
        <v>84</v>
      </c>
      <c r="B18" s="52" t="s">
        <v>96</v>
      </c>
      <c r="C18" s="503">
        <v>2429</v>
      </c>
      <c r="D18" s="517"/>
      <c r="E18" s="517"/>
      <c r="F18" s="517"/>
      <c r="G18" s="517"/>
      <c r="H18" s="517"/>
      <c r="I18" s="517"/>
      <c r="J18" s="95"/>
      <c r="K18" s="55"/>
      <c r="L18" s="55"/>
      <c r="M18" s="55"/>
    </row>
    <row r="19" spans="1:13" x14ac:dyDescent="0.2">
      <c r="A19" s="52"/>
      <c r="B19" s="52" t="s">
        <v>97</v>
      </c>
      <c r="C19" s="503">
        <v>6634</v>
      </c>
      <c r="D19" s="517"/>
      <c r="E19" s="517"/>
      <c r="F19" s="517"/>
      <c r="G19" s="517"/>
      <c r="H19" s="517"/>
      <c r="I19" s="517"/>
      <c r="J19" s="95"/>
      <c r="K19" s="55"/>
      <c r="L19" s="55"/>
      <c r="M19" s="55"/>
    </row>
    <row r="20" spans="1:13" x14ac:dyDescent="0.2">
      <c r="A20" s="58"/>
      <c r="B20" s="58" t="s">
        <v>98</v>
      </c>
      <c r="C20" s="504"/>
      <c r="D20" s="504"/>
      <c r="E20" s="503"/>
      <c r="F20" s="503"/>
      <c r="G20" s="503"/>
      <c r="H20" s="503"/>
      <c r="I20" s="503"/>
      <c r="J20" s="97"/>
      <c r="K20" s="60"/>
      <c r="L20" s="60"/>
      <c r="M20" s="55"/>
    </row>
    <row r="21" spans="1:13" x14ac:dyDescent="0.2">
      <c r="A21" s="54" t="s">
        <v>145</v>
      </c>
      <c r="B21" s="52"/>
      <c r="C21" s="503">
        <v>9063</v>
      </c>
      <c r="D21" s="503">
        <v>8769</v>
      </c>
      <c r="E21" s="53">
        <v>8733</v>
      </c>
      <c r="F21" s="53">
        <v>8777.3770000000004</v>
      </c>
      <c r="G21" s="53">
        <v>8707</v>
      </c>
      <c r="H21" s="53">
        <v>8858</v>
      </c>
      <c r="I21" s="53">
        <v>8822.7379999999994</v>
      </c>
      <c r="J21" s="433">
        <v>9304</v>
      </c>
      <c r="K21" s="61">
        <v>9403</v>
      </c>
      <c r="L21" s="61">
        <v>9847.7669999999998</v>
      </c>
      <c r="M21" s="53">
        <v>6150.9810000000007</v>
      </c>
    </row>
    <row r="22" spans="1:13" x14ac:dyDescent="0.2">
      <c r="A22" s="52" t="s">
        <v>84</v>
      </c>
      <c r="B22" s="54" t="s">
        <v>146</v>
      </c>
      <c r="C22" s="503">
        <v>3236</v>
      </c>
      <c r="D22" s="503">
        <v>3069</v>
      </c>
      <c r="E22" s="506">
        <v>3056</v>
      </c>
      <c r="F22" s="506">
        <v>3072</v>
      </c>
      <c r="G22" s="506">
        <v>3047</v>
      </c>
      <c r="H22" s="506">
        <v>3100</v>
      </c>
      <c r="I22" s="506">
        <v>3088</v>
      </c>
      <c r="J22" s="433">
        <v>3256</v>
      </c>
      <c r="K22" s="61">
        <v>3291</v>
      </c>
      <c r="L22" s="61">
        <v>3447</v>
      </c>
      <c r="M22" s="55">
        <v>2153</v>
      </c>
    </row>
    <row r="23" spans="1:13" x14ac:dyDescent="0.2">
      <c r="A23" s="52"/>
      <c r="B23" s="54" t="s">
        <v>101</v>
      </c>
      <c r="C23" s="503">
        <v>599</v>
      </c>
      <c r="D23" s="503">
        <v>614</v>
      </c>
      <c r="E23" s="506">
        <v>611</v>
      </c>
      <c r="F23" s="506">
        <v>614</v>
      </c>
      <c r="G23" s="506">
        <v>609</v>
      </c>
      <c r="H23" s="506">
        <v>620</v>
      </c>
      <c r="I23" s="506">
        <v>618</v>
      </c>
      <c r="J23" s="433">
        <v>652</v>
      </c>
      <c r="K23" s="61">
        <v>659</v>
      </c>
      <c r="L23" s="61">
        <v>690</v>
      </c>
      <c r="M23" s="55">
        <v>431</v>
      </c>
    </row>
    <row r="24" spans="1:13" x14ac:dyDescent="0.2">
      <c r="A24" s="52"/>
      <c r="B24" s="54" t="s">
        <v>117</v>
      </c>
      <c r="C24" s="503">
        <v>4493</v>
      </c>
      <c r="D24" s="503">
        <v>4385</v>
      </c>
      <c r="E24" s="506">
        <v>4368</v>
      </c>
      <c r="F24" s="506">
        <v>4389.3770000000004</v>
      </c>
      <c r="G24" s="506">
        <v>4355</v>
      </c>
      <c r="H24" s="506">
        <v>4430</v>
      </c>
      <c r="I24" s="506">
        <v>4411.7379999999994</v>
      </c>
      <c r="J24" s="433">
        <v>4653</v>
      </c>
      <c r="K24" s="61">
        <v>4702</v>
      </c>
      <c r="L24" s="61">
        <v>4923.7669999999998</v>
      </c>
      <c r="M24" s="55">
        <v>3074.9810000000007</v>
      </c>
    </row>
    <row r="25" spans="1:13" x14ac:dyDescent="0.2">
      <c r="A25" s="58"/>
      <c r="B25" s="59" t="s">
        <v>127</v>
      </c>
      <c r="C25" s="504">
        <v>735</v>
      </c>
      <c r="D25" s="504">
        <v>701</v>
      </c>
      <c r="E25" s="508">
        <v>698</v>
      </c>
      <c r="F25" s="508">
        <v>702</v>
      </c>
      <c r="G25" s="508">
        <v>696</v>
      </c>
      <c r="H25" s="508">
        <v>708</v>
      </c>
      <c r="I25" s="508">
        <v>705</v>
      </c>
      <c r="J25" s="433">
        <v>743</v>
      </c>
      <c r="K25" s="61">
        <v>751</v>
      </c>
      <c r="L25" s="61">
        <v>787</v>
      </c>
      <c r="M25" s="60">
        <v>492</v>
      </c>
    </row>
    <row r="26" spans="1:13" x14ac:dyDescent="0.2">
      <c r="A26" s="54" t="s">
        <v>104</v>
      </c>
      <c r="B26" s="52"/>
      <c r="C26" s="509"/>
      <c r="D26" s="503"/>
      <c r="E26" s="503"/>
      <c r="F26" s="503"/>
      <c r="G26" s="503"/>
      <c r="H26" s="503"/>
      <c r="I26" s="503"/>
      <c r="J26" s="96"/>
      <c r="K26" s="53"/>
      <c r="L26" s="53"/>
      <c r="M26" s="55"/>
    </row>
    <row r="27" spans="1:13" x14ac:dyDescent="0.2">
      <c r="A27" s="52" t="s">
        <v>84</v>
      </c>
      <c r="B27" s="54" t="s">
        <v>105</v>
      </c>
      <c r="C27" s="503">
        <v>2348</v>
      </c>
      <c r="D27" s="503">
        <v>2230</v>
      </c>
      <c r="E27" s="517">
        <v>2157</v>
      </c>
      <c r="F27" s="517">
        <v>2108.442</v>
      </c>
      <c r="G27" s="517">
        <v>2144</v>
      </c>
      <c r="H27" s="517">
        <v>2028</v>
      </c>
      <c r="I27" s="517">
        <v>2028</v>
      </c>
      <c r="J27" s="95"/>
      <c r="K27" s="55"/>
      <c r="L27" s="55"/>
      <c r="M27" s="55"/>
    </row>
    <row r="28" spans="1:13" x14ac:dyDescent="0.2">
      <c r="A28" s="52"/>
      <c r="B28" s="54" t="s">
        <v>106</v>
      </c>
      <c r="C28" s="503">
        <v>2253</v>
      </c>
      <c r="D28" s="503">
        <v>2106</v>
      </c>
      <c r="E28" s="517">
        <v>2137</v>
      </c>
      <c r="F28" s="517">
        <v>2170.6289999999999</v>
      </c>
      <c r="G28" s="517">
        <v>2122</v>
      </c>
      <c r="H28" s="517">
        <v>2337</v>
      </c>
      <c r="I28" s="517">
        <v>2337</v>
      </c>
      <c r="J28" s="95"/>
      <c r="K28" s="55"/>
      <c r="L28" s="55"/>
      <c r="M28" s="55"/>
    </row>
    <row r="29" spans="1:13" x14ac:dyDescent="0.2">
      <c r="A29" s="52"/>
      <c r="B29" s="54" t="s">
        <v>107</v>
      </c>
      <c r="C29" s="503">
        <v>2005</v>
      </c>
      <c r="D29" s="503">
        <v>2014</v>
      </c>
      <c r="E29" s="517">
        <v>2049</v>
      </c>
      <c r="F29" s="517">
        <v>2063.6280000000002</v>
      </c>
      <c r="G29" s="517">
        <v>1963</v>
      </c>
      <c r="H29" s="517">
        <v>2038</v>
      </c>
      <c r="I29" s="517">
        <v>2038</v>
      </c>
      <c r="J29" s="95"/>
      <c r="K29" s="55"/>
      <c r="L29" s="55"/>
      <c r="M29" s="55"/>
    </row>
    <row r="30" spans="1:13" x14ac:dyDescent="0.2">
      <c r="A30" s="58"/>
      <c r="B30" s="59" t="s">
        <v>108</v>
      </c>
      <c r="C30" s="504">
        <v>2457</v>
      </c>
      <c r="D30" s="503">
        <v>2420</v>
      </c>
      <c r="E30" s="517">
        <v>2390</v>
      </c>
      <c r="F30" s="517">
        <v>2434.6779999999999</v>
      </c>
      <c r="G30" s="517">
        <v>2478</v>
      </c>
      <c r="H30" s="517">
        <v>2455</v>
      </c>
      <c r="I30" s="517">
        <v>2455</v>
      </c>
      <c r="J30" s="97"/>
      <c r="K30" s="60"/>
      <c r="L30" s="60"/>
      <c r="M30" s="55"/>
    </row>
    <row r="31" spans="1:13" x14ac:dyDescent="0.2">
      <c r="C31" s="55"/>
      <c r="D31" s="53">
        <v>8770</v>
      </c>
      <c r="E31" s="53">
        <v>8733</v>
      </c>
      <c r="F31" s="53">
        <v>8777.3770000000004</v>
      </c>
      <c r="G31" s="53">
        <v>8707</v>
      </c>
      <c r="H31" s="53">
        <v>8858</v>
      </c>
      <c r="I31" s="53">
        <v>8858</v>
      </c>
      <c r="J31" s="433">
        <v>0</v>
      </c>
      <c r="K31" s="61">
        <v>0</v>
      </c>
      <c r="L31" s="61">
        <v>0</v>
      </c>
      <c r="M31" s="53">
        <v>0</v>
      </c>
    </row>
    <row r="32" spans="1:13" x14ac:dyDescent="0.2">
      <c r="C32" s="55"/>
      <c r="D32" s="55"/>
      <c r="E32" s="55"/>
      <c r="F32" s="55"/>
      <c r="G32" s="55"/>
      <c r="H32" s="55"/>
      <c r="I32" s="55"/>
      <c r="J32" s="433"/>
      <c r="K32" s="61"/>
      <c r="L32" s="61"/>
      <c r="M32" s="55"/>
    </row>
    <row r="33" spans="1:13" x14ac:dyDescent="0.2">
      <c r="A33" s="54" t="s">
        <v>109</v>
      </c>
      <c r="B33" s="52"/>
      <c r="C33" s="510"/>
      <c r="D33" s="510"/>
      <c r="E33" s="510"/>
      <c r="F33" s="510"/>
      <c r="G33" s="510"/>
      <c r="H33" s="510"/>
      <c r="I33" s="510"/>
      <c r="J33" s="433"/>
      <c r="K33" s="61"/>
      <c r="L33" s="61"/>
      <c r="M33" s="60"/>
    </row>
    <row r="34" spans="1:13" x14ac:dyDescent="0.2">
      <c r="A34" s="65" t="s">
        <v>110</v>
      </c>
      <c r="B34" s="66" t="s">
        <v>111</v>
      </c>
      <c r="C34" s="521">
        <v>11348</v>
      </c>
      <c r="D34" s="521">
        <v>11007</v>
      </c>
      <c r="E34" s="521">
        <v>12983</v>
      </c>
      <c r="F34" s="521">
        <v>12364</v>
      </c>
      <c r="G34" s="521">
        <v>13210</v>
      </c>
      <c r="H34" s="521">
        <v>13241</v>
      </c>
      <c r="I34" s="521">
        <v>13467</v>
      </c>
      <c r="J34" s="96">
        <v>13963</v>
      </c>
      <c r="K34" s="53">
        <v>13140</v>
      </c>
      <c r="L34" s="53">
        <v>15516</v>
      </c>
      <c r="M34" s="55">
        <v>15996</v>
      </c>
    </row>
    <row r="35" spans="1:13" x14ac:dyDescent="0.2">
      <c r="A35" s="52"/>
      <c r="B35" s="54" t="s">
        <v>112</v>
      </c>
      <c r="C35" s="522">
        <v>13701</v>
      </c>
      <c r="D35" s="522">
        <v>13385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95">
        <v>17284.77</v>
      </c>
      <c r="K35" s="55">
        <v>16225</v>
      </c>
      <c r="L35" s="55">
        <v>20454.55</v>
      </c>
      <c r="M35" s="55">
        <v>21654.14</v>
      </c>
    </row>
    <row r="36" spans="1:13" x14ac:dyDescent="0.2">
      <c r="A36" s="52"/>
      <c r="B36" s="54" t="s">
        <v>113</v>
      </c>
      <c r="C36" s="522">
        <v>10138</v>
      </c>
      <c r="D36" s="522">
        <v>8974</v>
      </c>
      <c r="E36" s="522">
        <v>8621</v>
      </c>
      <c r="F36" s="522">
        <v>8453</v>
      </c>
      <c r="G36" s="522">
        <v>11823</v>
      </c>
      <c r="H36" s="522">
        <v>8185</v>
      </c>
      <c r="I36" s="522">
        <v>7241</v>
      </c>
      <c r="J36" s="95">
        <v>8618</v>
      </c>
      <c r="K36" s="55">
        <v>10086</v>
      </c>
      <c r="L36" s="55">
        <v>12679</v>
      </c>
      <c r="M36" s="55">
        <v>16558</v>
      </c>
    </row>
    <row r="37" spans="1:13" x14ac:dyDescent="0.2">
      <c r="A37" s="52"/>
      <c r="B37" s="54" t="s">
        <v>114</v>
      </c>
      <c r="C37" s="522">
        <v>11080</v>
      </c>
      <c r="D37" s="522">
        <v>10018</v>
      </c>
      <c r="E37" s="522">
        <v>10821</v>
      </c>
      <c r="F37" s="522">
        <v>11982</v>
      </c>
      <c r="G37" s="522">
        <v>12419</v>
      </c>
      <c r="H37" s="522">
        <v>12157</v>
      </c>
      <c r="I37" s="522">
        <v>12267</v>
      </c>
      <c r="J37" s="95">
        <v>13147</v>
      </c>
      <c r="K37" s="55">
        <v>12539</v>
      </c>
      <c r="L37" s="55">
        <v>19544</v>
      </c>
      <c r="M37" s="55">
        <v>18763</v>
      </c>
    </row>
    <row r="38" spans="1:13" x14ac:dyDescent="0.2">
      <c r="A38" s="52"/>
      <c r="B38" s="54" t="s">
        <v>92</v>
      </c>
      <c r="C38" s="522">
        <v>11820</v>
      </c>
      <c r="D38" s="522">
        <v>5075</v>
      </c>
      <c r="E38" s="522">
        <v>4666</v>
      </c>
      <c r="F38" s="522">
        <v>3805</v>
      </c>
      <c r="G38" s="522">
        <v>7141</v>
      </c>
      <c r="H38" s="522">
        <v>5225</v>
      </c>
      <c r="I38" s="522">
        <v>4829</v>
      </c>
      <c r="J38" s="95">
        <v>7039</v>
      </c>
      <c r="K38" s="55">
        <v>7914</v>
      </c>
      <c r="L38" s="55">
        <v>12745</v>
      </c>
      <c r="M38" s="55">
        <v>9578</v>
      </c>
    </row>
    <row r="39" spans="1:13" x14ac:dyDescent="0.2">
      <c r="A39" s="52"/>
      <c r="B39" s="54" t="s">
        <v>93</v>
      </c>
      <c r="C39" s="522">
        <v>5909</v>
      </c>
      <c r="D39" s="522">
        <v>7150</v>
      </c>
      <c r="E39" s="522">
        <v>7454</v>
      </c>
      <c r="F39" s="522">
        <v>6383</v>
      </c>
      <c r="G39" s="522">
        <v>8568</v>
      </c>
      <c r="H39" s="522">
        <v>6802</v>
      </c>
      <c r="I39" s="522">
        <v>6208</v>
      </c>
      <c r="J39" s="95">
        <v>7688</v>
      </c>
      <c r="K39" s="55">
        <v>8911</v>
      </c>
      <c r="L39" s="55">
        <v>10670</v>
      </c>
      <c r="M39" s="55">
        <v>8324</v>
      </c>
    </row>
    <row r="40" spans="1:13" x14ac:dyDescent="0.2">
      <c r="A40" s="58"/>
      <c r="B40" s="59" t="s">
        <v>103</v>
      </c>
      <c r="C40" s="523">
        <v>3704</v>
      </c>
      <c r="D40" s="523">
        <v>3353</v>
      </c>
      <c r="E40" s="523">
        <v>3385</v>
      </c>
      <c r="F40" s="523">
        <v>2924</v>
      </c>
      <c r="G40" s="523">
        <v>3973</v>
      </c>
      <c r="H40" s="523">
        <v>3071</v>
      </c>
      <c r="I40" s="523">
        <v>2803</v>
      </c>
      <c r="J40" s="97">
        <v>3348</v>
      </c>
      <c r="K40" s="60">
        <v>4270</v>
      </c>
      <c r="L40" s="60">
        <v>7496</v>
      </c>
      <c r="M40" s="55">
        <v>9529</v>
      </c>
    </row>
    <row r="41" spans="1:13" x14ac:dyDescent="0.2">
      <c r="A41" s="64"/>
      <c r="B41" s="64"/>
      <c r="C41" s="510"/>
      <c r="D41" s="510"/>
      <c r="E41" s="510"/>
      <c r="F41" s="510"/>
      <c r="G41" s="510"/>
      <c r="H41" s="510"/>
      <c r="I41" s="510"/>
      <c r="J41" s="433"/>
      <c r="K41" s="61"/>
      <c r="L41" s="61"/>
      <c r="M41" s="53"/>
    </row>
    <row r="42" spans="1:13" x14ac:dyDescent="0.2">
      <c r="A42" s="54" t="s">
        <v>115</v>
      </c>
      <c r="B42" s="52"/>
      <c r="C42" s="510"/>
      <c r="D42" s="510"/>
      <c r="E42" s="519"/>
      <c r="F42" s="510"/>
      <c r="G42" s="510"/>
      <c r="H42" s="510"/>
      <c r="I42" s="510"/>
      <c r="J42" s="433"/>
      <c r="K42" s="61"/>
      <c r="L42" s="61"/>
      <c r="M42" s="60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96">
        <v>5762</v>
      </c>
      <c r="K43" s="53">
        <v>5349</v>
      </c>
      <c r="L43" s="53">
        <v>5619</v>
      </c>
      <c r="M43" s="55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95">
        <v>5762</v>
      </c>
      <c r="K44" s="55">
        <v>5349</v>
      </c>
      <c r="L44" s="55">
        <v>5619</v>
      </c>
      <c r="M44" s="55">
        <v>4652</v>
      </c>
    </row>
    <row r="45" spans="1:13" x14ac:dyDescent="0.2">
      <c r="A45" s="52"/>
      <c r="B45" s="54" t="s">
        <v>102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95">
        <v>2881</v>
      </c>
      <c r="K45" s="55">
        <v>2674.5</v>
      </c>
      <c r="L45" s="55">
        <v>2809.5</v>
      </c>
      <c r="M45" s="55">
        <v>2326</v>
      </c>
    </row>
    <row r="46" spans="1:13" x14ac:dyDescent="0.2">
      <c r="A46" s="58"/>
      <c r="B46" s="59" t="s">
        <v>103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97">
        <v>5762</v>
      </c>
      <c r="K46" s="60">
        <v>5349</v>
      </c>
      <c r="L46" s="60">
        <v>5619</v>
      </c>
      <c r="M46" s="55">
        <v>4652</v>
      </c>
    </row>
    <row r="47" spans="1:13" x14ac:dyDescent="0.2">
      <c r="C47" s="55"/>
      <c r="D47" s="55"/>
      <c r="E47" s="53"/>
      <c r="F47" s="55"/>
      <c r="G47" s="55"/>
      <c r="H47" s="55"/>
      <c r="I47" s="55"/>
      <c r="J47" s="433"/>
      <c r="K47" s="61"/>
      <c r="L47" s="61"/>
      <c r="M47" s="53"/>
    </row>
    <row r="48" spans="1:13" x14ac:dyDescent="0.2">
      <c r="A48" s="41" t="s">
        <v>118</v>
      </c>
      <c r="B48" s="42"/>
      <c r="C48" s="55"/>
      <c r="D48" s="55"/>
      <c r="E48" s="60"/>
      <c r="F48" s="55"/>
      <c r="G48" s="55"/>
      <c r="H48" s="55"/>
      <c r="I48" s="55"/>
      <c r="J48" s="433"/>
      <c r="K48" s="61"/>
      <c r="L48" s="61"/>
      <c r="M48" s="60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96">
        <v>5656</v>
      </c>
      <c r="K49" s="53">
        <v>5781</v>
      </c>
      <c r="L49" s="53">
        <v>5909</v>
      </c>
      <c r="M49" s="55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97">
        <v>14520</v>
      </c>
      <c r="K50" s="60">
        <v>14270</v>
      </c>
      <c r="L50" s="60">
        <v>16340</v>
      </c>
      <c r="M50" s="55">
        <v>18530</v>
      </c>
    </row>
    <row r="51" spans="1:13" x14ac:dyDescent="0.2">
      <c r="C51" s="55"/>
      <c r="D51" s="55"/>
      <c r="E51" s="53"/>
      <c r="F51" s="55"/>
      <c r="G51" s="55"/>
      <c r="H51" s="55"/>
      <c r="I51" s="55"/>
      <c r="J51" s="96"/>
      <c r="K51" s="61"/>
      <c r="L51" s="61"/>
      <c r="M51" s="53"/>
    </row>
    <row r="52" spans="1:13" x14ac:dyDescent="0.2">
      <c r="C52" s="55"/>
      <c r="D52" s="55"/>
      <c r="E52" s="55"/>
      <c r="F52" s="55"/>
      <c r="G52" s="55"/>
      <c r="H52" s="55"/>
      <c r="I52" s="55"/>
      <c r="J52" s="95"/>
      <c r="K52" s="61"/>
      <c r="L52" s="61"/>
      <c r="M52" s="55"/>
    </row>
    <row r="53" spans="1:13" x14ac:dyDescent="0.2">
      <c r="A53" s="70" t="s">
        <v>121</v>
      </c>
      <c r="B53" s="52"/>
      <c r="C53" s="55"/>
      <c r="D53" s="55"/>
      <c r="E53" s="60"/>
      <c r="F53" s="55"/>
      <c r="G53" s="55"/>
      <c r="H53" s="55"/>
      <c r="I53" s="55"/>
      <c r="J53" s="97"/>
      <c r="K53" s="61"/>
      <c r="L53" s="61"/>
      <c r="M53" s="60"/>
    </row>
    <row r="54" spans="1:13" x14ac:dyDescent="0.2">
      <c r="A54" s="65" t="s">
        <v>122</v>
      </c>
      <c r="B54" s="66" t="s">
        <v>88</v>
      </c>
      <c r="C54" s="116">
        <v>4312</v>
      </c>
      <c r="D54" s="116">
        <v>4084</v>
      </c>
      <c r="E54" s="116">
        <v>5219</v>
      </c>
      <c r="F54" s="116">
        <v>5024</v>
      </c>
      <c r="G54" s="116">
        <v>5588</v>
      </c>
      <c r="H54" s="116">
        <v>5913</v>
      </c>
      <c r="I54" s="116">
        <v>6074</v>
      </c>
      <c r="J54" s="433">
        <v>6283</v>
      </c>
      <c r="K54" s="53">
        <v>5860</v>
      </c>
      <c r="L54" s="53">
        <v>6644</v>
      </c>
      <c r="M54" s="55">
        <v>4963</v>
      </c>
    </row>
    <row r="55" spans="1:13" x14ac:dyDescent="0.2">
      <c r="A55" s="52"/>
      <c r="B55" s="54" t="s">
        <v>112</v>
      </c>
      <c r="C55" s="117">
        <v>507</v>
      </c>
      <c r="D55" s="117">
        <v>495</v>
      </c>
      <c r="E55" s="117">
        <v>498</v>
      </c>
      <c r="F55" s="117">
        <v>345</v>
      </c>
      <c r="G55" s="117">
        <v>387</v>
      </c>
      <c r="H55" s="117">
        <v>436</v>
      </c>
      <c r="I55" s="117">
        <v>373</v>
      </c>
      <c r="J55" s="433">
        <v>363</v>
      </c>
      <c r="K55" s="55">
        <v>795</v>
      </c>
      <c r="L55" s="55">
        <v>886</v>
      </c>
      <c r="M55" s="55">
        <v>558</v>
      </c>
    </row>
    <row r="56" spans="1:13" x14ac:dyDescent="0.2">
      <c r="A56" s="52"/>
      <c r="B56" s="54" t="s">
        <v>113</v>
      </c>
      <c r="C56" s="117">
        <v>51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433">
        <v>0</v>
      </c>
      <c r="K56" s="55">
        <v>0</v>
      </c>
      <c r="L56" s="55">
        <v>0</v>
      </c>
      <c r="M56" s="55">
        <v>0</v>
      </c>
    </row>
    <row r="57" spans="1:13" x14ac:dyDescent="0.2">
      <c r="A57" s="52"/>
      <c r="B57" s="54" t="s">
        <v>114</v>
      </c>
      <c r="C57" s="117">
        <v>55</v>
      </c>
      <c r="D57" s="117">
        <v>50</v>
      </c>
      <c r="E57" s="117">
        <v>54</v>
      </c>
      <c r="F57" s="117">
        <v>57</v>
      </c>
      <c r="G57" s="117">
        <v>87</v>
      </c>
      <c r="H57" s="117">
        <v>68</v>
      </c>
      <c r="I57" s="117">
        <v>159</v>
      </c>
      <c r="J57" s="433">
        <v>210</v>
      </c>
      <c r="K57" s="55">
        <v>63</v>
      </c>
      <c r="L57" s="55">
        <v>80</v>
      </c>
      <c r="M57" s="55">
        <v>0</v>
      </c>
    </row>
    <row r="58" spans="1:13" x14ac:dyDescent="0.2">
      <c r="A58" s="52"/>
      <c r="B58" s="54" t="s">
        <v>92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433">
        <v>0</v>
      </c>
      <c r="K58" s="55">
        <v>0</v>
      </c>
      <c r="L58" s="55">
        <v>0</v>
      </c>
      <c r="M58" s="55">
        <v>19</v>
      </c>
    </row>
    <row r="59" spans="1:13" x14ac:dyDescent="0.2">
      <c r="A59" s="52"/>
      <c r="B59" s="54" t="s">
        <v>93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433">
        <v>0</v>
      </c>
      <c r="K59" s="55">
        <v>0</v>
      </c>
      <c r="L59" s="55">
        <v>0</v>
      </c>
      <c r="M59" s="55">
        <v>0</v>
      </c>
    </row>
    <row r="60" spans="1:13" x14ac:dyDescent="0.2">
      <c r="A60" s="58"/>
      <c r="B60" s="59" t="s">
        <v>103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433">
        <v>0</v>
      </c>
      <c r="K60" s="60">
        <v>0</v>
      </c>
      <c r="L60" s="60">
        <v>0</v>
      </c>
      <c r="M60" s="55">
        <v>0</v>
      </c>
    </row>
    <row r="61" spans="1:13" x14ac:dyDescent="0.2">
      <c r="A61" s="71"/>
      <c r="B61" s="72" t="s">
        <v>128</v>
      </c>
      <c r="C61" s="132">
        <v>4925</v>
      </c>
      <c r="D61" s="132">
        <v>4629</v>
      </c>
      <c r="E61" s="132">
        <v>5771</v>
      </c>
      <c r="F61" s="132">
        <v>5426</v>
      </c>
      <c r="G61" s="132">
        <v>6062</v>
      </c>
      <c r="H61" s="132">
        <v>6417</v>
      </c>
      <c r="I61" s="132">
        <v>6606</v>
      </c>
      <c r="J61" s="98">
        <v>6856</v>
      </c>
      <c r="K61" s="61">
        <v>6718</v>
      </c>
      <c r="L61" s="61">
        <v>7610</v>
      </c>
      <c r="M61" s="74">
        <v>5540</v>
      </c>
    </row>
    <row r="62" spans="1:13" x14ac:dyDescent="0.2">
      <c r="A62" s="64"/>
      <c r="B62" s="64"/>
      <c r="C62" s="55"/>
      <c r="D62" s="55"/>
      <c r="E62" s="55"/>
      <c r="F62" s="55"/>
      <c r="G62" s="55"/>
      <c r="H62" s="55"/>
      <c r="I62" s="55"/>
      <c r="J62" s="433"/>
      <c r="K62" s="53"/>
      <c r="L62" s="53"/>
      <c r="M62" s="55"/>
    </row>
    <row r="63" spans="1:13" x14ac:dyDescent="0.2">
      <c r="A63" s="70" t="s">
        <v>129</v>
      </c>
      <c r="B63" s="52"/>
      <c r="C63" s="55"/>
      <c r="D63" s="55"/>
      <c r="E63" s="55"/>
      <c r="F63" s="55"/>
      <c r="G63" s="55"/>
      <c r="H63" s="55"/>
      <c r="I63" s="55"/>
      <c r="J63" s="433"/>
      <c r="K63" s="60"/>
      <c r="L63" s="60"/>
      <c r="M63" s="55"/>
    </row>
    <row r="64" spans="1:13" x14ac:dyDescent="0.2">
      <c r="A64" s="65" t="s">
        <v>122</v>
      </c>
      <c r="B64" s="66" t="s">
        <v>130</v>
      </c>
      <c r="C64" s="53">
        <v>17743</v>
      </c>
      <c r="D64" s="53">
        <v>16797</v>
      </c>
      <c r="E64" s="53">
        <v>16704</v>
      </c>
      <c r="F64" s="53">
        <v>16773</v>
      </c>
      <c r="G64" s="53">
        <v>16390</v>
      </c>
      <c r="H64" s="53">
        <v>17549</v>
      </c>
      <c r="I64" s="53">
        <v>17469</v>
      </c>
      <c r="J64" s="96">
        <v>18761</v>
      </c>
      <c r="K64" s="61">
        <v>17604</v>
      </c>
      <c r="L64" s="61">
        <v>19369</v>
      </c>
      <c r="M64" s="53">
        <v>10016</v>
      </c>
    </row>
    <row r="65" spans="1:13" x14ac:dyDescent="0.2">
      <c r="A65" s="52"/>
      <c r="B65" s="54" t="s">
        <v>101</v>
      </c>
      <c r="C65" s="55">
        <v>3284</v>
      </c>
      <c r="D65" s="55">
        <v>3360</v>
      </c>
      <c r="E65" s="55">
        <v>3340</v>
      </c>
      <c r="F65" s="55">
        <v>3352</v>
      </c>
      <c r="G65" s="55">
        <v>3276</v>
      </c>
      <c r="H65" s="55">
        <v>3510</v>
      </c>
      <c r="I65" s="55">
        <v>3496</v>
      </c>
      <c r="J65" s="95">
        <v>3757</v>
      </c>
      <c r="K65" s="61">
        <v>3525</v>
      </c>
      <c r="L65" s="61">
        <v>3877</v>
      </c>
      <c r="M65" s="55">
        <v>2005</v>
      </c>
    </row>
    <row r="66" spans="1:13" x14ac:dyDescent="0.2">
      <c r="A66" s="52"/>
      <c r="B66" s="54" t="s">
        <v>131</v>
      </c>
      <c r="C66" s="55">
        <v>12320</v>
      </c>
      <c r="D66" s="55">
        <v>12000</v>
      </c>
      <c r="E66" s="55">
        <v>11938</v>
      </c>
      <c r="F66" s="55">
        <v>11983</v>
      </c>
      <c r="G66" s="55">
        <v>11713</v>
      </c>
      <c r="H66" s="55">
        <v>12539</v>
      </c>
      <c r="I66" s="55">
        <v>12479</v>
      </c>
      <c r="J66" s="95">
        <v>13405</v>
      </c>
      <c r="K66" s="61">
        <v>12575</v>
      </c>
      <c r="L66" s="61">
        <v>13833</v>
      </c>
      <c r="M66" s="55">
        <v>7152</v>
      </c>
    </row>
    <row r="67" spans="1:13" x14ac:dyDescent="0.2">
      <c r="A67" s="58"/>
      <c r="B67" s="59" t="s">
        <v>132</v>
      </c>
      <c r="C67" s="55">
        <v>4030</v>
      </c>
      <c r="D67" s="55">
        <v>3837</v>
      </c>
      <c r="E67" s="55">
        <v>3815</v>
      </c>
      <c r="F67" s="55">
        <v>3833</v>
      </c>
      <c r="G67" s="55">
        <v>3744</v>
      </c>
      <c r="H67" s="55">
        <v>4008</v>
      </c>
      <c r="I67" s="55">
        <v>3988</v>
      </c>
      <c r="J67" s="97">
        <v>4281</v>
      </c>
      <c r="K67" s="61">
        <v>4017</v>
      </c>
      <c r="L67" s="61">
        <v>4422</v>
      </c>
      <c r="M67" s="60">
        <v>2289</v>
      </c>
    </row>
    <row r="68" spans="1:13" x14ac:dyDescent="0.2">
      <c r="A68" s="75"/>
      <c r="B68" s="76" t="s">
        <v>128</v>
      </c>
      <c r="C68" s="74">
        <v>37377</v>
      </c>
      <c r="D68" s="74">
        <v>35994</v>
      </c>
      <c r="E68" s="74">
        <v>35797</v>
      </c>
      <c r="F68" s="74">
        <v>35941</v>
      </c>
      <c r="G68" s="74">
        <v>35123</v>
      </c>
      <c r="H68" s="74">
        <v>37606</v>
      </c>
      <c r="I68" s="74">
        <v>37432</v>
      </c>
      <c r="J68" s="433">
        <v>40204</v>
      </c>
      <c r="K68" s="74">
        <v>37721</v>
      </c>
      <c r="L68" s="74">
        <v>41501</v>
      </c>
      <c r="M68" s="55">
        <v>21462</v>
      </c>
    </row>
    <row r="69" spans="1:13" x14ac:dyDescent="0.2">
      <c r="C69" s="55"/>
      <c r="D69" s="55"/>
      <c r="E69" s="55"/>
      <c r="F69" s="55"/>
      <c r="G69" s="55"/>
      <c r="H69" s="55"/>
      <c r="I69" s="55"/>
      <c r="J69" s="96"/>
      <c r="K69" s="61"/>
      <c r="L69" s="61"/>
      <c r="M69" s="53"/>
    </row>
    <row r="70" spans="1:13" x14ac:dyDescent="0.2">
      <c r="A70" s="41" t="s">
        <v>133</v>
      </c>
      <c r="B70" s="42"/>
      <c r="C70" s="55"/>
      <c r="D70" s="55"/>
      <c r="E70" s="55"/>
      <c r="F70" s="55"/>
      <c r="G70" s="55"/>
      <c r="H70" s="55"/>
      <c r="I70" s="55"/>
      <c r="J70" s="97"/>
      <c r="K70" s="61"/>
      <c r="L70" s="61"/>
      <c r="M70" s="60"/>
    </row>
    <row r="71" spans="1:13" x14ac:dyDescent="0.2">
      <c r="A71" s="44" t="s">
        <v>122</v>
      </c>
      <c r="B71" s="45" t="s">
        <v>119</v>
      </c>
      <c r="C71" s="116">
        <v>44044</v>
      </c>
      <c r="D71" s="116">
        <v>41451</v>
      </c>
      <c r="E71" s="116">
        <v>42040</v>
      </c>
      <c r="F71" s="116">
        <v>43237</v>
      </c>
      <c r="G71" s="116">
        <v>43721</v>
      </c>
      <c r="H71" s="116">
        <v>45364</v>
      </c>
      <c r="I71" s="116">
        <v>46130</v>
      </c>
      <c r="J71" s="433">
        <v>49869</v>
      </c>
      <c r="K71" s="53">
        <v>51468</v>
      </c>
      <c r="L71" s="53">
        <v>55380</v>
      </c>
      <c r="M71" s="55">
        <v>35110</v>
      </c>
    </row>
    <row r="72" spans="1:13" x14ac:dyDescent="0.2">
      <c r="A72" s="48"/>
      <c r="B72" s="69" t="s">
        <v>120</v>
      </c>
      <c r="C72" s="117">
        <v>5632</v>
      </c>
      <c r="D72" s="117">
        <v>5262</v>
      </c>
      <c r="E72" s="117">
        <v>6178</v>
      </c>
      <c r="F72" s="117">
        <v>6194</v>
      </c>
      <c r="G72" s="117">
        <v>6292</v>
      </c>
      <c r="H72" s="117">
        <v>7041</v>
      </c>
      <c r="I72" s="117">
        <v>7144</v>
      </c>
      <c r="J72" s="433">
        <v>7071</v>
      </c>
      <c r="K72" s="60">
        <v>7135</v>
      </c>
      <c r="L72" s="60">
        <v>7773</v>
      </c>
      <c r="M72" s="55">
        <v>6264</v>
      </c>
    </row>
    <row r="73" spans="1:13" x14ac:dyDescent="0.2">
      <c r="A73" s="75"/>
      <c r="B73" s="79" t="s">
        <v>128</v>
      </c>
      <c r="C73" s="132">
        <v>49676</v>
      </c>
      <c r="D73" s="132">
        <v>46713</v>
      </c>
      <c r="E73" s="132">
        <v>48218</v>
      </c>
      <c r="F73" s="132">
        <v>49431</v>
      </c>
      <c r="G73" s="132">
        <v>50013</v>
      </c>
      <c r="H73" s="132">
        <v>52405</v>
      </c>
      <c r="I73" s="132">
        <v>53274</v>
      </c>
      <c r="J73" s="98">
        <v>56940</v>
      </c>
      <c r="K73" s="61">
        <v>58603</v>
      </c>
      <c r="L73" s="61">
        <v>63153</v>
      </c>
      <c r="M73" s="74">
        <v>41374</v>
      </c>
    </row>
    <row r="74" spans="1:13" x14ac:dyDescent="0.2">
      <c r="A74" s="56"/>
      <c r="B74" s="80"/>
      <c r="C74" s="55"/>
      <c r="D74" s="55"/>
      <c r="E74" s="53"/>
      <c r="F74" s="55"/>
      <c r="G74" s="55"/>
      <c r="H74" s="55"/>
      <c r="I74" s="55"/>
      <c r="J74" s="433"/>
      <c r="K74" s="53"/>
      <c r="L74" s="53"/>
      <c r="M74" s="55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433"/>
      <c r="K75" s="55"/>
      <c r="L75" s="55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433"/>
      <c r="K76" s="60"/>
      <c r="L76" s="60"/>
      <c r="M76" s="55"/>
    </row>
    <row r="77" spans="1:13" x14ac:dyDescent="0.2">
      <c r="A77" s="45" t="s">
        <v>122</v>
      </c>
      <c r="B77" s="45" t="s">
        <v>134</v>
      </c>
      <c r="C77" s="116">
        <v>4925</v>
      </c>
      <c r="D77" s="116">
        <v>4629</v>
      </c>
      <c r="E77" s="116">
        <v>5771</v>
      </c>
      <c r="F77" s="116">
        <v>5426</v>
      </c>
      <c r="G77" s="116">
        <v>6062</v>
      </c>
      <c r="H77" s="116">
        <v>6417</v>
      </c>
      <c r="I77" s="116">
        <v>6606</v>
      </c>
      <c r="J77" s="116">
        <v>6856</v>
      </c>
      <c r="K77" s="116">
        <v>6718</v>
      </c>
      <c r="L77" s="116">
        <v>7610</v>
      </c>
      <c r="M77" s="116">
        <v>5540</v>
      </c>
    </row>
    <row r="78" spans="1:13" x14ac:dyDescent="0.2">
      <c r="A78" s="56"/>
      <c r="B78" s="56" t="s">
        <v>135</v>
      </c>
      <c r="C78" s="117">
        <v>37377</v>
      </c>
      <c r="D78" s="117">
        <v>35994</v>
      </c>
      <c r="E78" s="117">
        <v>35797</v>
      </c>
      <c r="F78" s="117">
        <v>35941</v>
      </c>
      <c r="G78" s="117">
        <v>35123</v>
      </c>
      <c r="H78" s="117">
        <v>37606</v>
      </c>
      <c r="I78" s="117">
        <v>37432</v>
      </c>
      <c r="J78" s="117">
        <v>40204</v>
      </c>
      <c r="K78" s="117">
        <v>37721</v>
      </c>
      <c r="L78" s="117">
        <v>41501</v>
      </c>
      <c r="M78" s="117">
        <v>21462</v>
      </c>
    </row>
    <row r="79" spans="1:13" x14ac:dyDescent="0.2">
      <c r="A79" s="78"/>
      <c r="B79" s="78" t="s">
        <v>136</v>
      </c>
      <c r="C79" s="118">
        <v>49676</v>
      </c>
      <c r="D79" s="118">
        <v>46713</v>
      </c>
      <c r="E79" s="118">
        <v>48218</v>
      </c>
      <c r="F79" s="118">
        <v>49431</v>
      </c>
      <c r="G79" s="118">
        <v>50013</v>
      </c>
      <c r="H79" s="118">
        <v>52405</v>
      </c>
      <c r="I79" s="118">
        <v>53274</v>
      </c>
      <c r="J79" s="118">
        <v>56940</v>
      </c>
      <c r="K79" s="118">
        <v>58603</v>
      </c>
      <c r="L79" s="118">
        <v>63153</v>
      </c>
      <c r="M79" s="118">
        <v>41374</v>
      </c>
    </row>
    <row r="80" spans="1:13" x14ac:dyDescent="0.2">
      <c r="A80" s="75"/>
      <c r="B80" s="75" t="s">
        <v>128</v>
      </c>
      <c r="C80" s="60">
        <v>91978</v>
      </c>
      <c r="D80" s="60">
        <v>87336</v>
      </c>
      <c r="E80" s="60">
        <v>89786</v>
      </c>
      <c r="F80" s="60">
        <v>90798</v>
      </c>
      <c r="G80" s="60">
        <v>91198</v>
      </c>
      <c r="H80" s="60">
        <v>96428</v>
      </c>
      <c r="I80" s="60">
        <v>97312</v>
      </c>
      <c r="J80" s="60">
        <v>104000</v>
      </c>
      <c r="K80" s="60">
        <v>103042</v>
      </c>
      <c r="L80" s="60">
        <v>112264</v>
      </c>
      <c r="M80" s="74">
        <v>68376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  <c r="J81" s="433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  <c r="J82" s="433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  <c r="J83" s="433"/>
    </row>
    <row r="84" spans="1:13" x14ac:dyDescent="0.2">
      <c r="A84" s="65" t="s">
        <v>122</v>
      </c>
      <c r="B84" s="66" t="s">
        <v>88</v>
      </c>
      <c r="C84" s="175">
        <f>C91-SUM(C85:C90)</f>
        <v>2893</v>
      </c>
      <c r="D84" s="175">
        <f t="shared" ref="D84:I84" si="0">D91-SUM(D85:D90)</f>
        <v>2759</v>
      </c>
      <c r="E84" s="175">
        <f t="shared" si="0"/>
        <v>3764</v>
      </c>
      <c r="F84" s="175">
        <f t="shared" si="0"/>
        <v>3521</v>
      </c>
      <c r="G84" s="175">
        <f t="shared" si="0"/>
        <v>3617</v>
      </c>
      <c r="H84" s="175">
        <f t="shared" si="0"/>
        <v>3654</v>
      </c>
      <c r="I84" s="175">
        <f t="shared" si="0"/>
        <v>3707</v>
      </c>
      <c r="J84" s="175">
        <f t="shared" ref="J84:K84" si="1">J91-SUM(J85:J90)</f>
        <v>3868</v>
      </c>
      <c r="K84" s="175">
        <f t="shared" si="1"/>
        <v>3819</v>
      </c>
      <c r="L84" s="175">
        <f t="shared" ref="L84:M84" si="2">L91-SUM(L85:L90)</f>
        <v>4002</v>
      </c>
      <c r="M84" s="175">
        <f t="shared" si="2"/>
        <v>2574</v>
      </c>
    </row>
    <row r="85" spans="1:13" x14ac:dyDescent="0.2">
      <c r="A85" s="52"/>
      <c r="B85" s="54" t="s">
        <v>89</v>
      </c>
      <c r="C85" s="57">
        <f>ROUND(C$91*C55/C$61,0)</f>
        <v>340</v>
      </c>
      <c r="D85" s="57">
        <f t="shared" ref="D85:I85" si="3">ROUND(D$91*D55/D$61,0)</f>
        <v>334</v>
      </c>
      <c r="E85" s="57">
        <f t="shared" si="3"/>
        <v>359</v>
      </c>
      <c r="F85" s="57">
        <f t="shared" si="3"/>
        <v>242</v>
      </c>
      <c r="G85" s="57">
        <f t="shared" si="3"/>
        <v>250</v>
      </c>
      <c r="H85" s="57">
        <f t="shared" si="3"/>
        <v>269</v>
      </c>
      <c r="I85" s="57">
        <f t="shared" si="3"/>
        <v>228</v>
      </c>
      <c r="J85" s="57">
        <f t="shared" ref="J85:K85" si="4">ROUND(J$91*J55/J$61,0)</f>
        <v>223</v>
      </c>
      <c r="K85" s="57">
        <f t="shared" si="4"/>
        <v>518</v>
      </c>
      <c r="L85" s="57">
        <f t="shared" ref="L85:M85" si="5">ROUND(L$91*L55/L$61,0)</f>
        <v>534</v>
      </c>
      <c r="M85" s="57">
        <f t="shared" si="5"/>
        <v>289</v>
      </c>
    </row>
    <row r="86" spans="1:13" x14ac:dyDescent="0.2">
      <c r="A86" s="52"/>
      <c r="B86" s="54" t="s">
        <v>90</v>
      </c>
      <c r="C86" s="57">
        <f t="shared" ref="C86:I90" si="6">ROUND(C$91*C56/C$61,0)</f>
        <v>34</v>
      </c>
      <c r="D86" s="57">
        <f t="shared" si="6"/>
        <v>0</v>
      </c>
      <c r="E86" s="57">
        <f t="shared" si="6"/>
        <v>0</v>
      </c>
      <c r="F86" s="57">
        <f t="shared" si="6"/>
        <v>0</v>
      </c>
      <c r="G86" s="57">
        <f t="shared" si="6"/>
        <v>0</v>
      </c>
      <c r="H86" s="57">
        <f t="shared" si="6"/>
        <v>0</v>
      </c>
      <c r="I86" s="57">
        <f t="shared" si="6"/>
        <v>0</v>
      </c>
      <c r="J86" s="57">
        <f t="shared" ref="J86:K86" si="7">ROUND(J$91*J56/J$61,0)</f>
        <v>0</v>
      </c>
      <c r="K86" s="57">
        <f t="shared" si="7"/>
        <v>0</v>
      </c>
      <c r="L86" s="57">
        <f t="shared" ref="L86:M86" si="8">ROUND(L$91*L56/L$61,0)</f>
        <v>0</v>
      </c>
      <c r="M86" s="57">
        <f t="shared" si="8"/>
        <v>0</v>
      </c>
    </row>
    <row r="87" spans="1:13" x14ac:dyDescent="0.2">
      <c r="A87" s="52"/>
      <c r="B87" s="54" t="s">
        <v>91</v>
      </c>
      <c r="C87" s="57">
        <f t="shared" si="6"/>
        <v>37</v>
      </c>
      <c r="D87" s="57">
        <f t="shared" si="6"/>
        <v>34</v>
      </c>
      <c r="E87" s="57">
        <f t="shared" si="6"/>
        <v>39</v>
      </c>
      <c r="F87" s="57">
        <f t="shared" si="6"/>
        <v>40</v>
      </c>
      <c r="G87" s="57">
        <f t="shared" si="6"/>
        <v>56</v>
      </c>
      <c r="H87" s="57">
        <f t="shared" si="6"/>
        <v>42</v>
      </c>
      <c r="I87" s="57">
        <f t="shared" si="6"/>
        <v>97</v>
      </c>
      <c r="J87" s="57">
        <f t="shared" ref="J87:K87" si="9">ROUND(J$91*J57/J$61,0)</f>
        <v>129</v>
      </c>
      <c r="K87" s="57">
        <f t="shared" si="9"/>
        <v>41</v>
      </c>
      <c r="L87" s="57">
        <f t="shared" ref="L87:M87" si="10">ROUND(L$91*L57/L$61,0)</f>
        <v>48</v>
      </c>
      <c r="M87" s="57">
        <f t="shared" si="10"/>
        <v>0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10</v>
      </c>
    </row>
    <row r="89" spans="1:13" x14ac:dyDescent="0.2">
      <c r="A89" s="52"/>
      <c r="B89" s="54" t="s">
        <v>93</v>
      </c>
      <c r="C89" s="57">
        <f t="shared" si="6"/>
        <v>0</v>
      </c>
      <c r="D89" s="57">
        <f t="shared" si="6"/>
        <v>0</v>
      </c>
      <c r="E89" s="57">
        <f t="shared" si="6"/>
        <v>0</v>
      </c>
      <c r="F89" s="57">
        <f t="shared" si="6"/>
        <v>0</v>
      </c>
      <c r="G89" s="57">
        <f t="shared" si="6"/>
        <v>0</v>
      </c>
      <c r="H89" s="57">
        <f t="shared" si="6"/>
        <v>0</v>
      </c>
      <c r="I89" s="57">
        <f t="shared" si="6"/>
        <v>0</v>
      </c>
      <c r="J89" s="57">
        <f t="shared" ref="J89:K89" si="13">ROUND(J$91*J59/J$61,0)</f>
        <v>0</v>
      </c>
      <c r="K89" s="57">
        <f t="shared" si="13"/>
        <v>0</v>
      </c>
      <c r="L89" s="57">
        <f t="shared" ref="L89:M89" si="14">ROUND(L$91*L59/L$61,0)</f>
        <v>0</v>
      </c>
      <c r="M89" s="57">
        <f t="shared" si="14"/>
        <v>0</v>
      </c>
    </row>
    <row r="90" spans="1:13" x14ac:dyDescent="0.2">
      <c r="A90" s="58"/>
      <c r="B90" s="59" t="s">
        <v>94</v>
      </c>
      <c r="C90" s="57">
        <f t="shared" si="6"/>
        <v>0</v>
      </c>
      <c r="D90" s="57">
        <f t="shared" si="6"/>
        <v>0</v>
      </c>
      <c r="E90" s="57">
        <f t="shared" si="6"/>
        <v>0</v>
      </c>
      <c r="F90" s="57">
        <f t="shared" si="6"/>
        <v>0</v>
      </c>
      <c r="G90" s="57">
        <f t="shared" si="6"/>
        <v>0</v>
      </c>
      <c r="H90" s="57">
        <f t="shared" si="6"/>
        <v>0</v>
      </c>
      <c r="I90" s="57">
        <f t="shared" si="6"/>
        <v>0</v>
      </c>
      <c r="J90" s="57">
        <f t="shared" ref="J90:K90" si="15">ROUND(J$91*J60/J$61,0)</f>
        <v>0</v>
      </c>
      <c r="K90" s="57">
        <f t="shared" si="15"/>
        <v>0</v>
      </c>
      <c r="L90" s="57">
        <f t="shared" ref="L90:M90" si="16">ROUND(L$91*L60/L$61,0)</f>
        <v>0</v>
      </c>
      <c r="M90" s="57">
        <f t="shared" si="16"/>
        <v>0</v>
      </c>
    </row>
    <row r="91" spans="1:13" x14ac:dyDescent="0.2">
      <c r="A91" s="71"/>
      <c r="B91" s="72" t="s">
        <v>128</v>
      </c>
      <c r="C91" s="301">
        <f>C106</f>
        <v>3304</v>
      </c>
      <c r="D91" s="301">
        <f t="shared" ref="D91:I91" si="17">D106</f>
        <v>3127</v>
      </c>
      <c r="E91" s="301">
        <f t="shared" si="17"/>
        <v>4162</v>
      </c>
      <c r="F91" s="301">
        <f t="shared" si="17"/>
        <v>3803</v>
      </c>
      <c r="G91" s="301">
        <f t="shared" si="17"/>
        <v>3923</v>
      </c>
      <c r="H91" s="301">
        <f t="shared" si="17"/>
        <v>3965</v>
      </c>
      <c r="I91" s="301">
        <f t="shared" si="17"/>
        <v>4032</v>
      </c>
      <c r="J91" s="301">
        <f t="shared" ref="J91:K91" si="18">J106</f>
        <v>4220</v>
      </c>
      <c r="K91" s="301">
        <f t="shared" si="18"/>
        <v>4378</v>
      </c>
      <c r="L91" s="301">
        <f t="shared" ref="L91:M91" si="19">L106</f>
        <v>4584</v>
      </c>
      <c r="M91" s="301">
        <f t="shared" si="19"/>
        <v>2873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  <c r="J92" s="433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  <c r="J93" s="433"/>
    </row>
    <row r="94" spans="1:13" x14ac:dyDescent="0.2">
      <c r="A94" s="65" t="s">
        <v>122</v>
      </c>
      <c r="B94" s="66" t="s">
        <v>100</v>
      </c>
      <c r="C94" s="175">
        <f>C98-SUM(C95:C97)</f>
        <v>11486</v>
      </c>
      <c r="D94" s="175">
        <f t="shared" ref="D94:I94" si="20">D98-SUM(D95:D97)</f>
        <v>11124</v>
      </c>
      <c r="E94" s="175">
        <f t="shared" si="20"/>
        <v>10980</v>
      </c>
      <c r="F94" s="175">
        <f t="shared" si="20"/>
        <v>10912</v>
      </c>
      <c r="G94" s="175">
        <f t="shared" si="20"/>
        <v>10728</v>
      </c>
      <c r="H94" s="175">
        <f t="shared" si="20"/>
        <v>12063</v>
      </c>
      <c r="I94" s="175">
        <f t="shared" si="20"/>
        <v>13614</v>
      </c>
      <c r="J94" s="175">
        <f t="shared" ref="J94:K94" si="21">J98-SUM(J95:J97)</f>
        <v>14640</v>
      </c>
      <c r="K94" s="175">
        <f t="shared" si="21"/>
        <v>13694</v>
      </c>
      <c r="L94" s="175">
        <f t="shared" ref="L94:M94" si="22">L98-SUM(L95:L97)</f>
        <v>16015</v>
      </c>
      <c r="M94" s="175">
        <f t="shared" si="22"/>
        <v>14781</v>
      </c>
    </row>
    <row r="95" spans="1:13" x14ac:dyDescent="0.2">
      <c r="A95" s="52"/>
      <c r="B95" s="54" t="s">
        <v>101</v>
      </c>
      <c r="C95" s="57">
        <f>ROUND(C$98*C65/C$68,0)</f>
        <v>2126</v>
      </c>
      <c r="D95" s="57">
        <f t="shared" ref="D95:I95" si="23">ROUND(D$98*D65/D$68,0)</f>
        <v>2225</v>
      </c>
      <c r="E95" s="57">
        <f t="shared" si="23"/>
        <v>2196</v>
      </c>
      <c r="F95" s="57">
        <f t="shared" si="23"/>
        <v>2181</v>
      </c>
      <c r="G95" s="57">
        <f t="shared" si="23"/>
        <v>2144</v>
      </c>
      <c r="H95" s="57">
        <f t="shared" si="23"/>
        <v>2413</v>
      </c>
      <c r="I95" s="57">
        <f t="shared" si="23"/>
        <v>2724</v>
      </c>
      <c r="J95" s="57">
        <f t="shared" ref="J95:K95" si="24">ROUND(J$98*J65/J$68,0)</f>
        <v>2932</v>
      </c>
      <c r="K95" s="57">
        <f t="shared" si="24"/>
        <v>2742</v>
      </c>
      <c r="L95" s="57">
        <f t="shared" ref="L95:M95" si="25">ROUND(L$98*L65/L$68,0)</f>
        <v>3206</v>
      </c>
      <c r="M95" s="57">
        <f t="shared" si="25"/>
        <v>2959</v>
      </c>
    </row>
    <row r="96" spans="1:13" x14ac:dyDescent="0.2">
      <c r="A96" s="52"/>
      <c r="B96" s="54" t="s">
        <v>102</v>
      </c>
      <c r="C96" s="57">
        <f t="shared" ref="C96:I97" si="26">ROUND(C$98*C66/C$68,0)</f>
        <v>7975</v>
      </c>
      <c r="D96" s="57">
        <f t="shared" si="26"/>
        <v>7947</v>
      </c>
      <c r="E96" s="57">
        <f t="shared" si="26"/>
        <v>7848</v>
      </c>
      <c r="F96" s="57">
        <f t="shared" si="26"/>
        <v>7796</v>
      </c>
      <c r="G96" s="57">
        <f t="shared" si="26"/>
        <v>7667</v>
      </c>
      <c r="H96" s="57">
        <f t="shared" si="26"/>
        <v>8620</v>
      </c>
      <c r="I96" s="57">
        <f t="shared" si="26"/>
        <v>9725</v>
      </c>
      <c r="J96" s="57">
        <f t="shared" ref="J96:K96" si="27">ROUND(J$98*J66/J$68,0)</f>
        <v>10461</v>
      </c>
      <c r="K96" s="57">
        <f t="shared" si="27"/>
        <v>9782</v>
      </c>
      <c r="L96" s="57">
        <f t="shared" ref="L96:M96" si="28">ROUND(L$98*L66/L$68,0)</f>
        <v>11437</v>
      </c>
      <c r="M96" s="57">
        <f t="shared" si="28"/>
        <v>10555</v>
      </c>
    </row>
    <row r="97" spans="1:13" x14ac:dyDescent="0.2">
      <c r="A97" s="58"/>
      <c r="B97" s="59" t="s">
        <v>94</v>
      </c>
      <c r="C97" s="57">
        <f t="shared" si="26"/>
        <v>2609</v>
      </c>
      <c r="D97" s="57">
        <f t="shared" si="26"/>
        <v>2541</v>
      </c>
      <c r="E97" s="57">
        <f t="shared" si="26"/>
        <v>2508</v>
      </c>
      <c r="F97" s="57">
        <f t="shared" si="26"/>
        <v>2494</v>
      </c>
      <c r="G97" s="57">
        <f t="shared" si="26"/>
        <v>2451</v>
      </c>
      <c r="H97" s="57">
        <f t="shared" si="26"/>
        <v>2755</v>
      </c>
      <c r="I97" s="57">
        <f t="shared" si="26"/>
        <v>3108</v>
      </c>
      <c r="J97" s="57">
        <f t="shared" ref="J97:K97" si="29">ROUND(J$98*J67/J$68,0)</f>
        <v>3341</v>
      </c>
      <c r="K97" s="57">
        <f t="shared" si="29"/>
        <v>3125</v>
      </c>
      <c r="L97" s="57">
        <f t="shared" ref="L97:M97" si="30">ROUND(L$98*L67/L$68,0)</f>
        <v>3656</v>
      </c>
      <c r="M97" s="57">
        <f t="shared" si="30"/>
        <v>3378</v>
      </c>
    </row>
    <row r="98" spans="1:13" x14ac:dyDescent="0.2">
      <c r="A98" s="75"/>
      <c r="B98" s="76" t="s">
        <v>128</v>
      </c>
      <c r="C98" s="301">
        <f>C107</f>
        <v>24196</v>
      </c>
      <c r="D98" s="301">
        <f t="shared" ref="D98:I98" si="31">D107</f>
        <v>23837</v>
      </c>
      <c r="E98" s="301">
        <f t="shared" si="31"/>
        <v>23532</v>
      </c>
      <c r="F98" s="301">
        <f t="shared" si="31"/>
        <v>23383</v>
      </c>
      <c r="G98" s="301">
        <f t="shared" si="31"/>
        <v>22990</v>
      </c>
      <c r="H98" s="301">
        <f t="shared" si="31"/>
        <v>25851</v>
      </c>
      <c r="I98" s="301">
        <f t="shared" si="31"/>
        <v>29171</v>
      </c>
      <c r="J98" s="301">
        <f t="shared" ref="J98:K98" si="32">J107</f>
        <v>31374</v>
      </c>
      <c r="K98" s="301">
        <f t="shared" si="32"/>
        <v>29343</v>
      </c>
      <c r="L98" s="301">
        <f t="shared" ref="L98:M98" si="33">L107</f>
        <v>34314</v>
      </c>
      <c r="M98" s="301">
        <f t="shared" si="33"/>
        <v>31673</v>
      </c>
    </row>
    <row r="99" spans="1:13" x14ac:dyDescent="0.2">
      <c r="C99" s="77"/>
      <c r="D99" s="77"/>
      <c r="E99" s="217"/>
      <c r="F99" s="217"/>
      <c r="G99" s="217"/>
      <c r="H99" s="217"/>
      <c r="I99" s="217"/>
      <c r="J99" s="96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  <c r="J100" s="97"/>
    </row>
    <row r="101" spans="1:13" x14ac:dyDescent="0.2">
      <c r="A101" s="44" t="s">
        <v>122</v>
      </c>
      <c r="B101" s="45" t="s">
        <v>119</v>
      </c>
      <c r="C101" s="175">
        <f>C103-C102</f>
        <v>38441</v>
      </c>
      <c r="D101" s="175">
        <f t="shared" ref="D101:I101" si="34">D103-D102</f>
        <v>35638</v>
      </c>
      <c r="E101" s="175">
        <f t="shared" si="34"/>
        <v>35627</v>
      </c>
      <c r="F101" s="175">
        <f t="shared" si="34"/>
        <v>35486</v>
      </c>
      <c r="G101" s="175">
        <f t="shared" si="34"/>
        <v>34457</v>
      </c>
      <c r="H101" s="175">
        <f t="shared" si="34"/>
        <v>36901</v>
      </c>
      <c r="I101" s="175">
        <f t="shared" si="34"/>
        <v>38946</v>
      </c>
      <c r="J101" s="175">
        <f t="shared" ref="J101:K101" si="35">J103-J102</f>
        <v>41422</v>
      </c>
      <c r="K101" s="175">
        <f t="shared" si="35"/>
        <v>40117</v>
      </c>
      <c r="L101" s="175">
        <f t="shared" ref="L101:M101" si="36">L103-L102</f>
        <v>43216</v>
      </c>
      <c r="M101" s="175">
        <f t="shared" si="36"/>
        <v>28547</v>
      </c>
    </row>
    <row r="102" spans="1:13" x14ac:dyDescent="0.2">
      <c r="A102" s="48"/>
      <c r="B102" s="69" t="s">
        <v>120</v>
      </c>
      <c r="C102" s="62">
        <f>ROUND(C$103*C72/C$73,0)</f>
        <v>4916</v>
      </c>
      <c r="D102" s="62">
        <f t="shared" ref="D102:I102" si="37">ROUND(D$103*D72/D$73,0)</f>
        <v>4524</v>
      </c>
      <c r="E102" s="62">
        <f t="shared" si="37"/>
        <v>5236</v>
      </c>
      <c r="F102" s="62">
        <f t="shared" si="37"/>
        <v>5084</v>
      </c>
      <c r="G102" s="62">
        <f t="shared" si="37"/>
        <v>4959</v>
      </c>
      <c r="H102" s="62">
        <f t="shared" si="37"/>
        <v>5728</v>
      </c>
      <c r="I102" s="62">
        <f t="shared" si="37"/>
        <v>6032</v>
      </c>
      <c r="J102" s="62">
        <f t="shared" ref="J102:K102" si="38">ROUND(J$103*J72/J$73,0)</f>
        <v>5873</v>
      </c>
      <c r="K102" s="62">
        <f t="shared" si="38"/>
        <v>5561</v>
      </c>
      <c r="L102" s="62">
        <f t="shared" ref="L102:M102" si="39">ROUND(L$103*L72/L$73,0)</f>
        <v>6066</v>
      </c>
      <c r="M102" s="62">
        <f t="shared" si="39"/>
        <v>5093</v>
      </c>
    </row>
    <row r="103" spans="1:13" x14ac:dyDescent="0.2">
      <c r="A103" s="75"/>
      <c r="B103" s="79" t="s">
        <v>128</v>
      </c>
      <c r="C103" s="301">
        <f>C108</f>
        <v>43357</v>
      </c>
      <c r="D103" s="301">
        <f t="shared" ref="D103:I103" si="40">D108</f>
        <v>40162</v>
      </c>
      <c r="E103" s="301">
        <f t="shared" si="40"/>
        <v>40863</v>
      </c>
      <c r="F103" s="301">
        <f t="shared" si="40"/>
        <v>40570</v>
      </c>
      <c r="G103" s="301">
        <f t="shared" si="40"/>
        <v>39416</v>
      </c>
      <c r="H103" s="301">
        <f t="shared" si="40"/>
        <v>42629</v>
      </c>
      <c r="I103" s="301">
        <f t="shared" si="40"/>
        <v>44978</v>
      </c>
      <c r="J103" s="301">
        <f t="shared" ref="J103:K103" si="41">J108</f>
        <v>47295</v>
      </c>
      <c r="K103" s="301">
        <f t="shared" si="41"/>
        <v>45678</v>
      </c>
      <c r="L103" s="301">
        <f t="shared" ref="L103:M103" si="42">L108</f>
        <v>49282</v>
      </c>
      <c r="M103" s="301">
        <f t="shared" si="42"/>
        <v>33640</v>
      </c>
    </row>
    <row r="104" spans="1:13" x14ac:dyDescent="0.2">
      <c r="C104" s="56"/>
      <c r="D104" s="56"/>
      <c r="E104" s="56"/>
      <c r="F104" s="56"/>
      <c r="G104" s="56"/>
      <c r="H104" s="56"/>
      <c r="I104" s="56"/>
    </row>
    <row r="105" spans="1:13" x14ac:dyDescent="0.2">
      <c r="A105" s="41" t="s">
        <v>451</v>
      </c>
      <c r="C105" s="56"/>
      <c r="D105" s="56"/>
      <c r="E105" s="56"/>
      <c r="F105" s="56"/>
      <c r="G105" s="56"/>
      <c r="H105" s="56"/>
      <c r="I105" s="56"/>
    </row>
    <row r="106" spans="1:13" x14ac:dyDescent="0.2">
      <c r="A106" s="129" t="s">
        <v>122</v>
      </c>
      <c r="B106" s="129" t="s">
        <v>134</v>
      </c>
      <c r="C106" s="175">
        <f>地域観光消費2!D21</f>
        <v>3304</v>
      </c>
      <c r="D106" s="175">
        <f>地域観光消費2!E21</f>
        <v>3127</v>
      </c>
      <c r="E106" s="175">
        <f>地域観光消費2!F21</f>
        <v>4162</v>
      </c>
      <c r="F106" s="175">
        <f>地域観光消費2!G21</f>
        <v>3803</v>
      </c>
      <c r="G106" s="175">
        <f>地域観光消費2!H21</f>
        <v>3923</v>
      </c>
      <c r="H106" s="175">
        <f>地域観光消費2!I21</f>
        <v>3965</v>
      </c>
      <c r="I106" s="175">
        <f>地域観光消費2!J21</f>
        <v>4032</v>
      </c>
      <c r="J106" s="175">
        <f>地域観光消費2!K21</f>
        <v>4220</v>
      </c>
      <c r="K106" s="175">
        <f>地域観光消費2!L21</f>
        <v>4378</v>
      </c>
      <c r="L106" s="175">
        <f>地域観光消費2!M21</f>
        <v>4584</v>
      </c>
      <c r="M106" s="175">
        <f>地域観光消費2!N21</f>
        <v>2873</v>
      </c>
    </row>
    <row r="107" spans="1:13" x14ac:dyDescent="0.2">
      <c r="A107" s="85"/>
      <c r="B107" s="85" t="s">
        <v>135</v>
      </c>
      <c r="C107" s="57">
        <f>地域観光消費2!D22</f>
        <v>24196</v>
      </c>
      <c r="D107" s="57">
        <f>地域観光消費2!E22</f>
        <v>23837</v>
      </c>
      <c r="E107" s="57">
        <f>地域観光消費2!F22</f>
        <v>23532</v>
      </c>
      <c r="F107" s="57">
        <f>地域観光消費2!G22</f>
        <v>23383</v>
      </c>
      <c r="G107" s="57">
        <f>地域観光消費2!H22</f>
        <v>22990</v>
      </c>
      <c r="H107" s="57">
        <f>地域観光消費2!I22</f>
        <v>25851</v>
      </c>
      <c r="I107" s="57">
        <f>地域観光消費2!J22</f>
        <v>29171</v>
      </c>
      <c r="J107" s="57">
        <f>地域観光消費2!K22</f>
        <v>31374</v>
      </c>
      <c r="K107" s="57">
        <f>地域観光消費2!L22</f>
        <v>29343</v>
      </c>
      <c r="L107" s="57">
        <f>地域観光消費2!M22</f>
        <v>34314</v>
      </c>
      <c r="M107" s="57">
        <f>地域観光消費2!N22</f>
        <v>31673</v>
      </c>
    </row>
    <row r="108" spans="1:13" x14ac:dyDescent="0.2">
      <c r="A108" s="130"/>
      <c r="B108" s="130" t="s">
        <v>136</v>
      </c>
      <c r="C108" s="62">
        <f>地域観光消費2!D23</f>
        <v>43357</v>
      </c>
      <c r="D108" s="62">
        <f>地域観光消費2!E23</f>
        <v>40162</v>
      </c>
      <c r="E108" s="62">
        <f>地域観光消費2!F23</f>
        <v>40863</v>
      </c>
      <c r="F108" s="62">
        <f>地域観光消費2!G23</f>
        <v>40570</v>
      </c>
      <c r="G108" s="62">
        <f>地域観光消費2!H23</f>
        <v>39416</v>
      </c>
      <c r="H108" s="62">
        <f>地域観光消費2!I23</f>
        <v>42629</v>
      </c>
      <c r="I108" s="62">
        <f>地域観光消費2!J23</f>
        <v>44978</v>
      </c>
      <c r="J108" s="62">
        <f>地域観光消費2!K23</f>
        <v>47295</v>
      </c>
      <c r="K108" s="62">
        <f>地域観光消費2!L23</f>
        <v>45678</v>
      </c>
      <c r="L108" s="62">
        <f>地域観光消費2!M23</f>
        <v>49282</v>
      </c>
      <c r="M108" s="62">
        <f>地域観光消費2!N23</f>
        <v>33640</v>
      </c>
    </row>
    <row r="109" spans="1:13" x14ac:dyDescent="0.2">
      <c r="A109" s="131"/>
      <c r="B109" s="131" t="s">
        <v>128</v>
      </c>
      <c r="C109" s="62">
        <f>SUM(C106:C108)</f>
        <v>70857</v>
      </c>
      <c r="D109" s="62">
        <f t="shared" ref="D109:I109" si="43">SUM(D106:D108)</f>
        <v>67126</v>
      </c>
      <c r="E109" s="62">
        <f t="shared" si="43"/>
        <v>68557</v>
      </c>
      <c r="F109" s="62">
        <f t="shared" si="43"/>
        <v>67756</v>
      </c>
      <c r="G109" s="62">
        <f t="shared" si="43"/>
        <v>66329</v>
      </c>
      <c r="H109" s="62">
        <f t="shared" si="43"/>
        <v>72445</v>
      </c>
      <c r="I109" s="62">
        <f t="shared" si="43"/>
        <v>78181</v>
      </c>
      <c r="J109" s="62">
        <f t="shared" ref="J109:K109" si="44">SUM(J106:J108)</f>
        <v>82889</v>
      </c>
      <c r="K109" s="62">
        <f t="shared" si="44"/>
        <v>79399</v>
      </c>
      <c r="L109" s="62">
        <f t="shared" ref="L109:M109" si="45">SUM(L106:L108)</f>
        <v>88180</v>
      </c>
      <c r="M109" s="62">
        <f t="shared" si="45"/>
        <v>68186</v>
      </c>
    </row>
    <row r="111" spans="1:13" x14ac:dyDescent="0.2">
      <c r="C111" s="61"/>
      <c r="D111" s="61"/>
      <c r="E111" s="61"/>
      <c r="F111" s="61"/>
      <c r="G111" s="61"/>
      <c r="H111" s="61"/>
      <c r="I111" s="61"/>
    </row>
    <row r="112" spans="1:13" x14ac:dyDescent="0.2">
      <c r="A112" s="128" t="s">
        <v>39</v>
      </c>
      <c r="B112" s="45" t="s">
        <v>206</v>
      </c>
      <c r="C112" s="53">
        <f>市町入込数2!D13</f>
        <v>4811000</v>
      </c>
      <c r="D112" s="53">
        <f>市町入込数2!E13</f>
        <v>4656068</v>
      </c>
      <c r="E112" s="53">
        <f>市町入込数2!F13</f>
        <v>4474029</v>
      </c>
      <c r="F112" s="53">
        <f>市町入込数2!G13</f>
        <v>4443024</v>
      </c>
      <c r="G112" s="53">
        <f>市町入込数2!H13</f>
        <v>4603139</v>
      </c>
      <c r="H112" s="53">
        <f>市町入込数2!I13</f>
        <v>4748437</v>
      </c>
      <c r="I112" s="53">
        <f>市町入込数2!J13</f>
        <v>4702677</v>
      </c>
      <c r="J112" s="53">
        <f>市町入込数2!K13</f>
        <v>5279808</v>
      </c>
      <c r="K112" s="53">
        <f>市町入込数2!L13</f>
        <v>5142792</v>
      </c>
      <c r="L112" s="53">
        <f>市町入込数2!M13</f>
        <v>5618265</v>
      </c>
      <c r="M112" s="53">
        <f>市町入込数2!N13</f>
        <v>3428935</v>
      </c>
    </row>
    <row r="113" spans="1:13" x14ac:dyDescent="0.2">
      <c r="A113" s="89"/>
      <c r="B113" s="78" t="s">
        <v>207</v>
      </c>
      <c r="C113" s="60">
        <f>市町入込数2!O13</f>
        <v>238000</v>
      </c>
      <c r="D113" s="60">
        <f>市町入込数2!P13</f>
        <v>228696</v>
      </c>
      <c r="E113" s="60">
        <f>市町入込数2!Q13</f>
        <v>259572</v>
      </c>
      <c r="F113" s="60">
        <f>市町入込数2!R13</f>
        <v>276269</v>
      </c>
      <c r="G113" s="60">
        <f>市町入込数2!S13</f>
        <v>295484</v>
      </c>
      <c r="H113" s="60">
        <f>市町入込数2!T13</f>
        <v>309429</v>
      </c>
      <c r="I113" s="60">
        <f>市町入込数2!U13</f>
        <v>311532</v>
      </c>
      <c r="J113" s="60">
        <f>市町入込数2!V13</f>
        <v>310893</v>
      </c>
      <c r="K113" s="60">
        <f>市町入込数2!W13</f>
        <v>342498</v>
      </c>
      <c r="L113" s="60">
        <f>市町入込数2!X13</f>
        <v>295298</v>
      </c>
      <c r="M113" s="55">
        <f>市町入込数2!Y13</f>
        <v>196922</v>
      </c>
    </row>
    <row r="114" spans="1:13" x14ac:dyDescent="0.2">
      <c r="B114" t="s">
        <v>199</v>
      </c>
      <c r="C114" s="61">
        <v>226</v>
      </c>
      <c r="D114" s="61">
        <v>216</v>
      </c>
      <c r="E114" s="61">
        <v>247</v>
      </c>
      <c r="F114" s="61">
        <v>261</v>
      </c>
      <c r="G114" s="61">
        <v>280</v>
      </c>
      <c r="H114" s="61">
        <v>290</v>
      </c>
      <c r="I114" s="96">
        <v>295</v>
      </c>
      <c r="J114" s="86">
        <f>宿泊者数!K19</f>
        <v>296</v>
      </c>
      <c r="K114" s="86">
        <f>宿泊者数!K42</f>
        <v>326.46199999999999</v>
      </c>
      <c r="L114" s="175">
        <f>宿泊者数!K65</f>
        <v>282.48599999999999</v>
      </c>
      <c r="M114" s="175">
        <f>宿泊者数!K88</f>
        <v>191.43100000000001</v>
      </c>
    </row>
    <row r="115" spans="1:13" x14ac:dyDescent="0.2">
      <c r="B115" t="s">
        <v>200</v>
      </c>
      <c r="C115" s="61">
        <v>12</v>
      </c>
      <c r="D115" s="61">
        <v>12</v>
      </c>
      <c r="E115" s="61">
        <v>13</v>
      </c>
      <c r="F115" s="61">
        <v>15</v>
      </c>
      <c r="G115" s="61">
        <v>15</v>
      </c>
      <c r="H115" s="61">
        <v>18</v>
      </c>
      <c r="I115" s="95">
        <v>16</v>
      </c>
      <c r="J115" s="86">
        <f>宿泊者数!K20</f>
        <v>15</v>
      </c>
      <c r="K115" s="86">
        <f>宿泊者数!K43</f>
        <v>16.036000000000001</v>
      </c>
      <c r="L115" s="57">
        <f>宿泊者数!K66</f>
        <v>12.811999999999999</v>
      </c>
      <c r="M115" s="57">
        <f>宿泊者数!K89</f>
        <v>5.4909999999999997</v>
      </c>
    </row>
    <row r="116" spans="1:13" x14ac:dyDescent="0.2">
      <c r="B116" t="s">
        <v>201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95">
        <v>0</v>
      </c>
      <c r="J116" s="86">
        <f>宿泊者数!K21</f>
        <v>0</v>
      </c>
      <c r="K116" s="86">
        <f>宿泊者数!K44</f>
        <v>0</v>
      </c>
      <c r="L116" s="57">
        <f>宿泊者数!K67</f>
        <v>0</v>
      </c>
      <c r="M116" s="57">
        <f>宿泊者数!K90</f>
        <v>0</v>
      </c>
    </row>
    <row r="117" spans="1:13" x14ac:dyDescent="0.2">
      <c r="B117" t="s">
        <v>202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95">
        <v>0</v>
      </c>
      <c r="J117" s="86">
        <f>宿泊者数!K22</f>
        <v>0</v>
      </c>
      <c r="K117" s="86">
        <f>宿泊者数!K45</f>
        <v>0</v>
      </c>
      <c r="L117" s="57">
        <f>宿泊者数!K68</f>
        <v>0</v>
      </c>
      <c r="M117" s="57">
        <f>宿泊者数!K91</f>
        <v>0</v>
      </c>
    </row>
    <row r="118" spans="1:13" x14ac:dyDescent="0.2">
      <c r="B118" t="s">
        <v>203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95">
        <v>0</v>
      </c>
      <c r="J118" s="86">
        <f>宿泊者数!K23</f>
        <v>0</v>
      </c>
      <c r="K118" s="86">
        <f>宿泊者数!K46</f>
        <v>0</v>
      </c>
      <c r="L118" s="57">
        <f>宿泊者数!K69</f>
        <v>0</v>
      </c>
      <c r="M118" s="57">
        <f>宿泊者数!K92</f>
        <v>0</v>
      </c>
    </row>
    <row r="119" spans="1:13" x14ac:dyDescent="0.2">
      <c r="A119" s="56"/>
      <c r="B119" s="56" t="s">
        <v>204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95">
        <v>0</v>
      </c>
      <c r="J119" s="86">
        <f>宿泊者数!K24</f>
        <v>0</v>
      </c>
      <c r="K119" s="86">
        <f>宿泊者数!K47</f>
        <v>0</v>
      </c>
      <c r="L119" s="57">
        <f>宿泊者数!K70</f>
        <v>0</v>
      </c>
      <c r="M119" s="57">
        <f>宿泊者数!K93</f>
        <v>0</v>
      </c>
    </row>
    <row r="120" spans="1:13" x14ac:dyDescent="0.2">
      <c r="A120" s="78"/>
      <c r="B120" s="78" t="s">
        <v>205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97">
        <v>0</v>
      </c>
      <c r="J120" s="86">
        <f>宿泊者数!K25</f>
        <v>0</v>
      </c>
      <c r="K120" s="86">
        <f>宿泊者数!K48</f>
        <v>0</v>
      </c>
      <c r="L120" s="62">
        <f>宿泊者数!K71</f>
        <v>0</v>
      </c>
      <c r="M120" s="62">
        <f>宿泊者数!K94</f>
        <v>0</v>
      </c>
    </row>
    <row r="121" spans="1:13" x14ac:dyDescent="0.2">
      <c r="A121" s="111" t="s">
        <v>38</v>
      </c>
      <c r="B121" s="45" t="s">
        <v>206</v>
      </c>
      <c r="C121" s="53">
        <f>市町入込数2!D14</f>
        <v>2169000</v>
      </c>
      <c r="D121" s="53">
        <f>市町入込数2!E14</f>
        <v>2163663</v>
      </c>
      <c r="E121" s="53">
        <f>市町入込数2!F14</f>
        <v>2208737</v>
      </c>
      <c r="F121" s="53">
        <f>市町入込数2!G14</f>
        <v>2156222</v>
      </c>
      <c r="G121" s="53">
        <f>市町入込数2!H14</f>
        <v>2080382</v>
      </c>
      <c r="H121" s="53">
        <f>市町入込数2!I14</f>
        <v>2144751</v>
      </c>
      <c r="I121" s="53">
        <f>市町入込数2!J14</f>
        <v>2137454</v>
      </c>
      <c r="J121" s="53">
        <f>市町入込数2!K14</f>
        <v>2068989</v>
      </c>
      <c r="K121" s="53">
        <f>市町入込数2!L14</f>
        <v>2210483</v>
      </c>
      <c r="L121" s="53">
        <f>市町入込数2!M14</f>
        <v>2096750</v>
      </c>
      <c r="M121" s="55">
        <f>市町入込数2!N14</f>
        <v>1257107</v>
      </c>
    </row>
    <row r="122" spans="1:13" x14ac:dyDescent="0.2">
      <c r="A122" s="89"/>
      <c r="B122" s="78" t="s">
        <v>207</v>
      </c>
      <c r="C122" s="60">
        <f>市町入込数2!O14</f>
        <v>112000</v>
      </c>
      <c r="D122" s="60">
        <f>市町入込数2!P14</f>
        <v>108924</v>
      </c>
      <c r="E122" s="60">
        <f>市町入込数2!Q14</f>
        <v>110334</v>
      </c>
      <c r="F122" s="60">
        <f>市町入込数2!R14</f>
        <v>102489</v>
      </c>
      <c r="G122" s="60">
        <f>市町入込数2!S14</f>
        <v>107907</v>
      </c>
      <c r="H122" s="60">
        <f>市町入込数2!T14</f>
        <v>116032</v>
      </c>
      <c r="I122" s="60">
        <f>市町入込数2!U14</f>
        <v>123823</v>
      </c>
      <c r="J122" s="60">
        <f>市町入込数2!V14</f>
        <v>122581</v>
      </c>
      <c r="K122" s="60">
        <f>市町入込数2!W14</f>
        <v>103244</v>
      </c>
      <c r="L122" s="60">
        <f>市町入込数2!X14</f>
        <v>107757</v>
      </c>
      <c r="M122" s="55">
        <f>市町入込数2!Y14</f>
        <v>78409</v>
      </c>
    </row>
    <row r="123" spans="1:13" x14ac:dyDescent="0.2">
      <c r="B123" t="s">
        <v>199</v>
      </c>
      <c r="C123" s="61">
        <v>100</v>
      </c>
      <c r="D123" s="61">
        <v>97</v>
      </c>
      <c r="E123" s="61">
        <v>99</v>
      </c>
      <c r="F123" s="61">
        <v>93</v>
      </c>
      <c r="G123" s="61">
        <v>96</v>
      </c>
      <c r="H123" s="61">
        <v>105</v>
      </c>
      <c r="I123" s="96">
        <v>106</v>
      </c>
      <c r="J123" s="57">
        <f>宿泊者数!L19</f>
        <v>102</v>
      </c>
      <c r="K123" s="57">
        <f>宿泊者数!L42</f>
        <v>93.715999999999994</v>
      </c>
      <c r="L123" s="175">
        <f>宿泊者数!L65</f>
        <v>99.721000000000004</v>
      </c>
      <c r="M123" s="175">
        <f>宿泊者数!L88</f>
        <v>75.754999999999995</v>
      </c>
    </row>
    <row r="124" spans="1:13" x14ac:dyDescent="0.2">
      <c r="B124" t="s">
        <v>200</v>
      </c>
      <c r="C124" s="61">
        <v>7</v>
      </c>
      <c r="D124" s="61">
        <v>7</v>
      </c>
      <c r="E124" s="61">
        <v>6</v>
      </c>
      <c r="F124" s="61">
        <v>5</v>
      </c>
      <c r="G124" s="61">
        <v>5</v>
      </c>
      <c r="H124" s="61">
        <v>6</v>
      </c>
      <c r="I124" s="95">
        <v>5</v>
      </c>
      <c r="J124" s="57">
        <f>宿泊者数!L20</f>
        <v>4</v>
      </c>
      <c r="K124" s="57">
        <f>宿泊者数!L43</f>
        <v>4.4210000000000003</v>
      </c>
      <c r="L124" s="57">
        <f>宿泊者数!L66</f>
        <v>3.9180000000000001</v>
      </c>
      <c r="M124" s="57">
        <f>宿泊者数!L89</f>
        <v>0.628</v>
      </c>
    </row>
    <row r="125" spans="1:13" x14ac:dyDescent="0.2">
      <c r="B125" t="s">
        <v>201</v>
      </c>
      <c r="C125" s="61">
        <v>0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95">
        <v>0</v>
      </c>
      <c r="J125" s="57">
        <f>宿泊者数!L21</f>
        <v>0</v>
      </c>
      <c r="K125" s="57">
        <f>宿泊者数!L44</f>
        <v>0</v>
      </c>
      <c r="L125" s="57">
        <f>宿泊者数!L67</f>
        <v>0</v>
      </c>
      <c r="M125" s="57">
        <f>宿泊者数!L90</f>
        <v>0</v>
      </c>
    </row>
    <row r="126" spans="1:13" x14ac:dyDescent="0.2">
      <c r="B126" t="s">
        <v>202</v>
      </c>
      <c r="C126" s="61">
        <v>5</v>
      </c>
      <c r="D126" s="61">
        <v>5</v>
      </c>
      <c r="E126" s="61">
        <v>5</v>
      </c>
      <c r="F126" s="61">
        <v>5</v>
      </c>
      <c r="G126" s="61">
        <v>7</v>
      </c>
      <c r="H126" s="61">
        <v>6</v>
      </c>
      <c r="I126" s="95">
        <v>13</v>
      </c>
      <c r="J126" s="57">
        <f>宿泊者数!L22</f>
        <v>16</v>
      </c>
      <c r="K126" s="57">
        <f>宿泊者数!L45</f>
        <v>5.1070000000000002</v>
      </c>
      <c r="L126" s="57">
        <f>宿泊者数!L68</f>
        <v>4.1180000000000003</v>
      </c>
      <c r="M126" s="57">
        <f>宿泊者数!L91</f>
        <v>0</v>
      </c>
    </row>
    <row r="127" spans="1:13" x14ac:dyDescent="0.2">
      <c r="B127" t="s">
        <v>203</v>
      </c>
      <c r="C127" s="61">
        <v>0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95">
        <v>0</v>
      </c>
      <c r="J127" s="57">
        <f>宿泊者数!L23</f>
        <v>0</v>
      </c>
      <c r="K127" s="57">
        <f>宿泊者数!L46</f>
        <v>0</v>
      </c>
      <c r="L127" s="57">
        <f>宿泊者数!L69</f>
        <v>0</v>
      </c>
      <c r="M127" s="57">
        <f>宿泊者数!L92</f>
        <v>2.0259999999999998</v>
      </c>
    </row>
    <row r="128" spans="1:13" x14ac:dyDescent="0.2">
      <c r="B128" t="s">
        <v>204</v>
      </c>
      <c r="C128" s="61">
        <v>0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95">
        <v>0</v>
      </c>
      <c r="J128" s="57">
        <f>宿泊者数!L24</f>
        <v>0</v>
      </c>
      <c r="K128" s="57">
        <f>宿泊者数!L47</f>
        <v>0</v>
      </c>
      <c r="L128" s="57">
        <f>宿泊者数!L70</f>
        <v>0</v>
      </c>
      <c r="M128" s="57">
        <f>宿泊者数!L93</f>
        <v>0</v>
      </c>
    </row>
    <row r="129" spans="1:13" x14ac:dyDescent="0.2">
      <c r="A129" s="78"/>
      <c r="B129" s="78" t="s">
        <v>205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97">
        <v>0</v>
      </c>
      <c r="J129" s="57">
        <f>宿泊者数!L25</f>
        <v>0</v>
      </c>
      <c r="K129" s="57">
        <f>宿泊者数!L48</f>
        <v>0</v>
      </c>
      <c r="L129" s="62">
        <f>宿泊者数!L71</f>
        <v>0</v>
      </c>
      <c r="M129" s="62">
        <f>宿泊者数!L94</f>
        <v>0</v>
      </c>
    </row>
    <row r="130" spans="1:13" x14ac:dyDescent="0.2">
      <c r="A130" s="111" t="s">
        <v>37</v>
      </c>
      <c r="B130" s="45" t="s">
        <v>206</v>
      </c>
      <c r="C130" s="53">
        <f>市町入込数2!D15</f>
        <v>1014000</v>
      </c>
      <c r="D130" s="53">
        <f>市町入込数2!E15</f>
        <v>1009124</v>
      </c>
      <c r="E130" s="53">
        <f>市町入込数2!F15</f>
        <v>1001703</v>
      </c>
      <c r="F130" s="53">
        <f>市町入込数2!G15</f>
        <v>1088302</v>
      </c>
      <c r="G130" s="53">
        <f>市町入込数2!H15</f>
        <v>988411</v>
      </c>
      <c r="H130" s="53">
        <f>市町入込数2!I15</f>
        <v>929534</v>
      </c>
      <c r="I130" s="53">
        <f>市町入込数2!J15</f>
        <v>954068</v>
      </c>
      <c r="J130" s="53">
        <f>市町入込数2!K15</f>
        <v>969534</v>
      </c>
      <c r="K130" s="53">
        <f>市町入込数2!L15</f>
        <v>1051483</v>
      </c>
      <c r="L130" s="53">
        <f>市町入込数2!M15</f>
        <v>1140705</v>
      </c>
      <c r="M130" s="55">
        <f>市町入込数2!N15</f>
        <v>834882</v>
      </c>
    </row>
    <row r="131" spans="1:13" x14ac:dyDescent="0.2">
      <c r="A131" s="89"/>
      <c r="B131" s="78" t="s">
        <v>207</v>
      </c>
      <c r="C131" s="60">
        <f>市町入込数2!O15</f>
        <v>77000</v>
      </c>
      <c r="D131" s="60">
        <f>市町入込数2!P15</f>
        <v>75620</v>
      </c>
      <c r="E131" s="60">
        <f>市町入込数2!Q15</f>
        <v>70856</v>
      </c>
      <c r="F131" s="60">
        <f>市町入込数2!R15</f>
        <v>54983</v>
      </c>
      <c r="G131" s="60">
        <f>市町入込数2!S15</f>
        <v>49961</v>
      </c>
      <c r="H131" s="60">
        <f>市町入込数2!T15</f>
        <v>53667</v>
      </c>
      <c r="I131" s="60">
        <f>市町入込数2!U15</f>
        <v>51900</v>
      </c>
      <c r="J131" s="60">
        <f>市町入込数2!V15</f>
        <v>54403</v>
      </c>
      <c r="K131" s="60">
        <f>市町入込数2!W15</f>
        <v>54620</v>
      </c>
      <c r="L131" s="60">
        <f>市町入込数2!X15</f>
        <v>72619</v>
      </c>
      <c r="M131" s="55">
        <f>市町入込数2!Y15</f>
        <v>62738</v>
      </c>
    </row>
    <row r="132" spans="1:13" x14ac:dyDescent="0.2">
      <c r="B132" t="s">
        <v>199</v>
      </c>
      <c r="C132" s="61">
        <v>54</v>
      </c>
      <c r="D132" s="61">
        <v>58</v>
      </c>
      <c r="E132" s="61">
        <v>56</v>
      </c>
      <c r="F132" s="61">
        <v>52</v>
      </c>
      <c r="G132" s="61">
        <v>47</v>
      </c>
      <c r="H132" s="61">
        <v>51</v>
      </c>
      <c r="I132" s="96">
        <v>50</v>
      </c>
      <c r="J132" s="86">
        <f>宿泊者数!M19</f>
        <v>52</v>
      </c>
      <c r="K132" s="86">
        <f>宿泊者数!M42</f>
        <v>25.521000000000001</v>
      </c>
      <c r="L132" s="175">
        <f>宿泊者数!M65</f>
        <v>46.026000000000003</v>
      </c>
      <c r="M132" s="175">
        <f>宿泊者数!M88</f>
        <v>43.103999999999999</v>
      </c>
    </row>
    <row r="133" spans="1:13" x14ac:dyDescent="0.2">
      <c r="B133" t="s">
        <v>200</v>
      </c>
      <c r="C133" s="61">
        <v>18</v>
      </c>
      <c r="D133" s="61">
        <v>18</v>
      </c>
      <c r="E133" s="61">
        <v>15</v>
      </c>
      <c r="F133" s="61">
        <v>3</v>
      </c>
      <c r="G133" s="61">
        <v>3</v>
      </c>
      <c r="H133" s="61">
        <v>3</v>
      </c>
      <c r="I133" s="95">
        <v>2</v>
      </c>
      <c r="J133" s="86">
        <f>宿泊者数!M20</f>
        <v>2</v>
      </c>
      <c r="K133" s="86">
        <f>宿泊者数!M43</f>
        <v>29.099</v>
      </c>
      <c r="L133" s="57">
        <f>宿泊者数!M66</f>
        <v>26.593</v>
      </c>
      <c r="M133" s="57">
        <f>宿泊者数!M89</f>
        <v>19.634</v>
      </c>
    </row>
    <row r="134" spans="1:13" x14ac:dyDescent="0.2">
      <c r="B134" t="s">
        <v>201</v>
      </c>
      <c r="C134" s="61">
        <v>5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95">
        <v>0</v>
      </c>
      <c r="J134" s="86">
        <f>宿泊者数!M21</f>
        <v>0</v>
      </c>
      <c r="K134" s="86">
        <f>宿泊者数!M44</f>
        <v>0</v>
      </c>
      <c r="L134" s="57">
        <f>宿泊者数!M67</f>
        <v>0</v>
      </c>
      <c r="M134" s="57">
        <f>宿泊者数!M90</f>
        <v>0</v>
      </c>
    </row>
    <row r="135" spans="1:13" x14ac:dyDescent="0.2">
      <c r="B135" t="s">
        <v>202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95">
        <v>0</v>
      </c>
      <c r="J135" s="86">
        <f>宿泊者数!M22</f>
        <v>0</v>
      </c>
      <c r="K135" s="86">
        <f>宿泊者数!M45</f>
        <v>0</v>
      </c>
      <c r="L135" s="57">
        <f>宿泊者数!M68</f>
        <v>0</v>
      </c>
      <c r="M135" s="57">
        <f>宿泊者数!M91</f>
        <v>0</v>
      </c>
    </row>
    <row r="136" spans="1:13" x14ac:dyDescent="0.2">
      <c r="B136" t="s">
        <v>203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95">
        <v>0</v>
      </c>
      <c r="J136" s="86">
        <f>宿泊者数!M23</f>
        <v>0</v>
      </c>
      <c r="K136" s="86">
        <f>宿泊者数!M46</f>
        <v>0</v>
      </c>
      <c r="L136" s="57">
        <f>宿泊者数!M69</f>
        <v>0</v>
      </c>
      <c r="M136" s="57">
        <f>宿泊者数!M92</f>
        <v>0</v>
      </c>
    </row>
    <row r="137" spans="1:13" x14ac:dyDescent="0.2">
      <c r="A137" s="56"/>
      <c r="B137" s="56" t="s">
        <v>204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95">
        <v>0</v>
      </c>
      <c r="J137" s="86">
        <f>宿泊者数!M24</f>
        <v>0</v>
      </c>
      <c r="K137" s="86">
        <f>宿泊者数!M47</f>
        <v>0</v>
      </c>
      <c r="L137" s="57">
        <f>宿泊者数!M70</f>
        <v>0</v>
      </c>
      <c r="M137" s="57">
        <f>宿泊者数!M93</f>
        <v>0</v>
      </c>
    </row>
    <row r="138" spans="1:13" x14ac:dyDescent="0.2">
      <c r="A138" s="78"/>
      <c r="B138" s="78" t="s">
        <v>205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0</v>
      </c>
      <c r="I138" s="97">
        <v>0</v>
      </c>
      <c r="J138" s="86">
        <f>宿泊者数!M25</f>
        <v>0</v>
      </c>
      <c r="K138" s="86">
        <f>宿泊者数!M48</f>
        <v>0</v>
      </c>
      <c r="L138" s="62">
        <f>宿泊者数!M71</f>
        <v>0</v>
      </c>
      <c r="M138" s="62">
        <f>宿泊者数!M94</f>
        <v>0</v>
      </c>
    </row>
    <row r="139" spans="1:13" x14ac:dyDescent="0.2">
      <c r="A139" s="111" t="s">
        <v>36</v>
      </c>
      <c r="B139" s="45" t="s">
        <v>206</v>
      </c>
      <c r="C139" s="53">
        <f>市町入込数2!D16</f>
        <v>139000</v>
      </c>
      <c r="D139" s="53">
        <f>市町入込数2!E16</f>
        <v>116511</v>
      </c>
      <c r="E139" s="53">
        <f>市町入込数2!F16</f>
        <v>126455</v>
      </c>
      <c r="F139" s="53">
        <f>市町入込数2!G16</f>
        <v>126533</v>
      </c>
      <c r="G139" s="53">
        <f>市町入込数2!H16</f>
        <v>124104</v>
      </c>
      <c r="H139" s="53">
        <f>市町入込数2!I16</f>
        <v>124514</v>
      </c>
      <c r="I139" s="53">
        <f>市町入込数2!J16</f>
        <v>128264</v>
      </c>
      <c r="J139" s="53">
        <f>市町入込数2!K16</f>
        <v>124446</v>
      </c>
      <c r="K139" s="53">
        <f>市町入込数2!L16</f>
        <v>128891</v>
      </c>
      <c r="L139" s="53">
        <f>市町入込数2!M16</f>
        <v>123796</v>
      </c>
      <c r="M139" s="55">
        <f>市町入込数2!N16</f>
        <v>95007</v>
      </c>
    </row>
    <row r="140" spans="1:13" x14ac:dyDescent="0.2">
      <c r="A140" s="89"/>
      <c r="B140" s="78" t="s">
        <v>207</v>
      </c>
      <c r="C140" s="60">
        <f>市町入込数2!O16</f>
        <v>0</v>
      </c>
      <c r="D140" s="60">
        <f>市町入込数2!P16</f>
        <v>0</v>
      </c>
      <c r="E140" s="60">
        <f>市町入込数2!Q16</f>
        <v>0</v>
      </c>
      <c r="F140" s="60">
        <f>市町入込数2!R16</f>
        <v>0</v>
      </c>
      <c r="G140" s="60">
        <f>市町入込数2!S16</f>
        <v>0</v>
      </c>
      <c r="H140" s="60">
        <f>市町入込数2!T16</f>
        <v>0</v>
      </c>
      <c r="I140" s="60">
        <f>市町入込数2!U16</f>
        <v>0</v>
      </c>
      <c r="J140" s="60">
        <f>市町入込数2!V16</f>
        <v>0</v>
      </c>
      <c r="K140" s="60">
        <f>市町入込数2!W16</f>
        <v>0</v>
      </c>
      <c r="L140" s="60">
        <f>市町入込数2!X16</f>
        <v>0</v>
      </c>
      <c r="M140" s="55">
        <f>市町入込数2!Y16</f>
        <v>0</v>
      </c>
    </row>
    <row r="141" spans="1:13" x14ac:dyDescent="0.2">
      <c r="B141" t="s">
        <v>199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96">
        <v>0</v>
      </c>
      <c r="J141" s="86">
        <f>宿泊者数!N19</f>
        <v>0</v>
      </c>
      <c r="K141" s="86">
        <f>宿泊者数!N42</f>
        <v>0</v>
      </c>
      <c r="L141" s="175">
        <f>宿泊者数!N65</f>
        <v>0</v>
      </c>
      <c r="M141" s="175">
        <f>宿泊者数!N88</f>
        <v>0</v>
      </c>
    </row>
    <row r="142" spans="1:13" x14ac:dyDescent="0.2">
      <c r="B142" t="s">
        <v>200</v>
      </c>
      <c r="C142" s="61">
        <v>0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95">
        <v>0</v>
      </c>
      <c r="J142" s="86">
        <f>宿泊者数!N20</f>
        <v>0</v>
      </c>
      <c r="K142" s="86">
        <f>宿泊者数!N43</f>
        <v>0</v>
      </c>
      <c r="L142" s="57">
        <f>宿泊者数!N66</f>
        <v>0</v>
      </c>
      <c r="M142" s="57">
        <f>宿泊者数!N89</f>
        <v>0</v>
      </c>
    </row>
    <row r="143" spans="1:13" x14ac:dyDescent="0.2">
      <c r="B143" t="s">
        <v>201</v>
      </c>
      <c r="C143" s="61">
        <v>0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95">
        <v>0</v>
      </c>
      <c r="J143" s="86">
        <f>宿泊者数!N21</f>
        <v>0</v>
      </c>
      <c r="K143" s="86">
        <f>宿泊者数!N44</f>
        <v>0</v>
      </c>
      <c r="L143" s="57">
        <f>宿泊者数!N67</f>
        <v>0</v>
      </c>
      <c r="M143" s="57">
        <f>宿泊者数!N90</f>
        <v>0</v>
      </c>
    </row>
    <row r="144" spans="1:13" x14ac:dyDescent="0.2">
      <c r="B144" t="s">
        <v>202</v>
      </c>
      <c r="C144" s="61">
        <v>0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95">
        <v>0</v>
      </c>
      <c r="J144" s="86">
        <f>宿泊者数!N22</f>
        <v>0</v>
      </c>
      <c r="K144" s="86">
        <f>宿泊者数!N45</f>
        <v>0</v>
      </c>
      <c r="L144" s="57">
        <f>宿泊者数!N68</f>
        <v>0</v>
      </c>
      <c r="M144" s="57">
        <f>宿泊者数!N91</f>
        <v>0</v>
      </c>
    </row>
    <row r="145" spans="1:13" x14ac:dyDescent="0.2">
      <c r="B145" t="s">
        <v>203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95">
        <v>0</v>
      </c>
      <c r="J145" s="86">
        <f>宿泊者数!N23</f>
        <v>0</v>
      </c>
      <c r="K145" s="86">
        <f>宿泊者数!N46</f>
        <v>0</v>
      </c>
      <c r="L145" s="57">
        <f>宿泊者数!N69</f>
        <v>0</v>
      </c>
      <c r="M145" s="57">
        <f>宿泊者数!N92</f>
        <v>0</v>
      </c>
    </row>
    <row r="146" spans="1:13" x14ac:dyDescent="0.2">
      <c r="B146" t="s">
        <v>204</v>
      </c>
      <c r="C146" s="61">
        <v>0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95">
        <v>0</v>
      </c>
      <c r="J146" s="86">
        <f>宿泊者数!N24</f>
        <v>0</v>
      </c>
      <c r="K146" s="86">
        <f>宿泊者数!N47</f>
        <v>0</v>
      </c>
      <c r="L146" s="57">
        <f>宿泊者数!N70</f>
        <v>0</v>
      </c>
      <c r="M146" s="57">
        <f>宿泊者数!N93</f>
        <v>0</v>
      </c>
    </row>
    <row r="147" spans="1:13" x14ac:dyDescent="0.2">
      <c r="A147" s="78"/>
      <c r="B147" s="78" t="s">
        <v>205</v>
      </c>
      <c r="C147" s="60">
        <v>0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97">
        <v>0</v>
      </c>
      <c r="J147" s="86">
        <f>宿泊者数!N25</f>
        <v>0</v>
      </c>
      <c r="K147" s="86">
        <f>宿泊者数!N48</f>
        <v>0</v>
      </c>
      <c r="L147" s="62">
        <f>宿泊者数!N71</f>
        <v>0</v>
      </c>
      <c r="M147" s="62">
        <f>宿泊者数!N94</f>
        <v>0</v>
      </c>
    </row>
    <row r="148" spans="1:13" x14ac:dyDescent="0.2">
      <c r="A148" s="111" t="s">
        <v>34</v>
      </c>
      <c r="B148" s="45" t="s">
        <v>206</v>
      </c>
      <c r="C148" s="53">
        <f>市町入込数2!D17</f>
        <v>503000</v>
      </c>
      <c r="D148" s="53">
        <f>市町入込数2!E17</f>
        <v>410666</v>
      </c>
      <c r="E148" s="53">
        <f>市町入込数2!F17</f>
        <v>481707</v>
      </c>
      <c r="F148" s="53">
        <f>市町入込数2!G17</f>
        <v>529555</v>
      </c>
      <c r="G148" s="53">
        <f>市町入込数2!H17</f>
        <v>457668</v>
      </c>
      <c r="H148" s="53">
        <f>市町入込数2!I17</f>
        <v>431428</v>
      </c>
      <c r="I148" s="53">
        <f>市町入込数2!J17</f>
        <v>413275</v>
      </c>
      <c r="J148" s="53">
        <f>市町入込数2!K17</f>
        <v>373896</v>
      </c>
      <c r="K148" s="53">
        <f>市町入込数2!L17</f>
        <v>381942</v>
      </c>
      <c r="L148" s="53">
        <f>市町入込数2!M17</f>
        <v>392577</v>
      </c>
      <c r="M148" s="55">
        <f>市町入込数2!N17</f>
        <v>196981</v>
      </c>
    </row>
    <row r="149" spans="1:13" x14ac:dyDescent="0.2">
      <c r="A149" s="89"/>
      <c r="B149" s="78" t="s">
        <v>207</v>
      </c>
      <c r="C149" s="60">
        <f>市町入込数2!O17</f>
        <v>0</v>
      </c>
      <c r="D149" s="60">
        <f>市町入込数2!P17</f>
        <v>0</v>
      </c>
      <c r="E149" s="60">
        <f>市町入込数2!Q17</f>
        <v>0</v>
      </c>
      <c r="F149" s="60">
        <f>市町入込数2!R17</f>
        <v>0</v>
      </c>
      <c r="G149" s="60">
        <f>市町入込数2!S17</f>
        <v>0</v>
      </c>
      <c r="H149" s="60">
        <f>市町入込数2!T17</f>
        <v>0</v>
      </c>
      <c r="I149" s="60">
        <f>市町入込数2!U17</f>
        <v>0</v>
      </c>
      <c r="J149" s="60">
        <f>市町入込数2!V17</f>
        <v>0</v>
      </c>
      <c r="K149" s="60">
        <f>市町入込数2!W17</f>
        <v>0</v>
      </c>
      <c r="L149" s="60">
        <f>市町入込数2!X17</f>
        <v>0</v>
      </c>
      <c r="M149" s="55">
        <f>市町入込数2!Y17</f>
        <v>0</v>
      </c>
    </row>
    <row r="150" spans="1:13" x14ac:dyDescent="0.2">
      <c r="B150" t="s">
        <v>199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96">
        <v>0</v>
      </c>
      <c r="J150" s="86">
        <f>宿泊者数!O19</f>
        <v>0</v>
      </c>
      <c r="K150" s="86">
        <f>宿泊者数!O42</f>
        <v>0</v>
      </c>
      <c r="L150" s="175">
        <f>宿泊者数!O65</f>
        <v>0</v>
      </c>
      <c r="M150" s="175">
        <f>宿泊者数!O88</f>
        <v>0</v>
      </c>
    </row>
    <row r="151" spans="1:13" x14ac:dyDescent="0.2">
      <c r="B151" t="s">
        <v>200</v>
      </c>
      <c r="C151" s="61">
        <v>0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95">
        <v>0</v>
      </c>
      <c r="J151" s="86">
        <f>宿泊者数!O20</f>
        <v>0</v>
      </c>
      <c r="K151" s="86">
        <f>宿泊者数!O43</f>
        <v>0</v>
      </c>
      <c r="L151" s="57">
        <f>宿泊者数!O66</f>
        <v>0</v>
      </c>
      <c r="M151" s="57">
        <f>宿泊者数!O89</f>
        <v>0</v>
      </c>
    </row>
    <row r="152" spans="1:13" x14ac:dyDescent="0.2">
      <c r="B152" t="s">
        <v>201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95">
        <v>0</v>
      </c>
      <c r="J152" s="86">
        <f>宿泊者数!O21</f>
        <v>0</v>
      </c>
      <c r="K152" s="86">
        <f>宿泊者数!O44</f>
        <v>0</v>
      </c>
      <c r="L152" s="57">
        <f>宿泊者数!O67</f>
        <v>0</v>
      </c>
      <c r="M152" s="57">
        <f>宿泊者数!O90</f>
        <v>0</v>
      </c>
    </row>
    <row r="153" spans="1:13" x14ac:dyDescent="0.2">
      <c r="B153" t="s">
        <v>202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95">
        <v>0</v>
      </c>
      <c r="J153" s="86">
        <f>宿泊者数!O22</f>
        <v>0</v>
      </c>
      <c r="K153" s="86">
        <f>宿泊者数!O45</f>
        <v>0</v>
      </c>
      <c r="L153" s="57">
        <f>宿泊者数!O68</f>
        <v>0</v>
      </c>
      <c r="M153" s="57">
        <f>宿泊者数!O91</f>
        <v>0</v>
      </c>
    </row>
    <row r="154" spans="1:13" x14ac:dyDescent="0.2">
      <c r="B154" t="s">
        <v>203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95">
        <v>0</v>
      </c>
      <c r="J154" s="86">
        <f>宿泊者数!O23</f>
        <v>0</v>
      </c>
      <c r="K154" s="86">
        <f>宿泊者数!O46</f>
        <v>0</v>
      </c>
      <c r="L154" s="57">
        <f>宿泊者数!O69</f>
        <v>0</v>
      </c>
      <c r="M154" s="57">
        <f>宿泊者数!O92</f>
        <v>0</v>
      </c>
    </row>
    <row r="155" spans="1:13" x14ac:dyDescent="0.2">
      <c r="B155" t="s">
        <v>204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95">
        <v>0</v>
      </c>
      <c r="J155" s="86">
        <f>宿泊者数!O24</f>
        <v>0</v>
      </c>
      <c r="K155" s="86">
        <f>宿泊者数!O47</f>
        <v>0</v>
      </c>
      <c r="L155" s="57">
        <f>宿泊者数!O70</f>
        <v>0</v>
      </c>
      <c r="M155" s="57">
        <f>宿泊者数!O93</f>
        <v>0</v>
      </c>
    </row>
    <row r="156" spans="1:13" x14ac:dyDescent="0.2">
      <c r="A156" s="78"/>
      <c r="B156" s="78" t="s">
        <v>205</v>
      </c>
      <c r="C156" s="55">
        <v>0</v>
      </c>
      <c r="D156" s="60">
        <v>0</v>
      </c>
      <c r="E156" s="60">
        <v>0</v>
      </c>
      <c r="F156" s="60">
        <v>0</v>
      </c>
      <c r="G156" s="60">
        <v>0</v>
      </c>
      <c r="H156" s="60">
        <v>0</v>
      </c>
      <c r="I156" s="97">
        <v>0</v>
      </c>
      <c r="J156" s="86">
        <f>宿泊者数!O25</f>
        <v>0</v>
      </c>
      <c r="K156" s="86">
        <f>宿泊者数!O48</f>
        <v>0</v>
      </c>
      <c r="L156" s="62">
        <f>宿泊者数!O71</f>
        <v>0</v>
      </c>
      <c r="M156" s="62">
        <f>宿泊者数!O94</f>
        <v>0</v>
      </c>
    </row>
    <row r="157" spans="1:13" x14ac:dyDescent="0.2">
      <c r="A157" s="129" t="s">
        <v>262</v>
      </c>
      <c r="B157" s="129" t="s">
        <v>206</v>
      </c>
      <c r="C157" s="116">
        <f>C112+C121+C130+C139+C148</f>
        <v>8636000</v>
      </c>
      <c r="D157" s="116">
        <f t="shared" ref="D157:I157" si="46">D112+D121+D130+D139+D148</f>
        <v>8356032</v>
      </c>
      <c r="E157" s="116">
        <f t="shared" si="46"/>
        <v>8292631</v>
      </c>
      <c r="F157" s="116">
        <f t="shared" si="46"/>
        <v>8343636</v>
      </c>
      <c r="G157" s="116">
        <f t="shared" si="46"/>
        <v>8253704</v>
      </c>
      <c r="H157" s="116">
        <f t="shared" si="46"/>
        <v>8378664</v>
      </c>
      <c r="I157" s="116">
        <f t="shared" si="46"/>
        <v>8335738</v>
      </c>
      <c r="J157" s="116">
        <f t="shared" ref="J157:K157" si="47">J112+J121+J130+J139+J148</f>
        <v>8816673</v>
      </c>
      <c r="K157" s="116">
        <f t="shared" si="47"/>
        <v>8915591</v>
      </c>
      <c r="L157" s="116">
        <f t="shared" ref="L157:M157" si="48">L112+L121+L130+L139+L148</f>
        <v>9372093</v>
      </c>
      <c r="M157" s="117">
        <f t="shared" si="48"/>
        <v>5812912</v>
      </c>
    </row>
    <row r="158" spans="1:13" x14ac:dyDescent="0.2">
      <c r="A158" s="85"/>
      <c r="B158" s="130" t="s">
        <v>207</v>
      </c>
      <c r="C158" s="117">
        <f t="shared" ref="C158:I158" si="49">C113+C122+C131+C140+C149</f>
        <v>427000</v>
      </c>
      <c r="D158" s="117">
        <f t="shared" si="49"/>
        <v>413240</v>
      </c>
      <c r="E158" s="117">
        <f t="shared" si="49"/>
        <v>440762</v>
      </c>
      <c r="F158" s="117">
        <f t="shared" si="49"/>
        <v>433741</v>
      </c>
      <c r="G158" s="117">
        <f t="shared" si="49"/>
        <v>453352</v>
      </c>
      <c r="H158" s="117">
        <f t="shared" si="49"/>
        <v>479128</v>
      </c>
      <c r="I158" s="117">
        <f t="shared" si="49"/>
        <v>487255</v>
      </c>
      <c r="J158" s="117">
        <f t="shared" ref="J158:K158" si="50">J113+J122+J131+J140+J149</f>
        <v>487877</v>
      </c>
      <c r="K158" s="117">
        <f t="shared" si="50"/>
        <v>500362</v>
      </c>
      <c r="L158" s="117">
        <f t="shared" ref="L158:M158" si="51">L113+L122+L131+L140+L149</f>
        <v>475674</v>
      </c>
      <c r="M158" s="117">
        <f t="shared" si="51"/>
        <v>338069</v>
      </c>
    </row>
    <row r="159" spans="1:13" x14ac:dyDescent="0.2">
      <c r="A159" s="85"/>
      <c r="B159" s="131" t="s">
        <v>265</v>
      </c>
      <c r="C159" s="132">
        <f>C157+C158</f>
        <v>9063000</v>
      </c>
      <c r="D159" s="132">
        <f t="shared" ref="D159:I159" si="52">D157+D158</f>
        <v>8769272</v>
      </c>
      <c r="E159" s="132">
        <f t="shared" si="52"/>
        <v>8733393</v>
      </c>
      <c r="F159" s="132">
        <f t="shared" si="52"/>
        <v>8777377</v>
      </c>
      <c r="G159" s="132">
        <f t="shared" si="52"/>
        <v>8707056</v>
      </c>
      <c r="H159" s="132">
        <f t="shared" si="52"/>
        <v>8857792</v>
      </c>
      <c r="I159" s="132">
        <f t="shared" si="52"/>
        <v>8822993</v>
      </c>
      <c r="J159" s="132">
        <f t="shared" ref="J159:K159" si="53">J157+J158</f>
        <v>9304550</v>
      </c>
      <c r="K159" s="132">
        <f t="shared" si="53"/>
        <v>9415953</v>
      </c>
      <c r="L159" s="132">
        <f t="shared" ref="L159:M159" si="54">L157+L158</f>
        <v>9847767</v>
      </c>
      <c r="M159" s="132">
        <f t="shared" si="54"/>
        <v>6150981</v>
      </c>
    </row>
    <row r="160" spans="1:13" x14ac:dyDescent="0.2">
      <c r="A160" s="85"/>
      <c r="B160" s="85" t="s">
        <v>199</v>
      </c>
      <c r="C160" s="116">
        <f t="shared" ref="C160:I166" si="55">C114+C123+C132+C141+C150</f>
        <v>380</v>
      </c>
      <c r="D160" s="116">
        <f t="shared" si="55"/>
        <v>371</v>
      </c>
      <c r="E160" s="116">
        <f t="shared" si="55"/>
        <v>402</v>
      </c>
      <c r="F160" s="116">
        <f t="shared" si="55"/>
        <v>406</v>
      </c>
      <c r="G160" s="116">
        <f t="shared" si="55"/>
        <v>423</v>
      </c>
      <c r="H160" s="116">
        <f t="shared" si="55"/>
        <v>446</v>
      </c>
      <c r="I160" s="116">
        <f t="shared" si="55"/>
        <v>451</v>
      </c>
      <c r="J160" s="116">
        <f t="shared" ref="J160:K160" si="56">J114+J123+J132+J141+J150</f>
        <v>450</v>
      </c>
      <c r="K160" s="116">
        <f t="shared" si="56"/>
        <v>445.69900000000001</v>
      </c>
      <c r="L160" s="116">
        <f t="shared" ref="L160:M160" si="57">L114+L123+L132+L141+L150</f>
        <v>428.233</v>
      </c>
      <c r="M160" s="116">
        <f t="shared" si="57"/>
        <v>310.29000000000002</v>
      </c>
    </row>
    <row r="161" spans="1:14" x14ac:dyDescent="0.2">
      <c r="A161" s="85"/>
      <c r="B161" s="85" t="s">
        <v>200</v>
      </c>
      <c r="C161" s="117">
        <f t="shared" si="55"/>
        <v>37</v>
      </c>
      <c r="D161" s="117">
        <f t="shared" si="55"/>
        <v>37</v>
      </c>
      <c r="E161" s="117">
        <f t="shared" si="55"/>
        <v>34</v>
      </c>
      <c r="F161" s="117">
        <f t="shared" si="55"/>
        <v>23</v>
      </c>
      <c r="G161" s="117">
        <f t="shared" si="55"/>
        <v>23</v>
      </c>
      <c r="H161" s="117">
        <f t="shared" si="55"/>
        <v>27</v>
      </c>
      <c r="I161" s="117">
        <f t="shared" si="55"/>
        <v>23</v>
      </c>
      <c r="J161" s="117">
        <f t="shared" ref="J161:K161" si="58">J115+J124+J133+J142+J151</f>
        <v>21</v>
      </c>
      <c r="K161" s="117">
        <f t="shared" si="58"/>
        <v>49.555999999999997</v>
      </c>
      <c r="L161" s="117">
        <f t="shared" ref="L161:M161" si="59">L115+L124+L133+L142+L151</f>
        <v>43.323</v>
      </c>
      <c r="M161" s="117">
        <f t="shared" si="59"/>
        <v>25.753</v>
      </c>
    </row>
    <row r="162" spans="1:14" x14ac:dyDescent="0.2">
      <c r="A162" s="85"/>
      <c r="B162" s="85" t="s">
        <v>201</v>
      </c>
      <c r="C162" s="117">
        <f t="shared" si="55"/>
        <v>5</v>
      </c>
      <c r="D162" s="117">
        <f t="shared" si="55"/>
        <v>0</v>
      </c>
      <c r="E162" s="117">
        <f t="shared" si="55"/>
        <v>0</v>
      </c>
      <c r="F162" s="117">
        <f t="shared" si="55"/>
        <v>0</v>
      </c>
      <c r="G162" s="117">
        <f t="shared" si="55"/>
        <v>0</v>
      </c>
      <c r="H162" s="117">
        <f t="shared" si="55"/>
        <v>0</v>
      </c>
      <c r="I162" s="117">
        <f t="shared" si="55"/>
        <v>0</v>
      </c>
      <c r="J162" s="117">
        <f t="shared" ref="J162:K162" si="60">J116+J125+J134+J143+J152</f>
        <v>0</v>
      </c>
      <c r="K162" s="117">
        <f t="shared" si="60"/>
        <v>0</v>
      </c>
      <c r="L162" s="117">
        <f t="shared" ref="L162:M162" si="61">L116+L125+L134+L143+L152</f>
        <v>0</v>
      </c>
      <c r="M162" s="117">
        <f t="shared" si="61"/>
        <v>0</v>
      </c>
    </row>
    <row r="163" spans="1:14" x14ac:dyDescent="0.2">
      <c r="A163" s="85"/>
      <c r="B163" s="85" t="s">
        <v>202</v>
      </c>
      <c r="C163" s="117">
        <f t="shared" si="55"/>
        <v>5</v>
      </c>
      <c r="D163" s="117">
        <f t="shared" si="55"/>
        <v>5</v>
      </c>
      <c r="E163" s="117">
        <f t="shared" si="55"/>
        <v>5</v>
      </c>
      <c r="F163" s="117">
        <f t="shared" si="55"/>
        <v>5</v>
      </c>
      <c r="G163" s="117">
        <f t="shared" si="55"/>
        <v>7</v>
      </c>
      <c r="H163" s="117">
        <f t="shared" si="55"/>
        <v>6</v>
      </c>
      <c r="I163" s="117">
        <f t="shared" si="55"/>
        <v>13</v>
      </c>
      <c r="J163" s="117">
        <f t="shared" ref="J163:K163" si="62">J117+J126+J135+J144+J153</f>
        <v>16</v>
      </c>
      <c r="K163" s="117">
        <f t="shared" si="62"/>
        <v>5.1070000000000002</v>
      </c>
      <c r="L163" s="117">
        <f t="shared" ref="L163:M163" si="63">L117+L126+L135+L144+L153</f>
        <v>4.1180000000000003</v>
      </c>
      <c r="M163" s="117">
        <f t="shared" si="63"/>
        <v>0</v>
      </c>
    </row>
    <row r="164" spans="1:14" x14ac:dyDescent="0.2">
      <c r="A164" s="85"/>
      <c r="B164" s="85" t="s">
        <v>203</v>
      </c>
      <c r="C164" s="117">
        <f t="shared" si="55"/>
        <v>0</v>
      </c>
      <c r="D164" s="117">
        <f t="shared" si="55"/>
        <v>0</v>
      </c>
      <c r="E164" s="117">
        <f t="shared" si="55"/>
        <v>0</v>
      </c>
      <c r="F164" s="117">
        <f t="shared" si="55"/>
        <v>0</v>
      </c>
      <c r="G164" s="117">
        <f t="shared" si="55"/>
        <v>0</v>
      </c>
      <c r="H164" s="117">
        <f t="shared" si="55"/>
        <v>0</v>
      </c>
      <c r="I164" s="117">
        <f t="shared" si="55"/>
        <v>0</v>
      </c>
      <c r="J164" s="117">
        <f t="shared" ref="J164:K164" si="64">J118+J127+J136+J145+J154</f>
        <v>0</v>
      </c>
      <c r="K164" s="117">
        <f t="shared" si="64"/>
        <v>0</v>
      </c>
      <c r="L164" s="117">
        <f t="shared" ref="L164:M164" si="65">L118+L127+L136+L145+L154</f>
        <v>0</v>
      </c>
      <c r="M164" s="117">
        <f t="shared" si="65"/>
        <v>2.0259999999999998</v>
      </c>
    </row>
    <row r="165" spans="1:14" x14ac:dyDescent="0.2">
      <c r="A165" s="85"/>
      <c r="B165" s="85" t="s">
        <v>204</v>
      </c>
      <c r="C165" s="117">
        <f t="shared" si="55"/>
        <v>0</v>
      </c>
      <c r="D165" s="117">
        <f t="shared" si="55"/>
        <v>0</v>
      </c>
      <c r="E165" s="117">
        <f t="shared" si="55"/>
        <v>0</v>
      </c>
      <c r="F165" s="117">
        <f t="shared" si="55"/>
        <v>0</v>
      </c>
      <c r="G165" s="117">
        <f t="shared" si="55"/>
        <v>0</v>
      </c>
      <c r="H165" s="117">
        <f t="shared" si="55"/>
        <v>0</v>
      </c>
      <c r="I165" s="117">
        <f t="shared" si="55"/>
        <v>0</v>
      </c>
      <c r="J165" s="117">
        <f t="shared" ref="J165:K165" si="66">J119+J128+J137+J146+J155</f>
        <v>0</v>
      </c>
      <c r="K165" s="117">
        <f t="shared" si="66"/>
        <v>0</v>
      </c>
      <c r="L165" s="117">
        <f t="shared" ref="L165:M165" si="67">L119+L128+L137+L146+L155</f>
        <v>0</v>
      </c>
      <c r="M165" s="117">
        <f t="shared" si="67"/>
        <v>0</v>
      </c>
    </row>
    <row r="166" spans="1:14" x14ac:dyDescent="0.2">
      <c r="A166" s="130"/>
      <c r="B166" s="130" t="s">
        <v>205</v>
      </c>
      <c r="C166" s="118">
        <f t="shared" si="55"/>
        <v>0</v>
      </c>
      <c r="D166" s="118">
        <f t="shared" si="55"/>
        <v>0</v>
      </c>
      <c r="E166" s="118">
        <f t="shared" si="55"/>
        <v>0</v>
      </c>
      <c r="F166" s="118">
        <f t="shared" si="55"/>
        <v>0</v>
      </c>
      <c r="G166" s="118">
        <f t="shared" si="55"/>
        <v>0</v>
      </c>
      <c r="H166" s="118">
        <f t="shared" si="55"/>
        <v>0</v>
      </c>
      <c r="I166" s="118">
        <f t="shared" si="55"/>
        <v>0</v>
      </c>
      <c r="J166" s="118">
        <f t="shared" ref="J166:K166" si="68">J120+J129+J138+J147+J156</f>
        <v>0</v>
      </c>
      <c r="K166" s="118">
        <f t="shared" si="68"/>
        <v>0</v>
      </c>
      <c r="L166" s="118">
        <f t="shared" ref="L166:M166" si="69">L120+L129+L138+L147+L156</f>
        <v>0</v>
      </c>
      <c r="M166" s="118">
        <f t="shared" si="69"/>
        <v>0</v>
      </c>
    </row>
    <row r="167" spans="1:14" x14ac:dyDescent="0.2">
      <c r="B167" s="56"/>
    </row>
    <row r="168" spans="1:14" x14ac:dyDescent="0.2">
      <c r="A168" t="s">
        <v>213</v>
      </c>
      <c r="C168" s="122" t="s">
        <v>210</v>
      </c>
      <c r="D168" s="122" t="s">
        <v>70</v>
      </c>
      <c r="E168" s="123" t="s">
        <v>67</v>
      </c>
      <c r="F168" s="122" t="s">
        <v>61</v>
      </c>
      <c r="G168" s="122" t="s">
        <v>60</v>
      </c>
      <c r="H168" s="122" t="s">
        <v>75</v>
      </c>
      <c r="I168" s="122" t="s">
        <v>76</v>
      </c>
      <c r="J168" s="49" t="s">
        <v>481</v>
      </c>
      <c r="K168" s="49" t="s">
        <v>579</v>
      </c>
      <c r="L168" s="601" t="s">
        <v>596</v>
      </c>
      <c r="M168" s="707" t="s">
        <v>663</v>
      </c>
    </row>
    <row r="169" spans="1:14" x14ac:dyDescent="0.2">
      <c r="B169" s="45" t="s">
        <v>224</v>
      </c>
      <c r="C169" s="53">
        <f>SUM(C170:C176)</f>
        <v>1832</v>
      </c>
      <c r="D169" s="53">
        <f t="shared" ref="D169:H169" si="70">SUM(D170:D176)</f>
        <v>1713</v>
      </c>
      <c r="E169" s="53">
        <f t="shared" si="70"/>
        <v>2451</v>
      </c>
      <c r="F169" s="53">
        <f t="shared" si="70"/>
        <v>2420</v>
      </c>
      <c r="G169" s="53">
        <f t="shared" si="70"/>
        <v>2557</v>
      </c>
      <c r="H169" s="53">
        <f t="shared" si="70"/>
        <v>2555</v>
      </c>
      <c r="I169" s="53">
        <f t="shared" ref="I169:J169" si="71">SUM(I170:I176)</f>
        <v>2583</v>
      </c>
      <c r="J169" s="53">
        <f t="shared" si="71"/>
        <v>2704</v>
      </c>
      <c r="K169" s="53">
        <f t="shared" ref="K169:L169" si="72">SUM(K170:K176)</f>
        <v>2965</v>
      </c>
      <c r="L169" s="53">
        <f t="shared" si="72"/>
        <v>2798</v>
      </c>
      <c r="M169" s="53">
        <f t="shared" ref="M169" si="73">SUM(M170:M176)</f>
        <v>1660</v>
      </c>
    </row>
    <row r="170" spans="1:14" x14ac:dyDescent="0.2">
      <c r="B170" s="622" t="s">
        <v>199</v>
      </c>
      <c r="C170" s="134">
        <f>ROUND(C84*C114/C160,0)+1</f>
        <v>1722</v>
      </c>
      <c r="D170" s="134">
        <f>ROUND(D84*D114/D160,0)-1</f>
        <v>1605</v>
      </c>
      <c r="E170" s="134">
        <f>ROUND(E84*E114/E160,0)+1</f>
        <v>2314</v>
      </c>
      <c r="F170" s="134">
        <f>ROUND(F84*F114/F160,0)-2</f>
        <v>2262</v>
      </c>
      <c r="G170" s="623">
        <f t="shared" ref="G170:H170" si="74">ROUND(G84*G114/G160,0)</f>
        <v>2394</v>
      </c>
      <c r="H170" s="623">
        <f t="shared" si="74"/>
        <v>2376</v>
      </c>
      <c r="I170" s="134">
        <f>ROUND(I84*I114/I160,0)-1</f>
        <v>2424</v>
      </c>
      <c r="J170" s="134">
        <f>ROUND(J84*J114/J160,0)+1</f>
        <v>2545</v>
      </c>
      <c r="K170" s="623">
        <f t="shared" ref="K170" si="75">ROUND(K84*K114/K160,0)</f>
        <v>2797</v>
      </c>
      <c r="L170" s="623">
        <f t="shared" ref="L170" si="76">ROUND(L84*L114/L160,0)</f>
        <v>2640</v>
      </c>
      <c r="M170" s="623">
        <f>ROUND(M84*M114/M160,0)+10</f>
        <v>1598</v>
      </c>
      <c r="N170" t="s">
        <v>631</v>
      </c>
    </row>
    <row r="171" spans="1:14" x14ac:dyDescent="0.2">
      <c r="B171" s="125" t="s">
        <v>200</v>
      </c>
      <c r="C171" s="55">
        <f>ROUND(C85*C115/C161,0)</f>
        <v>110</v>
      </c>
      <c r="D171" s="55">
        <f t="shared" ref="D171:I171" si="77">ROUND(D85*D115/D161,0)</f>
        <v>108</v>
      </c>
      <c r="E171" s="55">
        <f t="shared" si="77"/>
        <v>137</v>
      </c>
      <c r="F171" s="55">
        <f t="shared" si="77"/>
        <v>158</v>
      </c>
      <c r="G171" s="55">
        <f t="shared" si="77"/>
        <v>163</v>
      </c>
      <c r="H171" s="55">
        <f t="shared" si="77"/>
        <v>179</v>
      </c>
      <c r="I171" s="55">
        <f t="shared" si="77"/>
        <v>159</v>
      </c>
      <c r="J171" s="55">
        <f t="shared" ref="J171:K171" si="78">ROUND(J85*J115/J161,0)</f>
        <v>159</v>
      </c>
      <c r="K171" s="55">
        <f t="shared" si="78"/>
        <v>168</v>
      </c>
      <c r="L171" s="55">
        <f t="shared" ref="L171:M171" si="79">ROUND(L85*L115/L161,0)</f>
        <v>158</v>
      </c>
      <c r="M171" s="55">
        <f t="shared" si="79"/>
        <v>62</v>
      </c>
    </row>
    <row r="172" spans="1:14" x14ac:dyDescent="0.2">
      <c r="B172" s="125" t="s">
        <v>201</v>
      </c>
      <c r="C172" s="55">
        <f>ROUND(C86*C116/C162,0)</f>
        <v>0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114">
        <v>0</v>
      </c>
    </row>
    <row r="173" spans="1:14" x14ac:dyDescent="0.2">
      <c r="B173" s="125" t="s">
        <v>202</v>
      </c>
      <c r="C173" s="55">
        <f>ROUND(C87*C117/C163,0)</f>
        <v>0</v>
      </c>
      <c r="D173" s="55">
        <f t="shared" ref="D173:I173" si="80">ROUND(D87*D117/D163,0)</f>
        <v>0</v>
      </c>
      <c r="E173" s="55">
        <f t="shared" si="80"/>
        <v>0</v>
      </c>
      <c r="F173" s="55">
        <f t="shared" si="80"/>
        <v>0</v>
      </c>
      <c r="G173" s="55">
        <f t="shared" si="80"/>
        <v>0</v>
      </c>
      <c r="H173" s="55">
        <f t="shared" si="80"/>
        <v>0</v>
      </c>
      <c r="I173" s="55">
        <f t="shared" si="80"/>
        <v>0</v>
      </c>
      <c r="J173" s="55">
        <f t="shared" ref="J173:K173" si="81">ROUND(J87*J117/J163,0)</f>
        <v>0</v>
      </c>
      <c r="K173" s="55">
        <f t="shared" si="81"/>
        <v>0</v>
      </c>
      <c r="L173" s="55">
        <f t="shared" ref="L173" si="82">ROUND(L87*L117/L163,0)</f>
        <v>0</v>
      </c>
      <c r="M173" s="114">
        <v>0</v>
      </c>
    </row>
    <row r="174" spans="1:14" x14ac:dyDescent="0.2">
      <c r="B174" s="133" t="s">
        <v>203</v>
      </c>
      <c r="C174" s="134"/>
      <c r="D174" s="134"/>
      <c r="E174" s="134"/>
      <c r="F174" s="134"/>
      <c r="G174" s="134"/>
      <c r="H174" s="134"/>
      <c r="I174" s="134"/>
    </row>
    <row r="175" spans="1:14" x14ac:dyDescent="0.2">
      <c r="B175" s="133" t="s">
        <v>204</v>
      </c>
      <c r="C175" s="134"/>
      <c r="D175" s="134"/>
      <c r="E175" s="134"/>
      <c r="F175" s="134"/>
      <c r="G175" s="134"/>
      <c r="H175" s="134"/>
      <c r="I175" s="134"/>
    </row>
    <row r="176" spans="1:14" x14ac:dyDescent="0.2">
      <c r="B176" s="135" t="s">
        <v>205</v>
      </c>
      <c r="C176" s="136"/>
      <c r="D176" s="136"/>
      <c r="E176" s="136"/>
      <c r="F176" s="136"/>
      <c r="G176" s="136"/>
      <c r="H176" s="136"/>
      <c r="I176" s="136"/>
    </row>
    <row r="177" spans="2:13" x14ac:dyDescent="0.2">
      <c r="B177" t="s">
        <v>225</v>
      </c>
      <c r="C177" s="53">
        <f>SUM(C178:C184)</f>
        <v>862</v>
      </c>
      <c r="D177" s="53">
        <f t="shared" ref="D177:H177" si="83">SUM(D178:D184)</f>
        <v>818</v>
      </c>
      <c r="E177" s="53">
        <f t="shared" si="83"/>
        <v>1029</v>
      </c>
      <c r="F177" s="53">
        <f t="shared" si="83"/>
        <v>900</v>
      </c>
      <c r="G177" s="53">
        <f t="shared" si="83"/>
        <v>931</v>
      </c>
      <c r="H177" s="53">
        <f t="shared" si="83"/>
        <v>962</v>
      </c>
      <c r="I177" s="53">
        <f t="shared" ref="I177:J177" si="84">SUM(I178:I184)</f>
        <v>1018</v>
      </c>
      <c r="J177" s="53">
        <f t="shared" si="84"/>
        <v>1048</v>
      </c>
      <c r="K177" s="53">
        <f t="shared" ref="K177:L177" si="85">SUM(K178:K184)</f>
        <v>890</v>
      </c>
      <c r="L177" s="53">
        <f t="shared" si="85"/>
        <v>1028</v>
      </c>
      <c r="M177" s="53">
        <f t="shared" ref="M177" si="86">SUM(M178:M184)</f>
        <v>635</v>
      </c>
    </row>
    <row r="178" spans="2:13" x14ac:dyDescent="0.2">
      <c r="B178" s="120" t="s">
        <v>199</v>
      </c>
      <c r="C178" s="61">
        <f>ROUND(C84*C123/C160,0)</f>
        <v>761</v>
      </c>
      <c r="D178" s="61">
        <f t="shared" ref="D178:I178" si="87">ROUND(D84*D123/D160,0)</f>
        <v>721</v>
      </c>
      <c r="E178" s="61">
        <f t="shared" si="87"/>
        <v>927</v>
      </c>
      <c r="F178" s="61">
        <f t="shared" si="87"/>
        <v>807</v>
      </c>
      <c r="G178" s="61">
        <f t="shared" si="87"/>
        <v>821</v>
      </c>
      <c r="H178" s="61">
        <f t="shared" si="87"/>
        <v>860</v>
      </c>
      <c r="I178" s="61">
        <f t="shared" si="87"/>
        <v>871</v>
      </c>
      <c r="J178" s="61">
        <f t="shared" ref="J178:K178" si="88">ROUND(J84*J123/J160,0)</f>
        <v>877</v>
      </c>
      <c r="K178" s="61">
        <f t="shared" si="88"/>
        <v>803</v>
      </c>
      <c r="L178" s="61">
        <f t="shared" ref="L178:M178" si="89">ROUND(L84*L123/L160,0)</f>
        <v>932</v>
      </c>
      <c r="M178" s="61">
        <f t="shared" si="89"/>
        <v>628</v>
      </c>
    </row>
    <row r="179" spans="2:13" x14ac:dyDescent="0.2">
      <c r="B179" s="121" t="s">
        <v>200</v>
      </c>
      <c r="C179" s="61">
        <f>ROUND(C85*C124/C161,0)</f>
        <v>64</v>
      </c>
      <c r="D179" s="61">
        <f t="shared" ref="D179:I179" si="90">ROUND(D85*D124/D161,0)</f>
        <v>63</v>
      </c>
      <c r="E179" s="61">
        <f t="shared" si="90"/>
        <v>63</v>
      </c>
      <c r="F179" s="61">
        <f t="shared" si="90"/>
        <v>53</v>
      </c>
      <c r="G179" s="61">
        <f t="shared" si="90"/>
        <v>54</v>
      </c>
      <c r="H179" s="61">
        <f t="shared" si="90"/>
        <v>60</v>
      </c>
      <c r="I179" s="61">
        <f t="shared" si="90"/>
        <v>50</v>
      </c>
      <c r="J179" s="61">
        <f t="shared" ref="J179:K179" si="91">ROUND(J85*J124/J161,0)</f>
        <v>42</v>
      </c>
      <c r="K179" s="61">
        <f t="shared" si="91"/>
        <v>46</v>
      </c>
      <c r="L179" s="61">
        <f t="shared" ref="L179:M179" si="92">ROUND(L85*L124/L161,0)</f>
        <v>48</v>
      </c>
      <c r="M179" s="61">
        <f t="shared" si="92"/>
        <v>7</v>
      </c>
    </row>
    <row r="180" spans="2:13" x14ac:dyDescent="0.2">
      <c r="B180" s="121" t="s">
        <v>201</v>
      </c>
      <c r="C180" s="61">
        <f>ROUND(C86*C125/C162,0)</f>
        <v>0</v>
      </c>
      <c r="D180" s="61">
        <v>0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191">
        <v>0</v>
      </c>
    </row>
    <row r="181" spans="2:13" x14ac:dyDescent="0.2">
      <c r="B181" s="121" t="s">
        <v>202</v>
      </c>
      <c r="C181" s="61">
        <f>ROUND(C87*C126/C163,0)</f>
        <v>37</v>
      </c>
      <c r="D181" s="61">
        <f t="shared" ref="D181:I181" si="93">ROUND(D87*D126/D163,0)</f>
        <v>34</v>
      </c>
      <c r="E181" s="61">
        <f t="shared" si="93"/>
        <v>39</v>
      </c>
      <c r="F181" s="61">
        <f t="shared" si="93"/>
        <v>40</v>
      </c>
      <c r="G181" s="61">
        <f t="shared" si="93"/>
        <v>56</v>
      </c>
      <c r="H181" s="61">
        <f t="shared" si="93"/>
        <v>42</v>
      </c>
      <c r="I181" s="61">
        <f t="shared" si="93"/>
        <v>97</v>
      </c>
      <c r="J181" s="61">
        <f t="shared" ref="J181:K181" si="94">ROUND(J87*J126/J163,0)</f>
        <v>129</v>
      </c>
      <c r="K181" s="61">
        <f t="shared" si="94"/>
        <v>41</v>
      </c>
      <c r="L181" s="61">
        <f t="shared" ref="L181" si="95">ROUND(L87*L126/L163,0)</f>
        <v>48</v>
      </c>
      <c r="M181" s="191">
        <v>0</v>
      </c>
    </row>
    <row r="182" spans="2:13" x14ac:dyDescent="0.2">
      <c r="B182" s="137" t="s">
        <v>203</v>
      </c>
      <c r="C182" s="138"/>
      <c r="D182" s="138"/>
      <c r="E182" s="138"/>
      <c r="F182" s="138"/>
      <c r="G182" s="138"/>
      <c r="H182" s="138"/>
      <c r="I182" s="138"/>
    </row>
    <row r="183" spans="2:13" x14ac:dyDescent="0.2">
      <c r="B183" s="137" t="s">
        <v>204</v>
      </c>
      <c r="C183" s="138"/>
      <c r="D183" s="138"/>
      <c r="E183" s="138"/>
      <c r="F183" s="138"/>
      <c r="G183" s="138"/>
      <c r="H183" s="138"/>
      <c r="I183" s="138"/>
    </row>
    <row r="184" spans="2:13" x14ac:dyDescent="0.2">
      <c r="B184" s="137" t="s">
        <v>205</v>
      </c>
      <c r="C184" s="138"/>
      <c r="D184" s="138"/>
      <c r="E184" s="138"/>
      <c r="F184" s="138"/>
      <c r="G184" s="138"/>
      <c r="H184" s="138"/>
      <c r="I184" s="138"/>
    </row>
    <row r="185" spans="2:13" x14ac:dyDescent="0.2">
      <c r="B185" s="45" t="s">
        <v>226</v>
      </c>
      <c r="C185" s="53">
        <f>SUM(C186:C192)</f>
        <v>610</v>
      </c>
      <c r="D185" s="53">
        <f t="shared" ref="D185:H185" si="96">SUM(D186:D192)</f>
        <v>593</v>
      </c>
      <c r="E185" s="53">
        <f t="shared" si="96"/>
        <v>682</v>
      </c>
      <c r="F185" s="53">
        <f t="shared" si="96"/>
        <v>483</v>
      </c>
      <c r="G185" s="53">
        <f t="shared" si="96"/>
        <v>435</v>
      </c>
      <c r="H185" s="53">
        <f t="shared" si="96"/>
        <v>448</v>
      </c>
      <c r="I185" s="53">
        <f t="shared" ref="I185:J185" si="97">SUM(I186:I192)</f>
        <v>431</v>
      </c>
      <c r="J185" s="53">
        <f t="shared" si="97"/>
        <v>468</v>
      </c>
      <c r="K185" s="53">
        <f t="shared" ref="K185:L185" si="98">SUM(K186:K192)</f>
        <v>523</v>
      </c>
      <c r="L185" s="53">
        <f t="shared" si="98"/>
        <v>758</v>
      </c>
      <c r="M185" s="53">
        <f t="shared" ref="M185" si="99">SUM(M186:M192)</f>
        <v>578</v>
      </c>
    </row>
    <row r="186" spans="2:13" x14ac:dyDescent="0.2">
      <c r="B186" s="124" t="s">
        <v>199</v>
      </c>
      <c r="C186" s="55">
        <f>ROUND(C84*C132/C160,0)</f>
        <v>411</v>
      </c>
      <c r="D186" s="55">
        <f t="shared" ref="D186:I186" si="100">ROUND(D84*D132/D160,0)</f>
        <v>431</v>
      </c>
      <c r="E186" s="55">
        <f t="shared" si="100"/>
        <v>524</v>
      </c>
      <c r="F186" s="55">
        <f t="shared" si="100"/>
        <v>451</v>
      </c>
      <c r="G186" s="55">
        <f t="shared" si="100"/>
        <v>402</v>
      </c>
      <c r="H186" s="55">
        <f t="shared" si="100"/>
        <v>418</v>
      </c>
      <c r="I186" s="55">
        <f t="shared" si="100"/>
        <v>411</v>
      </c>
      <c r="J186" s="55">
        <f t="shared" ref="J186:K186" si="101">ROUND(J84*J132/J160,0)</f>
        <v>447</v>
      </c>
      <c r="K186" s="55">
        <f t="shared" si="101"/>
        <v>219</v>
      </c>
      <c r="L186" s="55">
        <f t="shared" ref="L186:M186" si="102">ROUND(L84*L132/L160,0)</f>
        <v>430</v>
      </c>
      <c r="M186" s="55">
        <f t="shared" si="102"/>
        <v>358</v>
      </c>
    </row>
    <row r="187" spans="2:13" x14ac:dyDescent="0.2">
      <c r="B187" s="125" t="s">
        <v>200</v>
      </c>
      <c r="C187" s="55">
        <f>ROUND(C85*C133/C161,0)</f>
        <v>165</v>
      </c>
      <c r="D187" s="55">
        <f t="shared" ref="D187:I187" si="103">ROUND(D85*D133/D161,0)</f>
        <v>162</v>
      </c>
      <c r="E187" s="55">
        <f t="shared" si="103"/>
        <v>158</v>
      </c>
      <c r="F187" s="55">
        <f t="shared" si="103"/>
        <v>32</v>
      </c>
      <c r="G187" s="55">
        <f t="shared" si="103"/>
        <v>33</v>
      </c>
      <c r="H187" s="55">
        <f t="shared" si="103"/>
        <v>30</v>
      </c>
      <c r="I187" s="55">
        <f t="shared" si="103"/>
        <v>20</v>
      </c>
      <c r="J187" s="55">
        <f t="shared" ref="J187:K187" si="104">ROUND(J85*J133/J161,0)</f>
        <v>21</v>
      </c>
      <c r="K187" s="55">
        <f t="shared" si="104"/>
        <v>304</v>
      </c>
      <c r="L187" s="55">
        <f t="shared" ref="L187:M187" si="105">ROUND(L85*L133/L161,0)</f>
        <v>328</v>
      </c>
      <c r="M187" s="55">
        <f t="shared" si="105"/>
        <v>220</v>
      </c>
    </row>
    <row r="188" spans="2:13" x14ac:dyDescent="0.2">
      <c r="B188" s="125" t="s">
        <v>201</v>
      </c>
      <c r="C188" s="55">
        <f>ROUND(C86*C134/C162,0)</f>
        <v>34</v>
      </c>
      <c r="D188" s="55">
        <v>0</v>
      </c>
      <c r="E188" s="55">
        <v>0</v>
      </c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114">
        <v>0</v>
      </c>
    </row>
    <row r="189" spans="2:13" x14ac:dyDescent="0.2">
      <c r="B189" s="125" t="s">
        <v>202</v>
      </c>
      <c r="C189" s="55">
        <f>ROUND(C87*C135/C163,0)</f>
        <v>0</v>
      </c>
      <c r="D189" s="55">
        <f t="shared" ref="D189:I189" si="106">ROUND(D87*D135/D163,0)</f>
        <v>0</v>
      </c>
      <c r="E189" s="55">
        <f t="shared" si="106"/>
        <v>0</v>
      </c>
      <c r="F189" s="55">
        <f t="shared" si="106"/>
        <v>0</v>
      </c>
      <c r="G189" s="55">
        <f t="shared" si="106"/>
        <v>0</v>
      </c>
      <c r="H189" s="55">
        <f t="shared" si="106"/>
        <v>0</v>
      </c>
      <c r="I189" s="55">
        <f t="shared" si="106"/>
        <v>0</v>
      </c>
      <c r="J189" s="55">
        <f t="shared" ref="J189:K189" si="107">ROUND(J87*J135/J163,0)</f>
        <v>0</v>
      </c>
      <c r="K189" s="55">
        <f t="shared" si="107"/>
        <v>0</v>
      </c>
      <c r="L189" s="55">
        <f t="shared" ref="L189" si="108">ROUND(L87*L135/L163,0)</f>
        <v>0</v>
      </c>
      <c r="M189" s="114">
        <v>0</v>
      </c>
    </row>
    <row r="190" spans="2:13" x14ac:dyDescent="0.2">
      <c r="B190" s="133" t="s">
        <v>203</v>
      </c>
      <c r="C190" s="134"/>
      <c r="D190" s="134"/>
      <c r="E190" s="134"/>
      <c r="F190" s="134"/>
      <c r="G190" s="134"/>
      <c r="H190" s="134"/>
      <c r="I190" s="134"/>
    </row>
    <row r="191" spans="2:13" x14ac:dyDescent="0.2">
      <c r="B191" s="133" t="s">
        <v>204</v>
      </c>
      <c r="C191" s="134"/>
      <c r="D191" s="134"/>
      <c r="E191" s="134"/>
      <c r="F191" s="134"/>
      <c r="G191" s="134"/>
      <c r="H191" s="134"/>
      <c r="I191" s="134"/>
    </row>
    <row r="192" spans="2:13" x14ac:dyDescent="0.2">
      <c r="B192" s="135" t="s">
        <v>205</v>
      </c>
      <c r="C192" s="136"/>
      <c r="D192" s="136"/>
      <c r="E192" s="136"/>
      <c r="F192" s="136"/>
      <c r="G192" s="136"/>
      <c r="H192" s="136"/>
      <c r="I192" s="136"/>
    </row>
    <row r="193" spans="2:13" x14ac:dyDescent="0.2">
      <c r="B193" t="s">
        <v>227</v>
      </c>
      <c r="C193" s="53">
        <f t="shared" ref="C193:L193" si="109">SUM(C194:C200)</f>
        <v>0</v>
      </c>
      <c r="D193" s="53">
        <f t="shared" si="109"/>
        <v>0</v>
      </c>
      <c r="E193" s="53">
        <f t="shared" si="109"/>
        <v>0</v>
      </c>
      <c r="F193" s="53">
        <f t="shared" si="109"/>
        <v>0</v>
      </c>
      <c r="G193" s="53">
        <f t="shared" si="109"/>
        <v>0</v>
      </c>
      <c r="H193" s="53">
        <f t="shared" si="109"/>
        <v>0</v>
      </c>
      <c r="I193" s="53">
        <f t="shared" si="109"/>
        <v>0</v>
      </c>
      <c r="J193" s="53">
        <f t="shared" si="109"/>
        <v>0</v>
      </c>
      <c r="K193" s="53">
        <f t="shared" si="109"/>
        <v>0</v>
      </c>
      <c r="L193" s="53">
        <f t="shared" si="109"/>
        <v>0</v>
      </c>
      <c r="M193" s="53">
        <f t="shared" ref="M193" si="110">SUM(M194:M200)</f>
        <v>0</v>
      </c>
    </row>
    <row r="194" spans="2:13" x14ac:dyDescent="0.2">
      <c r="B194" s="120" t="s">
        <v>199</v>
      </c>
      <c r="C194" s="61">
        <f>ROUND(C84*C141/C160,0)</f>
        <v>0</v>
      </c>
      <c r="D194" s="61">
        <f t="shared" ref="D194:I194" si="111">ROUND(D84*D141/D160,0)</f>
        <v>0</v>
      </c>
      <c r="E194" s="61">
        <f t="shared" si="111"/>
        <v>0</v>
      </c>
      <c r="F194" s="61">
        <f t="shared" si="111"/>
        <v>0</v>
      </c>
      <c r="G194" s="61">
        <f t="shared" si="111"/>
        <v>0</v>
      </c>
      <c r="H194" s="61">
        <f t="shared" si="111"/>
        <v>0</v>
      </c>
      <c r="I194" s="61">
        <f t="shared" si="111"/>
        <v>0</v>
      </c>
      <c r="J194" s="61">
        <f t="shared" ref="J194:K194" si="112">ROUND(J84*J141/J160,0)</f>
        <v>0</v>
      </c>
      <c r="K194" s="61">
        <f t="shared" si="112"/>
        <v>0</v>
      </c>
      <c r="L194" s="61">
        <f t="shared" ref="L194:M194" si="113">ROUND(L84*L141/L160,0)</f>
        <v>0</v>
      </c>
      <c r="M194" s="61">
        <f t="shared" si="113"/>
        <v>0</v>
      </c>
    </row>
    <row r="195" spans="2:13" x14ac:dyDescent="0.2">
      <c r="B195" s="121" t="s">
        <v>200</v>
      </c>
      <c r="C195" s="61">
        <f>ROUND(C85*C142/C161,0)</f>
        <v>0</v>
      </c>
      <c r="D195" s="61">
        <f t="shared" ref="D195:I195" si="114">ROUND(D85*D142/D161,0)</f>
        <v>0</v>
      </c>
      <c r="E195" s="61">
        <f t="shared" si="114"/>
        <v>0</v>
      </c>
      <c r="F195" s="61">
        <f t="shared" si="114"/>
        <v>0</v>
      </c>
      <c r="G195" s="61">
        <f t="shared" si="114"/>
        <v>0</v>
      </c>
      <c r="H195" s="61">
        <f t="shared" si="114"/>
        <v>0</v>
      </c>
      <c r="I195" s="61">
        <f t="shared" si="114"/>
        <v>0</v>
      </c>
      <c r="J195" s="61">
        <f t="shared" ref="J195:K195" si="115">ROUND(J85*J142/J161,0)</f>
        <v>0</v>
      </c>
      <c r="K195" s="61">
        <f t="shared" si="115"/>
        <v>0</v>
      </c>
      <c r="L195" s="61">
        <f t="shared" ref="L195:M195" si="116">ROUND(L85*L142/L161,0)</f>
        <v>0</v>
      </c>
      <c r="M195" s="61">
        <f t="shared" si="116"/>
        <v>0</v>
      </c>
    </row>
    <row r="196" spans="2:13" x14ac:dyDescent="0.2">
      <c r="B196" s="121" t="s">
        <v>201</v>
      </c>
      <c r="C196" s="61">
        <f>ROUND(C86*C143/C162,0)</f>
        <v>0</v>
      </c>
      <c r="D196" s="61">
        <v>0</v>
      </c>
      <c r="E196" s="61">
        <v>0</v>
      </c>
      <c r="F196" s="61">
        <v>0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191">
        <v>0</v>
      </c>
    </row>
    <row r="197" spans="2:13" x14ac:dyDescent="0.2">
      <c r="B197" s="121" t="s">
        <v>202</v>
      </c>
      <c r="C197" s="61">
        <f>ROUND(C87*C144/C163,0)</f>
        <v>0</v>
      </c>
      <c r="D197" s="61">
        <f t="shared" ref="D197:I197" si="117">ROUND(D87*D144/D163,0)</f>
        <v>0</v>
      </c>
      <c r="E197" s="61">
        <f t="shared" si="117"/>
        <v>0</v>
      </c>
      <c r="F197" s="61">
        <f t="shared" si="117"/>
        <v>0</v>
      </c>
      <c r="G197" s="61">
        <f t="shared" si="117"/>
        <v>0</v>
      </c>
      <c r="H197" s="61">
        <f t="shared" si="117"/>
        <v>0</v>
      </c>
      <c r="I197" s="61">
        <f t="shared" si="117"/>
        <v>0</v>
      </c>
      <c r="J197" s="61">
        <f t="shared" ref="J197:K197" si="118">ROUND(J87*J144/J163,0)</f>
        <v>0</v>
      </c>
      <c r="K197" s="61">
        <f t="shared" si="118"/>
        <v>0</v>
      </c>
      <c r="L197" s="61">
        <f t="shared" ref="L197" si="119">ROUND(L87*L144/L163,0)</f>
        <v>0</v>
      </c>
      <c r="M197" s="191">
        <v>0</v>
      </c>
    </row>
    <row r="198" spans="2:13" x14ac:dyDescent="0.2">
      <c r="B198" s="137" t="s">
        <v>203</v>
      </c>
      <c r="C198" s="138"/>
      <c r="D198" s="138"/>
      <c r="E198" s="138"/>
      <c r="F198" s="138"/>
      <c r="G198" s="138"/>
      <c r="H198" s="138"/>
      <c r="I198" s="138"/>
    </row>
    <row r="199" spans="2:13" x14ac:dyDescent="0.2">
      <c r="B199" s="137" t="s">
        <v>204</v>
      </c>
      <c r="C199" s="138"/>
      <c r="D199" s="138"/>
      <c r="E199" s="138"/>
      <c r="F199" s="138"/>
      <c r="G199" s="138"/>
      <c r="H199" s="138"/>
      <c r="I199" s="138"/>
    </row>
    <row r="200" spans="2:13" x14ac:dyDescent="0.2">
      <c r="B200" s="137" t="s">
        <v>205</v>
      </c>
      <c r="C200" s="138"/>
      <c r="D200" s="138"/>
      <c r="E200" s="138"/>
      <c r="F200" s="138"/>
      <c r="G200" s="138"/>
      <c r="H200" s="138"/>
      <c r="I200" s="138"/>
    </row>
    <row r="201" spans="2:13" x14ac:dyDescent="0.2">
      <c r="B201" s="45" t="s">
        <v>228</v>
      </c>
      <c r="C201" s="53">
        <f t="shared" ref="C201:M201" si="120">SUM(C202:C208)</f>
        <v>0</v>
      </c>
      <c r="D201" s="53">
        <f t="shared" si="120"/>
        <v>0</v>
      </c>
      <c r="E201" s="53">
        <f t="shared" si="120"/>
        <v>0</v>
      </c>
      <c r="F201" s="53">
        <f t="shared" si="120"/>
        <v>0</v>
      </c>
      <c r="G201" s="53">
        <f t="shared" si="120"/>
        <v>0</v>
      </c>
      <c r="H201" s="53">
        <f t="shared" si="120"/>
        <v>0</v>
      </c>
      <c r="I201" s="53">
        <f t="shared" si="120"/>
        <v>0</v>
      </c>
      <c r="J201" s="53">
        <f t="shared" si="120"/>
        <v>0</v>
      </c>
      <c r="K201" s="53">
        <f t="shared" si="120"/>
        <v>0</v>
      </c>
      <c r="L201" s="53">
        <f t="shared" si="120"/>
        <v>0</v>
      </c>
      <c r="M201" s="53">
        <f t="shared" si="120"/>
        <v>0</v>
      </c>
    </row>
    <row r="202" spans="2:13" x14ac:dyDescent="0.2">
      <c r="B202" s="124" t="s">
        <v>199</v>
      </c>
      <c r="C202" s="55">
        <f>ROUND(C84*C150/C160,0)</f>
        <v>0</v>
      </c>
      <c r="D202" s="55">
        <f t="shared" ref="D202:I202" si="121">ROUND(D84*D150/D160,0)</f>
        <v>0</v>
      </c>
      <c r="E202" s="55">
        <f t="shared" si="121"/>
        <v>0</v>
      </c>
      <c r="F202" s="55">
        <f t="shared" si="121"/>
        <v>0</v>
      </c>
      <c r="G202" s="55">
        <f t="shared" si="121"/>
        <v>0</v>
      </c>
      <c r="H202" s="55">
        <f t="shared" si="121"/>
        <v>0</v>
      </c>
      <c r="I202" s="55">
        <f t="shared" si="121"/>
        <v>0</v>
      </c>
      <c r="J202" s="55">
        <f t="shared" ref="J202:K202" si="122">ROUND(J84*J150/J160,0)</f>
        <v>0</v>
      </c>
      <c r="K202" s="55">
        <f t="shared" si="122"/>
        <v>0</v>
      </c>
      <c r="L202" s="55">
        <f t="shared" ref="L202:M202" si="123">ROUND(L84*L150/L160,0)</f>
        <v>0</v>
      </c>
      <c r="M202" s="55">
        <f t="shared" si="123"/>
        <v>0</v>
      </c>
    </row>
    <row r="203" spans="2:13" x14ac:dyDescent="0.2">
      <c r="B203" s="125" t="s">
        <v>200</v>
      </c>
      <c r="C203" s="55">
        <f>ROUND(C85*C151/C161,0)</f>
        <v>0</v>
      </c>
      <c r="D203" s="55">
        <f t="shared" ref="D203:I203" si="124">ROUND(D85*D151/D161,0)</f>
        <v>0</v>
      </c>
      <c r="E203" s="55">
        <f t="shared" si="124"/>
        <v>0</v>
      </c>
      <c r="F203" s="55">
        <f t="shared" si="124"/>
        <v>0</v>
      </c>
      <c r="G203" s="55">
        <f t="shared" si="124"/>
        <v>0</v>
      </c>
      <c r="H203" s="55">
        <f t="shared" si="124"/>
        <v>0</v>
      </c>
      <c r="I203" s="55">
        <f t="shared" si="124"/>
        <v>0</v>
      </c>
      <c r="J203" s="55">
        <f t="shared" ref="J203:K203" si="125">ROUND(J85*J151/J161,0)</f>
        <v>0</v>
      </c>
      <c r="K203" s="55">
        <f t="shared" si="125"/>
        <v>0</v>
      </c>
      <c r="L203" s="55">
        <f t="shared" ref="L203:M203" si="126">ROUND(L85*L151/L161,0)</f>
        <v>0</v>
      </c>
      <c r="M203" s="55">
        <f t="shared" si="126"/>
        <v>0</v>
      </c>
    </row>
    <row r="204" spans="2:13" x14ac:dyDescent="0.2">
      <c r="B204" s="125" t="s">
        <v>201</v>
      </c>
      <c r="C204" s="55">
        <f>ROUND(C86*C152/C162,0)</f>
        <v>0</v>
      </c>
      <c r="D204" s="55">
        <v>0</v>
      </c>
      <c r="E204" s="55">
        <v>0</v>
      </c>
      <c r="F204" s="55">
        <v>0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114">
        <v>0</v>
      </c>
    </row>
    <row r="205" spans="2:13" x14ac:dyDescent="0.2">
      <c r="B205" s="125" t="s">
        <v>202</v>
      </c>
      <c r="C205" s="55">
        <f>ROUND(C87*C153/C163,0)</f>
        <v>0</v>
      </c>
      <c r="D205" s="55">
        <f t="shared" ref="D205:I205" si="127">ROUND(D87*D153/D163,0)</f>
        <v>0</v>
      </c>
      <c r="E205" s="55">
        <f t="shared" si="127"/>
        <v>0</v>
      </c>
      <c r="F205" s="55">
        <f t="shared" si="127"/>
        <v>0</v>
      </c>
      <c r="G205" s="55">
        <f t="shared" si="127"/>
        <v>0</v>
      </c>
      <c r="H205" s="55">
        <f t="shared" si="127"/>
        <v>0</v>
      </c>
      <c r="I205" s="55">
        <f t="shared" si="127"/>
        <v>0</v>
      </c>
      <c r="J205" s="55">
        <f t="shared" ref="J205:K205" si="128">ROUND(J87*J153/J163,0)</f>
        <v>0</v>
      </c>
      <c r="K205" s="55">
        <f t="shared" si="128"/>
        <v>0</v>
      </c>
      <c r="L205" s="55">
        <f t="shared" ref="L205" si="129">ROUND(L87*L153/L163,0)</f>
        <v>0</v>
      </c>
      <c r="M205" s="114">
        <v>0</v>
      </c>
    </row>
    <row r="206" spans="2:13" x14ac:dyDescent="0.2">
      <c r="B206" s="133" t="s">
        <v>203</v>
      </c>
      <c r="C206" s="134"/>
      <c r="D206" s="134"/>
      <c r="E206" s="134"/>
      <c r="F206" s="134"/>
      <c r="G206" s="134"/>
      <c r="H206" s="134"/>
      <c r="I206" s="134"/>
    </row>
    <row r="207" spans="2:13" x14ac:dyDescent="0.2">
      <c r="B207" s="133" t="s">
        <v>204</v>
      </c>
      <c r="C207" s="134"/>
      <c r="D207" s="134"/>
      <c r="E207" s="134"/>
      <c r="F207" s="134"/>
      <c r="G207" s="134"/>
      <c r="H207" s="134"/>
      <c r="I207" s="134"/>
    </row>
    <row r="208" spans="2:13" x14ac:dyDescent="0.2">
      <c r="B208" s="135" t="s">
        <v>205</v>
      </c>
      <c r="C208" s="136"/>
      <c r="D208" s="136"/>
      <c r="E208" s="136"/>
      <c r="F208" s="136"/>
      <c r="G208" s="136"/>
      <c r="H208" s="136"/>
      <c r="I208" s="136"/>
      <c r="J208" s="78"/>
      <c r="K208" s="78"/>
      <c r="L208" s="78"/>
      <c r="M208" s="78"/>
    </row>
    <row r="209" spans="1:14" x14ac:dyDescent="0.2">
      <c r="B209" s="614" t="s">
        <v>627</v>
      </c>
      <c r="C209" s="612">
        <f>C169+C177+C185+C193+C201-地域観光消費2!D21</f>
        <v>0</v>
      </c>
      <c r="D209" s="612">
        <f>D169+D177+D185+D193+D201-地域観光消費2!E21</f>
        <v>-3</v>
      </c>
      <c r="E209" s="612">
        <f>E169+E177+E185+E193+E201-地域観光消費2!F21</f>
        <v>0</v>
      </c>
      <c r="F209" s="612">
        <f>F169+F177+F185+F193+F201-地域観光消費2!G21</f>
        <v>0</v>
      </c>
      <c r="G209" s="612">
        <f>G169+G177+G185+G193+G201-地域観光消費2!H21</f>
        <v>0</v>
      </c>
      <c r="H209" s="612">
        <f>H169+H177+H185+H193+H201-地域観光消費2!I21</f>
        <v>0</v>
      </c>
      <c r="I209" s="612">
        <f>I169+I177+I185+I193+I201-地域観光消費2!J21</f>
        <v>0</v>
      </c>
      <c r="J209" s="612">
        <f>J169+J177+J185+J193+J201-地域観光消費2!K21</f>
        <v>0</v>
      </c>
      <c r="K209" s="612">
        <f>K169+K177+K185+K193+K201-地域観光消費2!L21</f>
        <v>0</v>
      </c>
      <c r="L209" s="612">
        <f>L169+L177+L185+L193+L201-地域観光消費2!M21</f>
        <v>0</v>
      </c>
      <c r="M209" s="612">
        <f>M169+M177+M185+M193+M201-地域観光消費2!N21</f>
        <v>0</v>
      </c>
    </row>
    <row r="210" spans="1:14" x14ac:dyDescent="0.2">
      <c r="A210" t="s">
        <v>296</v>
      </c>
      <c r="B210" s="168" t="s">
        <v>297</v>
      </c>
      <c r="C210" s="156">
        <f>交通費単価!E22</f>
        <v>2440</v>
      </c>
      <c r="D210" s="156">
        <f>交通費単価!H22</f>
        <v>2440</v>
      </c>
      <c r="E210" s="61">
        <f>交通費単価!K22</f>
        <v>2440</v>
      </c>
      <c r="F210" s="156">
        <f>交通費単価!O22</f>
        <v>2440</v>
      </c>
      <c r="G210" s="156">
        <f>交通費単価!S22</f>
        <v>2440</v>
      </c>
      <c r="H210" s="156">
        <f>交通費単価!W22</f>
        <v>2440</v>
      </c>
      <c r="I210" s="156">
        <f>交通費単価!AA22</f>
        <v>2303</v>
      </c>
      <c r="J210" s="156">
        <f>交通費単価!AE22</f>
        <v>2090</v>
      </c>
      <c r="K210" s="156">
        <f>交通費単価!AI22</f>
        <v>1862</v>
      </c>
      <c r="L210" s="156">
        <f>交通費単価!AM22</f>
        <v>1659</v>
      </c>
      <c r="M210" s="156">
        <f>交通費単価!AQ22</f>
        <v>1478</v>
      </c>
    </row>
    <row r="211" spans="1:14" x14ac:dyDescent="0.2">
      <c r="B211" s="168" t="s">
        <v>298</v>
      </c>
      <c r="C211" s="156">
        <f>交通費単価!E23</f>
        <v>13180</v>
      </c>
      <c r="D211" s="156">
        <f>交通費単価!H23</f>
        <v>13180</v>
      </c>
      <c r="E211" s="61">
        <f>交通費単価!K23</f>
        <v>13180</v>
      </c>
      <c r="F211" s="156">
        <f>交通費単価!O23</f>
        <v>13580</v>
      </c>
      <c r="G211" s="156">
        <f>交通費単価!S23</f>
        <v>13590</v>
      </c>
      <c r="H211" s="156">
        <f>交通費単価!W23</f>
        <v>13580</v>
      </c>
      <c r="I211" s="156">
        <f>交通費単価!AA23</f>
        <v>12817</v>
      </c>
      <c r="J211" s="156">
        <f>交通費単価!AE23</f>
        <v>12450</v>
      </c>
      <c r="K211" s="156">
        <f>交通費単価!AI23</f>
        <v>12408</v>
      </c>
      <c r="L211" s="156">
        <f>交通費単価!AM23</f>
        <v>12611</v>
      </c>
      <c r="M211" s="156">
        <f>交通費単価!AQ23</f>
        <v>12792</v>
      </c>
    </row>
    <row r="212" spans="1:14" x14ac:dyDescent="0.2">
      <c r="A212" s="173" t="s">
        <v>302</v>
      </c>
      <c r="B212" s="169" t="s">
        <v>299</v>
      </c>
      <c r="C212" s="53">
        <f t="shared" ref="C212:I213" si="130">C210*C7/1000</f>
        <v>21071.84</v>
      </c>
      <c r="D212" s="53">
        <f t="shared" si="130"/>
        <v>20391.080000000002</v>
      </c>
      <c r="E212" s="53">
        <f t="shared" si="130"/>
        <v>20232.48</v>
      </c>
      <c r="F212" s="53">
        <f t="shared" si="130"/>
        <v>20358.471839999998</v>
      </c>
      <c r="G212" s="53">
        <f t="shared" si="130"/>
        <v>20139.759999999998</v>
      </c>
      <c r="H212" s="53">
        <f t="shared" si="130"/>
        <v>20444.759999999998</v>
      </c>
      <c r="I212" s="53">
        <f t="shared" si="130"/>
        <v>19197.204613999998</v>
      </c>
      <c r="J212" s="53">
        <f t="shared" ref="J212:K212" si="131">J210*J7/1000</f>
        <v>18427.53</v>
      </c>
      <c r="K212" s="53">
        <f t="shared" si="131"/>
        <v>16577.385999999999</v>
      </c>
      <c r="L212" s="53">
        <f t="shared" ref="L212:M212" si="132">L210*L7/1000</f>
        <v>15548.302287</v>
      </c>
      <c r="M212" s="53">
        <f t="shared" si="132"/>
        <v>8591.4839360000005</v>
      </c>
    </row>
    <row r="213" spans="1:14" x14ac:dyDescent="0.2">
      <c r="A213" s="56"/>
      <c r="B213" s="170" t="s">
        <v>300</v>
      </c>
      <c r="C213" s="55">
        <f t="shared" si="130"/>
        <v>5627.86</v>
      </c>
      <c r="D213" s="55">
        <f t="shared" si="130"/>
        <v>5443.34</v>
      </c>
      <c r="E213" s="55">
        <f t="shared" si="130"/>
        <v>5812.38</v>
      </c>
      <c r="F213" s="55">
        <f t="shared" si="130"/>
        <v>5890.2027800000005</v>
      </c>
      <c r="G213" s="55">
        <f t="shared" si="130"/>
        <v>6156.27</v>
      </c>
      <c r="H213" s="55">
        <f t="shared" si="130"/>
        <v>6504.82</v>
      </c>
      <c r="I213" s="55">
        <f t="shared" si="130"/>
        <v>6241.8789999999999</v>
      </c>
      <c r="J213" s="55">
        <f t="shared" ref="J213:K213" si="133">J211*J8/1000</f>
        <v>6063.15</v>
      </c>
      <c r="K213" s="55">
        <f t="shared" si="133"/>
        <v>6204</v>
      </c>
      <c r="L213" s="55">
        <f t="shared" ref="L213:M213" si="134">L211*L8/1000</f>
        <v>5998.7248139999992</v>
      </c>
      <c r="M213" s="55">
        <f t="shared" si="134"/>
        <v>4324.5786479999997</v>
      </c>
    </row>
    <row r="214" spans="1:14" x14ac:dyDescent="0.2">
      <c r="A214" s="78"/>
      <c r="B214" s="171" t="s">
        <v>301</v>
      </c>
      <c r="C214" s="68">
        <f>C212+C213</f>
        <v>26699.7</v>
      </c>
      <c r="D214" s="68">
        <f t="shared" ref="D214:H214" si="135">D212+D213</f>
        <v>25834.420000000002</v>
      </c>
      <c r="E214" s="68">
        <f t="shared" si="135"/>
        <v>26044.86</v>
      </c>
      <c r="F214" s="68">
        <f t="shared" si="135"/>
        <v>26248.674619999998</v>
      </c>
      <c r="G214" s="68">
        <f t="shared" si="135"/>
        <v>26296.03</v>
      </c>
      <c r="H214" s="68">
        <f t="shared" si="135"/>
        <v>26949.579999999998</v>
      </c>
      <c r="I214" s="68">
        <f t="shared" ref="I214:J214" si="136">I212+I213</f>
        <v>25439.083613999999</v>
      </c>
      <c r="J214" s="68">
        <f t="shared" si="136"/>
        <v>24490.68</v>
      </c>
      <c r="K214" s="68">
        <f t="shared" ref="K214:L214" si="137">K212+K213</f>
        <v>22781.385999999999</v>
      </c>
      <c r="L214" s="68">
        <f t="shared" si="137"/>
        <v>21547.027101</v>
      </c>
      <c r="M214" s="68">
        <f t="shared" ref="M214" si="138">M212+M213</f>
        <v>12916.062583999999</v>
      </c>
    </row>
    <row r="215" spans="1:14" x14ac:dyDescent="0.2">
      <c r="A215" s="177" t="s">
        <v>303</v>
      </c>
      <c r="B215" s="174" t="s">
        <v>304</v>
      </c>
      <c r="C215" s="175">
        <f>ROUND(C217*C212/C214,0)</f>
        <v>19096</v>
      </c>
      <c r="D215" s="175">
        <f t="shared" ref="D215:H215" si="139">ROUND(D217*D212/D214,0)</f>
        <v>18815</v>
      </c>
      <c r="E215" s="175">
        <f t="shared" si="139"/>
        <v>18280</v>
      </c>
      <c r="F215" s="175">
        <f t="shared" si="139"/>
        <v>18136</v>
      </c>
      <c r="G215" s="175">
        <f t="shared" si="139"/>
        <v>17608</v>
      </c>
      <c r="H215" s="175">
        <f t="shared" si="139"/>
        <v>19611</v>
      </c>
      <c r="I215" s="175">
        <f t="shared" ref="I215:J215" si="140">ROUND(I217*I212/I214,0)</f>
        <v>22013</v>
      </c>
      <c r="J215" s="175">
        <f t="shared" si="140"/>
        <v>23607</v>
      </c>
      <c r="K215" s="175">
        <f t="shared" ref="K215:L215" si="141">ROUND(K217*K212/K214,0)</f>
        <v>21352</v>
      </c>
      <c r="L215" s="175">
        <f t="shared" si="141"/>
        <v>24761</v>
      </c>
      <c r="M215" s="175">
        <f t="shared" ref="M215" si="142">ROUND(M217*M212/M214,0)</f>
        <v>21068</v>
      </c>
    </row>
    <row r="216" spans="1:14" x14ac:dyDescent="0.2">
      <c r="A216" s="56"/>
      <c r="B216" s="176" t="s">
        <v>305</v>
      </c>
      <c r="C216" s="57">
        <f>C217-C215</f>
        <v>5100</v>
      </c>
      <c r="D216" s="57">
        <f t="shared" ref="D216:H216" si="143">D217-D215</f>
        <v>5022</v>
      </c>
      <c r="E216" s="57">
        <f t="shared" si="143"/>
        <v>5252</v>
      </c>
      <c r="F216" s="57">
        <f t="shared" si="143"/>
        <v>5247</v>
      </c>
      <c r="G216" s="57">
        <f t="shared" si="143"/>
        <v>5382</v>
      </c>
      <c r="H216" s="57">
        <f t="shared" si="143"/>
        <v>6240</v>
      </c>
      <c r="I216" s="57">
        <f t="shared" ref="I216:J216" si="144">I217-I215</f>
        <v>7158</v>
      </c>
      <c r="J216" s="57">
        <f t="shared" si="144"/>
        <v>7767</v>
      </c>
      <c r="K216" s="57">
        <f t="shared" ref="K216:L216" si="145">K217-K215</f>
        <v>7991</v>
      </c>
      <c r="L216" s="57">
        <f t="shared" si="145"/>
        <v>9553</v>
      </c>
      <c r="M216" s="57">
        <f t="shared" ref="M216" si="146">M217-M215</f>
        <v>10605</v>
      </c>
    </row>
    <row r="217" spans="1:14" x14ac:dyDescent="0.2">
      <c r="A217" s="78"/>
      <c r="B217" s="171" t="s">
        <v>306</v>
      </c>
      <c r="C217" s="68">
        <f>C98</f>
        <v>24196</v>
      </c>
      <c r="D217" s="68">
        <f t="shared" ref="D217:I217" si="147">D98</f>
        <v>23837</v>
      </c>
      <c r="E217" s="68">
        <f t="shared" si="147"/>
        <v>23532</v>
      </c>
      <c r="F217" s="68">
        <f t="shared" si="147"/>
        <v>23383</v>
      </c>
      <c r="G217" s="68">
        <f t="shared" si="147"/>
        <v>22990</v>
      </c>
      <c r="H217" s="68">
        <f t="shared" si="147"/>
        <v>25851</v>
      </c>
      <c r="I217" s="68">
        <f t="shared" si="147"/>
        <v>29171</v>
      </c>
      <c r="J217" s="68">
        <f t="shared" ref="J217:K217" si="148">J98</f>
        <v>31374</v>
      </c>
      <c r="K217" s="68">
        <f t="shared" si="148"/>
        <v>29343</v>
      </c>
      <c r="L217" s="68">
        <f t="shared" ref="L217:M217" si="149">L98</f>
        <v>34314</v>
      </c>
      <c r="M217" s="68">
        <f t="shared" si="149"/>
        <v>31673</v>
      </c>
    </row>
    <row r="219" spans="1:14" x14ac:dyDescent="0.2">
      <c r="A219" t="s">
        <v>214</v>
      </c>
      <c r="C219" s="122" t="s">
        <v>210</v>
      </c>
      <c r="D219" s="122" t="s">
        <v>70</v>
      </c>
      <c r="E219" s="123" t="s">
        <v>67</v>
      </c>
      <c r="F219" s="122" t="s">
        <v>61</v>
      </c>
      <c r="G219" s="122" t="s">
        <v>60</v>
      </c>
      <c r="H219" s="122" t="s">
        <v>75</v>
      </c>
      <c r="I219" s="122" t="s">
        <v>76</v>
      </c>
      <c r="J219" s="49" t="s">
        <v>481</v>
      </c>
      <c r="K219" s="49" t="s">
        <v>579</v>
      </c>
      <c r="L219" s="601" t="s">
        <v>596</v>
      </c>
      <c r="M219" s="707" t="s">
        <v>663</v>
      </c>
    </row>
    <row r="220" spans="1:14" x14ac:dyDescent="0.2">
      <c r="B220" s="45" t="s">
        <v>224</v>
      </c>
      <c r="C220" s="53">
        <f>C221+C222</f>
        <v>13481</v>
      </c>
      <c r="D220" s="53">
        <f t="shared" ref="D220:H220" si="150">D221+D222</f>
        <v>13263</v>
      </c>
      <c r="E220" s="53">
        <f t="shared" si="150"/>
        <v>12955</v>
      </c>
      <c r="F220" s="53">
        <f t="shared" si="150"/>
        <v>12999</v>
      </c>
      <c r="G220" s="53">
        <f t="shared" si="150"/>
        <v>13328</v>
      </c>
      <c r="H220" s="53">
        <f t="shared" si="150"/>
        <v>15144</v>
      </c>
      <c r="I220" s="53">
        <f t="shared" ref="I220:J220" si="151">I221+I222</f>
        <v>16995</v>
      </c>
      <c r="J220" s="53">
        <f t="shared" si="151"/>
        <v>19087</v>
      </c>
      <c r="K220" s="53">
        <f t="shared" ref="K220:L220" si="152">K221+K222</f>
        <v>17786</v>
      </c>
      <c r="L220" s="53">
        <f t="shared" si="152"/>
        <v>20774</v>
      </c>
      <c r="M220" s="53">
        <f t="shared" ref="M220" si="153">M221+M222</f>
        <v>18605</v>
      </c>
    </row>
    <row r="221" spans="1:14" x14ac:dyDescent="0.2">
      <c r="B221" s="622" t="s">
        <v>206</v>
      </c>
      <c r="C221" s="623">
        <f>ROUND(C215*C112/C157,0)</f>
        <v>10638</v>
      </c>
      <c r="D221" s="623">
        <f t="shared" ref="D221:H221" si="154">ROUND(D215*D112/D157,0)</f>
        <v>10484</v>
      </c>
      <c r="E221" s="623">
        <f t="shared" si="154"/>
        <v>9862</v>
      </c>
      <c r="F221" s="134">
        <f>ROUND(F215*F112/F157,0)-1</f>
        <v>9657</v>
      </c>
      <c r="G221" s="623">
        <f t="shared" si="154"/>
        <v>9820</v>
      </c>
      <c r="H221" s="623">
        <f t="shared" si="154"/>
        <v>11114</v>
      </c>
      <c r="I221" s="134">
        <f>ROUND(I215*I112/I157,0)-1</f>
        <v>12418</v>
      </c>
      <c r="J221" s="134">
        <f>ROUND(J215*J112/J157,0)+1</f>
        <v>14138</v>
      </c>
      <c r="K221" s="134">
        <f>ROUND(K215*K112/K157,0)-1</f>
        <v>12316</v>
      </c>
      <c r="L221" s="134">
        <f>ROUND(L215*L112/L157,0)+1</f>
        <v>14844</v>
      </c>
      <c r="M221" s="134">
        <f>ROUND(M215*M112/M157,0)</f>
        <v>12428</v>
      </c>
      <c r="N221" t="s">
        <v>631</v>
      </c>
    </row>
    <row r="222" spans="1:14" x14ac:dyDescent="0.2">
      <c r="B222" s="125" t="s">
        <v>207</v>
      </c>
      <c r="C222" s="55">
        <f>ROUND(C216*C113/C158,0)</f>
        <v>2843</v>
      </c>
      <c r="D222" s="55">
        <f t="shared" ref="D222:H222" si="155">ROUND(D216*D113/D158,0)</f>
        <v>2779</v>
      </c>
      <c r="E222" s="55">
        <f t="shared" si="155"/>
        <v>3093</v>
      </c>
      <c r="F222" s="55">
        <f t="shared" si="155"/>
        <v>3342</v>
      </c>
      <c r="G222" s="55">
        <f t="shared" si="155"/>
        <v>3508</v>
      </c>
      <c r="H222" s="55">
        <f t="shared" si="155"/>
        <v>4030</v>
      </c>
      <c r="I222" s="55">
        <f t="shared" ref="I222:J222" si="156">ROUND(I216*I113/I158,0)</f>
        <v>4577</v>
      </c>
      <c r="J222" s="55">
        <f t="shared" si="156"/>
        <v>4949</v>
      </c>
      <c r="K222" s="55">
        <f t="shared" ref="K222:L222" si="157">ROUND(K216*K113/K158,0)</f>
        <v>5470</v>
      </c>
      <c r="L222" s="55">
        <f t="shared" si="157"/>
        <v>5930</v>
      </c>
      <c r="M222" s="55">
        <f t="shared" ref="M222" si="158">ROUND(M216*M113/M158,0)</f>
        <v>6177</v>
      </c>
    </row>
    <row r="223" spans="1:14" x14ac:dyDescent="0.2">
      <c r="B223" s="45" t="s">
        <v>225</v>
      </c>
      <c r="C223" s="53">
        <f>C224+C225</f>
        <v>6134</v>
      </c>
      <c r="D223" s="53">
        <f t="shared" ref="D223:H223" si="159">D224+D225</f>
        <v>6196</v>
      </c>
      <c r="E223" s="53">
        <f t="shared" si="159"/>
        <v>6184</v>
      </c>
      <c r="F223" s="53">
        <f t="shared" si="159"/>
        <v>5927</v>
      </c>
      <c r="G223" s="53">
        <f t="shared" si="159"/>
        <v>5719</v>
      </c>
      <c r="H223" s="53">
        <f t="shared" si="159"/>
        <v>6531</v>
      </c>
      <c r="I223" s="53">
        <f t="shared" ref="I223:J223" si="160">I224+I225</f>
        <v>7464</v>
      </c>
      <c r="J223" s="53">
        <f t="shared" si="160"/>
        <v>7491</v>
      </c>
      <c r="K223" s="53">
        <f t="shared" ref="K223:L223" si="161">K224+K225</f>
        <v>6943</v>
      </c>
      <c r="L223" s="53">
        <f t="shared" si="161"/>
        <v>7704</v>
      </c>
      <c r="M223" s="53">
        <f t="shared" ref="M223" si="162">M224+M225</f>
        <v>7016</v>
      </c>
    </row>
    <row r="224" spans="1:14" x14ac:dyDescent="0.2">
      <c r="B224" s="124" t="s">
        <v>206</v>
      </c>
      <c r="C224" s="55">
        <f>ROUND(C215*C121/C157,0)</f>
        <v>4796</v>
      </c>
      <c r="D224" s="55">
        <f t="shared" ref="D224:H224" si="163">ROUND(D215*D121/D157,0)</f>
        <v>4872</v>
      </c>
      <c r="E224" s="55">
        <f t="shared" si="163"/>
        <v>4869</v>
      </c>
      <c r="F224" s="55">
        <f t="shared" si="163"/>
        <v>4687</v>
      </c>
      <c r="G224" s="55">
        <f t="shared" si="163"/>
        <v>4438</v>
      </c>
      <c r="H224" s="55">
        <f t="shared" si="163"/>
        <v>5020</v>
      </c>
      <c r="I224" s="55">
        <f t="shared" ref="I224:J224" si="164">ROUND(I215*I121/I157,0)</f>
        <v>5645</v>
      </c>
      <c r="J224" s="55">
        <f t="shared" si="164"/>
        <v>5540</v>
      </c>
      <c r="K224" s="55">
        <f t="shared" ref="K224:L224" si="165">ROUND(K215*K121/K157,0)</f>
        <v>5294</v>
      </c>
      <c r="L224" s="55">
        <f t="shared" si="165"/>
        <v>5540</v>
      </c>
      <c r="M224" s="55">
        <f t="shared" ref="M224" si="166">ROUND(M215*M121/M157,0)</f>
        <v>4556</v>
      </c>
    </row>
    <row r="225" spans="1:14" x14ac:dyDescent="0.2">
      <c r="B225" s="126" t="s">
        <v>207</v>
      </c>
      <c r="C225" s="60">
        <f>ROUND(C216*C122/C158,0)</f>
        <v>1338</v>
      </c>
      <c r="D225" s="60">
        <f t="shared" ref="D225:H225" si="167">ROUND(D216*D122/D158,0)</f>
        <v>1324</v>
      </c>
      <c r="E225" s="60">
        <f t="shared" si="167"/>
        <v>1315</v>
      </c>
      <c r="F225" s="60">
        <f t="shared" si="167"/>
        <v>1240</v>
      </c>
      <c r="G225" s="60">
        <f t="shared" si="167"/>
        <v>1281</v>
      </c>
      <c r="H225" s="60">
        <f t="shared" si="167"/>
        <v>1511</v>
      </c>
      <c r="I225" s="60">
        <f t="shared" ref="I225:J225" si="168">ROUND(I216*I122/I158,0)</f>
        <v>1819</v>
      </c>
      <c r="J225" s="60">
        <f t="shared" si="168"/>
        <v>1951</v>
      </c>
      <c r="K225" s="60">
        <f t="shared" ref="K225:L225" si="169">ROUND(K216*K122/K158,0)</f>
        <v>1649</v>
      </c>
      <c r="L225" s="60">
        <f t="shared" si="169"/>
        <v>2164</v>
      </c>
      <c r="M225" s="60">
        <f t="shared" ref="M225" si="170">ROUND(M216*M122/M158,0)</f>
        <v>2460</v>
      </c>
    </row>
    <row r="226" spans="1:14" x14ac:dyDescent="0.2">
      <c r="B226" s="56" t="s">
        <v>226</v>
      </c>
      <c r="C226" s="53">
        <f>C227+C228</f>
        <v>3162</v>
      </c>
      <c r="D226" s="53">
        <f t="shared" ref="D226:H226" si="171">D227+D228</f>
        <v>3191</v>
      </c>
      <c r="E226" s="53">
        <f t="shared" si="171"/>
        <v>3052</v>
      </c>
      <c r="F226" s="53">
        <f t="shared" si="171"/>
        <v>3031</v>
      </c>
      <c r="G226" s="53">
        <f t="shared" si="171"/>
        <v>2702</v>
      </c>
      <c r="H226" s="53">
        <f t="shared" si="171"/>
        <v>2875</v>
      </c>
      <c r="I226" s="53">
        <f t="shared" ref="I226:J226" si="172">I227+I228</f>
        <v>3282</v>
      </c>
      <c r="J226" s="53">
        <f t="shared" si="172"/>
        <v>3462</v>
      </c>
      <c r="K226" s="53">
        <f t="shared" ref="K226:L226" si="173">K227+K228</f>
        <v>3390</v>
      </c>
      <c r="L226" s="53">
        <f t="shared" si="173"/>
        <v>4472</v>
      </c>
      <c r="M226" s="53">
        <f t="shared" ref="M226" si="174">M227+M228</f>
        <v>4994</v>
      </c>
    </row>
    <row r="227" spans="1:14" x14ac:dyDescent="0.2">
      <c r="B227" s="124" t="s">
        <v>206</v>
      </c>
      <c r="C227" s="55">
        <f>ROUND(C215*C130/C157,0)</f>
        <v>2242</v>
      </c>
      <c r="D227" s="55">
        <f t="shared" ref="D227:H227" si="175">ROUND(D215*D130/D157,0)</f>
        <v>2272</v>
      </c>
      <c r="E227" s="55">
        <f t="shared" si="175"/>
        <v>2208</v>
      </c>
      <c r="F227" s="55">
        <f t="shared" si="175"/>
        <v>2366</v>
      </c>
      <c r="G227" s="55">
        <f t="shared" si="175"/>
        <v>2109</v>
      </c>
      <c r="H227" s="55">
        <f t="shared" si="175"/>
        <v>2176</v>
      </c>
      <c r="I227" s="55">
        <f t="shared" ref="I227:J227" si="176">ROUND(I215*I130/I157,0)</f>
        <v>2520</v>
      </c>
      <c r="J227" s="55">
        <f t="shared" si="176"/>
        <v>2596</v>
      </c>
      <c r="K227" s="55">
        <f t="shared" ref="K227:L227" si="177">ROUND(K215*K130/K157,0)</f>
        <v>2518</v>
      </c>
      <c r="L227" s="55">
        <f t="shared" si="177"/>
        <v>3014</v>
      </c>
      <c r="M227" s="55">
        <f t="shared" ref="M227" si="178">ROUND(M215*M130/M157,0)</f>
        <v>3026</v>
      </c>
    </row>
    <row r="228" spans="1:14" x14ac:dyDescent="0.2">
      <c r="B228" s="126" t="s">
        <v>207</v>
      </c>
      <c r="C228" s="55">
        <f>ROUND(C216*C131/C158,0)</f>
        <v>920</v>
      </c>
      <c r="D228" s="55">
        <f t="shared" ref="D228:H228" si="179">ROUND(D216*D131/D158,0)</f>
        <v>919</v>
      </c>
      <c r="E228" s="55">
        <f t="shared" si="179"/>
        <v>844</v>
      </c>
      <c r="F228" s="55">
        <f t="shared" si="179"/>
        <v>665</v>
      </c>
      <c r="G228" s="55">
        <f t="shared" si="179"/>
        <v>593</v>
      </c>
      <c r="H228" s="55">
        <f t="shared" si="179"/>
        <v>699</v>
      </c>
      <c r="I228" s="55">
        <f t="shared" ref="I228:J228" si="180">ROUND(I216*I131/I158,0)</f>
        <v>762</v>
      </c>
      <c r="J228" s="55">
        <f t="shared" si="180"/>
        <v>866</v>
      </c>
      <c r="K228" s="55">
        <f t="shared" ref="K228:L228" si="181">ROUND(K216*K131/K158,0)</f>
        <v>872</v>
      </c>
      <c r="L228" s="55">
        <f t="shared" si="181"/>
        <v>1458</v>
      </c>
      <c r="M228" s="55">
        <f t="shared" ref="M228" si="182">ROUND(M216*M131/M158,0)</f>
        <v>1968</v>
      </c>
    </row>
    <row r="229" spans="1:14" x14ac:dyDescent="0.2">
      <c r="B229" s="45" t="s">
        <v>227</v>
      </c>
      <c r="C229" s="53">
        <f>C230+C231</f>
        <v>307</v>
      </c>
      <c r="D229" s="53">
        <f t="shared" ref="D229:H229" si="183">D230+D231</f>
        <v>262</v>
      </c>
      <c r="E229" s="53">
        <f t="shared" si="183"/>
        <v>279</v>
      </c>
      <c r="F229" s="53">
        <f t="shared" si="183"/>
        <v>275</v>
      </c>
      <c r="G229" s="53">
        <f t="shared" si="183"/>
        <v>265</v>
      </c>
      <c r="H229" s="53">
        <f t="shared" si="183"/>
        <v>291</v>
      </c>
      <c r="I229" s="53">
        <f t="shared" ref="I229:J229" si="184">I230+I231</f>
        <v>339</v>
      </c>
      <c r="J229" s="53">
        <f t="shared" si="184"/>
        <v>333</v>
      </c>
      <c r="K229" s="53">
        <f t="shared" ref="K229:L229" si="185">K230+K231</f>
        <v>309</v>
      </c>
      <c r="L229" s="53">
        <f t="shared" si="185"/>
        <v>327</v>
      </c>
      <c r="M229" s="53">
        <f t="shared" ref="M229" si="186">M230+M231</f>
        <v>344</v>
      </c>
    </row>
    <row r="230" spans="1:14" x14ac:dyDescent="0.2">
      <c r="B230" s="124" t="s">
        <v>206</v>
      </c>
      <c r="C230" s="55">
        <f>ROUND(C215*C139/C157,0)</f>
        <v>307</v>
      </c>
      <c r="D230" s="55">
        <f t="shared" ref="D230:H230" si="187">ROUND(D215*D139/D157,0)</f>
        <v>262</v>
      </c>
      <c r="E230" s="55">
        <f t="shared" si="187"/>
        <v>279</v>
      </c>
      <c r="F230" s="55">
        <f t="shared" si="187"/>
        <v>275</v>
      </c>
      <c r="G230" s="55">
        <f t="shared" si="187"/>
        <v>265</v>
      </c>
      <c r="H230" s="55">
        <f t="shared" si="187"/>
        <v>291</v>
      </c>
      <c r="I230" s="55">
        <f t="shared" ref="I230:J230" si="188">ROUND(I215*I139/I157,0)</f>
        <v>339</v>
      </c>
      <c r="J230" s="55">
        <f t="shared" si="188"/>
        <v>333</v>
      </c>
      <c r="K230" s="55">
        <f t="shared" ref="K230:L230" si="189">ROUND(K215*K139/K157,0)</f>
        <v>309</v>
      </c>
      <c r="L230" s="55">
        <f t="shared" si="189"/>
        <v>327</v>
      </c>
      <c r="M230" s="55">
        <f t="shared" ref="M230" si="190">ROUND(M215*M139/M157,0)</f>
        <v>344</v>
      </c>
    </row>
    <row r="231" spans="1:14" x14ac:dyDescent="0.2">
      <c r="B231" s="126" t="s">
        <v>207</v>
      </c>
      <c r="C231" s="60">
        <f>ROUND(C216*C140/C158,0)</f>
        <v>0</v>
      </c>
      <c r="D231" s="60">
        <f t="shared" ref="D231:H231" si="191">ROUND(D216*D140/D158,0)</f>
        <v>0</v>
      </c>
      <c r="E231" s="60">
        <f t="shared" si="191"/>
        <v>0</v>
      </c>
      <c r="F231" s="60">
        <f t="shared" si="191"/>
        <v>0</v>
      </c>
      <c r="G231" s="60">
        <f t="shared" si="191"/>
        <v>0</v>
      </c>
      <c r="H231" s="60">
        <f t="shared" si="191"/>
        <v>0</v>
      </c>
      <c r="I231" s="60">
        <f t="shared" ref="I231:J231" si="192">ROUND(I216*I140/I158,0)</f>
        <v>0</v>
      </c>
      <c r="J231" s="60">
        <f t="shared" si="192"/>
        <v>0</v>
      </c>
      <c r="K231" s="60">
        <f t="shared" ref="K231:L231" si="193">ROUND(K216*K140/K158,0)</f>
        <v>0</v>
      </c>
      <c r="L231" s="60">
        <f t="shared" si="193"/>
        <v>0</v>
      </c>
      <c r="M231" s="60">
        <f t="shared" ref="M231" si="194">ROUND(M216*M140/M158,0)</f>
        <v>0</v>
      </c>
    </row>
    <row r="232" spans="1:14" x14ac:dyDescent="0.2">
      <c r="B232" s="56" t="s">
        <v>228</v>
      </c>
      <c r="C232" s="53">
        <f>C233+C234</f>
        <v>1112</v>
      </c>
      <c r="D232" s="53">
        <f t="shared" ref="D232:H232" si="195">D233+D234</f>
        <v>925</v>
      </c>
      <c r="E232" s="53">
        <f t="shared" si="195"/>
        <v>1062</v>
      </c>
      <c r="F232" s="53">
        <f t="shared" si="195"/>
        <v>1151</v>
      </c>
      <c r="G232" s="53">
        <f t="shared" si="195"/>
        <v>976</v>
      </c>
      <c r="H232" s="53">
        <f t="shared" si="195"/>
        <v>1010</v>
      </c>
      <c r="I232" s="53">
        <f t="shared" ref="I232:J232" si="196">I233+I234</f>
        <v>1091</v>
      </c>
      <c r="J232" s="53">
        <f t="shared" si="196"/>
        <v>1001</v>
      </c>
      <c r="K232" s="53">
        <f t="shared" ref="K232:L232" si="197">K233+K234</f>
        <v>915</v>
      </c>
      <c r="L232" s="53">
        <f t="shared" si="197"/>
        <v>1037</v>
      </c>
      <c r="M232" s="53">
        <f t="shared" ref="M232" si="198">M233+M234</f>
        <v>714</v>
      </c>
    </row>
    <row r="233" spans="1:14" x14ac:dyDescent="0.2">
      <c r="B233" s="124" t="s">
        <v>206</v>
      </c>
      <c r="C233" s="55">
        <f>ROUND(C215*C148/C157,0)</f>
        <v>1112</v>
      </c>
      <c r="D233" s="55">
        <f t="shared" ref="D233:H233" si="199">ROUND(D215*D148/D157,0)</f>
        <v>925</v>
      </c>
      <c r="E233" s="55">
        <f t="shared" si="199"/>
        <v>1062</v>
      </c>
      <c r="F233" s="55">
        <f t="shared" si="199"/>
        <v>1151</v>
      </c>
      <c r="G233" s="55">
        <f t="shared" si="199"/>
        <v>976</v>
      </c>
      <c r="H233" s="55">
        <f t="shared" si="199"/>
        <v>1010</v>
      </c>
      <c r="I233" s="55">
        <f t="shared" ref="I233:J233" si="200">ROUND(I215*I148/I157,0)</f>
        <v>1091</v>
      </c>
      <c r="J233" s="55">
        <f t="shared" si="200"/>
        <v>1001</v>
      </c>
      <c r="K233" s="55">
        <f t="shared" ref="K233:L233" si="201">ROUND(K215*K148/K157,0)</f>
        <v>915</v>
      </c>
      <c r="L233" s="55">
        <f t="shared" si="201"/>
        <v>1037</v>
      </c>
      <c r="M233" s="55">
        <f t="shared" ref="M233" si="202">ROUND(M215*M148/M157,0)</f>
        <v>714</v>
      </c>
    </row>
    <row r="234" spans="1:14" x14ac:dyDescent="0.2">
      <c r="B234" s="126" t="s">
        <v>207</v>
      </c>
      <c r="C234" s="60">
        <f>ROUND(C216*C149/C158,0)</f>
        <v>0</v>
      </c>
      <c r="D234" s="60">
        <f t="shared" ref="D234:H234" si="203">ROUND(D216*D149/D158,0)</f>
        <v>0</v>
      </c>
      <c r="E234" s="60">
        <f t="shared" si="203"/>
        <v>0</v>
      </c>
      <c r="F234" s="60">
        <f t="shared" si="203"/>
        <v>0</v>
      </c>
      <c r="G234" s="60">
        <f t="shared" si="203"/>
        <v>0</v>
      </c>
      <c r="H234" s="60">
        <f t="shared" si="203"/>
        <v>0</v>
      </c>
      <c r="I234" s="60">
        <f t="shared" ref="I234:J234" si="204">ROUND(I216*I149/I158,0)</f>
        <v>0</v>
      </c>
      <c r="J234" s="60">
        <f t="shared" si="204"/>
        <v>0</v>
      </c>
      <c r="K234" s="60">
        <f t="shared" ref="K234:L234" si="205">ROUND(K216*K149/K158,0)</f>
        <v>0</v>
      </c>
      <c r="L234" s="60">
        <f t="shared" si="205"/>
        <v>0</v>
      </c>
      <c r="M234" s="60">
        <f t="shared" ref="M234" si="206">ROUND(M216*M149/M158,0)</f>
        <v>0</v>
      </c>
    </row>
    <row r="235" spans="1:14" x14ac:dyDescent="0.2">
      <c r="B235" s="614" t="s">
        <v>627</v>
      </c>
      <c r="C235" s="612">
        <f>C220+C223+C226+C229+C232-地域観光消費2!D22</f>
        <v>0</v>
      </c>
      <c r="D235" s="612">
        <f>D220+D223+D226+D229+D232-地域観光消費2!E22</f>
        <v>0</v>
      </c>
      <c r="E235" s="612">
        <f>E220+E223+E226+E229+E232-地域観光消費2!F22</f>
        <v>0</v>
      </c>
      <c r="F235" s="612">
        <f>F220+F223+F226+F229+F232-地域観光消費2!G22</f>
        <v>0</v>
      </c>
      <c r="G235" s="612">
        <f>G220+G223+G226+G229+G232-地域観光消費2!H22</f>
        <v>0</v>
      </c>
      <c r="H235" s="612">
        <f>H220+H223+H226+H229+H232-地域観光消費2!I22</f>
        <v>0</v>
      </c>
      <c r="I235" s="612">
        <f>I220+I223+I226+I229+I232-地域観光消費2!J22</f>
        <v>0</v>
      </c>
      <c r="J235" s="612">
        <f>J220+J223+J226+J229+J232-地域観光消費2!K22</f>
        <v>0</v>
      </c>
      <c r="K235" s="612">
        <f>K220+K223+K226+K229+K232-地域観光消費2!L22</f>
        <v>0</v>
      </c>
      <c r="L235" s="612">
        <f>L220+L223+L226+L229+L232-地域観光消費2!M22</f>
        <v>0</v>
      </c>
      <c r="M235" s="612">
        <f>M220+M223+M226+M229+M232-地域観光消費2!N22</f>
        <v>0</v>
      </c>
    </row>
    <row r="237" spans="1:14" x14ac:dyDescent="0.2">
      <c r="A237" t="s">
        <v>215</v>
      </c>
      <c r="C237" s="122" t="s">
        <v>210</v>
      </c>
      <c r="D237" s="122" t="s">
        <v>70</v>
      </c>
      <c r="E237" s="123" t="s">
        <v>67</v>
      </c>
      <c r="F237" s="122" t="s">
        <v>61</v>
      </c>
      <c r="G237" s="122" t="s">
        <v>60</v>
      </c>
      <c r="H237" s="122" t="s">
        <v>75</v>
      </c>
      <c r="I237" s="122" t="s">
        <v>76</v>
      </c>
      <c r="J237" s="49" t="s">
        <v>481</v>
      </c>
      <c r="K237" s="49" t="s">
        <v>579</v>
      </c>
      <c r="L237" s="601" t="s">
        <v>596</v>
      </c>
      <c r="M237" s="707" t="s">
        <v>663</v>
      </c>
    </row>
    <row r="238" spans="1:14" x14ac:dyDescent="0.2">
      <c r="B238" s="45" t="s">
        <v>224</v>
      </c>
      <c r="C238" s="53">
        <f>C239+C240</f>
        <v>24155</v>
      </c>
      <c r="D238" s="53">
        <f t="shared" ref="D238:H238" si="207">D239+D240</f>
        <v>22362</v>
      </c>
      <c r="E238" s="53">
        <f t="shared" si="207"/>
        <v>22304</v>
      </c>
      <c r="F238" s="53">
        <f t="shared" si="207"/>
        <v>22135</v>
      </c>
      <c r="G238" s="53">
        <f t="shared" si="207"/>
        <v>22450</v>
      </c>
      <c r="H238" s="53">
        <f t="shared" si="207"/>
        <v>24612</v>
      </c>
      <c r="I238" s="53">
        <f t="shared" ref="I238:J238" si="208">I239+I240</f>
        <v>25828</v>
      </c>
      <c r="J238" s="53">
        <f t="shared" si="208"/>
        <v>28547</v>
      </c>
      <c r="K238" s="53">
        <f t="shared" ref="K238:L238" si="209">K239+K240</f>
        <v>26948</v>
      </c>
      <c r="L238" s="53">
        <f t="shared" si="209"/>
        <v>29673</v>
      </c>
      <c r="M238" s="53">
        <f t="shared" ref="M238" si="210">M239+M240</f>
        <v>19807</v>
      </c>
    </row>
    <row r="239" spans="1:14" x14ac:dyDescent="0.2">
      <c r="B239" s="622" t="s">
        <v>206</v>
      </c>
      <c r="C239" s="623">
        <f>ROUND(C101*C112/C157,0)</f>
        <v>21415</v>
      </c>
      <c r="D239" s="623">
        <f t="shared" ref="D239:H239" si="211">ROUND(D101*D112/D157,0)</f>
        <v>19858</v>
      </c>
      <c r="E239" s="623">
        <f>ROUND(E101*E112/E157,0)-1</f>
        <v>19220</v>
      </c>
      <c r="F239" s="623">
        <f>ROUND(F101*F112/F157,0)+1</f>
        <v>18897</v>
      </c>
      <c r="G239" s="134">
        <f>ROUND(G101*G112/G157,0)+1</f>
        <v>19218</v>
      </c>
      <c r="H239" s="623">
        <f t="shared" si="211"/>
        <v>20913</v>
      </c>
      <c r="I239" s="623">
        <f>ROUND(I101*I112/I157,0)-1</f>
        <v>21971</v>
      </c>
      <c r="J239" s="134">
        <f>ROUND(J101*J112/J157,0)</f>
        <v>24805</v>
      </c>
      <c r="K239" s="134">
        <f>ROUND(K101*K112/K157,0)</f>
        <v>23141</v>
      </c>
      <c r="L239" s="623">
        <f t="shared" ref="L239" si="212">ROUND(L101*L112/L157,0)</f>
        <v>25907</v>
      </c>
      <c r="M239" s="623">
        <f>ROUND(M101*M112/M157,0)+1</f>
        <v>16840</v>
      </c>
      <c r="N239" t="s">
        <v>631</v>
      </c>
    </row>
    <row r="240" spans="1:14" x14ac:dyDescent="0.2">
      <c r="B240" s="125" t="s">
        <v>207</v>
      </c>
      <c r="C240" s="55">
        <f>ROUND(C102*C113/C158,0)</f>
        <v>2740</v>
      </c>
      <c r="D240" s="55">
        <f t="shared" ref="D240:I240" si="213">ROUND(D102*D113/D158,0)</f>
        <v>2504</v>
      </c>
      <c r="E240" s="55">
        <f t="shared" si="213"/>
        <v>3084</v>
      </c>
      <c r="F240" s="55">
        <f t="shared" si="213"/>
        <v>3238</v>
      </c>
      <c r="G240" s="55">
        <f t="shared" si="213"/>
        <v>3232</v>
      </c>
      <c r="H240" s="55">
        <f t="shared" si="213"/>
        <v>3699</v>
      </c>
      <c r="I240" s="55">
        <f t="shared" si="213"/>
        <v>3857</v>
      </c>
      <c r="J240" s="55">
        <f t="shared" ref="J240:K240" si="214">ROUND(J102*J113/J158,0)</f>
        <v>3742</v>
      </c>
      <c r="K240" s="55">
        <f t="shared" si="214"/>
        <v>3807</v>
      </c>
      <c r="L240" s="55">
        <f t="shared" ref="L240:M240" si="215">ROUND(L102*L113/L158,0)</f>
        <v>3766</v>
      </c>
      <c r="M240" s="55">
        <f t="shared" si="215"/>
        <v>2967</v>
      </c>
    </row>
    <row r="241" spans="1:13" x14ac:dyDescent="0.2">
      <c r="B241" s="45" t="s">
        <v>225</v>
      </c>
      <c r="C241" s="53">
        <f>C242+C243</f>
        <v>10944</v>
      </c>
      <c r="D241" s="53">
        <f t="shared" ref="D241:H241" si="216">D242+D243</f>
        <v>10420</v>
      </c>
      <c r="E241" s="53">
        <f t="shared" si="216"/>
        <v>10800</v>
      </c>
      <c r="F241" s="53">
        <f t="shared" si="216"/>
        <v>10372</v>
      </c>
      <c r="G241" s="53">
        <f t="shared" si="216"/>
        <v>9865</v>
      </c>
      <c r="H241" s="53">
        <f t="shared" si="216"/>
        <v>10833</v>
      </c>
      <c r="I241" s="53">
        <f t="shared" ref="I241:J241" si="217">I242+I243</f>
        <v>11520</v>
      </c>
      <c r="J241" s="53">
        <f t="shared" si="217"/>
        <v>11196</v>
      </c>
      <c r="K241" s="53">
        <f t="shared" ref="K241:L241" si="218">K242+K243</f>
        <v>11093</v>
      </c>
      <c r="L241" s="53">
        <f t="shared" si="218"/>
        <v>11042</v>
      </c>
      <c r="M241" s="53">
        <f t="shared" ref="M241" si="219">M242+M243</f>
        <v>7355</v>
      </c>
    </row>
    <row r="242" spans="1:13" x14ac:dyDescent="0.2">
      <c r="B242" s="124" t="s">
        <v>206</v>
      </c>
      <c r="C242" s="55">
        <f>ROUND(C101*C121/C157,0)</f>
        <v>9655</v>
      </c>
      <c r="D242" s="55">
        <f t="shared" ref="D242:I242" si="220">ROUND(D101*D121/D157,0)</f>
        <v>9228</v>
      </c>
      <c r="E242" s="55">
        <f t="shared" si="220"/>
        <v>9489</v>
      </c>
      <c r="F242" s="55">
        <f t="shared" si="220"/>
        <v>9171</v>
      </c>
      <c r="G242" s="55">
        <f t="shared" si="220"/>
        <v>8685</v>
      </c>
      <c r="H242" s="55">
        <f t="shared" si="220"/>
        <v>9446</v>
      </c>
      <c r="I242" s="55">
        <f t="shared" si="220"/>
        <v>9987</v>
      </c>
      <c r="J242" s="55">
        <f t="shared" ref="J242:K242" si="221">ROUND(J101*J121/J157,0)</f>
        <v>9720</v>
      </c>
      <c r="K242" s="55">
        <f t="shared" si="221"/>
        <v>9946</v>
      </c>
      <c r="L242" s="55">
        <f t="shared" ref="L242:M242" si="222">ROUND(L101*L121/L157,0)</f>
        <v>9668</v>
      </c>
      <c r="M242" s="55">
        <f t="shared" si="222"/>
        <v>6174</v>
      </c>
    </row>
    <row r="243" spans="1:13" x14ac:dyDescent="0.2">
      <c r="B243" s="126" t="s">
        <v>207</v>
      </c>
      <c r="C243" s="60">
        <f>ROUND(C102*C122/C158,0)</f>
        <v>1289</v>
      </c>
      <c r="D243" s="60">
        <f t="shared" ref="D243:I243" si="223">ROUND(D102*D122/D158,0)</f>
        <v>1192</v>
      </c>
      <c r="E243" s="60">
        <f t="shared" si="223"/>
        <v>1311</v>
      </c>
      <c r="F243" s="60">
        <f t="shared" si="223"/>
        <v>1201</v>
      </c>
      <c r="G243" s="60">
        <f t="shared" si="223"/>
        <v>1180</v>
      </c>
      <c r="H243" s="60">
        <f t="shared" si="223"/>
        <v>1387</v>
      </c>
      <c r="I243" s="60">
        <f t="shared" si="223"/>
        <v>1533</v>
      </c>
      <c r="J243" s="60">
        <f t="shared" ref="J243:K243" si="224">ROUND(J102*J122/J158,0)</f>
        <v>1476</v>
      </c>
      <c r="K243" s="60">
        <f t="shared" si="224"/>
        <v>1147</v>
      </c>
      <c r="L243" s="60">
        <f t="shared" ref="L243:M243" si="225">ROUND(L102*L122/L158,0)</f>
        <v>1374</v>
      </c>
      <c r="M243" s="60">
        <f t="shared" si="225"/>
        <v>1181</v>
      </c>
    </row>
    <row r="244" spans="1:13" x14ac:dyDescent="0.2">
      <c r="B244" s="56" t="s">
        <v>226</v>
      </c>
      <c r="C244" s="53">
        <f>C245+C246</f>
        <v>5400</v>
      </c>
      <c r="D244" s="53">
        <f t="shared" ref="D244:H244" si="226">D245+D246</f>
        <v>5132</v>
      </c>
      <c r="E244" s="53">
        <f t="shared" si="226"/>
        <v>5146</v>
      </c>
      <c r="F244" s="53">
        <f t="shared" si="226"/>
        <v>5273</v>
      </c>
      <c r="G244" s="53">
        <f t="shared" si="226"/>
        <v>4672</v>
      </c>
      <c r="H244" s="53">
        <f t="shared" si="226"/>
        <v>4736</v>
      </c>
      <c r="I244" s="53">
        <f t="shared" ref="I244:J244" si="227">I245+I246</f>
        <v>5100</v>
      </c>
      <c r="J244" s="53">
        <f t="shared" si="227"/>
        <v>5210</v>
      </c>
      <c r="K244" s="53">
        <f t="shared" ref="K244:L244" si="228">K245+K246</f>
        <v>5338</v>
      </c>
      <c r="L244" s="53">
        <f t="shared" si="228"/>
        <v>6186</v>
      </c>
      <c r="M244" s="53">
        <f t="shared" ref="M244" si="229">M245+M246</f>
        <v>5045</v>
      </c>
    </row>
    <row r="245" spans="1:13" x14ac:dyDescent="0.2">
      <c r="B245" s="124" t="s">
        <v>206</v>
      </c>
      <c r="C245" s="55">
        <f>ROUND(C101*C130/C157,0)</f>
        <v>4514</v>
      </c>
      <c r="D245" s="55">
        <f t="shared" ref="D245:I245" si="230">ROUND(D101*D130/D157,0)</f>
        <v>4304</v>
      </c>
      <c r="E245" s="55">
        <f t="shared" si="230"/>
        <v>4304</v>
      </c>
      <c r="F245" s="55">
        <f t="shared" si="230"/>
        <v>4629</v>
      </c>
      <c r="G245" s="55">
        <f t="shared" si="230"/>
        <v>4126</v>
      </c>
      <c r="H245" s="55">
        <f t="shared" si="230"/>
        <v>4094</v>
      </c>
      <c r="I245" s="55">
        <f t="shared" si="230"/>
        <v>4458</v>
      </c>
      <c r="J245" s="55">
        <f t="shared" ref="J245:K245" si="231">ROUND(J101*J130/J157,0)</f>
        <v>4555</v>
      </c>
      <c r="K245" s="55">
        <f t="shared" si="231"/>
        <v>4731</v>
      </c>
      <c r="L245" s="55">
        <f t="shared" ref="L245:M245" si="232">ROUND(L101*L130/L157,0)</f>
        <v>5260</v>
      </c>
      <c r="M245" s="55">
        <f t="shared" si="232"/>
        <v>4100</v>
      </c>
    </row>
    <row r="246" spans="1:13" x14ac:dyDescent="0.2">
      <c r="B246" s="125" t="s">
        <v>207</v>
      </c>
      <c r="C246" s="55">
        <f>ROUND(C102*C131/C158,0)</f>
        <v>886</v>
      </c>
      <c r="D246" s="55">
        <f t="shared" ref="D246:I246" si="233">ROUND(D102*D131/D158,0)</f>
        <v>828</v>
      </c>
      <c r="E246" s="55">
        <f t="shared" si="233"/>
        <v>842</v>
      </c>
      <c r="F246" s="55">
        <f t="shared" si="233"/>
        <v>644</v>
      </c>
      <c r="G246" s="55">
        <f t="shared" si="233"/>
        <v>546</v>
      </c>
      <c r="H246" s="55">
        <f t="shared" si="233"/>
        <v>642</v>
      </c>
      <c r="I246" s="55">
        <f t="shared" si="233"/>
        <v>642</v>
      </c>
      <c r="J246" s="55">
        <f t="shared" ref="J246:K246" si="234">ROUND(J102*J131/J158,0)</f>
        <v>655</v>
      </c>
      <c r="K246" s="55">
        <f t="shared" si="234"/>
        <v>607</v>
      </c>
      <c r="L246" s="55">
        <f t="shared" ref="L246:M246" si="235">ROUND(L102*L131/L158,0)</f>
        <v>926</v>
      </c>
      <c r="M246" s="55">
        <f t="shared" si="235"/>
        <v>945</v>
      </c>
    </row>
    <row r="247" spans="1:13" x14ac:dyDescent="0.2">
      <c r="B247" s="45" t="s">
        <v>227</v>
      </c>
      <c r="C247" s="53">
        <f>C248+C249</f>
        <v>619</v>
      </c>
      <c r="D247" s="53">
        <f t="shared" ref="D247:H247" si="236">D248+D249</f>
        <v>497</v>
      </c>
      <c r="E247" s="53">
        <f t="shared" si="236"/>
        <v>543</v>
      </c>
      <c r="F247" s="53">
        <f t="shared" si="236"/>
        <v>538</v>
      </c>
      <c r="G247" s="53">
        <f t="shared" si="236"/>
        <v>518</v>
      </c>
      <c r="H247" s="53">
        <f t="shared" si="236"/>
        <v>548</v>
      </c>
      <c r="I247" s="53">
        <f t="shared" ref="I247:J247" si="237">I248+I249</f>
        <v>599</v>
      </c>
      <c r="J247" s="53">
        <f t="shared" si="237"/>
        <v>585</v>
      </c>
      <c r="K247" s="53">
        <f t="shared" ref="K247:L247" si="238">K248+K249</f>
        <v>580</v>
      </c>
      <c r="L247" s="53">
        <f t="shared" si="238"/>
        <v>571</v>
      </c>
      <c r="M247" s="53">
        <f t="shared" ref="M247" si="239">M248+M249</f>
        <v>467</v>
      </c>
    </row>
    <row r="248" spans="1:13" x14ac:dyDescent="0.2">
      <c r="B248" s="124" t="s">
        <v>206</v>
      </c>
      <c r="C248" s="55">
        <f>ROUND(C101*C139/C157,0)</f>
        <v>619</v>
      </c>
      <c r="D248" s="55">
        <f t="shared" ref="D248:I248" si="240">ROUND(D101*D139/D157,0)</f>
        <v>497</v>
      </c>
      <c r="E248" s="55">
        <f t="shared" si="240"/>
        <v>543</v>
      </c>
      <c r="F248" s="55">
        <f t="shared" si="240"/>
        <v>538</v>
      </c>
      <c r="G248" s="55">
        <f t="shared" si="240"/>
        <v>518</v>
      </c>
      <c r="H248" s="55">
        <f t="shared" si="240"/>
        <v>548</v>
      </c>
      <c r="I248" s="55">
        <f t="shared" si="240"/>
        <v>599</v>
      </c>
      <c r="J248" s="55">
        <f t="shared" ref="J248:K248" si="241">ROUND(J101*J139/J157,0)</f>
        <v>585</v>
      </c>
      <c r="K248" s="55">
        <f t="shared" si="241"/>
        <v>580</v>
      </c>
      <c r="L248" s="55">
        <f t="shared" ref="L248:M248" si="242">ROUND(L101*L139/L157,0)</f>
        <v>571</v>
      </c>
      <c r="M248" s="55">
        <f t="shared" si="242"/>
        <v>467</v>
      </c>
    </row>
    <row r="249" spans="1:13" x14ac:dyDescent="0.2">
      <c r="B249" s="126" t="s">
        <v>207</v>
      </c>
      <c r="C249" s="60">
        <f>ROUND(C102*C140/C158,0)</f>
        <v>0</v>
      </c>
      <c r="D249" s="60">
        <f t="shared" ref="D249:I249" si="243">ROUND(D102*D140/D158,0)</f>
        <v>0</v>
      </c>
      <c r="E249" s="60">
        <f t="shared" si="243"/>
        <v>0</v>
      </c>
      <c r="F249" s="60">
        <f t="shared" si="243"/>
        <v>0</v>
      </c>
      <c r="G249" s="60">
        <f t="shared" si="243"/>
        <v>0</v>
      </c>
      <c r="H249" s="60">
        <f t="shared" si="243"/>
        <v>0</v>
      </c>
      <c r="I249" s="60">
        <f t="shared" si="243"/>
        <v>0</v>
      </c>
      <c r="J249" s="60">
        <f t="shared" ref="J249:K249" si="244">ROUND(J102*J140/J158,0)</f>
        <v>0</v>
      </c>
      <c r="K249" s="60">
        <f t="shared" si="244"/>
        <v>0</v>
      </c>
      <c r="L249" s="60">
        <f t="shared" ref="L249:M249" si="245">ROUND(L102*L140/L158,0)</f>
        <v>0</v>
      </c>
      <c r="M249" s="60">
        <f t="shared" si="245"/>
        <v>0</v>
      </c>
    </row>
    <row r="250" spans="1:13" x14ac:dyDescent="0.2">
      <c r="B250" s="56" t="s">
        <v>228</v>
      </c>
      <c r="C250" s="53">
        <f>C251+C252</f>
        <v>2239</v>
      </c>
      <c r="D250" s="53">
        <f t="shared" ref="D250:H250" si="246">D251+D252</f>
        <v>1751</v>
      </c>
      <c r="E250" s="53">
        <f t="shared" si="246"/>
        <v>2070</v>
      </c>
      <c r="F250" s="53">
        <f t="shared" si="246"/>
        <v>2252</v>
      </c>
      <c r="G250" s="53">
        <f t="shared" si="246"/>
        <v>1911</v>
      </c>
      <c r="H250" s="53">
        <f t="shared" si="246"/>
        <v>1900</v>
      </c>
      <c r="I250" s="53">
        <f t="shared" ref="I250:J250" si="247">I251+I252</f>
        <v>1931</v>
      </c>
      <c r="J250" s="53">
        <f t="shared" si="247"/>
        <v>1757</v>
      </c>
      <c r="K250" s="53">
        <f t="shared" ref="K250:L250" si="248">K251+K252</f>
        <v>1719</v>
      </c>
      <c r="L250" s="53">
        <f t="shared" si="248"/>
        <v>1810</v>
      </c>
      <c r="M250" s="53">
        <f t="shared" ref="M250" si="249">M251+M252</f>
        <v>967</v>
      </c>
    </row>
    <row r="251" spans="1:13" x14ac:dyDescent="0.2">
      <c r="B251" s="124" t="s">
        <v>206</v>
      </c>
      <c r="C251" s="55">
        <f>ROUND(C101*C148/C157,0)</f>
        <v>2239</v>
      </c>
      <c r="D251" s="55">
        <f t="shared" ref="D251:I251" si="250">ROUND(D101*D148/D157,0)</f>
        <v>1751</v>
      </c>
      <c r="E251" s="55">
        <f t="shared" si="250"/>
        <v>2070</v>
      </c>
      <c r="F251" s="55">
        <f t="shared" si="250"/>
        <v>2252</v>
      </c>
      <c r="G251" s="55">
        <f t="shared" si="250"/>
        <v>1911</v>
      </c>
      <c r="H251" s="55">
        <f t="shared" si="250"/>
        <v>1900</v>
      </c>
      <c r="I251" s="55">
        <f t="shared" si="250"/>
        <v>1931</v>
      </c>
      <c r="J251" s="55">
        <f t="shared" ref="J251:K251" si="251">ROUND(J101*J148/J157,0)</f>
        <v>1757</v>
      </c>
      <c r="K251" s="55">
        <f t="shared" si="251"/>
        <v>1719</v>
      </c>
      <c r="L251" s="55">
        <f t="shared" ref="L251:M251" si="252">ROUND(L101*L148/L157,0)</f>
        <v>1810</v>
      </c>
      <c r="M251" s="55">
        <f t="shared" si="252"/>
        <v>967</v>
      </c>
    </row>
    <row r="252" spans="1:13" x14ac:dyDescent="0.2">
      <c r="B252" s="126" t="s">
        <v>207</v>
      </c>
      <c r="C252" s="60">
        <f>ROUND(C102*C149/C158,0)</f>
        <v>0</v>
      </c>
      <c r="D252" s="60">
        <f t="shared" ref="D252:I252" si="253">ROUND(D102*D149/D158,0)</f>
        <v>0</v>
      </c>
      <c r="E252" s="60">
        <f t="shared" si="253"/>
        <v>0</v>
      </c>
      <c r="F252" s="60">
        <f t="shared" si="253"/>
        <v>0</v>
      </c>
      <c r="G252" s="60">
        <f t="shared" si="253"/>
        <v>0</v>
      </c>
      <c r="H252" s="60">
        <f t="shared" si="253"/>
        <v>0</v>
      </c>
      <c r="I252" s="60">
        <f t="shared" si="253"/>
        <v>0</v>
      </c>
      <c r="J252" s="60">
        <f t="shared" ref="J252:K252" si="254">ROUND(J102*J149/J158,0)</f>
        <v>0</v>
      </c>
      <c r="K252" s="60">
        <f t="shared" si="254"/>
        <v>0</v>
      </c>
      <c r="L252" s="60">
        <f t="shared" ref="L252:M252" si="255">ROUND(L102*L149/L158,0)</f>
        <v>0</v>
      </c>
      <c r="M252" s="60">
        <f t="shared" si="255"/>
        <v>0</v>
      </c>
    </row>
    <row r="253" spans="1:13" x14ac:dyDescent="0.2">
      <c r="B253" s="614" t="s">
        <v>627</v>
      </c>
      <c r="C253" s="615">
        <f>C238+C241+C244+C247+C250-地域観光消費2!D23</f>
        <v>0</v>
      </c>
      <c r="D253" s="615">
        <f>D238+D241+D244+D247+D250-地域観光消費2!E23</f>
        <v>0</v>
      </c>
      <c r="E253" s="615">
        <f>E238+E241+E244+E247+E250-地域観光消費2!F23</f>
        <v>0</v>
      </c>
      <c r="F253" s="615">
        <f>F238+F241+F244+F247+F250-地域観光消費2!G23</f>
        <v>0</v>
      </c>
      <c r="G253" s="615">
        <f>G238+G241+G244+G247+G250-地域観光消費2!H23</f>
        <v>0</v>
      </c>
      <c r="H253" s="615">
        <f>H238+H241+H244+H247+H250-地域観光消費2!I23</f>
        <v>0</v>
      </c>
      <c r="I253" s="615">
        <f>I238+I241+I244+I247+I250-地域観光消費2!J23</f>
        <v>0</v>
      </c>
      <c r="J253" s="615">
        <f>J238+J241+J244+J247+J250-地域観光消費2!K23</f>
        <v>0</v>
      </c>
      <c r="K253" s="615">
        <f>K238+K241+K244+K247+K250-地域観光消費2!L23</f>
        <v>0</v>
      </c>
      <c r="L253" s="615">
        <f>L238+L241+L244+L247+L250-地域観光消費2!M23</f>
        <v>0</v>
      </c>
      <c r="M253" s="615">
        <f>M238+M241+M244+M247+M250-地域観光消費2!N23</f>
        <v>1</v>
      </c>
    </row>
    <row r="254" spans="1:13" x14ac:dyDescent="0.2">
      <c r="A254" s="111" t="s">
        <v>473</v>
      </c>
      <c r="F254" s="248" t="s">
        <v>626</v>
      </c>
      <c r="K254" s="184" t="s">
        <v>209</v>
      </c>
      <c r="L254" s="78"/>
      <c r="M254" s="56"/>
    </row>
    <row r="255" spans="1:13" x14ac:dyDescent="0.2">
      <c r="A255" s="752" t="s">
        <v>467</v>
      </c>
      <c r="B255" s="752"/>
      <c r="C255" s="75" t="s">
        <v>210</v>
      </c>
      <c r="D255" s="75" t="s">
        <v>345</v>
      </c>
      <c r="E255" s="75" t="s">
        <v>346</v>
      </c>
      <c r="F255" s="75" t="s">
        <v>347</v>
      </c>
      <c r="G255" s="75" t="s">
        <v>348</v>
      </c>
      <c r="H255" s="75" t="s">
        <v>349</v>
      </c>
      <c r="I255" s="75" t="s">
        <v>360</v>
      </c>
      <c r="J255" s="432" t="s">
        <v>481</v>
      </c>
      <c r="K255" s="502" t="s">
        <v>579</v>
      </c>
      <c r="L255" s="80" t="s">
        <v>597</v>
      </c>
      <c r="M255" s="707" t="s">
        <v>663</v>
      </c>
    </row>
    <row r="256" spans="1:13" x14ac:dyDescent="0.2">
      <c r="A256" s="45" t="s">
        <v>458</v>
      </c>
      <c r="B256" s="45" t="s">
        <v>456</v>
      </c>
      <c r="C256" s="67">
        <f>C221+C224+C227+C230+C233</f>
        <v>19095</v>
      </c>
      <c r="D256" s="67">
        <f t="shared" ref="D256:I256" si="256">D221+D224+D227+D230+D233</f>
        <v>18815</v>
      </c>
      <c r="E256" s="67">
        <f t="shared" si="256"/>
        <v>18280</v>
      </c>
      <c r="F256" s="67">
        <f t="shared" si="256"/>
        <v>18136</v>
      </c>
      <c r="G256" s="67">
        <f t="shared" si="256"/>
        <v>17608</v>
      </c>
      <c r="H256" s="67">
        <f t="shared" si="256"/>
        <v>19611</v>
      </c>
      <c r="I256" s="67">
        <f t="shared" si="256"/>
        <v>22013</v>
      </c>
      <c r="J256" s="67">
        <f t="shared" ref="J256:K256" si="257">J221+J224+J227+J230+J233</f>
        <v>23608</v>
      </c>
      <c r="K256" s="67">
        <f t="shared" si="257"/>
        <v>21352</v>
      </c>
      <c r="L256" s="67">
        <f t="shared" ref="L256:M256" si="258">L221+L224+L227+L230+L233</f>
        <v>24762</v>
      </c>
      <c r="M256" s="67">
        <f t="shared" si="258"/>
        <v>21068</v>
      </c>
    </row>
    <row r="257" spans="1:13" x14ac:dyDescent="0.2">
      <c r="A257" s="56"/>
      <c r="B257" s="56" t="s">
        <v>457</v>
      </c>
      <c r="C257" s="77">
        <f>C239+C242+C245+C248+C251</f>
        <v>38442</v>
      </c>
      <c r="D257" s="77">
        <f t="shared" ref="D257:I257" si="259">D239+D242+D245+D248+D251</f>
        <v>35638</v>
      </c>
      <c r="E257" s="77">
        <f t="shared" si="259"/>
        <v>35626</v>
      </c>
      <c r="F257" s="77">
        <f t="shared" si="259"/>
        <v>35487</v>
      </c>
      <c r="G257" s="77">
        <f t="shared" si="259"/>
        <v>34458</v>
      </c>
      <c r="H257" s="77">
        <f t="shared" si="259"/>
        <v>36901</v>
      </c>
      <c r="I257" s="77">
        <f t="shared" si="259"/>
        <v>38946</v>
      </c>
      <c r="J257" s="77">
        <f t="shared" ref="J257:K257" si="260">J239+J242+J245+J248+J251</f>
        <v>41422</v>
      </c>
      <c r="K257" s="77">
        <f t="shared" si="260"/>
        <v>40117</v>
      </c>
      <c r="L257" s="77">
        <f t="shared" ref="L257:M257" si="261">L239+L242+L245+L248+L251</f>
        <v>43216</v>
      </c>
      <c r="M257" s="77">
        <f t="shared" si="261"/>
        <v>28548</v>
      </c>
    </row>
    <row r="258" spans="1:13" x14ac:dyDescent="0.2">
      <c r="A258" s="78"/>
      <c r="B258" s="75" t="s">
        <v>455</v>
      </c>
      <c r="C258" s="301">
        <f>SUM(C256:C257)</f>
        <v>57537</v>
      </c>
      <c r="D258" s="301">
        <f t="shared" ref="D258:I258" si="262">SUM(D256:D257)</f>
        <v>54453</v>
      </c>
      <c r="E258" s="301">
        <f t="shared" si="262"/>
        <v>53906</v>
      </c>
      <c r="F258" s="301">
        <f t="shared" si="262"/>
        <v>53623</v>
      </c>
      <c r="G258" s="301">
        <f t="shared" si="262"/>
        <v>52066</v>
      </c>
      <c r="H258" s="301">
        <f t="shared" si="262"/>
        <v>56512</v>
      </c>
      <c r="I258" s="301">
        <f t="shared" si="262"/>
        <v>60959</v>
      </c>
      <c r="J258" s="301">
        <f t="shared" ref="J258:K258" si="263">SUM(J256:J257)</f>
        <v>65030</v>
      </c>
      <c r="K258" s="301">
        <f t="shared" si="263"/>
        <v>61469</v>
      </c>
      <c r="L258" s="301">
        <f t="shared" ref="L258:M258" si="264">SUM(L256:L257)</f>
        <v>67978</v>
      </c>
      <c r="M258" s="301">
        <f t="shared" si="264"/>
        <v>49616</v>
      </c>
    </row>
    <row r="259" spans="1:13" x14ac:dyDescent="0.2">
      <c r="A259" s="45" t="s">
        <v>459</v>
      </c>
      <c r="B259" s="45" t="s">
        <v>460</v>
      </c>
      <c r="C259" s="67">
        <f>C169+C177+C185+C193</f>
        <v>3304</v>
      </c>
      <c r="D259" s="67">
        <f t="shared" ref="D259:I259" si="265">D169+D177+D185+D193</f>
        <v>3124</v>
      </c>
      <c r="E259" s="67">
        <f t="shared" si="265"/>
        <v>4162</v>
      </c>
      <c r="F259" s="67">
        <f t="shared" si="265"/>
        <v>3803</v>
      </c>
      <c r="G259" s="67">
        <f t="shared" si="265"/>
        <v>3923</v>
      </c>
      <c r="H259" s="67">
        <f t="shared" si="265"/>
        <v>3965</v>
      </c>
      <c r="I259" s="67">
        <f t="shared" si="265"/>
        <v>4032</v>
      </c>
      <c r="J259" s="67">
        <f t="shared" ref="J259:K259" si="266">J169+J177+J185+J193</f>
        <v>4220</v>
      </c>
      <c r="K259" s="67">
        <f t="shared" si="266"/>
        <v>4378</v>
      </c>
      <c r="L259" s="67">
        <f t="shared" ref="L259:M259" si="267">L169+L177+L185+L193</f>
        <v>4584</v>
      </c>
      <c r="M259" s="67">
        <f t="shared" si="267"/>
        <v>2873</v>
      </c>
    </row>
    <row r="260" spans="1:13" x14ac:dyDescent="0.2">
      <c r="A260" s="56"/>
      <c r="B260" s="56" t="s">
        <v>456</v>
      </c>
      <c r="C260" s="77">
        <f>C222+C225+C228+C231+C234</f>
        <v>5101</v>
      </c>
      <c r="D260" s="77">
        <f t="shared" ref="D260:I260" si="268">D222+D225+D228+D231+D234</f>
        <v>5022</v>
      </c>
      <c r="E260" s="77">
        <f t="shared" si="268"/>
        <v>5252</v>
      </c>
      <c r="F260" s="77">
        <f t="shared" si="268"/>
        <v>5247</v>
      </c>
      <c r="G260" s="77">
        <f t="shared" si="268"/>
        <v>5382</v>
      </c>
      <c r="H260" s="77">
        <f t="shared" si="268"/>
        <v>6240</v>
      </c>
      <c r="I260" s="77">
        <f t="shared" si="268"/>
        <v>7158</v>
      </c>
      <c r="J260" s="77">
        <f t="shared" ref="J260:K260" si="269">J222+J225+J228+J231+J234</f>
        <v>7766</v>
      </c>
      <c r="K260" s="77">
        <f t="shared" si="269"/>
        <v>7991</v>
      </c>
      <c r="L260" s="77">
        <f t="shared" ref="L260:M260" si="270">L222+L225+L228+L231+L234</f>
        <v>9552</v>
      </c>
      <c r="M260" s="77">
        <f t="shared" si="270"/>
        <v>10605</v>
      </c>
    </row>
    <row r="261" spans="1:13" x14ac:dyDescent="0.2">
      <c r="A261" s="56"/>
      <c r="B261" s="56" t="s">
        <v>457</v>
      </c>
      <c r="C261" s="77">
        <f>C240+C243+C246+C249+C252</f>
        <v>4915</v>
      </c>
      <c r="D261" s="77">
        <f t="shared" ref="D261:I261" si="271">D240+D243+D246+D249+D252</f>
        <v>4524</v>
      </c>
      <c r="E261" s="77">
        <f t="shared" si="271"/>
        <v>5237</v>
      </c>
      <c r="F261" s="77">
        <f t="shared" si="271"/>
        <v>5083</v>
      </c>
      <c r="G261" s="77">
        <f t="shared" si="271"/>
        <v>4958</v>
      </c>
      <c r="H261" s="77">
        <f t="shared" si="271"/>
        <v>5728</v>
      </c>
      <c r="I261" s="77">
        <f t="shared" si="271"/>
        <v>6032</v>
      </c>
      <c r="J261" s="77">
        <f t="shared" ref="J261:K261" si="272">J240+J243+J246+J249+J252</f>
        <v>5873</v>
      </c>
      <c r="K261" s="77">
        <f t="shared" si="272"/>
        <v>5561</v>
      </c>
      <c r="L261" s="77">
        <f t="shared" ref="L261:M261" si="273">L240+L243+L246+L249+L252</f>
        <v>6066</v>
      </c>
      <c r="M261" s="77">
        <f t="shared" si="273"/>
        <v>5093</v>
      </c>
    </row>
    <row r="262" spans="1:13" x14ac:dyDescent="0.2">
      <c r="A262" s="78"/>
      <c r="B262" s="75" t="s">
        <v>455</v>
      </c>
      <c r="C262" s="301">
        <f>SUM(C259:C261)</f>
        <v>13320</v>
      </c>
      <c r="D262" s="301">
        <f t="shared" ref="D262:I262" si="274">SUM(D259:D261)</f>
        <v>12670</v>
      </c>
      <c r="E262" s="301">
        <f t="shared" si="274"/>
        <v>14651</v>
      </c>
      <c r="F262" s="301">
        <f t="shared" si="274"/>
        <v>14133</v>
      </c>
      <c r="G262" s="301">
        <f t="shared" si="274"/>
        <v>14263</v>
      </c>
      <c r="H262" s="301">
        <f t="shared" si="274"/>
        <v>15933</v>
      </c>
      <c r="I262" s="301">
        <f t="shared" si="274"/>
        <v>17222</v>
      </c>
      <c r="J262" s="301">
        <f t="shared" ref="J262:K262" si="275">SUM(J259:J261)</f>
        <v>17859</v>
      </c>
      <c r="K262" s="301">
        <f t="shared" si="275"/>
        <v>17930</v>
      </c>
      <c r="L262" s="301">
        <f t="shared" ref="L262:M262" si="276">SUM(L259:L261)</f>
        <v>20202</v>
      </c>
      <c r="M262" s="301">
        <f t="shared" si="276"/>
        <v>18571</v>
      </c>
    </row>
    <row r="263" spans="1:13" x14ac:dyDescent="0.2">
      <c r="A263" s="75"/>
      <c r="B263" s="75" t="s">
        <v>461</v>
      </c>
      <c r="C263" s="73">
        <f>C262+C258</f>
        <v>70857</v>
      </c>
      <c r="D263" s="73">
        <f t="shared" ref="D263:I263" si="277">D262+D258</f>
        <v>67123</v>
      </c>
      <c r="E263" s="73">
        <f t="shared" si="277"/>
        <v>68557</v>
      </c>
      <c r="F263" s="73">
        <f t="shared" si="277"/>
        <v>67756</v>
      </c>
      <c r="G263" s="73">
        <f t="shared" si="277"/>
        <v>66329</v>
      </c>
      <c r="H263" s="73">
        <f t="shared" si="277"/>
        <v>72445</v>
      </c>
      <c r="I263" s="73">
        <f t="shared" si="277"/>
        <v>78181</v>
      </c>
      <c r="J263" s="73">
        <f t="shared" ref="J263:K263" si="278">J262+J258</f>
        <v>82889</v>
      </c>
      <c r="K263" s="73">
        <f t="shared" si="278"/>
        <v>79399</v>
      </c>
      <c r="L263" s="73">
        <f t="shared" ref="L263:M263" si="279">L262+L258</f>
        <v>88180</v>
      </c>
      <c r="M263" s="73">
        <f t="shared" si="279"/>
        <v>68187</v>
      </c>
    </row>
  </sheetData>
  <mergeCells count="1">
    <mergeCell ref="A255:B255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86"/>
  <sheetViews>
    <sheetView workbookViewId="0">
      <pane xSplit="2" ySplit="4" topLeftCell="C93" activePane="bottomRight" state="frozen"/>
      <selection pane="topRight" activeCell="C1" sqref="C1"/>
      <selection pane="bottomLeft" activeCell="A5" sqref="A5"/>
      <selection pane="bottomRight" activeCell="E96" sqref="E96"/>
    </sheetView>
  </sheetViews>
  <sheetFormatPr defaultRowHeight="13" x14ac:dyDescent="0.2"/>
  <cols>
    <col min="1" max="1" width="10.6328125" customWidth="1"/>
    <col min="2" max="2" width="17.36328125" customWidth="1"/>
    <col min="3" max="9" width="11.453125" customWidth="1"/>
    <col min="10" max="10" width="11" customWidth="1"/>
    <col min="11" max="11" width="10.26953125" customWidth="1"/>
    <col min="12" max="13" width="12" customWidth="1"/>
    <col min="236" max="236" width="17.36328125" customWidth="1"/>
    <col min="237" max="247" width="0" hidden="1" customWidth="1"/>
    <col min="248" max="257" width="10.08984375" customWidth="1"/>
    <col min="258" max="264" width="11.453125" customWidth="1"/>
    <col min="492" max="492" width="17.36328125" customWidth="1"/>
    <col min="493" max="503" width="0" hidden="1" customWidth="1"/>
    <col min="504" max="513" width="10.08984375" customWidth="1"/>
    <col min="514" max="520" width="11.453125" customWidth="1"/>
    <col min="748" max="748" width="17.36328125" customWidth="1"/>
    <col min="749" max="759" width="0" hidden="1" customWidth="1"/>
    <col min="760" max="769" width="10.08984375" customWidth="1"/>
    <col min="770" max="776" width="11.453125" customWidth="1"/>
    <col min="1004" max="1004" width="17.36328125" customWidth="1"/>
    <col min="1005" max="1015" width="0" hidden="1" customWidth="1"/>
    <col min="1016" max="1025" width="10.08984375" customWidth="1"/>
    <col min="1026" max="1032" width="11.453125" customWidth="1"/>
    <col min="1260" max="1260" width="17.36328125" customWidth="1"/>
    <col min="1261" max="1271" width="0" hidden="1" customWidth="1"/>
    <col min="1272" max="1281" width="10.08984375" customWidth="1"/>
    <col min="1282" max="1288" width="11.453125" customWidth="1"/>
    <col min="1516" max="1516" width="17.36328125" customWidth="1"/>
    <col min="1517" max="1527" width="0" hidden="1" customWidth="1"/>
    <col min="1528" max="1537" width="10.08984375" customWidth="1"/>
    <col min="1538" max="1544" width="11.453125" customWidth="1"/>
    <col min="1772" max="1772" width="17.36328125" customWidth="1"/>
    <col min="1773" max="1783" width="0" hidden="1" customWidth="1"/>
    <col min="1784" max="1793" width="10.08984375" customWidth="1"/>
    <col min="1794" max="1800" width="11.453125" customWidth="1"/>
    <col min="2028" max="2028" width="17.36328125" customWidth="1"/>
    <col min="2029" max="2039" width="0" hidden="1" customWidth="1"/>
    <col min="2040" max="2049" width="10.08984375" customWidth="1"/>
    <col min="2050" max="2056" width="11.453125" customWidth="1"/>
    <col min="2284" max="2284" width="17.36328125" customWidth="1"/>
    <col min="2285" max="2295" width="0" hidden="1" customWidth="1"/>
    <col min="2296" max="2305" width="10.08984375" customWidth="1"/>
    <col min="2306" max="2312" width="11.453125" customWidth="1"/>
    <col min="2540" max="2540" width="17.36328125" customWidth="1"/>
    <col min="2541" max="2551" width="0" hidden="1" customWidth="1"/>
    <col min="2552" max="2561" width="10.08984375" customWidth="1"/>
    <col min="2562" max="2568" width="11.453125" customWidth="1"/>
    <col min="2796" max="2796" width="17.36328125" customWidth="1"/>
    <col min="2797" max="2807" width="0" hidden="1" customWidth="1"/>
    <col min="2808" max="2817" width="10.08984375" customWidth="1"/>
    <col min="2818" max="2824" width="11.453125" customWidth="1"/>
    <col min="3052" max="3052" width="17.36328125" customWidth="1"/>
    <col min="3053" max="3063" width="0" hidden="1" customWidth="1"/>
    <col min="3064" max="3073" width="10.08984375" customWidth="1"/>
    <col min="3074" max="3080" width="11.453125" customWidth="1"/>
    <col min="3308" max="3308" width="17.36328125" customWidth="1"/>
    <col min="3309" max="3319" width="0" hidden="1" customWidth="1"/>
    <col min="3320" max="3329" width="10.08984375" customWidth="1"/>
    <col min="3330" max="3336" width="11.453125" customWidth="1"/>
    <col min="3564" max="3564" width="17.36328125" customWidth="1"/>
    <col min="3565" max="3575" width="0" hidden="1" customWidth="1"/>
    <col min="3576" max="3585" width="10.08984375" customWidth="1"/>
    <col min="3586" max="3592" width="11.453125" customWidth="1"/>
    <col min="3820" max="3820" width="17.36328125" customWidth="1"/>
    <col min="3821" max="3831" width="0" hidden="1" customWidth="1"/>
    <col min="3832" max="3841" width="10.08984375" customWidth="1"/>
    <col min="3842" max="3848" width="11.453125" customWidth="1"/>
    <col min="4076" max="4076" width="17.36328125" customWidth="1"/>
    <col min="4077" max="4087" width="0" hidden="1" customWidth="1"/>
    <col min="4088" max="4097" width="10.08984375" customWidth="1"/>
    <col min="4098" max="4104" width="11.453125" customWidth="1"/>
    <col min="4332" max="4332" width="17.36328125" customWidth="1"/>
    <col min="4333" max="4343" width="0" hidden="1" customWidth="1"/>
    <col min="4344" max="4353" width="10.08984375" customWidth="1"/>
    <col min="4354" max="4360" width="11.453125" customWidth="1"/>
    <col min="4588" max="4588" width="17.36328125" customWidth="1"/>
    <col min="4589" max="4599" width="0" hidden="1" customWidth="1"/>
    <col min="4600" max="4609" width="10.08984375" customWidth="1"/>
    <col min="4610" max="4616" width="11.453125" customWidth="1"/>
    <col min="4844" max="4844" width="17.36328125" customWidth="1"/>
    <col min="4845" max="4855" width="0" hidden="1" customWidth="1"/>
    <col min="4856" max="4865" width="10.08984375" customWidth="1"/>
    <col min="4866" max="4872" width="11.453125" customWidth="1"/>
    <col min="5100" max="5100" width="17.36328125" customWidth="1"/>
    <col min="5101" max="5111" width="0" hidden="1" customWidth="1"/>
    <col min="5112" max="5121" width="10.08984375" customWidth="1"/>
    <col min="5122" max="5128" width="11.453125" customWidth="1"/>
    <col min="5356" max="5356" width="17.36328125" customWidth="1"/>
    <col min="5357" max="5367" width="0" hidden="1" customWidth="1"/>
    <col min="5368" max="5377" width="10.08984375" customWidth="1"/>
    <col min="5378" max="5384" width="11.453125" customWidth="1"/>
    <col min="5612" max="5612" width="17.36328125" customWidth="1"/>
    <col min="5613" max="5623" width="0" hidden="1" customWidth="1"/>
    <col min="5624" max="5633" width="10.08984375" customWidth="1"/>
    <col min="5634" max="5640" width="11.453125" customWidth="1"/>
    <col min="5868" max="5868" width="17.36328125" customWidth="1"/>
    <col min="5869" max="5879" width="0" hidden="1" customWidth="1"/>
    <col min="5880" max="5889" width="10.08984375" customWidth="1"/>
    <col min="5890" max="5896" width="11.453125" customWidth="1"/>
    <col min="6124" max="6124" width="17.36328125" customWidth="1"/>
    <col min="6125" max="6135" width="0" hidden="1" customWidth="1"/>
    <col min="6136" max="6145" width="10.08984375" customWidth="1"/>
    <col min="6146" max="6152" width="11.453125" customWidth="1"/>
    <col min="6380" max="6380" width="17.36328125" customWidth="1"/>
    <col min="6381" max="6391" width="0" hidden="1" customWidth="1"/>
    <col min="6392" max="6401" width="10.08984375" customWidth="1"/>
    <col min="6402" max="6408" width="11.453125" customWidth="1"/>
    <col min="6636" max="6636" width="17.36328125" customWidth="1"/>
    <col min="6637" max="6647" width="0" hidden="1" customWidth="1"/>
    <col min="6648" max="6657" width="10.08984375" customWidth="1"/>
    <col min="6658" max="6664" width="11.453125" customWidth="1"/>
    <col min="6892" max="6892" width="17.36328125" customWidth="1"/>
    <col min="6893" max="6903" width="0" hidden="1" customWidth="1"/>
    <col min="6904" max="6913" width="10.08984375" customWidth="1"/>
    <col min="6914" max="6920" width="11.453125" customWidth="1"/>
    <col min="7148" max="7148" width="17.36328125" customWidth="1"/>
    <col min="7149" max="7159" width="0" hidden="1" customWidth="1"/>
    <col min="7160" max="7169" width="10.08984375" customWidth="1"/>
    <col min="7170" max="7176" width="11.453125" customWidth="1"/>
    <col min="7404" max="7404" width="17.36328125" customWidth="1"/>
    <col min="7405" max="7415" width="0" hidden="1" customWidth="1"/>
    <col min="7416" max="7425" width="10.08984375" customWidth="1"/>
    <col min="7426" max="7432" width="11.453125" customWidth="1"/>
    <col min="7660" max="7660" width="17.36328125" customWidth="1"/>
    <col min="7661" max="7671" width="0" hidden="1" customWidth="1"/>
    <col min="7672" max="7681" width="10.08984375" customWidth="1"/>
    <col min="7682" max="7688" width="11.453125" customWidth="1"/>
    <col min="7916" max="7916" width="17.36328125" customWidth="1"/>
    <col min="7917" max="7927" width="0" hidden="1" customWidth="1"/>
    <col min="7928" max="7937" width="10.08984375" customWidth="1"/>
    <col min="7938" max="7944" width="11.453125" customWidth="1"/>
    <col min="8172" max="8172" width="17.36328125" customWidth="1"/>
    <col min="8173" max="8183" width="0" hidden="1" customWidth="1"/>
    <col min="8184" max="8193" width="10.08984375" customWidth="1"/>
    <col min="8194" max="8200" width="11.453125" customWidth="1"/>
    <col min="8428" max="8428" width="17.36328125" customWidth="1"/>
    <col min="8429" max="8439" width="0" hidden="1" customWidth="1"/>
    <col min="8440" max="8449" width="10.08984375" customWidth="1"/>
    <col min="8450" max="8456" width="11.453125" customWidth="1"/>
    <col min="8684" max="8684" width="17.36328125" customWidth="1"/>
    <col min="8685" max="8695" width="0" hidden="1" customWidth="1"/>
    <col min="8696" max="8705" width="10.08984375" customWidth="1"/>
    <col min="8706" max="8712" width="11.453125" customWidth="1"/>
    <col min="8940" max="8940" width="17.36328125" customWidth="1"/>
    <col min="8941" max="8951" width="0" hidden="1" customWidth="1"/>
    <col min="8952" max="8961" width="10.08984375" customWidth="1"/>
    <col min="8962" max="8968" width="11.453125" customWidth="1"/>
    <col min="9196" max="9196" width="17.36328125" customWidth="1"/>
    <col min="9197" max="9207" width="0" hidden="1" customWidth="1"/>
    <col min="9208" max="9217" width="10.08984375" customWidth="1"/>
    <col min="9218" max="9224" width="11.453125" customWidth="1"/>
    <col min="9452" max="9452" width="17.36328125" customWidth="1"/>
    <col min="9453" max="9463" width="0" hidden="1" customWidth="1"/>
    <col min="9464" max="9473" width="10.08984375" customWidth="1"/>
    <col min="9474" max="9480" width="11.453125" customWidth="1"/>
    <col min="9708" max="9708" width="17.36328125" customWidth="1"/>
    <col min="9709" max="9719" width="0" hidden="1" customWidth="1"/>
    <col min="9720" max="9729" width="10.08984375" customWidth="1"/>
    <col min="9730" max="9736" width="11.453125" customWidth="1"/>
    <col min="9964" max="9964" width="17.36328125" customWidth="1"/>
    <col min="9965" max="9975" width="0" hidden="1" customWidth="1"/>
    <col min="9976" max="9985" width="10.08984375" customWidth="1"/>
    <col min="9986" max="9992" width="11.453125" customWidth="1"/>
    <col min="10220" max="10220" width="17.36328125" customWidth="1"/>
    <col min="10221" max="10231" width="0" hidden="1" customWidth="1"/>
    <col min="10232" max="10241" width="10.08984375" customWidth="1"/>
    <col min="10242" max="10248" width="11.453125" customWidth="1"/>
    <col min="10476" max="10476" width="17.36328125" customWidth="1"/>
    <col min="10477" max="10487" width="0" hidden="1" customWidth="1"/>
    <col min="10488" max="10497" width="10.08984375" customWidth="1"/>
    <col min="10498" max="10504" width="11.453125" customWidth="1"/>
    <col min="10732" max="10732" width="17.36328125" customWidth="1"/>
    <col min="10733" max="10743" width="0" hidden="1" customWidth="1"/>
    <col min="10744" max="10753" width="10.08984375" customWidth="1"/>
    <col min="10754" max="10760" width="11.453125" customWidth="1"/>
    <col min="10988" max="10988" width="17.36328125" customWidth="1"/>
    <col min="10989" max="10999" width="0" hidden="1" customWidth="1"/>
    <col min="11000" max="11009" width="10.08984375" customWidth="1"/>
    <col min="11010" max="11016" width="11.453125" customWidth="1"/>
    <col min="11244" max="11244" width="17.36328125" customWidth="1"/>
    <col min="11245" max="11255" width="0" hidden="1" customWidth="1"/>
    <col min="11256" max="11265" width="10.08984375" customWidth="1"/>
    <col min="11266" max="11272" width="11.453125" customWidth="1"/>
    <col min="11500" max="11500" width="17.36328125" customWidth="1"/>
    <col min="11501" max="11511" width="0" hidden="1" customWidth="1"/>
    <col min="11512" max="11521" width="10.08984375" customWidth="1"/>
    <col min="11522" max="11528" width="11.453125" customWidth="1"/>
    <col min="11756" max="11756" width="17.36328125" customWidth="1"/>
    <col min="11757" max="11767" width="0" hidden="1" customWidth="1"/>
    <col min="11768" max="11777" width="10.08984375" customWidth="1"/>
    <col min="11778" max="11784" width="11.453125" customWidth="1"/>
    <col min="12012" max="12012" width="17.36328125" customWidth="1"/>
    <col min="12013" max="12023" width="0" hidden="1" customWidth="1"/>
    <col min="12024" max="12033" width="10.08984375" customWidth="1"/>
    <col min="12034" max="12040" width="11.453125" customWidth="1"/>
    <col min="12268" max="12268" width="17.36328125" customWidth="1"/>
    <col min="12269" max="12279" width="0" hidden="1" customWidth="1"/>
    <col min="12280" max="12289" width="10.08984375" customWidth="1"/>
    <col min="12290" max="12296" width="11.453125" customWidth="1"/>
    <col min="12524" max="12524" width="17.36328125" customWidth="1"/>
    <col min="12525" max="12535" width="0" hidden="1" customWidth="1"/>
    <col min="12536" max="12545" width="10.08984375" customWidth="1"/>
    <col min="12546" max="12552" width="11.453125" customWidth="1"/>
    <col min="12780" max="12780" width="17.36328125" customWidth="1"/>
    <col min="12781" max="12791" width="0" hidden="1" customWidth="1"/>
    <col min="12792" max="12801" width="10.08984375" customWidth="1"/>
    <col min="12802" max="12808" width="11.453125" customWidth="1"/>
    <col min="13036" max="13036" width="17.36328125" customWidth="1"/>
    <col min="13037" max="13047" width="0" hidden="1" customWidth="1"/>
    <col min="13048" max="13057" width="10.08984375" customWidth="1"/>
    <col min="13058" max="13064" width="11.453125" customWidth="1"/>
    <col min="13292" max="13292" width="17.36328125" customWidth="1"/>
    <col min="13293" max="13303" width="0" hidden="1" customWidth="1"/>
    <col min="13304" max="13313" width="10.08984375" customWidth="1"/>
    <col min="13314" max="13320" width="11.453125" customWidth="1"/>
    <col min="13548" max="13548" width="17.36328125" customWidth="1"/>
    <col min="13549" max="13559" width="0" hidden="1" customWidth="1"/>
    <col min="13560" max="13569" width="10.08984375" customWidth="1"/>
    <col min="13570" max="13576" width="11.453125" customWidth="1"/>
    <col min="13804" max="13804" width="17.36328125" customWidth="1"/>
    <col min="13805" max="13815" width="0" hidden="1" customWidth="1"/>
    <col min="13816" max="13825" width="10.08984375" customWidth="1"/>
    <col min="13826" max="13832" width="11.453125" customWidth="1"/>
    <col min="14060" max="14060" width="17.36328125" customWidth="1"/>
    <col min="14061" max="14071" width="0" hidden="1" customWidth="1"/>
    <col min="14072" max="14081" width="10.08984375" customWidth="1"/>
    <col min="14082" max="14088" width="11.453125" customWidth="1"/>
    <col min="14316" max="14316" width="17.36328125" customWidth="1"/>
    <col min="14317" max="14327" width="0" hidden="1" customWidth="1"/>
    <col min="14328" max="14337" width="10.08984375" customWidth="1"/>
    <col min="14338" max="14344" width="11.453125" customWidth="1"/>
    <col min="14572" max="14572" width="17.36328125" customWidth="1"/>
    <col min="14573" max="14583" width="0" hidden="1" customWidth="1"/>
    <col min="14584" max="14593" width="10.08984375" customWidth="1"/>
    <col min="14594" max="14600" width="11.453125" customWidth="1"/>
    <col min="14828" max="14828" width="17.36328125" customWidth="1"/>
    <col min="14829" max="14839" width="0" hidden="1" customWidth="1"/>
    <col min="14840" max="14849" width="10.08984375" customWidth="1"/>
    <col min="14850" max="14856" width="11.453125" customWidth="1"/>
    <col min="15084" max="15084" width="17.36328125" customWidth="1"/>
    <col min="15085" max="15095" width="0" hidden="1" customWidth="1"/>
    <col min="15096" max="15105" width="10.08984375" customWidth="1"/>
    <col min="15106" max="15112" width="11.453125" customWidth="1"/>
    <col min="15340" max="15340" width="17.36328125" customWidth="1"/>
    <col min="15341" max="15351" width="0" hidden="1" customWidth="1"/>
    <col min="15352" max="15361" width="10.08984375" customWidth="1"/>
    <col min="15362" max="15368" width="11.453125" customWidth="1"/>
    <col min="15596" max="15596" width="17.36328125" customWidth="1"/>
    <col min="15597" max="15607" width="0" hidden="1" customWidth="1"/>
    <col min="15608" max="15617" width="10.08984375" customWidth="1"/>
    <col min="15618" max="15624" width="11.453125" customWidth="1"/>
    <col min="15852" max="15852" width="17.36328125" customWidth="1"/>
    <col min="15853" max="15863" width="0" hidden="1" customWidth="1"/>
    <col min="15864" max="15873" width="10.08984375" customWidth="1"/>
    <col min="15874" max="15880" width="11.453125" customWidth="1"/>
    <col min="16108" max="16108" width="17.36328125" customWidth="1"/>
    <col min="16109" max="16119" width="0" hidden="1" customWidth="1"/>
    <col min="16120" max="16129" width="10.08984375" customWidth="1"/>
    <col min="16130" max="16136" width="11.453125" customWidth="1"/>
  </cols>
  <sheetData>
    <row r="1" spans="1:15" x14ac:dyDescent="0.2">
      <c r="A1" s="41" t="s">
        <v>638</v>
      </c>
    </row>
    <row r="2" spans="1:15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5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5" x14ac:dyDescent="0.2">
      <c r="A4" s="48"/>
      <c r="B4" s="48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5" x14ac:dyDescent="0.2">
      <c r="A5" s="52" t="s">
        <v>82</v>
      </c>
      <c r="B5" s="52"/>
      <c r="C5" s="509">
        <v>14174</v>
      </c>
      <c r="D5" s="509">
        <v>13866</v>
      </c>
      <c r="E5" s="509">
        <v>14221</v>
      </c>
      <c r="F5" s="509">
        <v>14168.861999999999</v>
      </c>
      <c r="G5" s="509">
        <v>13868</v>
      </c>
      <c r="H5" s="509">
        <v>14176</v>
      </c>
      <c r="I5" s="509">
        <v>14110.768</v>
      </c>
      <c r="J5" s="433">
        <v>13959</v>
      </c>
      <c r="K5" s="53">
        <v>14045</v>
      </c>
      <c r="L5" s="53">
        <v>13940.566000000001</v>
      </c>
      <c r="M5" s="55">
        <v>10808.62</v>
      </c>
    </row>
    <row r="6" spans="1:15" x14ac:dyDescent="0.2">
      <c r="A6" s="54" t="s">
        <v>83</v>
      </c>
      <c r="B6" s="52"/>
      <c r="C6" s="503" t="s">
        <v>161</v>
      </c>
      <c r="D6" s="503"/>
      <c r="E6" s="503"/>
      <c r="F6" s="503"/>
      <c r="G6" s="503"/>
      <c r="H6" s="503"/>
      <c r="I6" s="503"/>
      <c r="J6" s="433"/>
      <c r="K6" s="55"/>
      <c r="L6" s="55"/>
      <c r="M6" s="55"/>
    </row>
    <row r="7" spans="1:15" x14ac:dyDescent="0.2">
      <c r="A7" s="52" t="s">
        <v>84</v>
      </c>
      <c r="B7" s="54" t="s">
        <v>138</v>
      </c>
      <c r="C7" s="503">
        <v>13687</v>
      </c>
      <c r="D7" s="503">
        <v>13386</v>
      </c>
      <c r="E7" s="503">
        <v>13764</v>
      </c>
      <c r="F7" s="524">
        <v>13712.491</v>
      </c>
      <c r="G7" s="524">
        <v>13361</v>
      </c>
      <c r="H7" s="524">
        <v>13666</v>
      </c>
      <c r="I7" s="524">
        <v>13576.768</v>
      </c>
      <c r="J7" s="433">
        <v>13379</v>
      </c>
      <c r="K7" s="55">
        <v>13504</v>
      </c>
      <c r="L7" s="55">
        <v>13383.047</v>
      </c>
      <c r="M7" s="55">
        <v>10483.903</v>
      </c>
    </row>
    <row r="8" spans="1:15" x14ac:dyDescent="0.2">
      <c r="A8" s="58"/>
      <c r="B8" s="59" t="s">
        <v>86</v>
      </c>
      <c r="C8" s="504">
        <v>487</v>
      </c>
      <c r="D8" s="504">
        <v>480</v>
      </c>
      <c r="E8" s="504">
        <v>457</v>
      </c>
      <c r="F8" s="525">
        <v>456.37099999999998</v>
      </c>
      <c r="G8" s="524">
        <v>507</v>
      </c>
      <c r="H8" s="524">
        <v>510</v>
      </c>
      <c r="I8" s="524">
        <v>534</v>
      </c>
      <c r="J8" s="433">
        <v>580</v>
      </c>
      <c r="K8" s="60">
        <v>541</v>
      </c>
      <c r="L8" s="60">
        <v>557.51900000000001</v>
      </c>
      <c r="M8" s="55">
        <v>324.71699999999998</v>
      </c>
    </row>
    <row r="9" spans="1:15" x14ac:dyDescent="0.2">
      <c r="A9" s="54" t="s">
        <v>87</v>
      </c>
      <c r="B9" s="52"/>
      <c r="C9" s="503">
        <v>486</v>
      </c>
      <c r="D9" s="503">
        <v>480</v>
      </c>
      <c r="E9" s="503">
        <v>457</v>
      </c>
      <c r="F9" s="503">
        <v>456.37099999999998</v>
      </c>
      <c r="G9" s="509">
        <v>507</v>
      </c>
      <c r="H9" s="509">
        <v>509.92899999999997</v>
      </c>
      <c r="I9" s="509">
        <v>534</v>
      </c>
      <c r="J9" s="96">
        <v>580</v>
      </c>
      <c r="K9" s="53">
        <v>541</v>
      </c>
      <c r="L9" s="53">
        <v>557.51900000000001</v>
      </c>
      <c r="M9" s="53">
        <v>324.71699999999998</v>
      </c>
    </row>
    <row r="10" spans="1:15" x14ac:dyDescent="0.2">
      <c r="A10" s="52" t="s">
        <v>84</v>
      </c>
      <c r="B10" s="54" t="s">
        <v>88</v>
      </c>
      <c r="C10" s="503">
        <v>163</v>
      </c>
      <c r="D10" s="503">
        <v>168</v>
      </c>
      <c r="E10" s="503">
        <v>195</v>
      </c>
      <c r="F10" s="524">
        <v>191.089</v>
      </c>
      <c r="G10" s="524">
        <v>226</v>
      </c>
      <c r="H10" s="524">
        <v>295.36099999999999</v>
      </c>
      <c r="I10" s="524">
        <v>310</v>
      </c>
      <c r="J10" s="95">
        <v>357</v>
      </c>
      <c r="K10" s="55">
        <v>367</v>
      </c>
      <c r="L10" s="55">
        <v>374.02699999999999</v>
      </c>
      <c r="M10" s="55">
        <v>248.13499999999999</v>
      </c>
      <c r="O10" s="156"/>
    </row>
    <row r="11" spans="1:15" x14ac:dyDescent="0.2">
      <c r="A11" s="52"/>
      <c r="B11" s="54" t="s">
        <v>112</v>
      </c>
      <c r="C11" s="503">
        <v>56</v>
      </c>
      <c r="D11" s="503">
        <v>40</v>
      </c>
      <c r="E11" s="503">
        <v>28</v>
      </c>
      <c r="F11" s="524">
        <v>25.344999999999999</v>
      </c>
      <c r="G11" s="524">
        <v>29</v>
      </c>
      <c r="H11" s="524">
        <v>22.838999999999999</v>
      </c>
      <c r="I11" s="524">
        <v>26</v>
      </c>
      <c r="J11" s="95">
        <v>26</v>
      </c>
      <c r="K11" s="55">
        <v>26</v>
      </c>
      <c r="L11" s="55">
        <v>21.492000000000001</v>
      </c>
      <c r="M11" s="55">
        <v>9.5850000000000009</v>
      </c>
      <c r="O11" s="156"/>
    </row>
    <row r="12" spans="1:15" x14ac:dyDescent="0.2">
      <c r="A12" s="52"/>
      <c r="B12" s="54" t="s">
        <v>147</v>
      </c>
      <c r="C12" s="503">
        <v>0</v>
      </c>
      <c r="D12" s="503">
        <v>0</v>
      </c>
      <c r="E12" s="503">
        <v>0</v>
      </c>
      <c r="F12" s="524">
        <v>0</v>
      </c>
      <c r="G12" s="524">
        <v>0</v>
      </c>
      <c r="H12" s="524">
        <v>0</v>
      </c>
      <c r="I12" s="524">
        <v>0</v>
      </c>
      <c r="J12" s="95">
        <v>0</v>
      </c>
      <c r="K12" s="55">
        <v>0</v>
      </c>
      <c r="L12" s="55">
        <v>0</v>
      </c>
      <c r="M12" s="55">
        <v>0</v>
      </c>
      <c r="O12" s="156"/>
    </row>
    <row r="13" spans="1:15" x14ac:dyDescent="0.2">
      <c r="A13" s="52"/>
      <c r="B13" s="54" t="s">
        <v>148</v>
      </c>
      <c r="C13" s="503">
        <v>211</v>
      </c>
      <c r="D13" s="503">
        <v>198</v>
      </c>
      <c r="E13" s="503">
        <v>187</v>
      </c>
      <c r="F13" s="524">
        <v>190.167</v>
      </c>
      <c r="G13" s="524">
        <v>199</v>
      </c>
      <c r="H13" s="524">
        <v>136.60499999999999</v>
      </c>
      <c r="I13" s="524">
        <v>126</v>
      </c>
      <c r="J13" s="95">
        <v>136</v>
      </c>
      <c r="K13" s="55">
        <v>90</v>
      </c>
      <c r="L13" s="55">
        <v>98.718999999999994</v>
      </c>
      <c r="M13" s="55">
        <v>28.027999999999999</v>
      </c>
      <c r="O13" s="156"/>
    </row>
    <row r="14" spans="1:15" x14ac:dyDescent="0.2">
      <c r="A14" s="52"/>
      <c r="B14" s="54" t="s">
        <v>92</v>
      </c>
      <c r="C14" s="503">
        <v>0</v>
      </c>
      <c r="D14" s="531">
        <v>0</v>
      </c>
      <c r="E14" s="503">
        <v>0</v>
      </c>
      <c r="F14" s="524">
        <v>0</v>
      </c>
      <c r="G14" s="524">
        <v>0</v>
      </c>
      <c r="H14" s="524">
        <v>0</v>
      </c>
      <c r="I14" s="524">
        <v>0</v>
      </c>
      <c r="J14" s="95">
        <v>0</v>
      </c>
      <c r="K14" s="55">
        <v>0</v>
      </c>
      <c r="L14" s="55">
        <v>0</v>
      </c>
      <c r="M14" s="55">
        <v>0</v>
      </c>
      <c r="O14" s="156"/>
    </row>
    <row r="15" spans="1:15" x14ac:dyDescent="0.2">
      <c r="A15" s="52"/>
      <c r="B15" s="54" t="s">
        <v>93</v>
      </c>
      <c r="C15" s="503">
        <v>0</v>
      </c>
      <c r="D15" s="503">
        <v>0</v>
      </c>
      <c r="E15" s="503">
        <v>0</v>
      </c>
      <c r="F15" s="524">
        <v>0</v>
      </c>
      <c r="G15" s="524">
        <v>0</v>
      </c>
      <c r="H15" s="524">
        <v>0</v>
      </c>
      <c r="I15" s="524">
        <v>0</v>
      </c>
      <c r="J15" s="95">
        <v>0</v>
      </c>
      <c r="K15" s="55">
        <v>0</v>
      </c>
      <c r="L15" s="55">
        <v>0</v>
      </c>
      <c r="M15" s="55">
        <v>0</v>
      </c>
      <c r="O15" s="156"/>
    </row>
    <row r="16" spans="1:15" x14ac:dyDescent="0.2">
      <c r="A16" s="58"/>
      <c r="B16" s="59" t="s">
        <v>103</v>
      </c>
      <c r="C16" s="504">
        <v>56</v>
      </c>
      <c r="D16" s="504">
        <v>74</v>
      </c>
      <c r="E16" s="504">
        <v>47</v>
      </c>
      <c r="F16" s="525">
        <v>49.77</v>
      </c>
      <c r="G16" s="525">
        <v>53</v>
      </c>
      <c r="H16" s="525">
        <v>55.124000000000002</v>
      </c>
      <c r="I16" s="525">
        <v>72</v>
      </c>
      <c r="J16" s="97">
        <v>61</v>
      </c>
      <c r="K16" s="60">
        <v>58</v>
      </c>
      <c r="L16" s="60">
        <v>63.280999999999999</v>
      </c>
      <c r="M16" s="60">
        <v>38.969000000000001</v>
      </c>
      <c r="O16" s="156"/>
    </row>
    <row r="17" spans="1:15" x14ac:dyDescent="0.2">
      <c r="A17" s="52" t="s">
        <v>95</v>
      </c>
      <c r="B17" s="52"/>
      <c r="C17" s="509"/>
      <c r="D17" s="503"/>
      <c r="E17" s="503"/>
      <c r="F17" s="503"/>
      <c r="G17" s="503"/>
      <c r="H17" s="503"/>
      <c r="I17" s="503"/>
      <c r="J17" s="433"/>
      <c r="K17" s="61"/>
      <c r="L17" s="61"/>
      <c r="M17" s="61"/>
      <c r="O17" s="156"/>
    </row>
    <row r="18" spans="1:15" x14ac:dyDescent="0.2">
      <c r="A18" s="52" t="s">
        <v>84</v>
      </c>
      <c r="B18" s="52" t="s">
        <v>96</v>
      </c>
      <c r="C18" s="503">
        <v>6847</v>
      </c>
      <c r="D18" s="517"/>
      <c r="E18" s="524"/>
      <c r="F18" s="524"/>
      <c r="G18" s="524"/>
      <c r="H18" s="524"/>
      <c r="I18" s="524"/>
      <c r="J18" s="433"/>
      <c r="K18" s="61"/>
      <c r="L18" s="61"/>
      <c r="M18" s="61"/>
    </row>
    <row r="19" spans="1:15" x14ac:dyDescent="0.2">
      <c r="A19" s="52"/>
      <c r="B19" s="52" t="s">
        <v>97</v>
      </c>
      <c r="C19" s="503">
        <v>7327</v>
      </c>
      <c r="D19" s="517"/>
      <c r="E19" s="524"/>
      <c r="F19" s="524"/>
      <c r="G19" s="524"/>
      <c r="H19" s="524"/>
      <c r="I19" s="524"/>
      <c r="J19" s="433"/>
      <c r="K19" s="61"/>
      <c r="L19" s="61"/>
      <c r="M19" s="61"/>
    </row>
    <row r="20" spans="1:15" x14ac:dyDescent="0.2">
      <c r="A20" s="58"/>
      <c r="B20" s="58" t="s">
        <v>98</v>
      </c>
      <c r="C20" s="504"/>
      <c r="D20" s="503"/>
      <c r="E20" s="503"/>
      <c r="F20" s="503"/>
      <c r="G20" s="503"/>
      <c r="H20" s="503"/>
      <c r="I20" s="503"/>
      <c r="J20" s="433"/>
      <c r="K20" s="61"/>
      <c r="L20" s="61"/>
      <c r="M20" s="61"/>
    </row>
    <row r="21" spans="1:15" x14ac:dyDescent="0.2">
      <c r="A21" s="54" t="s">
        <v>99</v>
      </c>
      <c r="B21" s="52"/>
      <c r="C21" s="503">
        <v>14174</v>
      </c>
      <c r="D21" s="509">
        <v>13866</v>
      </c>
      <c r="E21" s="53">
        <v>14221</v>
      </c>
      <c r="F21" s="53">
        <v>14168.861999999999</v>
      </c>
      <c r="G21" s="53">
        <v>13868</v>
      </c>
      <c r="H21" s="53">
        <v>14176</v>
      </c>
      <c r="I21" s="53">
        <v>14110.768</v>
      </c>
      <c r="J21" s="96">
        <v>13959</v>
      </c>
      <c r="K21" s="53">
        <v>14045</v>
      </c>
      <c r="L21" s="53">
        <v>13940.566000000001</v>
      </c>
      <c r="M21" s="53">
        <v>10808.62</v>
      </c>
    </row>
    <row r="22" spans="1:15" x14ac:dyDescent="0.2">
      <c r="A22" s="52" t="s">
        <v>84</v>
      </c>
      <c r="B22" s="54" t="s">
        <v>100</v>
      </c>
      <c r="C22" s="503">
        <v>1034</v>
      </c>
      <c r="D22" s="503">
        <v>972</v>
      </c>
      <c r="E22" s="506">
        <v>997</v>
      </c>
      <c r="F22" s="506">
        <v>993</v>
      </c>
      <c r="G22" s="506">
        <v>972</v>
      </c>
      <c r="H22" s="506">
        <v>994</v>
      </c>
      <c r="I22" s="506">
        <v>989</v>
      </c>
      <c r="J22" s="95">
        <v>978</v>
      </c>
      <c r="K22" s="55">
        <v>984</v>
      </c>
      <c r="L22" s="55">
        <v>977</v>
      </c>
      <c r="M22" s="55">
        <v>758</v>
      </c>
    </row>
    <row r="23" spans="1:15" x14ac:dyDescent="0.2">
      <c r="A23" s="52"/>
      <c r="B23" s="54" t="s">
        <v>101</v>
      </c>
      <c r="C23" s="503">
        <v>992</v>
      </c>
      <c r="D23" s="503">
        <v>970</v>
      </c>
      <c r="E23" s="506">
        <v>995</v>
      </c>
      <c r="F23" s="506">
        <v>991</v>
      </c>
      <c r="G23" s="506">
        <v>970</v>
      </c>
      <c r="H23" s="506">
        <v>992</v>
      </c>
      <c r="I23" s="506">
        <v>987</v>
      </c>
      <c r="J23" s="95">
        <v>976</v>
      </c>
      <c r="K23" s="55">
        <v>982</v>
      </c>
      <c r="L23" s="55">
        <v>975</v>
      </c>
      <c r="M23" s="55">
        <v>756</v>
      </c>
    </row>
    <row r="24" spans="1:15" x14ac:dyDescent="0.2">
      <c r="A24" s="52"/>
      <c r="B24" s="54" t="s">
        <v>102</v>
      </c>
      <c r="C24" s="503">
        <v>12006</v>
      </c>
      <c r="D24" s="503">
        <v>11786</v>
      </c>
      <c r="E24" s="506">
        <v>12087</v>
      </c>
      <c r="F24" s="506">
        <v>12043.861999999999</v>
      </c>
      <c r="G24" s="506">
        <v>11788</v>
      </c>
      <c r="H24" s="506">
        <v>12049</v>
      </c>
      <c r="I24" s="506">
        <v>11994.768</v>
      </c>
      <c r="J24" s="95">
        <v>11867</v>
      </c>
      <c r="K24" s="55">
        <v>11940</v>
      </c>
      <c r="L24" s="55">
        <v>11850.566000000001</v>
      </c>
      <c r="M24" s="55">
        <v>9187.6200000000008</v>
      </c>
    </row>
    <row r="25" spans="1:15" x14ac:dyDescent="0.2">
      <c r="A25" s="58"/>
      <c r="B25" s="59" t="s">
        <v>127</v>
      </c>
      <c r="C25" s="504">
        <v>142</v>
      </c>
      <c r="D25" s="504">
        <v>138</v>
      </c>
      <c r="E25" s="508">
        <v>142</v>
      </c>
      <c r="F25" s="508">
        <v>141</v>
      </c>
      <c r="G25" s="508">
        <v>138</v>
      </c>
      <c r="H25" s="508">
        <v>141</v>
      </c>
      <c r="I25" s="508">
        <v>140</v>
      </c>
      <c r="J25" s="97">
        <v>138</v>
      </c>
      <c r="K25" s="60">
        <v>139</v>
      </c>
      <c r="L25" s="60">
        <v>138</v>
      </c>
      <c r="M25" s="60">
        <v>107</v>
      </c>
    </row>
    <row r="26" spans="1:15" x14ac:dyDescent="0.2">
      <c r="A26" s="54" t="s">
        <v>104</v>
      </c>
      <c r="B26" s="52"/>
      <c r="C26" s="509"/>
      <c r="D26" s="503"/>
      <c r="E26" s="509"/>
      <c r="F26" s="503"/>
      <c r="G26" s="503"/>
      <c r="H26" s="503"/>
      <c r="I26" s="503"/>
      <c r="J26" s="433"/>
      <c r="K26" s="61"/>
      <c r="L26" s="61"/>
      <c r="M26" s="61"/>
    </row>
    <row r="27" spans="1:15" x14ac:dyDescent="0.2">
      <c r="A27" s="52" t="s">
        <v>84</v>
      </c>
      <c r="B27" s="54" t="s">
        <v>105</v>
      </c>
      <c r="C27" s="503">
        <v>3804</v>
      </c>
      <c r="D27" s="503">
        <v>3557</v>
      </c>
      <c r="E27" s="524">
        <v>3665</v>
      </c>
      <c r="F27" s="524">
        <v>3714.0509999999999</v>
      </c>
      <c r="G27" s="524">
        <v>3683</v>
      </c>
      <c r="H27" s="524">
        <v>3560</v>
      </c>
      <c r="I27" s="524">
        <v>3560</v>
      </c>
      <c r="J27" s="433"/>
      <c r="K27" s="61"/>
      <c r="L27" s="61"/>
      <c r="M27" s="61"/>
    </row>
    <row r="28" spans="1:15" x14ac:dyDescent="0.2">
      <c r="A28" s="52"/>
      <c r="B28" s="54" t="s">
        <v>106</v>
      </c>
      <c r="C28" s="503">
        <v>3678</v>
      </c>
      <c r="D28" s="503">
        <v>3671</v>
      </c>
      <c r="E28" s="524">
        <v>3785</v>
      </c>
      <c r="F28" s="524">
        <v>3693.5320000000002</v>
      </c>
      <c r="G28" s="524">
        <v>3548</v>
      </c>
      <c r="H28" s="524">
        <v>3793</v>
      </c>
      <c r="I28" s="524">
        <v>3793</v>
      </c>
      <c r="J28" s="433"/>
      <c r="K28" s="61"/>
      <c r="L28" s="61"/>
      <c r="M28" s="61"/>
    </row>
    <row r="29" spans="1:15" x14ac:dyDescent="0.2">
      <c r="A29" s="52"/>
      <c r="B29" s="54" t="s">
        <v>107</v>
      </c>
      <c r="C29" s="503">
        <v>3761</v>
      </c>
      <c r="D29" s="503">
        <v>3727</v>
      </c>
      <c r="E29" s="524">
        <v>3691</v>
      </c>
      <c r="F29" s="524">
        <v>3715.8130000000001</v>
      </c>
      <c r="G29" s="524">
        <v>3712</v>
      </c>
      <c r="H29" s="524">
        <v>3834</v>
      </c>
      <c r="I29" s="524">
        <v>3834</v>
      </c>
      <c r="J29" s="433"/>
      <c r="K29" s="61"/>
      <c r="L29" s="61"/>
      <c r="M29" s="61"/>
    </row>
    <row r="30" spans="1:15" x14ac:dyDescent="0.2">
      <c r="A30" s="58"/>
      <c r="B30" s="59" t="s">
        <v>108</v>
      </c>
      <c r="C30" s="504">
        <v>2931</v>
      </c>
      <c r="D30" s="503">
        <v>2911</v>
      </c>
      <c r="E30" s="525">
        <v>3080</v>
      </c>
      <c r="F30" s="524">
        <v>2931.7240000000002</v>
      </c>
      <c r="G30" s="524">
        <v>2925</v>
      </c>
      <c r="H30" s="524">
        <v>2989</v>
      </c>
      <c r="I30" s="524">
        <v>2989</v>
      </c>
      <c r="J30" s="433"/>
      <c r="K30" s="61"/>
      <c r="L30" s="61"/>
      <c r="M30" s="61"/>
    </row>
    <row r="31" spans="1:15" x14ac:dyDescent="0.2">
      <c r="C31" s="55"/>
      <c r="D31" s="53">
        <v>13866</v>
      </c>
      <c r="E31" s="53">
        <v>14221</v>
      </c>
      <c r="F31" s="53">
        <v>14055.12</v>
      </c>
      <c r="G31" s="53">
        <v>13868</v>
      </c>
      <c r="H31" s="53">
        <v>14176</v>
      </c>
      <c r="I31" s="53">
        <v>14176</v>
      </c>
      <c r="J31" s="96">
        <v>0</v>
      </c>
      <c r="K31" s="53">
        <v>0</v>
      </c>
      <c r="L31" s="53">
        <v>0</v>
      </c>
      <c r="M31" s="53">
        <v>0</v>
      </c>
    </row>
    <row r="32" spans="1:15" x14ac:dyDescent="0.2">
      <c r="C32" s="55"/>
      <c r="D32" s="55"/>
      <c r="E32" s="55"/>
      <c r="F32" s="55"/>
      <c r="G32" s="55"/>
      <c r="H32" s="55"/>
      <c r="I32" s="55"/>
      <c r="J32" s="95"/>
      <c r="K32" s="55"/>
      <c r="L32" s="55"/>
      <c r="M32" s="55"/>
    </row>
    <row r="33" spans="1:13" x14ac:dyDescent="0.2">
      <c r="A33" s="54" t="s">
        <v>109</v>
      </c>
      <c r="B33" s="52"/>
      <c r="C33" s="510"/>
      <c r="D33" s="510"/>
      <c r="E33" s="510"/>
      <c r="F33" s="510"/>
      <c r="G33" s="510"/>
      <c r="H33" s="510"/>
      <c r="I33" s="510"/>
      <c r="J33" s="97"/>
      <c r="K33" s="60"/>
      <c r="L33" s="60"/>
      <c r="M33" s="60"/>
    </row>
    <row r="34" spans="1:13" x14ac:dyDescent="0.2">
      <c r="A34" s="65" t="s">
        <v>110</v>
      </c>
      <c r="B34" s="66" t="s">
        <v>111</v>
      </c>
      <c r="C34" s="521">
        <v>9576</v>
      </c>
      <c r="D34" s="521">
        <v>9288</v>
      </c>
      <c r="E34" s="521">
        <v>10956</v>
      </c>
      <c r="F34" s="521">
        <v>10433</v>
      </c>
      <c r="G34" s="521">
        <v>11147</v>
      </c>
      <c r="H34" s="521">
        <v>11173</v>
      </c>
      <c r="I34" s="521">
        <v>11364</v>
      </c>
      <c r="J34" s="433">
        <v>11782</v>
      </c>
      <c r="K34" s="61">
        <v>11088</v>
      </c>
      <c r="L34" s="61">
        <v>13092</v>
      </c>
      <c r="M34" s="61">
        <v>13498</v>
      </c>
    </row>
    <row r="35" spans="1:13" x14ac:dyDescent="0.2">
      <c r="A35" s="52"/>
      <c r="B35" s="54" t="s">
        <v>124</v>
      </c>
      <c r="C35" s="522">
        <v>11562</v>
      </c>
      <c r="D35" s="522">
        <v>11294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433">
        <v>17284.77</v>
      </c>
      <c r="K35" s="61">
        <v>16225</v>
      </c>
      <c r="L35" s="61">
        <v>20454.55</v>
      </c>
      <c r="M35" s="61">
        <v>21654.14</v>
      </c>
    </row>
    <row r="36" spans="1:13" x14ac:dyDescent="0.2">
      <c r="A36" s="52"/>
      <c r="B36" s="54" t="s">
        <v>90</v>
      </c>
      <c r="C36" s="522">
        <v>8555</v>
      </c>
      <c r="D36" s="522">
        <v>7572</v>
      </c>
      <c r="E36" s="522">
        <v>7275</v>
      </c>
      <c r="F36" s="522">
        <v>7133</v>
      </c>
      <c r="G36" s="522">
        <v>9977</v>
      </c>
      <c r="H36" s="522">
        <v>6907</v>
      </c>
      <c r="I36" s="522">
        <v>6111</v>
      </c>
      <c r="J36" s="433">
        <v>7272</v>
      </c>
      <c r="K36" s="61">
        <v>8511</v>
      </c>
      <c r="L36" s="61">
        <v>10699</v>
      </c>
      <c r="M36" s="61">
        <v>13972</v>
      </c>
    </row>
    <row r="37" spans="1:13" x14ac:dyDescent="0.2">
      <c r="A37" s="52"/>
      <c r="B37" s="54" t="s">
        <v>91</v>
      </c>
      <c r="C37" s="522">
        <v>9350</v>
      </c>
      <c r="D37" s="522">
        <v>8453</v>
      </c>
      <c r="E37" s="522">
        <v>9131</v>
      </c>
      <c r="F37" s="522">
        <v>10111</v>
      </c>
      <c r="G37" s="522">
        <v>10479</v>
      </c>
      <c r="H37" s="522">
        <v>10258</v>
      </c>
      <c r="I37" s="522">
        <v>10351</v>
      </c>
      <c r="J37" s="433">
        <v>11094</v>
      </c>
      <c r="K37" s="61">
        <v>10580</v>
      </c>
      <c r="L37" s="61">
        <v>16492</v>
      </c>
      <c r="M37" s="61">
        <v>15832</v>
      </c>
    </row>
    <row r="38" spans="1:13" x14ac:dyDescent="0.2">
      <c r="A38" s="52"/>
      <c r="B38" s="54" t="s">
        <v>125</v>
      </c>
      <c r="C38" s="522">
        <v>9974</v>
      </c>
      <c r="D38" s="522">
        <v>4283</v>
      </c>
      <c r="E38" s="522">
        <v>3938</v>
      </c>
      <c r="F38" s="522">
        <v>3210</v>
      </c>
      <c r="G38" s="522">
        <v>6026</v>
      </c>
      <c r="H38" s="522">
        <v>4409</v>
      </c>
      <c r="I38" s="522">
        <v>4075</v>
      </c>
      <c r="J38" s="433">
        <v>5940</v>
      </c>
      <c r="K38" s="61">
        <v>6678</v>
      </c>
      <c r="L38" s="61">
        <v>10754</v>
      </c>
      <c r="M38" s="61">
        <v>8082</v>
      </c>
    </row>
    <row r="39" spans="1:13" x14ac:dyDescent="0.2">
      <c r="A39" s="52"/>
      <c r="B39" s="54" t="s">
        <v>126</v>
      </c>
      <c r="C39" s="522">
        <v>4986</v>
      </c>
      <c r="D39" s="522">
        <v>6033</v>
      </c>
      <c r="E39" s="522">
        <v>6289</v>
      </c>
      <c r="F39" s="522">
        <v>5386</v>
      </c>
      <c r="G39" s="522">
        <v>7230</v>
      </c>
      <c r="H39" s="522">
        <v>5740</v>
      </c>
      <c r="I39" s="522">
        <v>5239</v>
      </c>
      <c r="J39" s="433">
        <v>6487</v>
      </c>
      <c r="K39" s="61">
        <v>7519</v>
      </c>
      <c r="L39" s="61">
        <v>9003</v>
      </c>
      <c r="M39" s="61">
        <v>7024</v>
      </c>
    </row>
    <row r="40" spans="1:13" x14ac:dyDescent="0.2">
      <c r="A40" s="58"/>
      <c r="B40" s="59" t="s">
        <v>127</v>
      </c>
      <c r="C40" s="523">
        <v>3126</v>
      </c>
      <c r="D40" s="523">
        <v>2829</v>
      </c>
      <c r="E40" s="523">
        <v>2857</v>
      </c>
      <c r="F40" s="523">
        <v>2468</v>
      </c>
      <c r="G40" s="523">
        <v>3352</v>
      </c>
      <c r="H40" s="523">
        <v>2591</v>
      </c>
      <c r="I40" s="523">
        <v>2366</v>
      </c>
      <c r="J40" s="433">
        <v>2825</v>
      </c>
      <c r="K40" s="61">
        <v>3603</v>
      </c>
      <c r="L40" s="61">
        <v>6325</v>
      </c>
      <c r="M40" s="61">
        <v>8041</v>
      </c>
    </row>
    <row r="41" spans="1:13" x14ac:dyDescent="0.2">
      <c r="A41" s="64"/>
      <c r="B41" s="64"/>
      <c r="C41" s="510"/>
      <c r="D41" s="510"/>
      <c r="E41" s="510"/>
      <c r="F41" s="510"/>
      <c r="G41" s="510"/>
      <c r="H41" s="510"/>
      <c r="I41" s="510"/>
      <c r="J41" s="96"/>
      <c r="K41" s="53"/>
      <c r="L41" s="53"/>
      <c r="M41" s="53"/>
    </row>
    <row r="42" spans="1:13" x14ac:dyDescent="0.2">
      <c r="A42" s="54" t="s">
        <v>115</v>
      </c>
      <c r="B42" s="52"/>
      <c r="C42" s="510"/>
      <c r="D42" s="510"/>
      <c r="E42" s="510"/>
      <c r="F42" s="510"/>
      <c r="G42" s="510"/>
      <c r="H42" s="510"/>
      <c r="I42" s="510"/>
      <c r="J42" s="97"/>
      <c r="K42" s="60"/>
      <c r="L42" s="60"/>
      <c r="M42" s="60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433">
        <v>5762</v>
      </c>
      <c r="K43" s="61">
        <v>5349</v>
      </c>
      <c r="L43" s="61">
        <v>5619</v>
      </c>
      <c r="M43" s="61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433">
        <v>5762</v>
      </c>
      <c r="K44" s="61">
        <v>5349</v>
      </c>
      <c r="L44" s="61">
        <v>5619</v>
      </c>
      <c r="M44" s="61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433">
        <v>2881</v>
      </c>
      <c r="K45" s="61">
        <v>2674.5</v>
      </c>
      <c r="L45" s="61">
        <v>2809.5</v>
      </c>
      <c r="M45" s="61">
        <v>2326</v>
      </c>
    </row>
    <row r="46" spans="1:13" x14ac:dyDescent="0.2">
      <c r="A46" s="58"/>
      <c r="B46" s="59" t="s">
        <v>127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433">
        <v>5762</v>
      </c>
      <c r="K46" s="61">
        <v>5349</v>
      </c>
      <c r="L46" s="61">
        <v>5619</v>
      </c>
      <c r="M46" s="61">
        <v>4652</v>
      </c>
    </row>
    <row r="47" spans="1:13" x14ac:dyDescent="0.2">
      <c r="C47" s="55"/>
      <c r="D47" s="55"/>
      <c r="E47" s="55"/>
      <c r="F47" s="55"/>
      <c r="G47" s="55"/>
      <c r="H47" s="55"/>
      <c r="I47" s="55"/>
      <c r="J47" s="96"/>
      <c r="K47" s="53"/>
      <c r="L47" s="53"/>
      <c r="M47" s="53"/>
    </row>
    <row r="48" spans="1:13" x14ac:dyDescent="0.2">
      <c r="A48" s="41" t="s">
        <v>118</v>
      </c>
      <c r="B48" s="42"/>
      <c r="C48" s="55"/>
      <c r="D48" s="55"/>
      <c r="E48" s="55"/>
      <c r="F48" s="55"/>
      <c r="G48" s="55"/>
      <c r="H48" s="55"/>
      <c r="I48" s="55"/>
      <c r="J48" s="97"/>
      <c r="K48" s="60"/>
      <c r="L48" s="60"/>
      <c r="M48" s="60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433">
        <v>5656</v>
      </c>
      <c r="K49" s="61">
        <v>5781</v>
      </c>
      <c r="L49" s="61">
        <v>5909</v>
      </c>
      <c r="M49" s="61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433">
        <v>14520</v>
      </c>
      <c r="K50" s="61">
        <v>14270</v>
      </c>
      <c r="L50" s="61">
        <v>16340</v>
      </c>
      <c r="M50" s="61">
        <v>18530</v>
      </c>
    </row>
    <row r="51" spans="1:13" x14ac:dyDescent="0.2">
      <c r="C51" s="55"/>
      <c r="D51" s="55"/>
      <c r="E51" s="55"/>
      <c r="F51" s="55"/>
      <c r="G51" s="55"/>
      <c r="H51" s="55"/>
      <c r="I51" s="55"/>
      <c r="J51" s="96"/>
      <c r="K51" s="53"/>
      <c r="L51" s="53"/>
      <c r="M51" s="53"/>
    </row>
    <row r="52" spans="1:13" x14ac:dyDescent="0.2">
      <c r="C52" s="55"/>
      <c r="D52" s="55"/>
      <c r="E52" s="55"/>
      <c r="F52" s="55"/>
      <c r="G52" s="55"/>
      <c r="H52" s="55"/>
      <c r="I52" s="55"/>
      <c r="J52" s="95"/>
      <c r="K52" s="55"/>
      <c r="L52" s="55"/>
      <c r="M52" s="55"/>
    </row>
    <row r="53" spans="1:13" x14ac:dyDescent="0.2">
      <c r="A53" s="70" t="s">
        <v>121</v>
      </c>
      <c r="B53" s="52"/>
      <c r="C53" s="55"/>
      <c r="D53" s="55"/>
      <c r="E53" s="55"/>
      <c r="F53" s="55"/>
      <c r="G53" s="55"/>
      <c r="H53" s="55"/>
      <c r="I53" s="55"/>
      <c r="J53" s="97"/>
      <c r="K53" s="60"/>
      <c r="L53" s="60"/>
      <c r="M53" s="60"/>
    </row>
    <row r="54" spans="1:13" x14ac:dyDescent="0.2">
      <c r="A54" s="65" t="s">
        <v>122</v>
      </c>
      <c r="B54" s="66" t="s">
        <v>123</v>
      </c>
      <c r="C54" s="116">
        <v>1561</v>
      </c>
      <c r="D54" s="116">
        <v>1560</v>
      </c>
      <c r="E54" s="116">
        <v>2136</v>
      </c>
      <c r="F54" s="116">
        <v>1994</v>
      </c>
      <c r="G54" s="116">
        <v>2519</v>
      </c>
      <c r="H54" s="116">
        <v>3300</v>
      </c>
      <c r="I54" s="116">
        <v>3523</v>
      </c>
      <c r="J54" s="433">
        <v>4206</v>
      </c>
      <c r="K54" s="61">
        <v>4069</v>
      </c>
      <c r="L54" s="61">
        <v>4897</v>
      </c>
      <c r="M54" s="61">
        <v>3349</v>
      </c>
    </row>
    <row r="55" spans="1:13" x14ac:dyDescent="0.2">
      <c r="A55" s="52"/>
      <c r="B55" s="54" t="s">
        <v>124</v>
      </c>
      <c r="C55" s="117">
        <v>647</v>
      </c>
      <c r="D55" s="117">
        <v>452</v>
      </c>
      <c r="E55" s="117">
        <v>410</v>
      </c>
      <c r="F55" s="117">
        <v>387</v>
      </c>
      <c r="G55" s="117">
        <v>487</v>
      </c>
      <c r="H55" s="117">
        <v>369</v>
      </c>
      <c r="I55" s="117">
        <v>422</v>
      </c>
      <c r="J55" s="433">
        <v>449</v>
      </c>
      <c r="K55" s="61">
        <v>422</v>
      </c>
      <c r="L55" s="61">
        <v>440</v>
      </c>
      <c r="M55" s="61">
        <v>208</v>
      </c>
    </row>
    <row r="56" spans="1:13" x14ac:dyDescent="0.2">
      <c r="A56" s="52"/>
      <c r="B56" s="54" t="s">
        <v>90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433">
        <v>0</v>
      </c>
      <c r="K56" s="61">
        <v>0</v>
      </c>
      <c r="L56" s="61">
        <v>0</v>
      </c>
      <c r="M56" s="61">
        <v>0</v>
      </c>
    </row>
    <row r="57" spans="1:13" x14ac:dyDescent="0.2">
      <c r="A57" s="52"/>
      <c r="B57" s="54" t="s">
        <v>91</v>
      </c>
      <c r="C57" s="117">
        <v>1973</v>
      </c>
      <c r="D57" s="114">
        <v>1674</v>
      </c>
      <c r="E57" s="117">
        <v>1707</v>
      </c>
      <c r="F57" s="117">
        <v>1923</v>
      </c>
      <c r="G57" s="117">
        <v>2085</v>
      </c>
      <c r="H57" s="117">
        <v>1401</v>
      </c>
      <c r="I57" s="117">
        <v>1304</v>
      </c>
      <c r="J57" s="433">
        <v>1509</v>
      </c>
      <c r="K57" s="61">
        <v>952</v>
      </c>
      <c r="L57" s="61">
        <v>1628</v>
      </c>
      <c r="M57" s="61">
        <v>444</v>
      </c>
    </row>
    <row r="58" spans="1:13" x14ac:dyDescent="0.2">
      <c r="A58" s="52"/>
      <c r="B58" s="54" t="s">
        <v>125</v>
      </c>
      <c r="C58" s="117">
        <v>0</v>
      </c>
      <c r="D58" s="114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433">
        <v>0</v>
      </c>
      <c r="K58" s="61">
        <v>0</v>
      </c>
      <c r="L58" s="61">
        <v>0</v>
      </c>
      <c r="M58" s="61">
        <v>0</v>
      </c>
    </row>
    <row r="59" spans="1:13" x14ac:dyDescent="0.2">
      <c r="A59" s="52"/>
      <c r="B59" s="54" t="s">
        <v>126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433">
        <v>0</v>
      </c>
      <c r="K59" s="61">
        <v>0</v>
      </c>
      <c r="L59" s="61">
        <v>0</v>
      </c>
      <c r="M59" s="61">
        <v>0</v>
      </c>
    </row>
    <row r="60" spans="1:13" x14ac:dyDescent="0.2">
      <c r="A60" s="58"/>
      <c r="B60" s="59" t="s">
        <v>127</v>
      </c>
      <c r="C60" s="117">
        <v>175</v>
      </c>
      <c r="D60" s="117">
        <v>209</v>
      </c>
      <c r="E60" s="117">
        <v>134</v>
      </c>
      <c r="F60" s="117">
        <v>123</v>
      </c>
      <c r="G60" s="117">
        <v>178</v>
      </c>
      <c r="H60" s="117">
        <v>143</v>
      </c>
      <c r="I60" s="117">
        <v>170</v>
      </c>
      <c r="J60" s="433">
        <v>172</v>
      </c>
      <c r="K60" s="61">
        <v>209</v>
      </c>
      <c r="L60" s="61">
        <v>400</v>
      </c>
      <c r="M60" s="61">
        <v>313</v>
      </c>
    </row>
    <row r="61" spans="1:13" x14ac:dyDescent="0.2">
      <c r="A61" s="71"/>
      <c r="B61" s="72" t="s">
        <v>128</v>
      </c>
      <c r="C61" s="132">
        <v>4356</v>
      </c>
      <c r="D61" s="132">
        <v>3895</v>
      </c>
      <c r="E61" s="132">
        <v>4387</v>
      </c>
      <c r="F61" s="132">
        <v>4427</v>
      </c>
      <c r="G61" s="132">
        <v>5269</v>
      </c>
      <c r="H61" s="132">
        <v>5213</v>
      </c>
      <c r="I61" s="132">
        <v>5419</v>
      </c>
      <c r="J61" s="98">
        <v>6336</v>
      </c>
      <c r="K61" s="74">
        <v>5652</v>
      </c>
      <c r="L61" s="74">
        <v>7365</v>
      </c>
      <c r="M61" s="74">
        <v>4314</v>
      </c>
    </row>
    <row r="62" spans="1:13" x14ac:dyDescent="0.2">
      <c r="A62" s="64"/>
      <c r="B62" s="64"/>
      <c r="C62" s="55"/>
      <c r="D62" s="55"/>
      <c r="E62" s="55"/>
      <c r="F62" s="53"/>
      <c r="G62" s="55"/>
      <c r="H62" s="55"/>
      <c r="I62" s="55"/>
      <c r="J62" s="433"/>
      <c r="K62" s="61"/>
      <c r="L62" s="61"/>
      <c r="M62" s="61"/>
    </row>
    <row r="63" spans="1:13" x14ac:dyDescent="0.2">
      <c r="A63" s="70" t="s">
        <v>129</v>
      </c>
      <c r="B63" s="52"/>
      <c r="C63" s="55"/>
      <c r="D63" s="55"/>
      <c r="E63" s="60"/>
      <c r="F63" s="60"/>
      <c r="G63" s="55"/>
      <c r="H63" s="55"/>
      <c r="I63" s="55"/>
      <c r="J63" s="433"/>
      <c r="K63" s="61"/>
      <c r="L63" s="61"/>
      <c r="M63" s="61"/>
    </row>
    <row r="64" spans="1:13" x14ac:dyDescent="0.2">
      <c r="A64" s="65" t="s">
        <v>122</v>
      </c>
      <c r="B64" s="66" t="s">
        <v>130</v>
      </c>
      <c r="C64" s="53">
        <v>5669</v>
      </c>
      <c r="D64" s="53">
        <v>5320</v>
      </c>
      <c r="E64" s="53">
        <v>5450</v>
      </c>
      <c r="F64" s="53">
        <v>5422</v>
      </c>
      <c r="G64" s="53">
        <v>5228</v>
      </c>
      <c r="H64" s="53">
        <v>5627</v>
      </c>
      <c r="I64" s="53">
        <v>5595</v>
      </c>
      <c r="J64" s="96">
        <v>5635</v>
      </c>
      <c r="K64" s="53">
        <v>5263</v>
      </c>
      <c r="L64" s="53">
        <v>5490</v>
      </c>
      <c r="M64" s="53">
        <v>3526</v>
      </c>
    </row>
    <row r="65" spans="1:13" x14ac:dyDescent="0.2">
      <c r="A65" s="52"/>
      <c r="B65" s="54" t="s">
        <v>101</v>
      </c>
      <c r="C65" s="55">
        <v>5439</v>
      </c>
      <c r="D65" s="55">
        <v>5309</v>
      </c>
      <c r="E65" s="55">
        <v>5439</v>
      </c>
      <c r="F65" s="55">
        <v>5411</v>
      </c>
      <c r="G65" s="55">
        <v>5218</v>
      </c>
      <c r="H65" s="55">
        <v>5616</v>
      </c>
      <c r="I65" s="55">
        <v>5583</v>
      </c>
      <c r="J65" s="95">
        <v>5624</v>
      </c>
      <c r="K65" s="55">
        <v>5253</v>
      </c>
      <c r="L65" s="55">
        <v>5479</v>
      </c>
      <c r="M65" s="55">
        <v>3517</v>
      </c>
    </row>
    <row r="66" spans="1:13" x14ac:dyDescent="0.2">
      <c r="A66" s="52"/>
      <c r="B66" s="54" t="s">
        <v>131</v>
      </c>
      <c r="C66" s="55">
        <v>32920</v>
      </c>
      <c r="D66" s="55">
        <v>32252</v>
      </c>
      <c r="E66" s="55">
        <v>33034</v>
      </c>
      <c r="F66" s="55">
        <v>32880</v>
      </c>
      <c r="G66" s="55">
        <v>31704</v>
      </c>
      <c r="H66" s="55">
        <v>34105</v>
      </c>
      <c r="I66" s="55">
        <v>33927</v>
      </c>
      <c r="J66" s="95">
        <v>34189</v>
      </c>
      <c r="K66" s="55">
        <v>31934</v>
      </c>
      <c r="L66" s="55">
        <v>33294</v>
      </c>
      <c r="M66" s="55">
        <v>21370</v>
      </c>
    </row>
    <row r="67" spans="1:13" x14ac:dyDescent="0.2">
      <c r="A67" s="58"/>
      <c r="B67" s="59" t="s">
        <v>132</v>
      </c>
      <c r="C67" s="55">
        <v>779</v>
      </c>
      <c r="D67" s="55">
        <v>755</v>
      </c>
      <c r="E67" s="55">
        <v>776</v>
      </c>
      <c r="F67" s="55">
        <v>770</v>
      </c>
      <c r="G67" s="55">
        <v>742</v>
      </c>
      <c r="H67" s="55">
        <v>798</v>
      </c>
      <c r="I67" s="55">
        <v>792</v>
      </c>
      <c r="J67" s="97">
        <v>795</v>
      </c>
      <c r="K67" s="60">
        <v>744</v>
      </c>
      <c r="L67" s="60">
        <v>775</v>
      </c>
      <c r="M67" s="60">
        <v>498</v>
      </c>
    </row>
    <row r="68" spans="1:13" x14ac:dyDescent="0.2">
      <c r="A68" s="75"/>
      <c r="B68" s="76" t="s">
        <v>128</v>
      </c>
      <c r="C68" s="74">
        <v>44807</v>
      </c>
      <c r="D68" s="74">
        <v>43636</v>
      </c>
      <c r="E68" s="74">
        <v>44699</v>
      </c>
      <c r="F68" s="74">
        <v>44483</v>
      </c>
      <c r="G68" s="74">
        <v>42892</v>
      </c>
      <c r="H68" s="74">
        <v>46146</v>
      </c>
      <c r="I68" s="74">
        <v>45897</v>
      </c>
      <c r="J68" s="433">
        <v>46243</v>
      </c>
      <c r="K68" s="61">
        <v>43194</v>
      </c>
      <c r="L68" s="61">
        <v>45038</v>
      </c>
      <c r="M68" s="61">
        <v>28911</v>
      </c>
    </row>
    <row r="69" spans="1:13" x14ac:dyDescent="0.2">
      <c r="C69" s="55"/>
      <c r="D69" s="55"/>
      <c r="E69" s="55"/>
      <c r="F69" s="55"/>
      <c r="G69" s="55"/>
      <c r="H69" s="55"/>
      <c r="I69" s="55"/>
      <c r="J69" s="96"/>
      <c r="K69" s="53"/>
      <c r="L69" s="53"/>
      <c r="M69" s="53"/>
    </row>
    <row r="70" spans="1:13" x14ac:dyDescent="0.2">
      <c r="A70" s="41" t="s">
        <v>133</v>
      </c>
      <c r="B70" s="42"/>
      <c r="C70" s="55"/>
      <c r="D70" s="55"/>
      <c r="E70" s="55"/>
      <c r="F70" s="55"/>
      <c r="G70" s="55"/>
      <c r="H70" s="55"/>
      <c r="I70" s="55"/>
      <c r="J70" s="60"/>
      <c r="K70" s="60"/>
      <c r="L70" s="60"/>
      <c r="M70" s="60"/>
    </row>
    <row r="71" spans="1:13" x14ac:dyDescent="0.2">
      <c r="A71" s="44" t="s">
        <v>122</v>
      </c>
      <c r="B71" s="45" t="s">
        <v>119</v>
      </c>
      <c r="C71" s="116">
        <v>69804</v>
      </c>
      <c r="D71" s="116">
        <v>66395</v>
      </c>
      <c r="E71" s="116">
        <v>69783</v>
      </c>
      <c r="F71" s="116">
        <v>71058</v>
      </c>
      <c r="G71" s="116">
        <v>70773</v>
      </c>
      <c r="H71" s="116">
        <v>73988</v>
      </c>
      <c r="I71" s="116">
        <v>75134</v>
      </c>
      <c r="J71" s="61">
        <v>75672</v>
      </c>
      <c r="K71" s="61">
        <v>78067</v>
      </c>
      <c r="L71" s="61">
        <v>79080</v>
      </c>
      <c r="M71" s="61">
        <v>63323</v>
      </c>
    </row>
    <row r="72" spans="1:13" x14ac:dyDescent="0.2">
      <c r="A72" s="48"/>
      <c r="B72" s="69" t="s">
        <v>120</v>
      </c>
      <c r="C72" s="117">
        <v>6424</v>
      </c>
      <c r="D72" s="117">
        <v>6115</v>
      </c>
      <c r="E72" s="117">
        <v>6403</v>
      </c>
      <c r="F72" s="117">
        <v>6517</v>
      </c>
      <c r="G72" s="117">
        <v>7042</v>
      </c>
      <c r="H72" s="117">
        <v>7497</v>
      </c>
      <c r="I72" s="117">
        <v>7834</v>
      </c>
      <c r="J72" s="61">
        <v>8422</v>
      </c>
      <c r="K72" s="61">
        <v>7720</v>
      </c>
      <c r="L72" s="61">
        <v>9110</v>
      </c>
      <c r="M72" s="61">
        <v>6017</v>
      </c>
    </row>
    <row r="73" spans="1:13" x14ac:dyDescent="0.2">
      <c r="A73" s="75"/>
      <c r="B73" s="79" t="s">
        <v>128</v>
      </c>
      <c r="C73" s="132">
        <v>76228</v>
      </c>
      <c r="D73" s="132">
        <v>72510</v>
      </c>
      <c r="E73" s="132">
        <v>76186</v>
      </c>
      <c r="F73" s="132">
        <v>77575</v>
      </c>
      <c r="G73" s="132">
        <v>77815</v>
      </c>
      <c r="H73" s="132">
        <v>81485</v>
      </c>
      <c r="I73" s="132">
        <v>82968</v>
      </c>
      <c r="J73" s="74">
        <v>84094</v>
      </c>
      <c r="K73" s="74">
        <v>85787</v>
      </c>
      <c r="L73" s="74">
        <v>88190</v>
      </c>
      <c r="M73" s="74">
        <v>69340</v>
      </c>
    </row>
    <row r="74" spans="1:13" x14ac:dyDescent="0.2">
      <c r="A74" s="56"/>
      <c r="B74" s="80"/>
      <c r="C74" s="55"/>
      <c r="D74" s="55"/>
      <c r="E74" s="53"/>
      <c r="F74" s="53"/>
      <c r="G74" s="55"/>
      <c r="H74" s="55"/>
      <c r="I74" s="55"/>
      <c r="J74" s="61"/>
      <c r="K74" s="61"/>
      <c r="L74" s="61"/>
      <c r="M74" s="61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61"/>
      <c r="K75" s="61"/>
      <c r="L75" s="61"/>
      <c r="M75" s="61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61"/>
      <c r="K76" s="61"/>
      <c r="L76" s="61"/>
      <c r="M76" s="61"/>
    </row>
    <row r="77" spans="1:13" x14ac:dyDescent="0.2">
      <c r="A77" s="45" t="s">
        <v>122</v>
      </c>
      <c r="B77" s="45" t="s">
        <v>134</v>
      </c>
      <c r="C77" s="116">
        <v>4356</v>
      </c>
      <c r="D77" s="116">
        <v>3895</v>
      </c>
      <c r="E77" s="116">
        <v>4387</v>
      </c>
      <c r="F77" s="116">
        <v>4427</v>
      </c>
      <c r="G77" s="116">
        <v>5269</v>
      </c>
      <c r="H77" s="116">
        <v>5213</v>
      </c>
      <c r="I77" s="116">
        <v>5419</v>
      </c>
      <c r="J77" s="116">
        <v>6336</v>
      </c>
      <c r="K77" s="116">
        <v>5652</v>
      </c>
      <c r="L77" s="116">
        <v>7365</v>
      </c>
      <c r="M77" s="116">
        <v>4314</v>
      </c>
    </row>
    <row r="78" spans="1:13" x14ac:dyDescent="0.2">
      <c r="A78" s="56"/>
      <c r="B78" s="56" t="s">
        <v>135</v>
      </c>
      <c r="C78" s="117">
        <v>44807</v>
      </c>
      <c r="D78" s="117">
        <v>43636</v>
      </c>
      <c r="E78" s="117">
        <v>44699</v>
      </c>
      <c r="F78" s="117">
        <v>44483</v>
      </c>
      <c r="G78" s="117">
        <v>42892</v>
      </c>
      <c r="H78" s="117">
        <v>46146</v>
      </c>
      <c r="I78" s="117">
        <v>45897</v>
      </c>
      <c r="J78" s="117">
        <v>46243</v>
      </c>
      <c r="K78" s="117">
        <v>43194</v>
      </c>
      <c r="L78" s="117">
        <v>45038</v>
      </c>
      <c r="M78" s="117">
        <v>28911</v>
      </c>
    </row>
    <row r="79" spans="1:13" x14ac:dyDescent="0.2">
      <c r="A79" s="78"/>
      <c r="B79" s="78" t="s">
        <v>136</v>
      </c>
      <c r="C79" s="118">
        <v>76228</v>
      </c>
      <c r="D79" s="118">
        <v>72510</v>
      </c>
      <c r="E79" s="118">
        <v>76186</v>
      </c>
      <c r="F79" s="118">
        <v>77575</v>
      </c>
      <c r="G79" s="118">
        <v>77815</v>
      </c>
      <c r="H79" s="118">
        <v>81485</v>
      </c>
      <c r="I79" s="118">
        <v>82968</v>
      </c>
      <c r="J79" s="118">
        <v>84094</v>
      </c>
      <c r="K79" s="118">
        <v>85787</v>
      </c>
      <c r="L79" s="118">
        <v>88190</v>
      </c>
      <c r="M79" s="118">
        <v>69340</v>
      </c>
    </row>
    <row r="80" spans="1:13" x14ac:dyDescent="0.2">
      <c r="A80" s="75"/>
      <c r="B80" s="75" t="s">
        <v>128</v>
      </c>
      <c r="C80" s="60">
        <v>125391</v>
      </c>
      <c r="D80" s="60">
        <v>120041</v>
      </c>
      <c r="E80" s="60">
        <v>125272</v>
      </c>
      <c r="F80" s="60">
        <v>126485</v>
      </c>
      <c r="G80" s="60">
        <v>125976</v>
      </c>
      <c r="H80" s="60">
        <v>132844</v>
      </c>
      <c r="I80" s="60">
        <v>134284</v>
      </c>
      <c r="J80" s="60">
        <v>136673</v>
      </c>
      <c r="K80" s="60">
        <v>134633</v>
      </c>
      <c r="L80" s="60">
        <v>140593</v>
      </c>
      <c r="M80" s="74">
        <v>102565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</row>
    <row r="84" spans="1:13" x14ac:dyDescent="0.2">
      <c r="A84" s="65" t="s">
        <v>122</v>
      </c>
      <c r="B84" s="66" t="s">
        <v>88</v>
      </c>
      <c r="C84" s="175">
        <f>C91-SUM(C85:C90)</f>
        <v>1561</v>
      </c>
      <c r="D84" s="175">
        <f t="shared" ref="D84:I84" si="0">D91-SUM(D85:D90)</f>
        <v>1560</v>
      </c>
      <c r="E84" s="175">
        <f t="shared" si="0"/>
        <v>2136</v>
      </c>
      <c r="F84" s="175">
        <f t="shared" si="0"/>
        <v>1994</v>
      </c>
      <c r="G84" s="175">
        <f t="shared" si="0"/>
        <v>2519</v>
      </c>
      <c r="H84" s="175">
        <f t="shared" si="0"/>
        <v>3300</v>
      </c>
      <c r="I84" s="175">
        <f t="shared" si="0"/>
        <v>3523</v>
      </c>
      <c r="J84" s="175">
        <f t="shared" ref="J84:K84" si="1">J91-SUM(J85:J90)</f>
        <v>4206</v>
      </c>
      <c r="K84" s="175">
        <f t="shared" si="1"/>
        <v>4069</v>
      </c>
      <c r="L84" s="175">
        <f t="shared" ref="L84:M84" si="2">L91-SUM(L85:L90)</f>
        <v>4897</v>
      </c>
      <c r="M84" s="175">
        <f t="shared" si="2"/>
        <v>3349</v>
      </c>
    </row>
    <row r="85" spans="1:13" x14ac:dyDescent="0.2">
      <c r="A85" s="52"/>
      <c r="B85" s="54" t="s">
        <v>89</v>
      </c>
      <c r="C85" s="57">
        <f>ROUND(C$91*C55/C$61,0)</f>
        <v>647</v>
      </c>
      <c r="D85" s="57">
        <f t="shared" ref="D85:I85" si="3">ROUND(D$91*D55/D$61,0)</f>
        <v>452</v>
      </c>
      <c r="E85" s="57">
        <f t="shared" si="3"/>
        <v>410</v>
      </c>
      <c r="F85" s="57">
        <f t="shared" si="3"/>
        <v>387</v>
      </c>
      <c r="G85" s="57">
        <f t="shared" si="3"/>
        <v>487</v>
      </c>
      <c r="H85" s="57">
        <f t="shared" si="3"/>
        <v>369</v>
      </c>
      <c r="I85" s="57">
        <f t="shared" si="3"/>
        <v>422</v>
      </c>
      <c r="J85" s="57">
        <f t="shared" ref="J85:K85" si="4">ROUND(J$91*J55/J$61,0)</f>
        <v>449</v>
      </c>
      <c r="K85" s="57">
        <f t="shared" si="4"/>
        <v>422</v>
      </c>
      <c r="L85" s="57">
        <f t="shared" ref="L85:M85" si="5">ROUND(L$91*L55/L$61,0)</f>
        <v>440</v>
      </c>
      <c r="M85" s="57">
        <f t="shared" si="5"/>
        <v>208</v>
      </c>
    </row>
    <row r="86" spans="1:13" x14ac:dyDescent="0.2">
      <c r="A86" s="52"/>
      <c r="B86" s="54" t="s">
        <v>90</v>
      </c>
      <c r="C86" s="57">
        <f t="shared" ref="C86:I90" si="6">ROUND(C$91*C56/C$61,0)</f>
        <v>0</v>
      </c>
      <c r="D86" s="57">
        <f t="shared" si="6"/>
        <v>0</v>
      </c>
      <c r="E86" s="57">
        <f t="shared" si="6"/>
        <v>0</v>
      </c>
      <c r="F86" s="57">
        <f t="shared" si="6"/>
        <v>0</v>
      </c>
      <c r="G86" s="57">
        <f t="shared" si="6"/>
        <v>0</v>
      </c>
      <c r="H86" s="57">
        <f t="shared" si="6"/>
        <v>0</v>
      </c>
      <c r="I86" s="57">
        <f t="shared" si="6"/>
        <v>0</v>
      </c>
      <c r="J86" s="57">
        <f t="shared" ref="J86:K86" si="7">ROUND(J$91*J56/J$61,0)</f>
        <v>0</v>
      </c>
      <c r="K86" s="57">
        <f t="shared" si="7"/>
        <v>0</v>
      </c>
      <c r="L86" s="57">
        <f t="shared" ref="L86:M86" si="8">ROUND(L$91*L56/L$61,0)</f>
        <v>0</v>
      </c>
      <c r="M86" s="57">
        <f t="shared" si="8"/>
        <v>0</v>
      </c>
    </row>
    <row r="87" spans="1:13" x14ac:dyDescent="0.2">
      <c r="A87" s="52"/>
      <c r="B87" s="54" t="s">
        <v>91</v>
      </c>
      <c r="C87" s="57">
        <f t="shared" si="6"/>
        <v>1973</v>
      </c>
      <c r="D87" s="57">
        <f t="shared" si="6"/>
        <v>1674</v>
      </c>
      <c r="E87" s="57">
        <f t="shared" si="6"/>
        <v>1707</v>
      </c>
      <c r="F87" s="57">
        <f t="shared" si="6"/>
        <v>1923</v>
      </c>
      <c r="G87" s="57">
        <f t="shared" si="6"/>
        <v>2085</v>
      </c>
      <c r="H87" s="57">
        <f t="shared" si="6"/>
        <v>1401</v>
      </c>
      <c r="I87" s="57">
        <f t="shared" si="6"/>
        <v>1304</v>
      </c>
      <c r="J87" s="57">
        <f t="shared" ref="J87:K87" si="9">ROUND(J$91*J57/J$61,0)</f>
        <v>1509</v>
      </c>
      <c r="K87" s="57">
        <f t="shared" si="9"/>
        <v>952</v>
      </c>
      <c r="L87" s="57">
        <f t="shared" ref="L87:M87" si="10">ROUND(L$91*L57/L$61,0)</f>
        <v>1628</v>
      </c>
      <c r="M87" s="57">
        <f t="shared" si="10"/>
        <v>444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0</v>
      </c>
      <c r="D89" s="57">
        <f t="shared" si="6"/>
        <v>0</v>
      </c>
      <c r="E89" s="57">
        <f t="shared" si="6"/>
        <v>0</v>
      </c>
      <c r="F89" s="57">
        <f t="shared" si="6"/>
        <v>0</v>
      </c>
      <c r="G89" s="57">
        <f t="shared" si="6"/>
        <v>0</v>
      </c>
      <c r="H89" s="57">
        <f t="shared" si="6"/>
        <v>0</v>
      </c>
      <c r="I89" s="57">
        <f t="shared" si="6"/>
        <v>0</v>
      </c>
      <c r="J89" s="57">
        <f t="shared" ref="J89:K89" si="13">ROUND(J$91*J59/J$61,0)</f>
        <v>0</v>
      </c>
      <c r="K89" s="57">
        <f t="shared" si="13"/>
        <v>0</v>
      </c>
      <c r="L89" s="57">
        <f t="shared" ref="L89:M89" si="14">ROUND(L$91*L59/L$61,0)</f>
        <v>0</v>
      </c>
      <c r="M89" s="57">
        <f t="shared" si="14"/>
        <v>0</v>
      </c>
    </row>
    <row r="90" spans="1:13" x14ac:dyDescent="0.2">
      <c r="A90" s="58"/>
      <c r="B90" s="59" t="s">
        <v>94</v>
      </c>
      <c r="C90" s="57">
        <f t="shared" si="6"/>
        <v>175</v>
      </c>
      <c r="D90" s="57">
        <f t="shared" si="6"/>
        <v>209</v>
      </c>
      <c r="E90" s="57">
        <f t="shared" si="6"/>
        <v>134</v>
      </c>
      <c r="F90" s="57">
        <f t="shared" si="6"/>
        <v>123</v>
      </c>
      <c r="G90" s="57">
        <f t="shared" si="6"/>
        <v>178</v>
      </c>
      <c r="H90" s="57">
        <f t="shared" si="6"/>
        <v>143</v>
      </c>
      <c r="I90" s="57">
        <f t="shared" si="6"/>
        <v>170</v>
      </c>
      <c r="J90" s="57">
        <f t="shared" ref="J90:K90" si="15">ROUND(J$91*J60/J$61,0)</f>
        <v>172</v>
      </c>
      <c r="K90" s="57">
        <f t="shared" si="15"/>
        <v>209</v>
      </c>
      <c r="L90" s="57">
        <f t="shared" ref="L90:M90" si="16">ROUND(L$91*L60/L$61,0)</f>
        <v>400</v>
      </c>
      <c r="M90" s="57">
        <f t="shared" si="16"/>
        <v>313</v>
      </c>
    </row>
    <row r="91" spans="1:13" x14ac:dyDescent="0.2">
      <c r="A91" s="71"/>
      <c r="B91" s="72" t="s">
        <v>128</v>
      </c>
      <c r="C91" s="301">
        <f>C106</f>
        <v>4356</v>
      </c>
      <c r="D91" s="301">
        <f t="shared" ref="D91:I91" si="17">D106</f>
        <v>3895</v>
      </c>
      <c r="E91" s="301">
        <f t="shared" si="17"/>
        <v>4387</v>
      </c>
      <c r="F91" s="301">
        <f t="shared" si="17"/>
        <v>4427</v>
      </c>
      <c r="G91" s="301">
        <f t="shared" si="17"/>
        <v>5269</v>
      </c>
      <c r="H91" s="301">
        <f t="shared" si="17"/>
        <v>5213</v>
      </c>
      <c r="I91" s="301">
        <f t="shared" si="17"/>
        <v>5419</v>
      </c>
      <c r="J91" s="301">
        <f t="shared" ref="J91:K91" si="18">J106</f>
        <v>6336</v>
      </c>
      <c r="K91" s="301">
        <f t="shared" si="18"/>
        <v>5652</v>
      </c>
      <c r="L91" s="301">
        <f t="shared" ref="L91:M91" si="19">L106</f>
        <v>7365</v>
      </c>
      <c r="M91" s="301">
        <f t="shared" si="19"/>
        <v>4314</v>
      </c>
    </row>
    <row r="92" spans="1:13" x14ac:dyDescent="0.2">
      <c r="A92" s="64"/>
      <c r="B92" s="64"/>
      <c r="C92" s="77"/>
      <c r="D92" s="77" t="s">
        <v>628</v>
      </c>
      <c r="E92" s="217"/>
      <c r="F92" s="217"/>
      <c r="G92" s="217"/>
      <c r="H92" s="217"/>
      <c r="I92" s="217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5669</v>
      </c>
      <c r="D94" s="175">
        <f t="shared" ref="D94:I94" si="20">D98-SUM(D95:D97)</f>
        <v>5320</v>
      </c>
      <c r="E94" s="175">
        <f t="shared" si="20"/>
        <v>5450</v>
      </c>
      <c r="F94" s="175">
        <f t="shared" si="20"/>
        <v>5422</v>
      </c>
      <c r="G94" s="175">
        <f t="shared" si="20"/>
        <v>5228</v>
      </c>
      <c r="H94" s="175">
        <f t="shared" si="20"/>
        <v>5627</v>
      </c>
      <c r="I94" s="175">
        <f t="shared" si="20"/>
        <v>5595</v>
      </c>
      <c r="J94" s="175">
        <f t="shared" ref="J94:K94" si="21">J98-SUM(J95:J97)</f>
        <v>5635</v>
      </c>
      <c r="K94" s="175">
        <f t="shared" si="21"/>
        <v>5263</v>
      </c>
      <c r="L94" s="175">
        <f t="shared" ref="L94:M94" si="22">L98-SUM(L95:L97)</f>
        <v>5490</v>
      </c>
      <c r="M94" s="175">
        <f t="shared" si="22"/>
        <v>3526</v>
      </c>
    </row>
    <row r="95" spans="1:13" x14ac:dyDescent="0.2">
      <c r="A95" s="52"/>
      <c r="B95" s="54" t="s">
        <v>101</v>
      </c>
      <c r="C95" s="57">
        <f>ROUND(C$98*C65/C$68,0)</f>
        <v>5439</v>
      </c>
      <c r="D95" s="57">
        <f t="shared" ref="D95:I95" si="23">ROUND(D$98*D65/D$68,0)</f>
        <v>5309</v>
      </c>
      <c r="E95" s="57">
        <f t="shared" si="23"/>
        <v>5439</v>
      </c>
      <c r="F95" s="57">
        <f t="shared" si="23"/>
        <v>5411</v>
      </c>
      <c r="G95" s="57">
        <f t="shared" si="23"/>
        <v>5218</v>
      </c>
      <c r="H95" s="57">
        <f t="shared" si="23"/>
        <v>5616</v>
      </c>
      <c r="I95" s="57">
        <f t="shared" si="23"/>
        <v>5583</v>
      </c>
      <c r="J95" s="57">
        <f t="shared" ref="J95:K95" si="24">ROUND(J$98*J65/J$68,0)</f>
        <v>5624</v>
      </c>
      <c r="K95" s="57">
        <f t="shared" si="24"/>
        <v>5253</v>
      </c>
      <c r="L95" s="57">
        <f t="shared" ref="L95:M95" si="25">ROUND(L$98*L65/L$68,0)</f>
        <v>5479</v>
      </c>
      <c r="M95" s="57">
        <f t="shared" si="25"/>
        <v>3517</v>
      </c>
    </row>
    <row r="96" spans="1:13" x14ac:dyDescent="0.2">
      <c r="A96" s="52"/>
      <c r="B96" s="54" t="s">
        <v>102</v>
      </c>
      <c r="C96" s="57">
        <f t="shared" ref="C96:I97" si="26">ROUND(C$98*C66/C$68,0)</f>
        <v>32920</v>
      </c>
      <c r="D96" s="57">
        <f t="shared" si="26"/>
        <v>32252</v>
      </c>
      <c r="E96" s="57">
        <f t="shared" si="26"/>
        <v>33034</v>
      </c>
      <c r="F96" s="57">
        <f t="shared" si="26"/>
        <v>32880</v>
      </c>
      <c r="G96" s="57">
        <f t="shared" si="26"/>
        <v>31704</v>
      </c>
      <c r="H96" s="57">
        <f t="shared" si="26"/>
        <v>34105</v>
      </c>
      <c r="I96" s="57">
        <f t="shared" si="26"/>
        <v>33927</v>
      </c>
      <c r="J96" s="57">
        <f t="shared" ref="J96:K96" si="27">ROUND(J$98*J66/J$68,0)</f>
        <v>34189</v>
      </c>
      <c r="K96" s="57">
        <f t="shared" si="27"/>
        <v>31934</v>
      </c>
      <c r="L96" s="57">
        <f t="shared" ref="L96:M96" si="28">ROUND(L$98*L66/L$68,0)</f>
        <v>33294</v>
      </c>
      <c r="M96" s="57">
        <f t="shared" si="28"/>
        <v>21370</v>
      </c>
    </row>
    <row r="97" spans="1:13" x14ac:dyDescent="0.2">
      <c r="A97" s="58"/>
      <c r="B97" s="59" t="s">
        <v>94</v>
      </c>
      <c r="C97" s="57">
        <f t="shared" si="26"/>
        <v>779</v>
      </c>
      <c r="D97" s="57">
        <f t="shared" si="26"/>
        <v>755</v>
      </c>
      <c r="E97" s="57">
        <f t="shared" si="26"/>
        <v>776</v>
      </c>
      <c r="F97" s="57">
        <f t="shared" si="26"/>
        <v>770</v>
      </c>
      <c r="G97" s="57">
        <f t="shared" si="26"/>
        <v>742</v>
      </c>
      <c r="H97" s="57">
        <f t="shared" si="26"/>
        <v>798</v>
      </c>
      <c r="I97" s="57">
        <f t="shared" si="26"/>
        <v>792</v>
      </c>
      <c r="J97" s="57">
        <f t="shared" ref="J97:K97" si="29">ROUND(J$98*J67/J$68,0)</f>
        <v>795</v>
      </c>
      <c r="K97" s="57">
        <f t="shared" si="29"/>
        <v>744</v>
      </c>
      <c r="L97" s="57">
        <f t="shared" ref="L97:M97" si="30">ROUND(L$98*L67/L$68,0)</f>
        <v>775</v>
      </c>
      <c r="M97" s="57">
        <f t="shared" si="30"/>
        <v>498</v>
      </c>
    </row>
    <row r="98" spans="1:13" x14ac:dyDescent="0.2">
      <c r="A98" s="75"/>
      <c r="B98" s="76" t="s">
        <v>128</v>
      </c>
      <c r="C98" s="301">
        <f>C107</f>
        <v>44807</v>
      </c>
      <c r="D98" s="301">
        <f t="shared" ref="D98:I98" si="31">D107</f>
        <v>43636</v>
      </c>
      <c r="E98" s="301">
        <f t="shared" si="31"/>
        <v>44699</v>
      </c>
      <c r="F98" s="301">
        <f t="shared" si="31"/>
        <v>44483</v>
      </c>
      <c r="G98" s="301">
        <f t="shared" si="31"/>
        <v>42892</v>
      </c>
      <c r="H98" s="301">
        <f t="shared" si="31"/>
        <v>46146</v>
      </c>
      <c r="I98" s="301">
        <f t="shared" si="31"/>
        <v>45897</v>
      </c>
      <c r="J98" s="301">
        <f t="shared" ref="J98:K98" si="32">J107</f>
        <v>46243</v>
      </c>
      <c r="K98" s="301">
        <f t="shared" si="32"/>
        <v>43194</v>
      </c>
      <c r="L98" s="301">
        <f t="shared" ref="L98:M98" si="33">L107</f>
        <v>45038</v>
      </c>
      <c r="M98" s="301">
        <f t="shared" si="33"/>
        <v>28911</v>
      </c>
    </row>
    <row r="99" spans="1:13" x14ac:dyDescent="0.2">
      <c r="C99" s="77"/>
      <c r="D99" s="77"/>
      <c r="E99" s="217"/>
      <c r="F99" s="217"/>
      <c r="G99" s="217"/>
      <c r="H99" s="217"/>
      <c r="I99" s="217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</row>
    <row r="101" spans="1:13" x14ac:dyDescent="0.2">
      <c r="A101" s="44" t="s">
        <v>122</v>
      </c>
      <c r="B101" s="45" t="s">
        <v>119</v>
      </c>
      <c r="C101" s="175">
        <f>C103-C102</f>
        <v>69804</v>
      </c>
      <c r="D101" s="175">
        <f t="shared" ref="D101:I101" si="34">D103-D102</f>
        <v>66395</v>
      </c>
      <c r="E101" s="175">
        <f t="shared" si="34"/>
        <v>69783</v>
      </c>
      <c r="F101" s="175">
        <f t="shared" si="34"/>
        <v>71058</v>
      </c>
      <c r="G101" s="175">
        <f t="shared" si="34"/>
        <v>70773</v>
      </c>
      <c r="H101" s="175">
        <f t="shared" si="34"/>
        <v>73988</v>
      </c>
      <c r="I101" s="175">
        <f t="shared" si="34"/>
        <v>75134</v>
      </c>
      <c r="J101" s="175">
        <f t="shared" ref="J101:K101" si="35">J103-J102</f>
        <v>75672</v>
      </c>
      <c r="K101" s="175">
        <f t="shared" si="35"/>
        <v>78067</v>
      </c>
      <c r="L101" s="175">
        <f t="shared" ref="L101:M101" si="36">L103-L102</f>
        <v>79080</v>
      </c>
      <c r="M101" s="175">
        <f t="shared" si="36"/>
        <v>63323</v>
      </c>
    </row>
    <row r="102" spans="1:13" x14ac:dyDescent="0.2">
      <c r="A102" s="48"/>
      <c r="B102" s="69" t="s">
        <v>120</v>
      </c>
      <c r="C102" s="62">
        <f>ROUND(C$103*C72/C$73,0)</f>
        <v>6424</v>
      </c>
      <c r="D102" s="62">
        <f t="shared" ref="D102:I102" si="37">ROUND(D$103*D72/D$73,0)</f>
        <v>6115</v>
      </c>
      <c r="E102" s="62">
        <f t="shared" si="37"/>
        <v>6403</v>
      </c>
      <c r="F102" s="62">
        <f t="shared" si="37"/>
        <v>6517</v>
      </c>
      <c r="G102" s="62">
        <f t="shared" si="37"/>
        <v>7042</v>
      </c>
      <c r="H102" s="62">
        <f t="shared" si="37"/>
        <v>7497</v>
      </c>
      <c r="I102" s="62">
        <f t="shared" si="37"/>
        <v>7834</v>
      </c>
      <c r="J102" s="62">
        <f t="shared" ref="J102:K102" si="38">ROUND(J$103*J72/J$73,0)</f>
        <v>8422</v>
      </c>
      <c r="K102" s="62">
        <f t="shared" si="38"/>
        <v>7720</v>
      </c>
      <c r="L102" s="62">
        <f t="shared" ref="L102:M102" si="39">ROUND(L$103*L72/L$73,0)</f>
        <v>9110</v>
      </c>
      <c r="M102" s="62">
        <f t="shared" si="39"/>
        <v>6017</v>
      </c>
    </row>
    <row r="103" spans="1:13" x14ac:dyDescent="0.2">
      <c r="A103" s="75"/>
      <c r="B103" s="79" t="s">
        <v>128</v>
      </c>
      <c r="C103" s="301">
        <f>C108</f>
        <v>76228</v>
      </c>
      <c r="D103" s="301">
        <f t="shared" ref="D103:I103" si="40">D108</f>
        <v>72510</v>
      </c>
      <c r="E103" s="301">
        <f t="shared" si="40"/>
        <v>76186</v>
      </c>
      <c r="F103" s="301">
        <f t="shared" si="40"/>
        <v>77575</v>
      </c>
      <c r="G103" s="301">
        <f t="shared" si="40"/>
        <v>77815</v>
      </c>
      <c r="H103" s="301">
        <f t="shared" si="40"/>
        <v>81485</v>
      </c>
      <c r="I103" s="301">
        <f t="shared" si="40"/>
        <v>82968</v>
      </c>
      <c r="J103" s="301">
        <f t="shared" ref="J103:K103" si="41">J108</f>
        <v>84094</v>
      </c>
      <c r="K103" s="301">
        <f t="shared" si="41"/>
        <v>85787</v>
      </c>
      <c r="L103" s="301">
        <f t="shared" ref="L103:M103" si="42">L108</f>
        <v>88190</v>
      </c>
      <c r="M103" s="301">
        <f t="shared" si="42"/>
        <v>69340</v>
      </c>
    </row>
    <row r="104" spans="1:13" x14ac:dyDescent="0.2">
      <c r="C104" s="56"/>
      <c r="D104" s="56"/>
      <c r="E104" s="217"/>
      <c r="F104" s="217"/>
      <c r="G104" s="217"/>
      <c r="H104" s="217"/>
      <c r="I104" s="217"/>
    </row>
    <row r="105" spans="1:13" x14ac:dyDescent="0.2">
      <c r="A105" s="41" t="s">
        <v>451</v>
      </c>
      <c r="C105" s="56"/>
      <c r="D105" s="56"/>
      <c r="E105" s="217"/>
      <c r="F105" s="217"/>
      <c r="G105" s="217"/>
      <c r="H105" s="217"/>
      <c r="I105" s="217"/>
    </row>
    <row r="106" spans="1:13" x14ac:dyDescent="0.2">
      <c r="A106" s="129" t="s">
        <v>122</v>
      </c>
      <c r="B106" s="129" t="s">
        <v>134</v>
      </c>
      <c r="C106" s="619">
        <f>C77</f>
        <v>4356</v>
      </c>
      <c r="D106" s="619">
        <f t="shared" ref="D106:M106" si="43">D77</f>
        <v>3895</v>
      </c>
      <c r="E106" s="619">
        <f t="shared" si="43"/>
        <v>4387</v>
      </c>
      <c r="F106" s="619">
        <f t="shared" si="43"/>
        <v>4427</v>
      </c>
      <c r="G106" s="619">
        <f t="shared" si="43"/>
        <v>5269</v>
      </c>
      <c r="H106" s="619">
        <f t="shared" si="43"/>
        <v>5213</v>
      </c>
      <c r="I106" s="619">
        <f t="shared" si="43"/>
        <v>5419</v>
      </c>
      <c r="J106" s="619">
        <f t="shared" si="43"/>
        <v>6336</v>
      </c>
      <c r="K106" s="619">
        <f t="shared" si="43"/>
        <v>5652</v>
      </c>
      <c r="L106" s="619">
        <f t="shared" si="43"/>
        <v>7365</v>
      </c>
      <c r="M106" s="619">
        <f t="shared" si="43"/>
        <v>4314</v>
      </c>
    </row>
    <row r="107" spans="1:13" x14ac:dyDescent="0.2">
      <c r="A107" s="85"/>
      <c r="B107" s="85" t="s">
        <v>135</v>
      </c>
      <c r="C107" s="620">
        <f t="shared" ref="C107:M108" si="44">C78</f>
        <v>44807</v>
      </c>
      <c r="D107" s="620">
        <f t="shared" si="44"/>
        <v>43636</v>
      </c>
      <c r="E107" s="620">
        <f t="shared" si="44"/>
        <v>44699</v>
      </c>
      <c r="F107" s="620">
        <f t="shared" si="44"/>
        <v>44483</v>
      </c>
      <c r="G107" s="620">
        <f t="shared" si="44"/>
        <v>42892</v>
      </c>
      <c r="H107" s="620">
        <f t="shared" si="44"/>
        <v>46146</v>
      </c>
      <c r="I107" s="620">
        <f t="shared" si="44"/>
        <v>45897</v>
      </c>
      <c r="J107" s="620">
        <f t="shared" si="44"/>
        <v>46243</v>
      </c>
      <c r="K107" s="620">
        <f t="shared" si="44"/>
        <v>43194</v>
      </c>
      <c r="L107" s="620">
        <f t="shared" si="44"/>
        <v>45038</v>
      </c>
      <c r="M107" s="620">
        <f t="shared" si="44"/>
        <v>28911</v>
      </c>
    </row>
    <row r="108" spans="1:13" x14ac:dyDescent="0.2">
      <c r="A108" s="130"/>
      <c r="B108" s="130" t="s">
        <v>136</v>
      </c>
      <c r="C108" s="621">
        <f t="shared" si="44"/>
        <v>76228</v>
      </c>
      <c r="D108" s="621">
        <f t="shared" si="44"/>
        <v>72510</v>
      </c>
      <c r="E108" s="621">
        <f t="shared" si="44"/>
        <v>76186</v>
      </c>
      <c r="F108" s="621">
        <f t="shared" si="44"/>
        <v>77575</v>
      </c>
      <c r="G108" s="621">
        <f t="shared" si="44"/>
        <v>77815</v>
      </c>
      <c r="H108" s="621">
        <f t="shared" si="44"/>
        <v>81485</v>
      </c>
      <c r="I108" s="621">
        <f t="shared" si="44"/>
        <v>82968</v>
      </c>
      <c r="J108" s="621">
        <f t="shared" si="44"/>
        <v>84094</v>
      </c>
      <c r="K108" s="621">
        <f t="shared" si="44"/>
        <v>85787</v>
      </c>
      <c r="L108" s="621">
        <f t="shared" si="44"/>
        <v>88190</v>
      </c>
      <c r="M108" s="621">
        <f t="shared" si="44"/>
        <v>69340</v>
      </c>
    </row>
    <row r="109" spans="1:13" x14ac:dyDescent="0.2">
      <c r="A109" s="131"/>
      <c r="B109" s="131" t="s">
        <v>128</v>
      </c>
      <c r="C109" s="62">
        <f>SUM(C106:C108)</f>
        <v>125391</v>
      </c>
      <c r="D109" s="62">
        <f t="shared" ref="D109:I109" si="45">SUM(D106:D108)</f>
        <v>120041</v>
      </c>
      <c r="E109" s="62">
        <f t="shared" si="45"/>
        <v>125272</v>
      </c>
      <c r="F109" s="62">
        <f t="shared" si="45"/>
        <v>126485</v>
      </c>
      <c r="G109" s="62">
        <f t="shared" si="45"/>
        <v>125976</v>
      </c>
      <c r="H109" s="62">
        <f t="shared" si="45"/>
        <v>132844</v>
      </c>
      <c r="I109" s="62">
        <f t="shared" si="45"/>
        <v>134284</v>
      </c>
      <c r="J109" s="62">
        <f t="shared" ref="J109:K109" si="46">SUM(J106:J108)</f>
        <v>136673</v>
      </c>
      <c r="K109" s="62">
        <f t="shared" si="46"/>
        <v>134633</v>
      </c>
      <c r="L109" s="62">
        <f t="shared" ref="L109:M109" si="47">SUM(L106:L108)</f>
        <v>140593</v>
      </c>
      <c r="M109" s="62">
        <f t="shared" si="47"/>
        <v>102565</v>
      </c>
    </row>
    <row r="110" spans="1:13" x14ac:dyDescent="0.2">
      <c r="E110" s="61"/>
      <c r="F110" s="61"/>
      <c r="G110" s="61"/>
      <c r="H110" s="61"/>
      <c r="I110" s="61"/>
    </row>
    <row r="111" spans="1:13" x14ac:dyDescent="0.2">
      <c r="C111" s="61"/>
      <c r="D111" s="61"/>
      <c r="E111" s="61"/>
      <c r="F111" s="61"/>
      <c r="G111" s="61"/>
      <c r="H111" s="61"/>
      <c r="I111" s="61"/>
    </row>
    <row r="112" spans="1:13" x14ac:dyDescent="0.2">
      <c r="A112" s="128" t="s">
        <v>33</v>
      </c>
      <c r="B112" s="45" t="s">
        <v>206</v>
      </c>
      <c r="C112" s="53">
        <f>市町入込数2!D18</f>
        <v>1146000</v>
      </c>
      <c r="D112" s="53">
        <f>市町入込数2!E18</f>
        <v>1164396</v>
      </c>
      <c r="E112" s="53">
        <f>市町入込数2!F18</f>
        <v>1133035</v>
      </c>
      <c r="F112" s="53">
        <f>市町入込数2!G18</f>
        <v>1070981</v>
      </c>
      <c r="G112" s="53">
        <f>市町入込数2!H18</f>
        <v>1032294</v>
      </c>
      <c r="H112" s="53">
        <f>市町入込数2!I18</f>
        <v>1175364</v>
      </c>
      <c r="I112" s="53">
        <f>市町入込数2!J18</f>
        <v>1176624</v>
      </c>
      <c r="J112" s="53">
        <f>市町入込数2!K18</f>
        <v>1141490</v>
      </c>
      <c r="K112" s="53">
        <f>市町入込数2!L18</f>
        <v>1141575</v>
      </c>
      <c r="L112" s="53">
        <f>市町入込数2!M18</f>
        <v>1184196</v>
      </c>
      <c r="M112" s="53">
        <f>市町入込数2!N18</f>
        <v>829895</v>
      </c>
    </row>
    <row r="113" spans="1:13" x14ac:dyDescent="0.2">
      <c r="A113" s="89"/>
      <c r="B113" s="78" t="s">
        <v>207</v>
      </c>
      <c r="C113" s="60">
        <f>市町入込数2!O18</f>
        <v>82000</v>
      </c>
      <c r="D113" s="60">
        <f>市町入込数2!P18</f>
        <v>84087</v>
      </c>
      <c r="E113" s="60">
        <f>市町入込数2!Q18</f>
        <v>78565</v>
      </c>
      <c r="F113" s="60">
        <f>市町入込数2!R18</f>
        <v>77240</v>
      </c>
      <c r="G113" s="60">
        <f>市町入込数2!S18</f>
        <v>73968</v>
      </c>
      <c r="H113" s="60">
        <f>市町入込数2!T18</f>
        <v>94408</v>
      </c>
      <c r="I113" s="60">
        <f>市町入込数2!U18</f>
        <v>100677</v>
      </c>
      <c r="J113" s="60">
        <f>市町入込数2!V18</f>
        <v>88552</v>
      </c>
      <c r="K113" s="60">
        <f>市町入込数2!W18</f>
        <v>88401</v>
      </c>
      <c r="L113" s="60">
        <f>市町入込数2!X18</f>
        <v>81695</v>
      </c>
      <c r="M113" s="55">
        <f>市町入込数2!Y18</f>
        <v>49860</v>
      </c>
    </row>
    <row r="114" spans="1:13" x14ac:dyDescent="0.2">
      <c r="B114" t="s">
        <v>199</v>
      </c>
      <c r="C114" s="61">
        <v>34</v>
      </c>
      <c r="D114" s="61">
        <v>36</v>
      </c>
      <c r="E114" s="61">
        <v>51</v>
      </c>
      <c r="F114" s="61">
        <v>45</v>
      </c>
      <c r="G114" s="61">
        <v>35</v>
      </c>
      <c r="H114" s="61">
        <v>49</v>
      </c>
      <c r="I114" s="96">
        <v>49</v>
      </c>
      <c r="J114" s="86">
        <f>宿泊者数!P19</f>
        <v>46</v>
      </c>
      <c r="K114" s="86">
        <f>宿泊者数!P42</f>
        <v>44.631999999999998</v>
      </c>
      <c r="L114" s="175">
        <f>宿泊者数!P65</f>
        <v>38.426000000000002</v>
      </c>
      <c r="M114" s="175">
        <f>宿泊者数!P88</f>
        <v>26.821000000000002</v>
      </c>
    </row>
    <row r="115" spans="1:13" x14ac:dyDescent="0.2">
      <c r="B115" t="s">
        <v>200</v>
      </c>
      <c r="C115" s="61">
        <v>1</v>
      </c>
      <c r="D115" s="61">
        <v>1</v>
      </c>
      <c r="E115" s="61">
        <v>1</v>
      </c>
      <c r="F115" s="61">
        <v>1</v>
      </c>
      <c r="G115" s="61">
        <v>2</v>
      </c>
      <c r="H115" s="61">
        <v>2</v>
      </c>
      <c r="I115" s="95">
        <v>1</v>
      </c>
      <c r="J115" s="86">
        <f>宿泊者数!P20</f>
        <v>4</v>
      </c>
      <c r="K115" s="86">
        <f>宿泊者数!P43</f>
        <v>3.6</v>
      </c>
      <c r="L115" s="57">
        <f>宿泊者数!P66</f>
        <v>3</v>
      </c>
      <c r="M115" s="57">
        <f>宿泊者数!P89</f>
        <v>2</v>
      </c>
    </row>
    <row r="116" spans="1:13" x14ac:dyDescent="0.2">
      <c r="B116" t="s">
        <v>201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95">
        <v>0</v>
      </c>
      <c r="J116" s="86">
        <f>宿泊者数!P21</f>
        <v>0</v>
      </c>
      <c r="K116" s="86">
        <f>宿泊者数!P44</f>
        <v>0</v>
      </c>
      <c r="L116" s="57">
        <f>宿泊者数!P67</f>
        <v>0</v>
      </c>
      <c r="M116" s="57">
        <f>宿泊者数!P90</f>
        <v>0</v>
      </c>
    </row>
    <row r="117" spans="1:13" x14ac:dyDescent="0.2">
      <c r="B117" t="s">
        <v>202</v>
      </c>
      <c r="C117" s="61">
        <v>16</v>
      </c>
      <c r="D117" s="61">
        <v>16</v>
      </c>
      <c r="E117" s="61">
        <v>12</v>
      </c>
      <c r="F117" s="61">
        <v>17</v>
      </c>
      <c r="G117" s="61">
        <v>20</v>
      </c>
      <c r="H117" s="61">
        <v>23</v>
      </c>
      <c r="I117" s="95">
        <v>21</v>
      </c>
      <c r="J117" s="86">
        <f>宿泊者数!P22</f>
        <v>15</v>
      </c>
      <c r="K117" s="86">
        <f>宿泊者数!P45</f>
        <v>13.853999999999999</v>
      </c>
      <c r="L117" s="57">
        <f>宿泊者数!P68</f>
        <v>13.391</v>
      </c>
      <c r="M117" s="57">
        <f>宿泊者数!P91</f>
        <v>4.6269999999999998</v>
      </c>
    </row>
    <row r="118" spans="1:13" x14ac:dyDescent="0.2">
      <c r="B118" t="s">
        <v>203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95">
        <v>0</v>
      </c>
      <c r="J118" s="86">
        <f>宿泊者数!P23</f>
        <v>0</v>
      </c>
      <c r="K118" s="86">
        <f>宿泊者数!P46</f>
        <v>0</v>
      </c>
      <c r="L118" s="57">
        <f>宿泊者数!P69</f>
        <v>0</v>
      </c>
      <c r="M118" s="57">
        <f>宿泊者数!P92</f>
        <v>0</v>
      </c>
    </row>
    <row r="119" spans="1:13" x14ac:dyDescent="0.2">
      <c r="B119" t="s">
        <v>204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95">
        <v>0</v>
      </c>
      <c r="J119" s="86">
        <f>宿泊者数!P24</f>
        <v>0</v>
      </c>
      <c r="K119" s="86">
        <f>宿泊者数!P47</f>
        <v>0</v>
      </c>
      <c r="L119" s="57">
        <f>宿泊者数!P70</f>
        <v>0</v>
      </c>
      <c r="M119" s="57">
        <f>宿泊者数!P93</f>
        <v>0</v>
      </c>
    </row>
    <row r="120" spans="1:13" x14ac:dyDescent="0.2">
      <c r="A120" s="78"/>
      <c r="B120" s="78" t="s">
        <v>205</v>
      </c>
      <c r="C120" s="60">
        <v>31</v>
      </c>
      <c r="D120" s="60">
        <v>31</v>
      </c>
      <c r="E120" s="60">
        <v>15</v>
      </c>
      <c r="F120" s="60">
        <v>14</v>
      </c>
      <c r="G120" s="60">
        <v>18</v>
      </c>
      <c r="H120" s="60">
        <v>2</v>
      </c>
      <c r="I120" s="97">
        <v>30</v>
      </c>
      <c r="J120" s="86">
        <f>宿泊者数!P25</f>
        <v>24</v>
      </c>
      <c r="K120" s="86">
        <f>宿泊者数!P48</f>
        <v>26.315000000000001</v>
      </c>
      <c r="L120" s="62">
        <f>宿泊者数!P71</f>
        <v>26.878</v>
      </c>
      <c r="M120" s="62">
        <f>宿泊者数!P94</f>
        <v>16.411999999999999</v>
      </c>
    </row>
    <row r="121" spans="1:13" x14ac:dyDescent="0.2">
      <c r="A121" s="111" t="s">
        <v>32</v>
      </c>
      <c r="B121" s="45" t="s">
        <v>206</v>
      </c>
      <c r="C121" s="53">
        <f>市町入込数2!D19</f>
        <v>5444000</v>
      </c>
      <c r="D121" s="53">
        <f>市町入込数2!E19</f>
        <v>5332014</v>
      </c>
      <c r="E121" s="53">
        <f>市町入込数2!F19</f>
        <v>5548888</v>
      </c>
      <c r="F121" s="53">
        <f>市町入込数2!G19</f>
        <v>5488260</v>
      </c>
      <c r="G121" s="53">
        <f>市町入込数2!H19</f>
        <v>4874177</v>
      </c>
      <c r="H121" s="53">
        <f>市町入込数2!I19</f>
        <v>4840994</v>
      </c>
      <c r="I121" s="53">
        <f>市町入込数2!J19</f>
        <v>4898502</v>
      </c>
      <c r="J121" s="53">
        <f>市町入込数2!K19</f>
        <v>5066372</v>
      </c>
      <c r="K121" s="53">
        <f>市町入込数2!L19</f>
        <v>4904267</v>
      </c>
      <c r="L121" s="53">
        <f>市町入込数2!M19</f>
        <v>5009577</v>
      </c>
      <c r="M121" s="55">
        <f>市町入込数2!N19</f>
        <v>3828978</v>
      </c>
    </row>
    <row r="122" spans="1:13" x14ac:dyDescent="0.2">
      <c r="A122" s="89"/>
      <c r="B122" s="78" t="s">
        <v>207</v>
      </c>
      <c r="C122" s="60">
        <f>市町入込数2!O19</f>
        <v>89000</v>
      </c>
      <c r="D122" s="60">
        <f>市町入込数2!P19</f>
        <v>92624</v>
      </c>
      <c r="E122" s="60">
        <f>市町入込数2!Q19</f>
        <v>86081</v>
      </c>
      <c r="F122" s="60">
        <f>市町入込数2!R19</f>
        <v>87197</v>
      </c>
      <c r="G122" s="60">
        <f>市町入込数2!S19</f>
        <v>91854</v>
      </c>
      <c r="H122" s="60">
        <f>市町入込数2!T19</f>
        <v>87039</v>
      </c>
      <c r="I122" s="60">
        <f>市町入込数2!U19</f>
        <v>75942</v>
      </c>
      <c r="J122" s="60">
        <f>市町入込数2!V19</f>
        <v>160410</v>
      </c>
      <c r="K122" s="60">
        <f>市町入込数2!W19</f>
        <v>139587</v>
      </c>
      <c r="L122" s="60">
        <f>市町入込数2!X19</f>
        <v>156639</v>
      </c>
      <c r="M122" s="55">
        <f>市町入込数2!Y19</f>
        <v>105603</v>
      </c>
    </row>
    <row r="123" spans="1:13" x14ac:dyDescent="0.2">
      <c r="B123" t="s">
        <v>199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96">
        <v>35</v>
      </c>
      <c r="J123" s="57">
        <f>宿泊者数!Q19</f>
        <v>98</v>
      </c>
      <c r="K123" s="57">
        <f>宿泊者数!Q42</f>
        <v>105.678</v>
      </c>
      <c r="L123" s="175">
        <f>宿泊者数!Q65</f>
        <v>122.682</v>
      </c>
      <c r="M123" s="175">
        <f>宿泊者数!Q88</f>
        <v>93.998000000000005</v>
      </c>
    </row>
    <row r="124" spans="1:13" x14ac:dyDescent="0.2">
      <c r="B124" t="s">
        <v>200</v>
      </c>
      <c r="C124" s="61">
        <v>2</v>
      </c>
      <c r="D124" s="61">
        <v>7</v>
      </c>
      <c r="E124" s="61">
        <v>8</v>
      </c>
      <c r="F124" s="61">
        <v>6</v>
      </c>
      <c r="G124" s="61">
        <v>8</v>
      </c>
      <c r="H124" s="61">
        <v>6</v>
      </c>
      <c r="I124" s="95">
        <v>7</v>
      </c>
      <c r="J124" s="57">
        <f>宿泊者数!Q20</f>
        <v>4</v>
      </c>
      <c r="K124" s="57">
        <f>宿泊者数!Q43</f>
        <v>3.391</v>
      </c>
      <c r="L124" s="57">
        <f>宿泊者数!Q66</f>
        <v>3.7069999999999999</v>
      </c>
      <c r="M124" s="57">
        <f>宿泊者数!Q89</f>
        <v>1.8540000000000001</v>
      </c>
    </row>
    <row r="125" spans="1:13" x14ac:dyDescent="0.2">
      <c r="B125" t="s">
        <v>201</v>
      </c>
      <c r="C125" s="61">
        <v>0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95">
        <v>0</v>
      </c>
      <c r="J125" s="57">
        <f>宿泊者数!Q21</f>
        <v>0</v>
      </c>
      <c r="K125" s="57">
        <f>宿泊者数!Q44</f>
        <v>0</v>
      </c>
      <c r="L125" s="57">
        <f>宿泊者数!Q67</f>
        <v>0</v>
      </c>
      <c r="M125" s="57">
        <f>宿泊者数!Q90</f>
        <v>0</v>
      </c>
    </row>
    <row r="126" spans="1:13" x14ac:dyDescent="0.2">
      <c r="B126" t="s">
        <v>202</v>
      </c>
      <c r="C126" s="61">
        <v>87</v>
      </c>
      <c r="D126" s="61">
        <v>73</v>
      </c>
      <c r="E126" s="61">
        <v>66</v>
      </c>
      <c r="F126" s="61">
        <v>68</v>
      </c>
      <c r="G126" s="61">
        <v>69</v>
      </c>
      <c r="H126" s="61">
        <v>64</v>
      </c>
      <c r="I126" s="95">
        <v>16</v>
      </c>
      <c r="J126" s="57">
        <f>宿泊者数!Q22</f>
        <v>41</v>
      </c>
      <c r="K126" s="57">
        <f>宿泊者数!Q45</f>
        <v>14.254</v>
      </c>
      <c r="L126" s="57">
        <f>宿泊者数!Q68</f>
        <v>13.606</v>
      </c>
      <c r="M126" s="57">
        <f>宿泊者数!Q91</f>
        <v>2.2400000000000002</v>
      </c>
    </row>
    <row r="127" spans="1:13" x14ac:dyDescent="0.2">
      <c r="B127" t="s">
        <v>203</v>
      </c>
      <c r="C127" s="61">
        <v>0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95">
        <v>0</v>
      </c>
      <c r="J127" s="57">
        <f>宿泊者数!Q23</f>
        <v>0</v>
      </c>
      <c r="K127" s="57">
        <f>宿泊者数!Q46</f>
        <v>0</v>
      </c>
      <c r="L127" s="57">
        <f>宿泊者数!Q69</f>
        <v>0</v>
      </c>
      <c r="M127" s="57">
        <f>宿泊者数!Q92</f>
        <v>0</v>
      </c>
    </row>
    <row r="128" spans="1:13" x14ac:dyDescent="0.2">
      <c r="B128" t="s">
        <v>204</v>
      </c>
      <c r="C128" s="61">
        <v>0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95">
        <v>0</v>
      </c>
      <c r="J128" s="57">
        <f>宿泊者数!Q24</f>
        <v>0</v>
      </c>
      <c r="K128" s="57">
        <f>宿泊者数!Q47</f>
        <v>0</v>
      </c>
      <c r="L128" s="57">
        <f>宿泊者数!Q70</f>
        <v>0</v>
      </c>
      <c r="M128" s="57">
        <f>宿泊者数!Q93</f>
        <v>0</v>
      </c>
    </row>
    <row r="129" spans="1:13" x14ac:dyDescent="0.2">
      <c r="A129" s="78"/>
      <c r="B129" s="78" t="s">
        <v>205</v>
      </c>
      <c r="C129" s="60">
        <v>0</v>
      </c>
      <c r="D129" s="60">
        <v>13</v>
      </c>
      <c r="E129" s="60">
        <v>12</v>
      </c>
      <c r="F129" s="60">
        <v>14</v>
      </c>
      <c r="G129" s="60">
        <v>14</v>
      </c>
      <c r="H129" s="60">
        <v>17</v>
      </c>
      <c r="I129" s="97">
        <v>18</v>
      </c>
      <c r="J129" s="57">
        <f>宿泊者数!Q25</f>
        <v>18</v>
      </c>
      <c r="K129" s="57">
        <f>宿泊者数!Q48</f>
        <v>16.263999999999999</v>
      </c>
      <c r="L129" s="62">
        <f>宿泊者数!Q71</f>
        <v>16.643999999999998</v>
      </c>
      <c r="M129" s="62">
        <f>宿泊者数!Q94</f>
        <v>7.5110000000000001</v>
      </c>
    </row>
    <row r="130" spans="1:13" x14ac:dyDescent="0.2">
      <c r="A130" s="111" t="s">
        <v>31</v>
      </c>
      <c r="B130" s="45" t="s">
        <v>206</v>
      </c>
      <c r="C130" s="53">
        <f>市町入込数2!D20</f>
        <v>2446000</v>
      </c>
      <c r="D130" s="53">
        <f>市町入込数2!E20</f>
        <v>2362332</v>
      </c>
      <c r="E130" s="53">
        <f>市町入込数2!F20</f>
        <v>2265364</v>
      </c>
      <c r="F130" s="53">
        <f>市町入込数2!G20</f>
        <v>2306546</v>
      </c>
      <c r="G130" s="53">
        <f>市町入込数2!H20</f>
        <v>2322877</v>
      </c>
      <c r="H130" s="53">
        <f>市町入込数2!I20</f>
        <v>2353673</v>
      </c>
      <c r="I130" s="53">
        <f>市町入込数2!J20</f>
        <v>2396675</v>
      </c>
      <c r="J130" s="53">
        <f>市町入込数2!K20</f>
        <v>2183346</v>
      </c>
      <c r="K130" s="53">
        <f>市町入込数2!L20</f>
        <v>2175415</v>
      </c>
      <c r="L130" s="53">
        <f>市町入込数2!M20</f>
        <v>1888276</v>
      </c>
      <c r="M130" s="55">
        <f>市町入込数2!N20</f>
        <v>1594851</v>
      </c>
    </row>
    <row r="131" spans="1:13" x14ac:dyDescent="0.2">
      <c r="A131" s="89"/>
      <c r="B131" s="78" t="s">
        <v>207</v>
      </c>
      <c r="C131" s="60">
        <f>市町入込数2!O20</f>
        <v>7000</v>
      </c>
      <c r="D131" s="60">
        <f>市町入込数2!P20</f>
        <v>7800</v>
      </c>
      <c r="E131" s="60">
        <f>市町入込数2!Q20</f>
        <v>9155</v>
      </c>
      <c r="F131" s="60">
        <f>市町入込数2!R20</f>
        <v>9446</v>
      </c>
      <c r="G131" s="60">
        <f>市町入込数2!S20</f>
        <v>44361</v>
      </c>
      <c r="H131" s="60">
        <f>市町入込数2!T20</f>
        <v>94681</v>
      </c>
      <c r="I131" s="60">
        <f>市町入込数2!U20</f>
        <v>73973</v>
      </c>
      <c r="J131" s="60">
        <f>市町入込数2!V20</f>
        <v>72778</v>
      </c>
      <c r="K131" s="60">
        <f>市町入込数2!W20</f>
        <v>73534</v>
      </c>
      <c r="L131" s="60">
        <f>市町入込数2!X20</f>
        <v>69137</v>
      </c>
      <c r="M131" s="60">
        <f>市町入込数2!Y20</f>
        <v>48943</v>
      </c>
    </row>
    <row r="132" spans="1:13" x14ac:dyDescent="0.2">
      <c r="B132" t="s">
        <v>199</v>
      </c>
      <c r="C132" s="61">
        <v>7</v>
      </c>
      <c r="D132" s="61">
        <v>7</v>
      </c>
      <c r="E132" s="61">
        <v>9</v>
      </c>
      <c r="F132" s="61">
        <v>9</v>
      </c>
      <c r="G132" s="61">
        <v>44</v>
      </c>
      <c r="H132" s="61">
        <v>95</v>
      </c>
      <c r="I132" s="96">
        <v>74</v>
      </c>
      <c r="J132" s="86">
        <f>宿泊者数!R19</f>
        <v>73</v>
      </c>
      <c r="K132" s="86">
        <f>宿泊者数!R42</f>
        <v>73.534000000000006</v>
      </c>
      <c r="L132" s="86">
        <f>宿泊者数!R65</f>
        <v>69.137</v>
      </c>
      <c r="M132" s="86">
        <f>宿泊者数!R88</f>
        <v>48.942999999999998</v>
      </c>
    </row>
    <row r="133" spans="1:13" x14ac:dyDescent="0.2">
      <c r="B133" t="s">
        <v>200</v>
      </c>
      <c r="C133" s="61">
        <v>0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95">
        <v>0</v>
      </c>
      <c r="J133" s="86">
        <f>宿泊者数!R20</f>
        <v>0</v>
      </c>
      <c r="K133" s="86">
        <f>宿泊者数!R43</f>
        <v>0</v>
      </c>
      <c r="L133" s="86">
        <f>宿泊者数!R66</f>
        <v>0</v>
      </c>
      <c r="M133" s="86">
        <f>宿泊者数!R89</f>
        <v>0</v>
      </c>
    </row>
    <row r="134" spans="1:13" x14ac:dyDescent="0.2">
      <c r="B134" t="s">
        <v>201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95">
        <v>0</v>
      </c>
      <c r="J134" s="86">
        <f>宿泊者数!R21</f>
        <v>0</v>
      </c>
      <c r="K134" s="86">
        <f>宿泊者数!R44</f>
        <v>0</v>
      </c>
      <c r="L134" s="86">
        <f>宿泊者数!R67</f>
        <v>0</v>
      </c>
      <c r="M134" s="86">
        <f>宿泊者数!R90</f>
        <v>0</v>
      </c>
    </row>
    <row r="135" spans="1:13" x14ac:dyDescent="0.2">
      <c r="B135" t="s">
        <v>202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95">
        <v>0</v>
      </c>
      <c r="J135" s="86">
        <f>宿泊者数!R22</f>
        <v>0</v>
      </c>
      <c r="K135" s="86">
        <f>宿泊者数!R45</f>
        <v>0</v>
      </c>
      <c r="L135" s="86">
        <f>宿泊者数!R68</f>
        <v>0</v>
      </c>
      <c r="M135" s="86">
        <f>宿泊者数!R91</f>
        <v>0</v>
      </c>
    </row>
    <row r="136" spans="1:13" x14ac:dyDescent="0.2">
      <c r="B136" t="s">
        <v>203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95">
        <v>0</v>
      </c>
      <c r="J136" s="86">
        <f>宿泊者数!R23</f>
        <v>0</v>
      </c>
      <c r="K136" s="86">
        <f>宿泊者数!R46</f>
        <v>0</v>
      </c>
      <c r="L136" s="86">
        <f>宿泊者数!R69</f>
        <v>0</v>
      </c>
      <c r="M136" s="86">
        <f>宿泊者数!R92</f>
        <v>0</v>
      </c>
    </row>
    <row r="137" spans="1:13" x14ac:dyDescent="0.2">
      <c r="B137" t="s">
        <v>204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95">
        <v>0</v>
      </c>
      <c r="J137" s="86">
        <f>宿泊者数!R24</f>
        <v>0</v>
      </c>
      <c r="K137" s="86">
        <f>宿泊者数!R47</f>
        <v>0</v>
      </c>
      <c r="L137" s="86">
        <f>宿泊者数!R70</f>
        <v>0</v>
      </c>
      <c r="M137" s="86">
        <f>宿泊者数!R93</f>
        <v>0</v>
      </c>
    </row>
    <row r="138" spans="1:13" x14ac:dyDescent="0.2">
      <c r="A138" s="78"/>
      <c r="B138" s="78" t="s">
        <v>205</v>
      </c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0</v>
      </c>
      <c r="I138" s="97">
        <v>0</v>
      </c>
      <c r="J138" s="86">
        <f>宿泊者数!R25</f>
        <v>0</v>
      </c>
      <c r="K138" s="86">
        <f>宿泊者数!R48</f>
        <v>0</v>
      </c>
      <c r="L138" s="86">
        <f>宿泊者数!R71</f>
        <v>0</v>
      </c>
      <c r="M138" s="86">
        <f>宿泊者数!R94</f>
        <v>0</v>
      </c>
    </row>
    <row r="139" spans="1:13" x14ac:dyDescent="0.2">
      <c r="A139" s="111" t="s">
        <v>30</v>
      </c>
      <c r="B139" s="45" t="s">
        <v>206</v>
      </c>
      <c r="C139" s="53">
        <f>市町入込数2!D21</f>
        <v>817000</v>
      </c>
      <c r="D139" s="53">
        <f>市町入込数2!E21</f>
        <v>784736</v>
      </c>
      <c r="E139" s="53">
        <f>市町入込数2!F21</f>
        <v>823503</v>
      </c>
      <c r="F139" s="53">
        <f>市町入込数2!G21</f>
        <v>859234</v>
      </c>
      <c r="G139" s="53">
        <f>市町入込数2!H21</f>
        <v>818710</v>
      </c>
      <c r="H139" s="53">
        <f>市町入込数2!I21</f>
        <v>862060</v>
      </c>
      <c r="I139" s="53">
        <f>市町入込数2!J21</f>
        <v>836126</v>
      </c>
      <c r="J139" s="53">
        <f>市町入込数2!K21</f>
        <v>811909</v>
      </c>
      <c r="K139" s="53">
        <f>市町入込数2!L21</f>
        <v>885667</v>
      </c>
      <c r="L139" s="53">
        <f>市町入込数2!M21</f>
        <v>2577200</v>
      </c>
      <c r="M139" s="53">
        <f>市町入込数2!N21</f>
        <v>820459</v>
      </c>
    </row>
    <row r="140" spans="1:13" x14ac:dyDescent="0.2">
      <c r="A140" s="89"/>
      <c r="B140" s="78" t="s">
        <v>207</v>
      </c>
      <c r="C140" s="60">
        <f>市町入込数2!O21</f>
        <v>36000</v>
      </c>
      <c r="D140" s="60">
        <f>市町入込数2!P21</f>
        <v>36000</v>
      </c>
      <c r="E140" s="60">
        <f>市町入込数2!Q21</f>
        <v>35000</v>
      </c>
      <c r="F140" s="60">
        <f>市町入込数2!R21</f>
        <v>35000</v>
      </c>
      <c r="G140" s="60">
        <f>市町入込数2!S21</f>
        <v>35000</v>
      </c>
      <c r="H140" s="60">
        <f>市町入込数2!T21</f>
        <v>35000</v>
      </c>
      <c r="I140" s="60">
        <f>市町入込数2!U21</f>
        <v>35000</v>
      </c>
      <c r="J140" s="60">
        <f>市町入込数2!V21</f>
        <v>24858</v>
      </c>
      <c r="K140" s="60">
        <f>市町入込数2!W21</f>
        <v>34891</v>
      </c>
      <c r="L140" s="60">
        <f>市町入込数2!X21</f>
        <v>75420</v>
      </c>
      <c r="M140" s="60">
        <f>市町入込数2!Y21</f>
        <v>52713</v>
      </c>
    </row>
    <row r="141" spans="1:13" x14ac:dyDescent="0.2">
      <c r="B141" t="s">
        <v>199</v>
      </c>
      <c r="C141" s="61">
        <v>18</v>
      </c>
      <c r="D141" s="61">
        <v>18</v>
      </c>
      <c r="E141" s="61">
        <v>18</v>
      </c>
      <c r="F141" s="61">
        <v>18</v>
      </c>
      <c r="G141" s="61">
        <v>18</v>
      </c>
      <c r="H141" s="61">
        <v>18</v>
      </c>
      <c r="I141" s="96">
        <v>18</v>
      </c>
      <c r="J141" s="86">
        <f>宿泊者数!S19</f>
        <v>11</v>
      </c>
      <c r="K141" s="86">
        <f>宿泊者数!S42</f>
        <v>16.777999999999999</v>
      </c>
      <c r="L141" s="86">
        <f>宿泊者数!S65</f>
        <v>48.107999999999997</v>
      </c>
      <c r="M141" s="86">
        <f>宿泊者数!S88</f>
        <v>39.537999999999997</v>
      </c>
    </row>
    <row r="142" spans="1:13" x14ac:dyDescent="0.2">
      <c r="B142" t="s">
        <v>200</v>
      </c>
      <c r="C142" s="61">
        <v>1</v>
      </c>
      <c r="D142" s="61">
        <v>1</v>
      </c>
      <c r="E142" s="61">
        <v>0</v>
      </c>
      <c r="F142" s="61">
        <v>0</v>
      </c>
      <c r="G142" s="61">
        <v>0</v>
      </c>
      <c r="H142" s="61">
        <v>0</v>
      </c>
      <c r="I142" s="95">
        <v>0</v>
      </c>
      <c r="J142" s="86">
        <f>宿泊者数!S20</f>
        <v>0</v>
      </c>
      <c r="K142" s="86">
        <f>宿泊者数!S43</f>
        <v>0</v>
      </c>
      <c r="L142" s="86">
        <f>宿泊者数!S66</f>
        <v>0</v>
      </c>
      <c r="M142" s="86">
        <f>宿泊者数!S89</f>
        <v>0</v>
      </c>
    </row>
    <row r="143" spans="1:13" x14ac:dyDescent="0.2">
      <c r="B143" t="s">
        <v>201</v>
      </c>
      <c r="C143" s="61">
        <v>0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95">
        <v>0</v>
      </c>
      <c r="J143" s="86">
        <f>宿泊者数!S21</f>
        <v>0</v>
      </c>
      <c r="K143" s="86">
        <f>宿泊者数!S44</f>
        <v>0</v>
      </c>
      <c r="L143" s="86">
        <f>宿泊者数!S67</f>
        <v>0</v>
      </c>
      <c r="M143" s="86">
        <f>宿泊者数!S90</f>
        <v>0</v>
      </c>
    </row>
    <row r="144" spans="1:13" x14ac:dyDescent="0.2">
      <c r="B144" t="s">
        <v>202</v>
      </c>
      <c r="C144" s="61">
        <v>17</v>
      </c>
      <c r="D144" s="616">
        <v>17</v>
      </c>
      <c r="E144" s="61">
        <v>17</v>
      </c>
      <c r="F144" s="61">
        <v>17</v>
      </c>
      <c r="G144" s="61">
        <v>17</v>
      </c>
      <c r="H144" s="61">
        <v>17</v>
      </c>
      <c r="I144" s="95">
        <v>17</v>
      </c>
      <c r="J144" s="86">
        <f>宿泊者数!S22</f>
        <v>14</v>
      </c>
      <c r="K144" s="86">
        <f>宿泊者数!S45</f>
        <v>18.113</v>
      </c>
      <c r="L144" s="86">
        <f>宿泊者数!S68</f>
        <v>27.312000000000001</v>
      </c>
      <c r="M144" s="86">
        <f>宿泊者数!S91</f>
        <v>13.175000000000001</v>
      </c>
    </row>
    <row r="145" spans="1:13" x14ac:dyDescent="0.2">
      <c r="A145" s="56"/>
      <c r="B145" s="56" t="s">
        <v>203</v>
      </c>
      <c r="C145" s="55">
        <v>0</v>
      </c>
      <c r="D145" s="615">
        <v>0</v>
      </c>
      <c r="E145" s="55">
        <v>0</v>
      </c>
      <c r="F145" s="55">
        <v>0</v>
      </c>
      <c r="G145" s="55">
        <v>0</v>
      </c>
      <c r="H145" s="55">
        <v>0</v>
      </c>
      <c r="I145" s="95">
        <v>0</v>
      </c>
      <c r="J145" s="86">
        <f>宿泊者数!S23</f>
        <v>0</v>
      </c>
      <c r="K145" s="86">
        <f>宿泊者数!S46</f>
        <v>0</v>
      </c>
      <c r="L145" s="86">
        <f>宿泊者数!S69</f>
        <v>0</v>
      </c>
      <c r="M145" s="86">
        <f>宿泊者数!S92</f>
        <v>0</v>
      </c>
    </row>
    <row r="146" spans="1:13" x14ac:dyDescent="0.2">
      <c r="A146" s="56"/>
      <c r="B146" s="56" t="s">
        <v>204</v>
      </c>
      <c r="C146" s="113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95">
        <v>0</v>
      </c>
      <c r="J146" s="86">
        <f>宿泊者数!S24</f>
        <v>0</v>
      </c>
      <c r="K146" s="86">
        <f>宿泊者数!S47</f>
        <v>0</v>
      </c>
      <c r="L146" s="86">
        <f>宿泊者数!S70</f>
        <v>0</v>
      </c>
      <c r="M146" s="86">
        <f>宿泊者数!S93</f>
        <v>0</v>
      </c>
    </row>
    <row r="147" spans="1:13" x14ac:dyDescent="0.2">
      <c r="A147" s="78"/>
      <c r="B147" s="78" t="s">
        <v>205</v>
      </c>
      <c r="C147" s="60">
        <v>0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97">
        <v>0</v>
      </c>
      <c r="J147" s="86">
        <f>宿泊者数!S25</f>
        <v>0</v>
      </c>
      <c r="K147" s="86">
        <f>宿泊者数!S48</f>
        <v>0</v>
      </c>
      <c r="L147" s="86">
        <f>宿泊者数!S71</f>
        <v>0</v>
      </c>
      <c r="M147" s="86">
        <f>宿泊者数!S94</f>
        <v>0</v>
      </c>
    </row>
    <row r="148" spans="1:13" x14ac:dyDescent="0.2">
      <c r="A148" s="111" t="s">
        <v>29</v>
      </c>
      <c r="B148" s="45" t="s">
        <v>206</v>
      </c>
      <c r="C148" s="53">
        <f>市町入込数2!D22</f>
        <v>3060000</v>
      </c>
      <c r="D148" s="53">
        <f>市町入込数2!E22</f>
        <v>2978359</v>
      </c>
      <c r="E148" s="53">
        <f>市町入込数2!F22</f>
        <v>3043024</v>
      </c>
      <c r="F148" s="53">
        <f>市町入込数2!G22</f>
        <v>2957131</v>
      </c>
      <c r="G148" s="53">
        <f>市町入込数2!H22</f>
        <v>3215026</v>
      </c>
      <c r="H148" s="53">
        <f>市町入込数2!I22</f>
        <v>3322262</v>
      </c>
      <c r="I148" s="53">
        <f>市町入込数2!J22</f>
        <v>3149926</v>
      </c>
      <c r="J148" s="53">
        <f>市町入込数2!K22</f>
        <v>3145343</v>
      </c>
      <c r="K148" s="53">
        <f>市町入込数2!L22</f>
        <v>3337548</v>
      </c>
      <c r="L148" s="53">
        <f>市町入込数2!M22</f>
        <v>3254343</v>
      </c>
      <c r="M148" s="53">
        <f>市町入込数2!N22</f>
        <v>2592154</v>
      </c>
    </row>
    <row r="149" spans="1:13" x14ac:dyDescent="0.2">
      <c r="A149" s="89"/>
      <c r="B149" s="78" t="s">
        <v>207</v>
      </c>
      <c r="C149" s="60">
        <f>市町入込数2!O22</f>
        <v>225000</v>
      </c>
      <c r="D149" s="60">
        <f>市町入込数2!P22</f>
        <v>213579</v>
      </c>
      <c r="E149" s="60">
        <f>市町入込数2!Q22</f>
        <v>201277</v>
      </c>
      <c r="F149" s="60">
        <f>市町入込数2!R22</f>
        <v>200088</v>
      </c>
      <c r="G149" s="60">
        <f>市町入込数2!S22</f>
        <v>216094</v>
      </c>
      <c r="H149" s="60">
        <f>市町入込数2!T22</f>
        <v>157601</v>
      </c>
      <c r="I149" s="60">
        <f>市町入込数2!U22</f>
        <v>207073</v>
      </c>
      <c r="J149" s="60">
        <f>市町入込数2!V22</f>
        <v>193416</v>
      </c>
      <c r="K149" s="60">
        <f>市町入込数2!W22</f>
        <v>191800</v>
      </c>
      <c r="L149" s="60">
        <f>市町入込数2!X22</f>
        <v>157649</v>
      </c>
      <c r="M149" s="55">
        <f>市町入込数2!Y22</f>
        <v>55849</v>
      </c>
    </row>
    <row r="150" spans="1:13" x14ac:dyDescent="0.2">
      <c r="B150" t="s">
        <v>199</v>
      </c>
      <c r="C150" s="61">
        <v>104</v>
      </c>
      <c r="D150" s="61">
        <v>107</v>
      </c>
      <c r="E150" s="61">
        <v>117</v>
      </c>
      <c r="F150" s="61">
        <v>119</v>
      </c>
      <c r="G150" s="61">
        <v>129</v>
      </c>
      <c r="H150" s="61">
        <v>133</v>
      </c>
      <c r="I150" s="96">
        <v>134</v>
      </c>
      <c r="J150" s="86">
        <f>宿泊者数!T19</f>
        <v>129</v>
      </c>
      <c r="K150" s="86">
        <f>宿泊者数!T42</f>
        <v>126.057</v>
      </c>
      <c r="L150" s="175">
        <f>宿泊者数!T65</f>
        <v>95.674000000000007</v>
      </c>
      <c r="M150" s="175">
        <f>宿泊者数!T88</f>
        <v>38.835000000000001</v>
      </c>
    </row>
    <row r="151" spans="1:13" x14ac:dyDescent="0.2">
      <c r="B151" t="s">
        <v>200</v>
      </c>
      <c r="C151" s="61">
        <v>46</v>
      </c>
      <c r="D151" s="61">
        <v>26</v>
      </c>
      <c r="E151" s="61">
        <v>14</v>
      </c>
      <c r="F151" s="61">
        <v>14</v>
      </c>
      <c r="G151" s="61">
        <v>15</v>
      </c>
      <c r="H151" s="61">
        <v>12</v>
      </c>
      <c r="I151" s="95">
        <v>15</v>
      </c>
      <c r="J151" s="86">
        <f>宿泊者数!T20</f>
        <v>15</v>
      </c>
      <c r="K151" s="86">
        <f>宿泊者数!T43</f>
        <v>14.829000000000001</v>
      </c>
      <c r="L151" s="57">
        <f>宿泊者数!T66</f>
        <v>8.8409999999999993</v>
      </c>
      <c r="M151" s="57">
        <f>宿泊者数!T89</f>
        <v>3.19</v>
      </c>
    </row>
    <row r="152" spans="1:13" x14ac:dyDescent="0.2">
      <c r="B152" t="s">
        <v>201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95">
        <v>0</v>
      </c>
      <c r="J152" s="86">
        <f>宿泊者数!T21</f>
        <v>0</v>
      </c>
      <c r="K152" s="86">
        <f>宿泊者数!T44</f>
        <v>0</v>
      </c>
      <c r="L152" s="57">
        <f>宿泊者数!T67</f>
        <v>0</v>
      </c>
      <c r="M152" s="57">
        <f>宿泊者数!T90</f>
        <v>0</v>
      </c>
    </row>
    <row r="153" spans="1:13" x14ac:dyDescent="0.2">
      <c r="B153" t="s">
        <v>202</v>
      </c>
      <c r="C153" s="61">
        <v>59</v>
      </c>
      <c r="D153" s="61">
        <v>60</v>
      </c>
      <c r="E153" s="61">
        <v>59</v>
      </c>
      <c r="F153" s="61">
        <v>55</v>
      </c>
      <c r="G153" s="61">
        <v>59</v>
      </c>
      <c r="H153" s="61">
        <v>3</v>
      </c>
      <c r="I153" s="95">
        <v>42</v>
      </c>
      <c r="J153" s="86">
        <f>宿泊者数!T22</f>
        <v>38</v>
      </c>
      <c r="K153" s="86">
        <f>宿泊者数!T45</f>
        <v>38.9</v>
      </c>
      <c r="L153" s="57">
        <f>宿泊者数!T68</f>
        <v>37.472999999999999</v>
      </c>
      <c r="M153" s="57">
        <f>宿泊者数!T91</f>
        <v>2.1</v>
      </c>
    </row>
    <row r="154" spans="1:13" x14ac:dyDescent="0.2">
      <c r="B154" t="s">
        <v>203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95">
        <v>0</v>
      </c>
      <c r="J154" s="86">
        <f>宿泊者数!T23</f>
        <v>0</v>
      </c>
      <c r="K154" s="86">
        <f>宿泊者数!T46</f>
        <v>0</v>
      </c>
      <c r="L154" s="57">
        <f>宿泊者数!T69</f>
        <v>0</v>
      </c>
      <c r="M154" s="57">
        <f>宿泊者数!T92</f>
        <v>0</v>
      </c>
    </row>
    <row r="155" spans="1:13" x14ac:dyDescent="0.2">
      <c r="A155" s="56"/>
      <c r="B155" s="56" t="s">
        <v>204</v>
      </c>
      <c r="C155" s="55">
        <v>0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95">
        <v>0</v>
      </c>
      <c r="J155" s="86">
        <f>宿泊者数!T24</f>
        <v>0</v>
      </c>
      <c r="K155" s="86">
        <f>宿泊者数!T47</f>
        <v>0</v>
      </c>
      <c r="L155" s="57">
        <f>宿泊者数!T70</f>
        <v>0</v>
      </c>
      <c r="M155" s="57">
        <f>宿泊者数!T93</f>
        <v>0</v>
      </c>
    </row>
    <row r="156" spans="1:13" x14ac:dyDescent="0.2">
      <c r="A156" s="78"/>
      <c r="B156" s="78" t="s">
        <v>205</v>
      </c>
      <c r="C156" s="60">
        <v>16</v>
      </c>
      <c r="D156" s="60">
        <v>21</v>
      </c>
      <c r="E156" s="60">
        <v>11</v>
      </c>
      <c r="F156" s="60">
        <v>12</v>
      </c>
      <c r="G156" s="60">
        <v>13</v>
      </c>
      <c r="H156" s="60">
        <v>9</v>
      </c>
      <c r="I156" s="97">
        <v>16</v>
      </c>
      <c r="J156" s="86">
        <f>宿泊者数!T25</f>
        <v>12</v>
      </c>
      <c r="K156" s="86">
        <f>宿泊者数!T48</f>
        <v>12.013999999999999</v>
      </c>
      <c r="L156" s="62">
        <f>宿泊者数!T71</f>
        <v>15.661</v>
      </c>
      <c r="M156" s="62">
        <f>宿泊者数!T94</f>
        <v>11.724</v>
      </c>
    </row>
    <row r="157" spans="1:13" x14ac:dyDescent="0.2">
      <c r="A157" s="111" t="s">
        <v>27</v>
      </c>
      <c r="B157" s="45" t="s">
        <v>206</v>
      </c>
      <c r="C157" s="53">
        <f>市町入込数2!D23</f>
        <v>774000</v>
      </c>
      <c r="D157" s="53">
        <f>市町入込数2!E23</f>
        <v>763638</v>
      </c>
      <c r="E157" s="53">
        <f>市町入込数2!F23</f>
        <v>950464</v>
      </c>
      <c r="F157" s="53">
        <f>市町入込数2!G23</f>
        <v>1030339</v>
      </c>
      <c r="G157" s="53">
        <f>市町入込数2!H23</f>
        <v>1097736</v>
      </c>
      <c r="H157" s="53">
        <f>市町入込数2!I23</f>
        <v>1111850</v>
      </c>
      <c r="I157" s="53">
        <f>市町入込数2!J23</f>
        <v>1118915</v>
      </c>
      <c r="J157" s="53">
        <f>市町入込数2!K23</f>
        <v>1030562</v>
      </c>
      <c r="K157" s="53">
        <f>市町入込数2!L23</f>
        <v>1088267</v>
      </c>
      <c r="L157" s="53">
        <f>市町入込数2!M23</f>
        <v>1021368</v>
      </c>
      <c r="M157" s="55">
        <f>市町入込数2!N23</f>
        <v>817566</v>
      </c>
    </row>
    <row r="158" spans="1:13" x14ac:dyDescent="0.2">
      <c r="A158" s="89"/>
      <c r="B158" s="78" t="s">
        <v>207</v>
      </c>
      <c r="C158" s="60">
        <f>市町入込数2!O23</f>
        <v>48000</v>
      </c>
      <c r="D158" s="60">
        <f>市町入込数2!P23</f>
        <v>46000</v>
      </c>
      <c r="E158" s="60">
        <f>市町入込数2!Q23</f>
        <v>46600</v>
      </c>
      <c r="F158" s="60">
        <f>市町入込数2!R23</f>
        <v>47400</v>
      </c>
      <c r="G158" s="60">
        <f>市町入込数2!S23</f>
        <v>45600</v>
      </c>
      <c r="H158" s="60">
        <f>市町入込数2!T23</f>
        <v>41200</v>
      </c>
      <c r="I158" s="60">
        <f>市町入込数2!U23</f>
        <v>40500</v>
      </c>
      <c r="J158" s="60">
        <f>市町入込数2!V23</f>
        <v>37500</v>
      </c>
      <c r="K158" s="60">
        <f>市町入込数2!W23</f>
        <v>12779</v>
      </c>
      <c r="L158" s="60">
        <f>市町入込数2!X23</f>
        <v>16979</v>
      </c>
      <c r="M158" s="55">
        <f>市町入込数2!Y23</f>
        <v>11749</v>
      </c>
    </row>
    <row r="159" spans="1:13" x14ac:dyDescent="0.2">
      <c r="A159" s="45"/>
      <c r="B159" s="45" t="s">
        <v>199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96">
        <v>0</v>
      </c>
      <c r="J159" s="86">
        <f>宿泊者数!U19</f>
        <v>0</v>
      </c>
      <c r="K159" s="86">
        <f>宿泊者数!U42</f>
        <v>0</v>
      </c>
      <c r="L159" s="175">
        <f>宿泊者数!U65</f>
        <v>0</v>
      </c>
      <c r="M159" s="175">
        <f>宿泊者数!U88</f>
        <v>0</v>
      </c>
    </row>
    <row r="160" spans="1:13" x14ac:dyDescent="0.2">
      <c r="A160" s="56"/>
      <c r="B160" s="56" t="s">
        <v>200</v>
      </c>
      <c r="C160" s="55">
        <v>5</v>
      </c>
      <c r="D160" s="55">
        <v>5</v>
      </c>
      <c r="E160" s="55">
        <v>5</v>
      </c>
      <c r="F160" s="55">
        <v>4</v>
      </c>
      <c r="G160" s="55">
        <v>4</v>
      </c>
      <c r="H160" s="55">
        <v>3</v>
      </c>
      <c r="I160" s="95">
        <v>3</v>
      </c>
      <c r="J160" s="86">
        <f>宿泊者数!U20</f>
        <v>3</v>
      </c>
      <c r="K160" s="86">
        <f>宿泊者数!U43</f>
        <v>4.218</v>
      </c>
      <c r="L160" s="57">
        <f>宿泊者数!U66</f>
        <v>5.944</v>
      </c>
      <c r="M160" s="57">
        <f>宿泊者数!U89</f>
        <v>2.5409999999999999</v>
      </c>
    </row>
    <row r="161" spans="1:13" x14ac:dyDescent="0.2">
      <c r="A161" s="56"/>
      <c r="B161" s="56" t="s">
        <v>201</v>
      </c>
      <c r="C161" s="55">
        <v>0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95">
        <v>0</v>
      </c>
      <c r="J161" s="86">
        <f>宿泊者数!U21</f>
        <v>0</v>
      </c>
      <c r="K161" s="86">
        <f>宿泊者数!U44</f>
        <v>0</v>
      </c>
      <c r="L161" s="57">
        <f>宿泊者数!U67</f>
        <v>0</v>
      </c>
      <c r="M161" s="57">
        <f>宿泊者数!U90</f>
        <v>0</v>
      </c>
    </row>
    <row r="162" spans="1:13" x14ac:dyDescent="0.2">
      <c r="A162" s="56"/>
      <c r="B162" s="56" t="s">
        <v>202</v>
      </c>
      <c r="C162" s="113">
        <v>33</v>
      </c>
      <c r="D162" s="55">
        <v>32</v>
      </c>
      <c r="E162" s="55">
        <v>33</v>
      </c>
      <c r="F162" s="55">
        <v>33</v>
      </c>
      <c r="G162" s="55">
        <v>34</v>
      </c>
      <c r="H162" s="55">
        <v>30</v>
      </c>
      <c r="I162" s="95">
        <v>30</v>
      </c>
      <c r="J162" s="86">
        <f>宿泊者数!U22</f>
        <v>28</v>
      </c>
      <c r="K162" s="86">
        <f>宿泊者数!U45</f>
        <v>5.0490000000000004</v>
      </c>
      <c r="L162" s="57">
        <f>宿泊者数!U68</f>
        <v>6.9370000000000003</v>
      </c>
      <c r="M162" s="57">
        <f>宿泊者数!U91</f>
        <v>5.8860000000000001</v>
      </c>
    </row>
    <row r="163" spans="1:13" x14ac:dyDescent="0.2">
      <c r="A163" s="56"/>
      <c r="B163" s="56" t="s">
        <v>203</v>
      </c>
      <c r="C163" s="113">
        <v>0</v>
      </c>
      <c r="D163" s="55">
        <v>0</v>
      </c>
      <c r="E163" s="55">
        <v>0</v>
      </c>
      <c r="F163" s="55">
        <v>0</v>
      </c>
      <c r="G163" s="55">
        <v>0</v>
      </c>
      <c r="H163" s="55">
        <v>0</v>
      </c>
      <c r="I163" s="95">
        <v>0</v>
      </c>
      <c r="J163" s="86">
        <f>宿泊者数!U23</f>
        <v>0</v>
      </c>
      <c r="K163" s="86">
        <f>宿泊者数!U46</f>
        <v>0</v>
      </c>
      <c r="L163" s="57">
        <f>宿泊者数!U69</f>
        <v>0</v>
      </c>
      <c r="M163" s="57">
        <f>宿泊者数!U92</f>
        <v>0</v>
      </c>
    </row>
    <row r="164" spans="1:13" x14ac:dyDescent="0.2">
      <c r="A164" s="56"/>
      <c r="B164" s="56" t="s">
        <v>204</v>
      </c>
      <c r="C164" s="113">
        <v>0</v>
      </c>
      <c r="D164" s="55">
        <v>0</v>
      </c>
      <c r="E164" s="55">
        <v>0</v>
      </c>
      <c r="F164" s="55">
        <v>0</v>
      </c>
      <c r="G164" s="55">
        <v>0</v>
      </c>
      <c r="H164" s="55">
        <v>0</v>
      </c>
      <c r="I164" s="95">
        <v>0</v>
      </c>
      <c r="J164" s="86">
        <f>宿泊者数!U24</f>
        <v>0</v>
      </c>
      <c r="K164" s="86">
        <f>宿泊者数!U47</f>
        <v>0</v>
      </c>
      <c r="L164" s="57">
        <f>宿泊者数!U70</f>
        <v>0</v>
      </c>
      <c r="M164" s="57">
        <f>宿泊者数!U93</f>
        <v>0</v>
      </c>
    </row>
    <row r="165" spans="1:13" x14ac:dyDescent="0.2">
      <c r="A165" s="78"/>
      <c r="B165" s="78" t="s">
        <v>205</v>
      </c>
      <c r="C165" s="55">
        <v>10</v>
      </c>
      <c r="D165" s="60">
        <v>9</v>
      </c>
      <c r="E165" s="60">
        <v>9</v>
      </c>
      <c r="F165" s="60">
        <v>10</v>
      </c>
      <c r="G165" s="60">
        <v>8</v>
      </c>
      <c r="H165" s="60">
        <v>8</v>
      </c>
      <c r="I165" s="97">
        <v>8</v>
      </c>
      <c r="J165" s="86">
        <f>宿泊者数!U25</f>
        <v>7</v>
      </c>
      <c r="K165" s="86">
        <f>宿泊者数!U48</f>
        <v>3.512</v>
      </c>
      <c r="L165" s="62">
        <f>宿泊者数!U71</f>
        <v>4.0979999999999999</v>
      </c>
      <c r="M165" s="62">
        <f>宿泊者数!U94</f>
        <v>3.3220000000000001</v>
      </c>
    </row>
    <row r="166" spans="1:13" x14ac:dyDescent="0.2">
      <c r="A166" s="129" t="s">
        <v>261</v>
      </c>
      <c r="B166" s="129" t="s">
        <v>206</v>
      </c>
      <c r="C166" s="116">
        <f>C112+C121+C130+C139+C148+C157</f>
        <v>13687000</v>
      </c>
      <c r="D166" s="116">
        <f>D112+D121+D130+D139+D148+D157</f>
        <v>13385475</v>
      </c>
      <c r="E166" s="116">
        <f t="shared" ref="E166:I166" si="48">E112+E121+E130+E139+E148+E157</f>
        <v>13764278</v>
      </c>
      <c r="F166" s="116">
        <f t="shared" si="48"/>
        <v>13712491</v>
      </c>
      <c r="G166" s="116">
        <f t="shared" si="48"/>
        <v>13360820</v>
      </c>
      <c r="H166" s="116">
        <f t="shared" si="48"/>
        <v>13666203</v>
      </c>
      <c r="I166" s="116">
        <f t="shared" si="48"/>
        <v>13576768</v>
      </c>
      <c r="J166" s="116">
        <f t="shared" ref="J166:K166" si="49">J112+J121+J130+J139+J148+J157</f>
        <v>13379022</v>
      </c>
      <c r="K166" s="116">
        <f t="shared" si="49"/>
        <v>13532739</v>
      </c>
      <c r="L166" s="116">
        <f t="shared" ref="L166:M166" si="50">L112+L121+L130+L139+L148+L157</f>
        <v>14934960</v>
      </c>
      <c r="M166" s="117">
        <f t="shared" si="50"/>
        <v>10483903</v>
      </c>
    </row>
    <row r="167" spans="1:13" x14ac:dyDescent="0.2">
      <c r="A167" s="85"/>
      <c r="B167" s="130" t="s">
        <v>207</v>
      </c>
      <c r="C167" s="118">
        <f t="shared" ref="C167:I167" si="51">C113+C122+C131+C140+C149+C158</f>
        <v>487000</v>
      </c>
      <c r="D167" s="118">
        <f t="shared" ref="D167" si="52">D113+D122+D131+D140+D149+D158</f>
        <v>480090</v>
      </c>
      <c r="E167" s="118">
        <f t="shared" si="51"/>
        <v>456678</v>
      </c>
      <c r="F167" s="118">
        <f t="shared" si="51"/>
        <v>456371</v>
      </c>
      <c r="G167" s="118">
        <f t="shared" si="51"/>
        <v>506877</v>
      </c>
      <c r="H167" s="118">
        <f t="shared" si="51"/>
        <v>509929</v>
      </c>
      <c r="I167" s="118">
        <f t="shared" si="51"/>
        <v>533165</v>
      </c>
      <c r="J167" s="118">
        <f t="shared" ref="J167:K167" si="53">J113+J122+J131+J140+J149+J158</f>
        <v>577514</v>
      </c>
      <c r="K167" s="118">
        <f t="shared" si="53"/>
        <v>540992</v>
      </c>
      <c r="L167" s="118">
        <f t="shared" ref="L167:M167" si="54">L113+L122+L131+L140+L149+L158</f>
        <v>557519</v>
      </c>
      <c r="M167" s="118">
        <f t="shared" si="54"/>
        <v>324717</v>
      </c>
    </row>
    <row r="168" spans="1:13" x14ac:dyDescent="0.2">
      <c r="A168" s="85"/>
      <c r="B168" s="131" t="s">
        <v>265</v>
      </c>
      <c r="C168" s="132">
        <f>C166+C167</f>
        <v>14174000</v>
      </c>
      <c r="D168" s="132">
        <f>D166+D167</f>
        <v>13865565</v>
      </c>
      <c r="E168" s="132">
        <f t="shared" ref="E168:I168" si="55">E166+E167</f>
        <v>14220956</v>
      </c>
      <c r="F168" s="132">
        <f t="shared" si="55"/>
        <v>14168862</v>
      </c>
      <c r="G168" s="132">
        <f t="shared" si="55"/>
        <v>13867697</v>
      </c>
      <c r="H168" s="132">
        <f t="shared" si="55"/>
        <v>14176132</v>
      </c>
      <c r="I168" s="132">
        <f t="shared" si="55"/>
        <v>14109933</v>
      </c>
      <c r="J168" s="132">
        <f t="shared" ref="J168:K168" si="56">J166+J167</f>
        <v>13956536</v>
      </c>
      <c r="K168" s="132">
        <f t="shared" si="56"/>
        <v>14073731</v>
      </c>
      <c r="L168" s="132">
        <f t="shared" ref="L168:M168" si="57">L166+L167</f>
        <v>15492479</v>
      </c>
      <c r="M168" s="132">
        <f t="shared" si="57"/>
        <v>10808620</v>
      </c>
    </row>
    <row r="169" spans="1:13" x14ac:dyDescent="0.2">
      <c r="A169" s="85"/>
      <c r="B169" s="85" t="s">
        <v>199</v>
      </c>
      <c r="C169" s="117">
        <f t="shared" ref="C169:I175" si="58">C114+C123+C132+C141+C150+C159</f>
        <v>163</v>
      </c>
      <c r="D169" s="117">
        <f t="shared" ref="D169" si="59">D114+D123+D132+D141+D150+D159</f>
        <v>168</v>
      </c>
      <c r="E169" s="117">
        <f t="shared" si="58"/>
        <v>195</v>
      </c>
      <c r="F169" s="117">
        <f t="shared" si="58"/>
        <v>191</v>
      </c>
      <c r="G169" s="117">
        <f t="shared" si="58"/>
        <v>226</v>
      </c>
      <c r="H169" s="117">
        <f t="shared" si="58"/>
        <v>295</v>
      </c>
      <c r="I169" s="117">
        <f t="shared" si="58"/>
        <v>310</v>
      </c>
      <c r="J169" s="117">
        <f t="shared" ref="J169:K169" si="60">J114+J123+J132+J141+J150+J159</f>
        <v>357</v>
      </c>
      <c r="K169" s="117">
        <f t="shared" si="60"/>
        <v>366.67899999999997</v>
      </c>
      <c r="L169" s="117">
        <f t="shared" ref="L169:M169" si="61">L114+L123+L132+L141+L150+L159</f>
        <v>374.02700000000004</v>
      </c>
      <c r="M169" s="117">
        <f t="shared" si="61"/>
        <v>248.13500000000002</v>
      </c>
    </row>
    <row r="170" spans="1:13" x14ac:dyDescent="0.2">
      <c r="A170" s="85"/>
      <c r="B170" s="85" t="s">
        <v>200</v>
      </c>
      <c r="C170" s="117">
        <f t="shared" si="58"/>
        <v>55</v>
      </c>
      <c r="D170" s="117">
        <f t="shared" ref="D170" si="62">D115+D124+D133+D142+D151+D160</f>
        <v>40</v>
      </c>
      <c r="E170" s="117">
        <f t="shared" si="58"/>
        <v>28</v>
      </c>
      <c r="F170" s="117">
        <f t="shared" si="58"/>
        <v>25</v>
      </c>
      <c r="G170" s="117">
        <f t="shared" si="58"/>
        <v>29</v>
      </c>
      <c r="H170" s="117">
        <f t="shared" si="58"/>
        <v>23</v>
      </c>
      <c r="I170" s="117">
        <f t="shared" si="58"/>
        <v>26</v>
      </c>
      <c r="J170" s="117">
        <f t="shared" ref="J170:K170" si="63">J115+J124+J133+J142+J151+J160</f>
        <v>26</v>
      </c>
      <c r="K170" s="117">
        <f t="shared" si="63"/>
        <v>26.038</v>
      </c>
      <c r="L170" s="117">
        <f t="shared" ref="L170:M170" si="64">L115+L124+L133+L142+L151+L160</f>
        <v>21.491999999999997</v>
      </c>
      <c r="M170" s="117">
        <f t="shared" si="64"/>
        <v>9.5850000000000009</v>
      </c>
    </row>
    <row r="171" spans="1:13" x14ac:dyDescent="0.2">
      <c r="A171" s="85"/>
      <c r="B171" s="85" t="s">
        <v>201</v>
      </c>
      <c r="C171" s="117">
        <f t="shared" si="58"/>
        <v>0</v>
      </c>
      <c r="D171" s="117">
        <f t="shared" ref="D171" si="65">D116+D125+D134+D143+D152+D161</f>
        <v>0</v>
      </c>
      <c r="E171" s="117">
        <f t="shared" si="58"/>
        <v>0</v>
      </c>
      <c r="F171" s="117">
        <f t="shared" si="58"/>
        <v>0</v>
      </c>
      <c r="G171" s="117">
        <f t="shared" si="58"/>
        <v>0</v>
      </c>
      <c r="H171" s="117">
        <f t="shared" si="58"/>
        <v>0</v>
      </c>
      <c r="I171" s="117">
        <f t="shared" si="58"/>
        <v>0</v>
      </c>
      <c r="J171" s="117">
        <f t="shared" ref="J171:K171" si="66">J116+J125+J134+J143+J152+J161</f>
        <v>0</v>
      </c>
      <c r="K171" s="117">
        <f t="shared" si="66"/>
        <v>0</v>
      </c>
      <c r="L171" s="117">
        <f t="shared" ref="L171:M171" si="67">L116+L125+L134+L143+L152+L161</f>
        <v>0</v>
      </c>
      <c r="M171" s="117">
        <f t="shared" si="67"/>
        <v>0</v>
      </c>
    </row>
    <row r="172" spans="1:13" x14ac:dyDescent="0.2">
      <c r="A172" s="85"/>
      <c r="B172" s="85" t="s">
        <v>202</v>
      </c>
      <c r="C172" s="117">
        <f t="shared" si="58"/>
        <v>212</v>
      </c>
      <c r="D172" s="117">
        <f t="shared" ref="D172" si="68">D117+D126+D135+D144+D153+D162</f>
        <v>198</v>
      </c>
      <c r="E172" s="117">
        <f t="shared" si="58"/>
        <v>187</v>
      </c>
      <c r="F172" s="117">
        <f t="shared" si="58"/>
        <v>190</v>
      </c>
      <c r="G172" s="117">
        <f t="shared" si="58"/>
        <v>199</v>
      </c>
      <c r="H172" s="117">
        <f t="shared" si="58"/>
        <v>137</v>
      </c>
      <c r="I172" s="117">
        <f t="shared" si="58"/>
        <v>126</v>
      </c>
      <c r="J172" s="117">
        <f t="shared" ref="J172:K172" si="69">J117+J126+J135+J144+J153+J162</f>
        <v>136</v>
      </c>
      <c r="K172" s="117">
        <f t="shared" si="69"/>
        <v>90.17</v>
      </c>
      <c r="L172" s="117">
        <f t="shared" ref="L172:M172" si="70">L117+L126+L135+L144+L153+L162</f>
        <v>98.718999999999994</v>
      </c>
      <c r="M172" s="117">
        <f t="shared" si="70"/>
        <v>28.028000000000002</v>
      </c>
    </row>
    <row r="173" spans="1:13" x14ac:dyDescent="0.2">
      <c r="A173" s="85"/>
      <c r="B173" s="85" t="s">
        <v>203</v>
      </c>
      <c r="C173" s="117">
        <f t="shared" si="58"/>
        <v>0</v>
      </c>
      <c r="D173" s="117">
        <f t="shared" ref="D173" si="71">D118+D127+D136+D145+D154+D163</f>
        <v>0</v>
      </c>
      <c r="E173" s="117">
        <f t="shared" si="58"/>
        <v>0</v>
      </c>
      <c r="F173" s="117">
        <f t="shared" si="58"/>
        <v>0</v>
      </c>
      <c r="G173" s="117">
        <f t="shared" si="58"/>
        <v>0</v>
      </c>
      <c r="H173" s="117">
        <f t="shared" si="58"/>
        <v>0</v>
      </c>
      <c r="I173" s="117">
        <f t="shared" si="58"/>
        <v>0</v>
      </c>
      <c r="J173" s="117">
        <f t="shared" ref="J173:K173" si="72">J118+J127+J136+J145+J154+J163</f>
        <v>0</v>
      </c>
      <c r="K173" s="117">
        <f t="shared" si="72"/>
        <v>0</v>
      </c>
      <c r="L173" s="117">
        <f t="shared" ref="L173:M173" si="73">L118+L127+L136+L145+L154+L163</f>
        <v>0</v>
      </c>
      <c r="M173" s="117">
        <f t="shared" si="73"/>
        <v>0</v>
      </c>
    </row>
    <row r="174" spans="1:13" x14ac:dyDescent="0.2">
      <c r="A174" s="85"/>
      <c r="B174" s="85" t="s">
        <v>204</v>
      </c>
      <c r="C174" s="117">
        <f t="shared" si="58"/>
        <v>0</v>
      </c>
      <c r="D174" s="117">
        <f t="shared" ref="D174" si="74">D119+D128+D137+D146+D155+D164</f>
        <v>0</v>
      </c>
      <c r="E174" s="117">
        <f t="shared" si="58"/>
        <v>0</v>
      </c>
      <c r="F174" s="117">
        <f t="shared" si="58"/>
        <v>0</v>
      </c>
      <c r="G174" s="117">
        <f t="shared" si="58"/>
        <v>0</v>
      </c>
      <c r="H174" s="117">
        <f t="shared" si="58"/>
        <v>0</v>
      </c>
      <c r="I174" s="117">
        <f t="shared" si="58"/>
        <v>0</v>
      </c>
      <c r="J174" s="117">
        <f t="shared" ref="J174:K174" si="75">J119+J128+J137+J146+J155+J164</f>
        <v>0</v>
      </c>
      <c r="K174" s="117">
        <f t="shared" si="75"/>
        <v>0</v>
      </c>
      <c r="L174" s="117">
        <f t="shared" ref="L174:M174" si="76">L119+L128+L137+L146+L155+L164</f>
        <v>0</v>
      </c>
      <c r="M174" s="117">
        <f t="shared" si="76"/>
        <v>0</v>
      </c>
    </row>
    <row r="175" spans="1:13" x14ac:dyDescent="0.2">
      <c r="A175" s="130"/>
      <c r="B175" s="130" t="s">
        <v>205</v>
      </c>
      <c r="C175" s="118">
        <f t="shared" si="58"/>
        <v>57</v>
      </c>
      <c r="D175" s="118">
        <f t="shared" ref="D175" si="77">D120+D129+D138+D147+D156+D165</f>
        <v>74</v>
      </c>
      <c r="E175" s="118">
        <f t="shared" si="58"/>
        <v>47</v>
      </c>
      <c r="F175" s="118">
        <f t="shared" si="58"/>
        <v>50</v>
      </c>
      <c r="G175" s="118">
        <f t="shared" si="58"/>
        <v>53</v>
      </c>
      <c r="H175" s="118">
        <f t="shared" si="58"/>
        <v>36</v>
      </c>
      <c r="I175" s="118">
        <f t="shared" si="58"/>
        <v>72</v>
      </c>
      <c r="J175" s="118">
        <f t="shared" ref="J175:K175" si="78">J120+J129+J138+J147+J156+J165</f>
        <v>61</v>
      </c>
      <c r="K175" s="118">
        <f t="shared" si="78"/>
        <v>58.105000000000004</v>
      </c>
      <c r="L175" s="118">
        <f t="shared" ref="L175:M175" si="79">L120+L129+L138+L147+L156+L165</f>
        <v>63.280999999999999</v>
      </c>
      <c r="M175" s="118">
        <f t="shared" si="79"/>
        <v>38.969000000000001</v>
      </c>
    </row>
    <row r="176" spans="1:13" x14ac:dyDescent="0.2">
      <c r="B176" s="56"/>
      <c r="C176" s="156">
        <f>SUM(C169:C175)</f>
        <v>487</v>
      </c>
      <c r="D176" s="156">
        <f>SUM(D169:D175)</f>
        <v>480</v>
      </c>
    </row>
    <row r="177" spans="1:13" x14ac:dyDescent="0.2">
      <c r="A177" t="s">
        <v>213</v>
      </c>
      <c r="C177" s="122" t="s">
        <v>210</v>
      </c>
      <c r="D177" s="122" t="s">
        <v>70</v>
      </c>
      <c r="E177" s="123" t="s">
        <v>67</v>
      </c>
      <c r="F177" s="122" t="s">
        <v>61</v>
      </c>
      <c r="G177" s="122" t="s">
        <v>60</v>
      </c>
      <c r="H177" s="122" t="s">
        <v>75</v>
      </c>
      <c r="I177" s="122" t="s">
        <v>76</v>
      </c>
      <c r="J177" s="49" t="s">
        <v>481</v>
      </c>
      <c r="K177" s="49" t="s">
        <v>579</v>
      </c>
      <c r="L177" s="601" t="s">
        <v>596</v>
      </c>
      <c r="M177" s="228" t="s">
        <v>666</v>
      </c>
    </row>
    <row r="178" spans="1:13" x14ac:dyDescent="0.2">
      <c r="B178" s="45" t="s">
        <v>229</v>
      </c>
      <c r="C178" s="53">
        <f>SUM(C179:C185)</f>
        <v>582</v>
      </c>
      <c r="D178" s="53">
        <f>SUM(D179:D185)</f>
        <v>568</v>
      </c>
      <c r="E178" s="53">
        <f t="shared" ref="E178:H178" si="80">SUM(E179:E185)</f>
        <v>727</v>
      </c>
      <c r="F178" s="53">
        <f t="shared" si="80"/>
        <v>691</v>
      </c>
      <c r="G178" s="53">
        <f t="shared" si="80"/>
        <v>694</v>
      </c>
      <c r="H178" s="53">
        <f t="shared" si="80"/>
        <v>823</v>
      </c>
      <c r="I178" s="53">
        <f t="shared" ref="I178:J178" si="81">SUM(I179:I185)</f>
        <v>861</v>
      </c>
      <c r="J178" s="53">
        <f t="shared" si="81"/>
        <v>845</v>
      </c>
      <c r="K178" s="53">
        <f t="shared" ref="K178:L178" si="82">SUM(K179:K185)</f>
        <v>794</v>
      </c>
      <c r="L178" s="53">
        <f t="shared" si="82"/>
        <v>955</v>
      </c>
      <c r="M178" s="53">
        <f t="shared" ref="M178" si="83">SUM(M179:M185)</f>
        <v>610</v>
      </c>
    </row>
    <row r="179" spans="1:13" x14ac:dyDescent="0.2">
      <c r="B179" s="124" t="s">
        <v>199</v>
      </c>
      <c r="C179" s="55">
        <f>ROUND(C84*C114/C169,0)</f>
        <v>326</v>
      </c>
      <c r="D179" s="55">
        <f>ROUND(D84*D114/D169,0)</f>
        <v>334</v>
      </c>
      <c r="E179" s="55">
        <f t="shared" ref="E179:I179" si="84">ROUND(E84*E114/E169,0)</f>
        <v>559</v>
      </c>
      <c r="F179" s="55">
        <f t="shared" si="84"/>
        <v>470</v>
      </c>
      <c r="G179" s="55">
        <f t="shared" si="84"/>
        <v>390</v>
      </c>
      <c r="H179" s="55">
        <f t="shared" si="84"/>
        <v>548</v>
      </c>
      <c r="I179" s="55">
        <f t="shared" si="84"/>
        <v>557</v>
      </c>
      <c r="J179" s="55">
        <f t="shared" ref="J179:K179" si="85">ROUND(J84*J114/J169,0)</f>
        <v>542</v>
      </c>
      <c r="K179" s="55">
        <f t="shared" si="85"/>
        <v>495</v>
      </c>
      <c r="L179" s="55">
        <f t="shared" ref="L179:M179" si="86">ROUND(L84*L114/L169,0)</f>
        <v>503</v>
      </c>
      <c r="M179" s="55">
        <f t="shared" si="86"/>
        <v>362</v>
      </c>
    </row>
    <row r="180" spans="1:13" x14ac:dyDescent="0.2">
      <c r="B180" s="125" t="s">
        <v>200</v>
      </c>
      <c r="C180" s="55">
        <f>ROUND(C85*C115/C170,0)</f>
        <v>12</v>
      </c>
      <c r="D180" s="55">
        <f>ROUND(D85*D115/D170,0)</f>
        <v>11</v>
      </c>
      <c r="E180" s="55">
        <f t="shared" ref="E180:I180" si="87">ROUND(E85*E115/E170,0)</f>
        <v>15</v>
      </c>
      <c r="F180" s="55">
        <f t="shared" si="87"/>
        <v>15</v>
      </c>
      <c r="G180" s="55">
        <f t="shared" si="87"/>
        <v>34</v>
      </c>
      <c r="H180" s="55">
        <f t="shared" si="87"/>
        <v>32</v>
      </c>
      <c r="I180" s="55">
        <f t="shared" si="87"/>
        <v>16</v>
      </c>
      <c r="J180" s="55">
        <f t="shared" ref="J180:K180" si="88">ROUND(J85*J115/J170,0)</f>
        <v>69</v>
      </c>
      <c r="K180" s="55">
        <f t="shared" si="88"/>
        <v>58</v>
      </c>
      <c r="L180" s="55">
        <f t="shared" ref="L180:M180" si="89">ROUND(L85*L115/L170,0)</f>
        <v>61</v>
      </c>
      <c r="M180" s="55">
        <f t="shared" si="89"/>
        <v>43</v>
      </c>
    </row>
    <row r="181" spans="1:13" x14ac:dyDescent="0.2">
      <c r="B181" s="133" t="s">
        <v>201</v>
      </c>
      <c r="C181" s="134"/>
      <c r="D181" s="134"/>
      <c r="E181" s="134"/>
      <c r="F181" s="134"/>
      <c r="G181" s="134"/>
      <c r="H181" s="134"/>
      <c r="I181" s="134"/>
    </row>
    <row r="182" spans="1:13" x14ac:dyDescent="0.2">
      <c r="B182" s="125" t="s">
        <v>202</v>
      </c>
      <c r="C182" s="55">
        <f>ROUND(C87*C117/C172,0)</f>
        <v>149</v>
      </c>
      <c r="D182" s="55">
        <f>ROUND(D87*D117/D172,0)</f>
        <v>135</v>
      </c>
      <c r="E182" s="55">
        <f t="shared" ref="E182:J182" si="90">ROUND(E87*E117/E172,0)</f>
        <v>110</v>
      </c>
      <c r="F182" s="55">
        <f t="shared" si="90"/>
        <v>172</v>
      </c>
      <c r="G182" s="55">
        <f t="shared" si="90"/>
        <v>210</v>
      </c>
      <c r="H182" s="55">
        <f t="shared" si="90"/>
        <v>235</v>
      </c>
      <c r="I182" s="55">
        <f t="shared" si="90"/>
        <v>217</v>
      </c>
      <c r="J182" s="55">
        <f t="shared" si="90"/>
        <v>166</v>
      </c>
      <c r="K182" s="55">
        <f t="shared" ref="K182:L182" si="91">ROUND(K87*K117/K172,0)</f>
        <v>146</v>
      </c>
      <c r="L182" s="55">
        <f t="shared" si="91"/>
        <v>221</v>
      </c>
      <c r="M182" s="55">
        <f t="shared" ref="M182" si="92">ROUND(M87*M117/M172,0)</f>
        <v>73</v>
      </c>
    </row>
    <row r="183" spans="1:13" x14ac:dyDescent="0.2">
      <c r="B183" s="133" t="s">
        <v>203</v>
      </c>
      <c r="C183" s="134"/>
      <c r="D183" s="134"/>
      <c r="E183" s="134"/>
      <c r="F183" s="134"/>
      <c r="G183" s="134"/>
      <c r="H183" s="134"/>
      <c r="I183" s="134"/>
    </row>
    <row r="184" spans="1:13" x14ac:dyDescent="0.2">
      <c r="B184" s="133" t="s">
        <v>204</v>
      </c>
      <c r="C184" s="134"/>
      <c r="D184" s="134"/>
      <c r="E184" s="134"/>
      <c r="F184" s="134"/>
      <c r="G184" s="134"/>
      <c r="H184" s="134"/>
      <c r="I184" s="134"/>
    </row>
    <row r="185" spans="1:13" x14ac:dyDescent="0.2">
      <c r="B185" s="126" t="s">
        <v>205</v>
      </c>
      <c r="C185" s="60">
        <f>ROUND(C90*C120/C175,0)</f>
        <v>95</v>
      </c>
      <c r="D185" s="60">
        <f>ROUND(D90*D120/D175,0)</f>
        <v>88</v>
      </c>
      <c r="E185" s="60">
        <f t="shared" ref="E185:I185" si="93">ROUND(E90*E120/E175,0)</f>
        <v>43</v>
      </c>
      <c r="F185" s="60">
        <f t="shared" si="93"/>
        <v>34</v>
      </c>
      <c r="G185" s="60">
        <f t="shared" si="93"/>
        <v>60</v>
      </c>
      <c r="H185" s="60">
        <f t="shared" si="93"/>
        <v>8</v>
      </c>
      <c r="I185" s="60">
        <f t="shared" si="93"/>
        <v>71</v>
      </c>
      <c r="J185" s="60">
        <f t="shared" ref="J185:K185" si="94">ROUND(J90*J120/J175,0)</f>
        <v>68</v>
      </c>
      <c r="K185" s="60">
        <f t="shared" si="94"/>
        <v>95</v>
      </c>
      <c r="L185" s="60">
        <f t="shared" ref="L185:M185" si="95">ROUND(L90*L120/L175,0)</f>
        <v>170</v>
      </c>
      <c r="M185" s="60">
        <f t="shared" si="95"/>
        <v>132</v>
      </c>
    </row>
    <row r="186" spans="1:13" x14ac:dyDescent="0.2">
      <c r="B186" t="s">
        <v>230</v>
      </c>
      <c r="C186" s="53">
        <f>SUM(C187:C193)</f>
        <v>834</v>
      </c>
      <c r="D186" s="53">
        <f>SUM(D187:D193)</f>
        <v>733</v>
      </c>
      <c r="E186" s="53">
        <f t="shared" ref="E186:H186" si="96">SUM(E187:E193)</f>
        <v>753</v>
      </c>
      <c r="F186" s="53">
        <f t="shared" si="96"/>
        <v>815</v>
      </c>
      <c r="G186" s="53">
        <f t="shared" si="96"/>
        <v>904</v>
      </c>
      <c r="H186" s="53">
        <f t="shared" si="96"/>
        <v>818</v>
      </c>
      <c r="I186" s="53">
        <f t="shared" ref="I186:J186" si="97">SUM(I187:I193)</f>
        <v>721</v>
      </c>
      <c r="J186" s="53">
        <f t="shared" si="97"/>
        <v>1730</v>
      </c>
      <c r="K186" s="53">
        <f t="shared" ref="K186:L186" si="98">SUM(K187:K193)</f>
        <v>1437</v>
      </c>
      <c r="L186" s="53">
        <f t="shared" si="98"/>
        <v>2011</v>
      </c>
      <c r="M186" s="53">
        <f t="shared" ref="M186" si="99">SUM(M187:M193)</f>
        <v>1404</v>
      </c>
    </row>
    <row r="187" spans="1:13" x14ac:dyDescent="0.2">
      <c r="B187" s="120" t="s">
        <v>199</v>
      </c>
      <c r="C187" s="61">
        <f>ROUND(C84*C123/C169,0)</f>
        <v>0</v>
      </c>
      <c r="D187" s="61">
        <f>ROUND(D84*D123/D169,0)</f>
        <v>0</v>
      </c>
      <c r="E187" s="61">
        <f t="shared" ref="E187:I187" si="100">ROUND(E84*E123/E169,0)</f>
        <v>0</v>
      </c>
      <c r="F187" s="61">
        <f t="shared" si="100"/>
        <v>0</v>
      </c>
      <c r="G187" s="61">
        <f t="shared" si="100"/>
        <v>0</v>
      </c>
      <c r="H187" s="61">
        <f t="shared" si="100"/>
        <v>0</v>
      </c>
      <c r="I187" s="61">
        <f t="shared" si="100"/>
        <v>398</v>
      </c>
      <c r="J187" s="61">
        <f t="shared" ref="J187:K187" si="101">ROUND(J84*J123/J169,0)</f>
        <v>1155</v>
      </c>
      <c r="K187" s="61">
        <f t="shared" si="101"/>
        <v>1173</v>
      </c>
      <c r="L187" s="61">
        <f t="shared" ref="L187:M187" si="102">ROUND(L84*L123/L169,0)</f>
        <v>1606</v>
      </c>
      <c r="M187" s="61">
        <f t="shared" si="102"/>
        <v>1269</v>
      </c>
    </row>
    <row r="188" spans="1:13" x14ac:dyDescent="0.2">
      <c r="B188" s="121" t="s">
        <v>200</v>
      </c>
      <c r="C188" s="61">
        <f>ROUND(C85*C124/C170,0)</f>
        <v>24</v>
      </c>
      <c r="D188" s="61">
        <f>ROUND(D85*D124/D170,0)</f>
        <v>79</v>
      </c>
      <c r="E188" s="61">
        <f t="shared" ref="E188:I188" si="103">ROUND(E85*E124/E170,0)</f>
        <v>117</v>
      </c>
      <c r="F188" s="61">
        <f t="shared" si="103"/>
        <v>93</v>
      </c>
      <c r="G188" s="61">
        <f t="shared" si="103"/>
        <v>134</v>
      </c>
      <c r="H188" s="61">
        <f t="shared" si="103"/>
        <v>96</v>
      </c>
      <c r="I188" s="61">
        <f t="shared" si="103"/>
        <v>114</v>
      </c>
      <c r="J188" s="61">
        <f t="shared" ref="J188:K188" si="104">ROUND(J85*J124/J170,0)</f>
        <v>69</v>
      </c>
      <c r="K188" s="61">
        <f t="shared" si="104"/>
        <v>55</v>
      </c>
      <c r="L188" s="61">
        <f t="shared" ref="L188:M188" si="105">ROUND(L85*L124/L170,0)</f>
        <v>76</v>
      </c>
      <c r="M188" s="61">
        <f t="shared" si="105"/>
        <v>40</v>
      </c>
    </row>
    <row r="189" spans="1:13" x14ac:dyDescent="0.2">
      <c r="B189" s="137" t="s">
        <v>201</v>
      </c>
      <c r="C189" s="138"/>
      <c r="D189" s="138"/>
      <c r="E189" s="138"/>
      <c r="F189" s="138"/>
      <c r="G189" s="138"/>
      <c r="H189" s="138"/>
      <c r="I189" s="138"/>
    </row>
    <row r="190" spans="1:13" x14ac:dyDescent="0.2">
      <c r="B190" s="121" t="s">
        <v>202</v>
      </c>
      <c r="C190" s="61">
        <f>ROUND(C87*C126/C172,0)</f>
        <v>810</v>
      </c>
      <c r="D190" s="61">
        <f>ROUND(D87*D126/D172,0)</f>
        <v>617</v>
      </c>
      <c r="E190" s="61">
        <f t="shared" ref="E190:J190" si="106">ROUND(E87*E126/E172,0)</f>
        <v>602</v>
      </c>
      <c r="F190" s="61">
        <f t="shared" si="106"/>
        <v>688</v>
      </c>
      <c r="G190" s="61">
        <f t="shared" si="106"/>
        <v>723</v>
      </c>
      <c r="H190" s="61">
        <f t="shared" si="106"/>
        <v>654</v>
      </c>
      <c r="I190" s="61">
        <f t="shared" si="106"/>
        <v>166</v>
      </c>
      <c r="J190" s="61">
        <f t="shared" si="106"/>
        <v>455</v>
      </c>
      <c r="K190" s="61">
        <f t="shared" ref="K190:L190" si="107">ROUND(K87*K126/K172,0)</f>
        <v>150</v>
      </c>
      <c r="L190" s="61">
        <f t="shared" si="107"/>
        <v>224</v>
      </c>
      <c r="M190" s="61">
        <f t="shared" ref="M190" si="108">ROUND(M87*M126/M172,0)</f>
        <v>35</v>
      </c>
    </row>
    <row r="191" spans="1:13" x14ac:dyDescent="0.2">
      <c r="B191" s="137" t="s">
        <v>203</v>
      </c>
      <c r="C191" s="138"/>
      <c r="D191" s="138"/>
      <c r="E191" s="138"/>
      <c r="F191" s="138"/>
      <c r="G191" s="138"/>
      <c r="H191" s="138"/>
      <c r="I191" s="138"/>
    </row>
    <row r="192" spans="1:13" x14ac:dyDescent="0.2">
      <c r="B192" s="137" t="s">
        <v>204</v>
      </c>
      <c r="C192" s="138"/>
      <c r="D192" s="138"/>
      <c r="E192" s="138"/>
      <c r="F192" s="138"/>
      <c r="G192" s="138"/>
      <c r="H192" s="138"/>
      <c r="I192" s="138"/>
    </row>
    <row r="193" spans="2:13" x14ac:dyDescent="0.2">
      <c r="B193" s="121" t="s">
        <v>205</v>
      </c>
      <c r="C193" s="61">
        <f>ROUND(C90*C129/C175,0)</f>
        <v>0</v>
      </c>
      <c r="D193" s="61">
        <f>ROUND(D90*D129/D175,0)</f>
        <v>37</v>
      </c>
      <c r="E193" s="61">
        <f t="shared" ref="E193:I193" si="109">ROUND(E90*E129/E175,0)</f>
        <v>34</v>
      </c>
      <c r="F193" s="61">
        <f t="shared" si="109"/>
        <v>34</v>
      </c>
      <c r="G193" s="61">
        <f t="shared" si="109"/>
        <v>47</v>
      </c>
      <c r="H193" s="61">
        <f t="shared" si="109"/>
        <v>68</v>
      </c>
      <c r="I193" s="61">
        <f t="shared" si="109"/>
        <v>43</v>
      </c>
      <c r="J193" s="61">
        <f t="shared" ref="J193:K193" si="110">ROUND(J90*J129/J175,0)</f>
        <v>51</v>
      </c>
      <c r="K193" s="61">
        <f t="shared" si="110"/>
        <v>59</v>
      </c>
      <c r="L193" s="61">
        <f t="shared" ref="L193:M193" si="111">ROUND(L90*L129/L175,0)</f>
        <v>105</v>
      </c>
      <c r="M193" s="61">
        <f t="shared" si="111"/>
        <v>60</v>
      </c>
    </row>
    <row r="194" spans="2:13" x14ac:dyDescent="0.2">
      <c r="B194" s="45" t="s">
        <v>231</v>
      </c>
      <c r="C194" s="53">
        <f>SUM(C195:C201)</f>
        <v>67</v>
      </c>
      <c r="D194" s="53">
        <f>SUM(D195:D201)</f>
        <v>65</v>
      </c>
      <c r="E194" s="53">
        <f t="shared" ref="E194:H194" si="112">SUM(E195:E201)</f>
        <v>99</v>
      </c>
      <c r="F194" s="53">
        <f t="shared" si="112"/>
        <v>94</v>
      </c>
      <c r="G194" s="53">
        <f t="shared" si="112"/>
        <v>490</v>
      </c>
      <c r="H194" s="53">
        <f t="shared" si="112"/>
        <v>1063</v>
      </c>
      <c r="I194" s="53">
        <f t="shared" ref="I194:J194" si="113">SUM(I195:I201)</f>
        <v>841</v>
      </c>
      <c r="J194" s="53">
        <f t="shared" si="113"/>
        <v>860</v>
      </c>
      <c r="K194" s="53">
        <f t="shared" ref="K194:L194" si="114">SUM(K195:K201)</f>
        <v>816</v>
      </c>
      <c r="L194" s="53">
        <f t="shared" si="114"/>
        <v>905</v>
      </c>
      <c r="M194" s="53">
        <f t="shared" ref="M194" si="115">SUM(M195:M201)</f>
        <v>661</v>
      </c>
    </row>
    <row r="195" spans="2:13" x14ac:dyDescent="0.2">
      <c r="B195" s="124" t="s">
        <v>199</v>
      </c>
      <c r="C195" s="55">
        <f>ROUND(C84*C132/C169,0)</f>
        <v>67</v>
      </c>
      <c r="D195" s="55">
        <f>ROUND(D84*D132/D169,0)</f>
        <v>65</v>
      </c>
      <c r="E195" s="55">
        <f t="shared" ref="E195:I195" si="116">ROUND(E84*E132/E169,0)</f>
        <v>99</v>
      </c>
      <c r="F195" s="55">
        <f t="shared" si="116"/>
        <v>94</v>
      </c>
      <c r="G195" s="55">
        <f t="shared" si="116"/>
        <v>490</v>
      </c>
      <c r="H195" s="55">
        <f t="shared" si="116"/>
        <v>1063</v>
      </c>
      <c r="I195" s="55">
        <f t="shared" si="116"/>
        <v>841</v>
      </c>
      <c r="J195" s="55">
        <f t="shared" ref="J195:K195" si="117">ROUND(J84*J132/J169,0)</f>
        <v>860</v>
      </c>
      <c r="K195" s="55">
        <f t="shared" si="117"/>
        <v>816</v>
      </c>
      <c r="L195" s="55">
        <f t="shared" ref="L195:M195" si="118">ROUND(L84*L132/L169,0)</f>
        <v>905</v>
      </c>
      <c r="M195" s="55">
        <f t="shared" si="118"/>
        <v>661</v>
      </c>
    </row>
    <row r="196" spans="2:13" x14ac:dyDescent="0.2">
      <c r="B196" s="125" t="s">
        <v>200</v>
      </c>
      <c r="C196" s="55">
        <f>ROUND(C85*C133/C170,0)</f>
        <v>0</v>
      </c>
      <c r="D196" s="55">
        <f>ROUND(D85*D133/D170,0)</f>
        <v>0</v>
      </c>
      <c r="E196" s="55">
        <f t="shared" ref="E196:I196" si="119">ROUND(E85*E133/E170,0)</f>
        <v>0</v>
      </c>
      <c r="F196" s="55">
        <f t="shared" si="119"/>
        <v>0</v>
      </c>
      <c r="G196" s="55">
        <f t="shared" si="119"/>
        <v>0</v>
      </c>
      <c r="H196" s="55">
        <f t="shared" si="119"/>
        <v>0</v>
      </c>
      <c r="I196" s="55">
        <f t="shared" si="119"/>
        <v>0</v>
      </c>
      <c r="J196" s="55">
        <f t="shared" ref="J196:K196" si="120">ROUND(J85*J133/J170,0)</f>
        <v>0</v>
      </c>
      <c r="K196" s="55">
        <f t="shared" si="120"/>
        <v>0</v>
      </c>
      <c r="L196" s="55">
        <f t="shared" ref="L196:M196" si="121">ROUND(L85*L133/L170,0)</f>
        <v>0</v>
      </c>
      <c r="M196" s="55">
        <f t="shared" si="121"/>
        <v>0</v>
      </c>
    </row>
    <row r="197" spans="2:13" x14ac:dyDescent="0.2">
      <c r="B197" s="133" t="s">
        <v>201</v>
      </c>
      <c r="C197" s="134"/>
      <c r="D197" s="134"/>
      <c r="E197" s="134"/>
      <c r="F197" s="134"/>
      <c r="G197" s="134"/>
      <c r="H197" s="134"/>
      <c r="I197" s="134"/>
    </row>
    <row r="198" spans="2:13" x14ac:dyDescent="0.2">
      <c r="B198" s="125" t="s">
        <v>202</v>
      </c>
      <c r="C198" s="55">
        <f>ROUND(C87*C135/C172,0)</f>
        <v>0</v>
      </c>
      <c r="D198" s="55">
        <f>ROUND(D87*D135/D172,0)</f>
        <v>0</v>
      </c>
      <c r="E198" s="55">
        <f t="shared" ref="E198:J198" si="122">ROUND(E87*E135/E172,0)</f>
        <v>0</v>
      </c>
      <c r="F198" s="55">
        <f t="shared" si="122"/>
        <v>0</v>
      </c>
      <c r="G198" s="55">
        <f t="shared" si="122"/>
        <v>0</v>
      </c>
      <c r="H198" s="55">
        <f t="shared" si="122"/>
        <v>0</v>
      </c>
      <c r="I198" s="55">
        <f t="shared" si="122"/>
        <v>0</v>
      </c>
      <c r="J198" s="55">
        <f t="shared" si="122"/>
        <v>0</v>
      </c>
      <c r="K198" s="55">
        <f t="shared" ref="K198:L198" si="123">ROUND(K87*K135/K172,0)</f>
        <v>0</v>
      </c>
      <c r="L198" s="55">
        <f t="shared" si="123"/>
        <v>0</v>
      </c>
      <c r="M198" s="55">
        <f t="shared" ref="M198" si="124">ROUND(M87*M135/M172,0)</f>
        <v>0</v>
      </c>
    </row>
    <row r="199" spans="2:13" x14ac:dyDescent="0.2">
      <c r="B199" s="133" t="s">
        <v>203</v>
      </c>
      <c r="C199" s="134"/>
      <c r="D199" s="134"/>
      <c r="E199" s="134"/>
      <c r="F199" s="134"/>
      <c r="G199" s="134"/>
      <c r="H199" s="134"/>
      <c r="I199" s="134"/>
    </row>
    <row r="200" spans="2:13" x14ac:dyDescent="0.2">
      <c r="B200" s="133" t="s">
        <v>204</v>
      </c>
      <c r="C200" s="134"/>
      <c r="D200" s="134"/>
      <c r="E200" s="134"/>
      <c r="F200" s="134"/>
      <c r="G200" s="134"/>
      <c r="H200" s="134"/>
      <c r="I200" s="134"/>
    </row>
    <row r="201" spans="2:13" x14ac:dyDescent="0.2">
      <c r="B201" s="126" t="s">
        <v>205</v>
      </c>
      <c r="C201" s="60">
        <f>ROUND(C90*C138/C175,0)</f>
        <v>0</v>
      </c>
      <c r="D201" s="60">
        <f>ROUND(D90*D138/D175,0)</f>
        <v>0</v>
      </c>
      <c r="E201" s="60">
        <f t="shared" ref="E201:I201" si="125">ROUND(E90*E138/E175,0)</f>
        <v>0</v>
      </c>
      <c r="F201" s="60">
        <f t="shared" si="125"/>
        <v>0</v>
      </c>
      <c r="G201" s="60">
        <f t="shared" si="125"/>
        <v>0</v>
      </c>
      <c r="H201" s="60">
        <f t="shared" si="125"/>
        <v>0</v>
      </c>
      <c r="I201" s="60">
        <f t="shared" si="125"/>
        <v>0</v>
      </c>
      <c r="J201" s="60">
        <f t="shared" ref="J201:K201" si="126">ROUND(J90*J138/J175,0)</f>
        <v>0</v>
      </c>
      <c r="K201" s="60">
        <f t="shared" si="126"/>
        <v>0</v>
      </c>
      <c r="L201" s="60">
        <f t="shared" ref="L201:M201" si="127">ROUND(L90*L138/L175,0)</f>
        <v>0</v>
      </c>
      <c r="M201" s="60">
        <f t="shared" si="127"/>
        <v>0</v>
      </c>
    </row>
    <row r="202" spans="2:13" x14ac:dyDescent="0.2">
      <c r="B202" t="s">
        <v>232</v>
      </c>
      <c r="C202" s="53">
        <f>SUM(C203:C209)</f>
        <v>342</v>
      </c>
      <c r="D202" s="53">
        <f>SUM(D203:D209)</f>
        <v>322</v>
      </c>
      <c r="E202" s="53">
        <f t="shared" ref="E202:H202" si="128">SUM(E203:E209)</f>
        <v>352</v>
      </c>
      <c r="F202" s="53">
        <f t="shared" si="128"/>
        <v>360</v>
      </c>
      <c r="G202" s="53">
        <f t="shared" si="128"/>
        <v>379</v>
      </c>
      <c r="H202" s="53">
        <f t="shared" si="128"/>
        <v>375</v>
      </c>
      <c r="I202" s="53">
        <f t="shared" ref="I202:J202" si="129">SUM(I203:I209)</f>
        <v>381</v>
      </c>
      <c r="J202" s="53">
        <f t="shared" si="129"/>
        <v>285</v>
      </c>
      <c r="K202" s="53">
        <f t="shared" ref="K202:L202" si="130">SUM(K203:K209)</f>
        <v>377</v>
      </c>
      <c r="L202" s="53">
        <f t="shared" si="130"/>
        <v>1080</v>
      </c>
      <c r="M202" s="53">
        <f t="shared" ref="M202" si="131">SUM(M203:M209)</f>
        <v>743</v>
      </c>
    </row>
    <row r="203" spans="2:13" x14ac:dyDescent="0.2">
      <c r="B203" s="120" t="s">
        <v>199</v>
      </c>
      <c r="C203" s="61">
        <f>ROUND(C84*C141/C169,0)</f>
        <v>172</v>
      </c>
      <c r="D203" s="61">
        <f>ROUND(D84*D141/D169,0)</f>
        <v>167</v>
      </c>
      <c r="E203" s="61">
        <f t="shared" ref="E203:I203" si="132">ROUND(E84*E141/E169,0)</f>
        <v>197</v>
      </c>
      <c r="F203" s="61">
        <f t="shared" si="132"/>
        <v>188</v>
      </c>
      <c r="G203" s="61">
        <f t="shared" si="132"/>
        <v>201</v>
      </c>
      <c r="H203" s="61">
        <f t="shared" si="132"/>
        <v>201</v>
      </c>
      <c r="I203" s="61">
        <f t="shared" si="132"/>
        <v>205</v>
      </c>
      <c r="J203" s="61">
        <f t="shared" ref="J203:K203" si="133">ROUND(J84*J141/J169,0)</f>
        <v>130</v>
      </c>
      <c r="K203" s="61">
        <f t="shared" si="133"/>
        <v>186</v>
      </c>
      <c r="L203" s="61">
        <f t="shared" ref="L203:M203" si="134">ROUND(L84*L141/L169,0)</f>
        <v>630</v>
      </c>
      <c r="M203" s="61">
        <f t="shared" si="134"/>
        <v>534</v>
      </c>
    </row>
    <row r="204" spans="2:13" x14ac:dyDescent="0.2">
      <c r="B204" s="121" t="s">
        <v>200</v>
      </c>
      <c r="C204" s="61">
        <f>ROUND(C85*C142/C170,0)</f>
        <v>12</v>
      </c>
      <c r="D204" s="61">
        <f>ROUND(D85*D142/D170,0)</f>
        <v>11</v>
      </c>
      <c r="E204" s="61">
        <f t="shared" ref="E204:I204" si="135">ROUND(E85*E142/E170,0)</f>
        <v>0</v>
      </c>
      <c r="F204" s="61">
        <f t="shared" si="135"/>
        <v>0</v>
      </c>
      <c r="G204" s="61">
        <f t="shared" si="135"/>
        <v>0</v>
      </c>
      <c r="H204" s="61">
        <f t="shared" si="135"/>
        <v>0</v>
      </c>
      <c r="I204" s="61">
        <f t="shared" si="135"/>
        <v>0</v>
      </c>
      <c r="J204" s="61">
        <f t="shared" ref="J204:K204" si="136">ROUND(J85*J142/J170,0)</f>
        <v>0</v>
      </c>
      <c r="K204" s="61">
        <f t="shared" si="136"/>
        <v>0</v>
      </c>
      <c r="L204" s="61">
        <f t="shared" ref="L204:M204" si="137">ROUND(L85*L142/L170,0)</f>
        <v>0</v>
      </c>
      <c r="M204" s="61">
        <f t="shared" si="137"/>
        <v>0</v>
      </c>
    </row>
    <row r="205" spans="2:13" x14ac:dyDescent="0.2">
      <c r="B205" s="137" t="s">
        <v>201</v>
      </c>
      <c r="C205" s="138"/>
      <c r="D205" s="138"/>
      <c r="E205" s="138"/>
      <c r="F205" s="138"/>
      <c r="G205" s="138"/>
      <c r="H205" s="138"/>
      <c r="I205" s="138"/>
    </row>
    <row r="206" spans="2:13" x14ac:dyDescent="0.2">
      <c r="B206" s="121" t="s">
        <v>202</v>
      </c>
      <c r="C206" s="61">
        <f>ROUND(C87*C144/C172,0)</f>
        <v>158</v>
      </c>
      <c r="D206" s="61">
        <f>ROUND(D87*D144/D172,0)</f>
        <v>144</v>
      </c>
      <c r="E206" s="61">
        <f t="shared" ref="E206:J206" si="138">ROUND(E87*E144/E172,0)</f>
        <v>155</v>
      </c>
      <c r="F206" s="61">
        <f t="shared" si="138"/>
        <v>172</v>
      </c>
      <c r="G206" s="61">
        <f t="shared" si="138"/>
        <v>178</v>
      </c>
      <c r="H206" s="61">
        <f t="shared" si="138"/>
        <v>174</v>
      </c>
      <c r="I206" s="61">
        <f t="shared" si="138"/>
        <v>176</v>
      </c>
      <c r="J206" s="61">
        <f t="shared" si="138"/>
        <v>155</v>
      </c>
      <c r="K206" s="61">
        <f t="shared" ref="K206:L206" si="139">ROUND(K87*K144/K172,0)</f>
        <v>191</v>
      </c>
      <c r="L206" s="61">
        <f t="shared" si="139"/>
        <v>450</v>
      </c>
      <c r="M206" s="61">
        <f t="shared" ref="M206" si="140">ROUND(M87*M144/M172,0)</f>
        <v>209</v>
      </c>
    </row>
    <row r="207" spans="2:13" x14ac:dyDescent="0.2">
      <c r="B207" s="137" t="s">
        <v>203</v>
      </c>
      <c r="C207" s="138"/>
      <c r="D207" s="138"/>
      <c r="E207" s="138"/>
      <c r="F207" s="138"/>
      <c r="G207" s="138"/>
      <c r="H207" s="138"/>
      <c r="I207" s="138"/>
    </row>
    <row r="208" spans="2:13" x14ac:dyDescent="0.2">
      <c r="B208" s="137" t="s">
        <v>204</v>
      </c>
      <c r="C208" s="138"/>
      <c r="D208" s="138"/>
      <c r="E208" s="138"/>
      <c r="F208" s="138"/>
      <c r="G208" s="138"/>
      <c r="H208" s="138"/>
      <c r="I208" s="138"/>
    </row>
    <row r="209" spans="2:14" x14ac:dyDescent="0.2">
      <c r="B209" s="121" t="s">
        <v>205</v>
      </c>
      <c r="C209" s="61">
        <f>ROUND(C90*C147/C175,0)</f>
        <v>0</v>
      </c>
      <c r="D209" s="61">
        <f>ROUND(D90*D147/D175,0)</f>
        <v>0</v>
      </c>
      <c r="E209" s="61">
        <f t="shared" ref="E209:I209" si="141">ROUND(E90*E147/E175,0)</f>
        <v>0</v>
      </c>
      <c r="F209" s="61">
        <f t="shared" si="141"/>
        <v>0</v>
      </c>
      <c r="G209" s="61">
        <f t="shared" si="141"/>
        <v>0</v>
      </c>
      <c r="H209" s="61">
        <f t="shared" si="141"/>
        <v>0</v>
      </c>
      <c r="I209" s="61">
        <f t="shared" si="141"/>
        <v>0</v>
      </c>
      <c r="J209" s="61">
        <f t="shared" ref="J209:K209" si="142">ROUND(J90*J147/J175,0)</f>
        <v>0</v>
      </c>
      <c r="K209" s="61">
        <f t="shared" si="142"/>
        <v>0</v>
      </c>
      <c r="L209" s="61">
        <f t="shared" ref="L209:M209" si="143">ROUND(L90*L147/L175,0)</f>
        <v>0</v>
      </c>
      <c r="M209" s="61">
        <f t="shared" si="143"/>
        <v>0</v>
      </c>
    </row>
    <row r="210" spans="2:14" x14ac:dyDescent="0.2">
      <c r="B210" s="45" t="s">
        <v>233</v>
      </c>
      <c r="C210" s="53">
        <f>SUM(C211:C217)</f>
        <v>2134</v>
      </c>
      <c r="D210" s="53">
        <f>SUM(D211:D217)</f>
        <v>1851</v>
      </c>
      <c r="E210" s="53">
        <f t="shared" ref="E210:H210" si="144">SUM(E211:E217)</f>
        <v>2056</v>
      </c>
      <c r="F210" s="53">
        <f t="shared" si="144"/>
        <v>2046</v>
      </c>
      <c r="G210" s="53">
        <f t="shared" si="144"/>
        <v>2352</v>
      </c>
      <c r="H210" s="53">
        <f t="shared" si="144"/>
        <v>1747</v>
      </c>
      <c r="I210" s="53">
        <f t="shared" ref="I210:J210" si="145">SUM(I211:I217)</f>
        <v>2238</v>
      </c>
      <c r="J210" s="53">
        <f t="shared" si="145"/>
        <v>2235</v>
      </c>
      <c r="K210" s="53">
        <f t="shared" ref="K210:L210" si="146">SUM(K211:K217)</f>
        <v>2092</v>
      </c>
      <c r="L210" s="53">
        <f t="shared" si="146"/>
        <v>2152</v>
      </c>
      <c r="M210" s="53">
        <f t="shared" ref="M210" si="147">SUM(M211:M217)</f>
        <v>719</v>
      </c>
    </row>
    <row r="211" spans="2:14" x14ac:dyDescent="0.2">
      <c r="B211" s="622" t="s">
        <v>199</v>
      </c>
      <c r="C211" s="134">
        <f>ROUND(C84*C150/C169,0)-1</f>
        <v>995</v>
      </c>
      <c r="D211" s="134">
        <f>ROUND(D84*D150/D169,0)-3</f>
        <v>991</v>
      </c>
      <c r="E211" s="134">
        <f>ROUND(E84*E150/E169,0)-1</f>
        <v>1281</v>
      </c>
      <c r="F211" s="623">
        <f t="shared" ref="F211:G211" si="148">ROUND(F84*F150/F169,0)</f>
        <v>1242</v>
      </c>
      <c r="G211" s="623">
        <f t="shared" si="148"/>
        <v>1438</v>
      </c>
      <c r="H211" s="134">
        <f>ROUND(H84*H150/H169,0)-1</f>
        <v>1487</v>
      </c>
      <c r="I211" s="134">
        <f>ROUND(I84*I150/I169,0)-1</f>
        <v>1522</v>
      </c>
      <c r="J211" s="623">
        <f t="shared" ref="J211" si="149">ROUND(J84*J150/J169,0)</f>
        <v>1520</v>
      </c>
      <c r="K211" s="134">
        <f>ROUND(K84*K150/K169,0)-1</f>
        <v>1398</v>
      </c>
      <c r="L211" s="134">
        <f>ROUND(L84*L150/L169,0)+1</f>
        <v>1254</v>
      </c>
      <c r="M211" s="134">
        <f>ROUND(M84*M150/M169,0)-1</f>
        <v>523</v>
      </c>
      <c r="N211" t="s">
        <v>631</v>
      </c>
    </row>
    <row r="212" spans="2:14" x14ac:dyDescent="0.2">
      <c r="B212" s="125" t="s">
        <v>200</v>
      </c>
      <c r="C212" s="55">
        <f>ROUND(C85*C151/C170,0)</f>
        <v>541</v>
      </c>
      <c r="D212" s="55">
        <f>ROUND(D85*D151/D170,0)</f>
        <v>294</v>
      </c>
      <c r="E212" s="55">
        <f t="shared" ref="E212:I212" si="150">ROUND(E85*E151/E170,0)</f>
        <v>205</v>
      </c>
      <c r="F212" s="55">
        <f t="shared" si="150"/>
        <v>217</v>
      </c>
      <c r="G212" s="55">
        <f t="shared" si="150"/>
        <v>252</v>
      </c>
      <c r="H212" s="55">
        <f t="shared" si="150"/>
        <v>193</v>
      </c>
      <c r="I212" s="55">
        <f t="shared" si="150"/>
        <v>243</v>
      </c>
      <c r="J212" s="55">
        <f t="shared" ref="J212:K212" si="151">ROUND(J85*J151/J170,0)</f>
        <v>259</v>
      </c>
      <c r="K212" s="55">
        <f t="shared" si="151"/>
        <v>240</v>
      </c>
      <c r="L212" s="55">
        <f t="shared" ref="L212:M212" si="152">ROUND(L85*L151/L170,0)</f>
        <v>181</v>
      </c>
      <c r="M212" s="55">
        <f t="shared" si="152"/>
        <v>69</v>
      </c>
    </row>
    <row r="213" spans="2:14" x14ac:dyDescent="0.2">
      <c r="B213" s="133" t="s">
        <v>201</v>
      </c>
      <c r="C213" s="134"/>
      <c r="D213" s="134"/>
      <c r="E213" s="134"/>
      <c r="F213" s="134"/>
      <c r="G213" s="134"/>
      <c r="H213" s="134"/>
      <c r="I213" s="134"/>
    </row>
    <row r="214" spans="2:14" x14ac:dyDescent="0.2">
      <c r="B214" s="125" t="s">
        <v>202</v>
      </c>
      <c r="C214" s="55">
        <f>ROUND(C87*C153/C172,0)</f>
        <v>549</v>
      </c>
      <c r="D214" s="55">
        <f>ROUND(D87*D153/D172,0)</f>
        <v>507</v>
      </c>
      <c r="E214" s="55">
        <f t="shared" ref="E214:J214" si="153">ROUND(E87*E153/E172,0)</f>
        <v>539</v>
      </c>
      <c r="F214" s="55">
        <f t="shared" si="153"/>
        <v>557</v>
      </c>
      <c r="G214" s="55">
        <f t="shared" si="153"/>
        <v>618</v>
      </c>
      <c r="H214" s="55">
        <f t="shared" si="153"/>
        <v>31</v>
      </c>
      <c r="I214" s="55">
        <f t="shared" si="153"/>
        <v>435</v>
      </c>
      <c r="J214" s="55">
        <f t="shared" si="153"/>
        <v>422</v>
      </c>
      <c r="K214" s="55">
        <f t="shared" ref="K214:L214" si="154">ROUND(K87*K153/K172,0)</f>
        <v>411</v>
      </c>
      <c r="L214" s="55">
        <f t="shared" si="154"/>
        <v>618</v>
      </c>
      <c r="M214" s="55">
        <f t="shared" ref="M214" si="155">ROUND(M87*M153/M172,0)</f>
        <v>33</v>
      </c>
    </row>
    <row r="215" spans="2:14" x14ac:dyDescent="0.2">
      <c r="B215" s="133" t="s">
        <v>203</v>
      </c>
      <c r="C215" s="134"/>
      <c r="D215" s="134"/>
      <c r="E215" s="134"/>
      <c r="F215" s="134"/>
      <c r="G215" s="134"/>
      <c r="H215" s="134"/>
      <c r="I215" s="134"/>
    </row>
    <row r="216" spans="2:14" x14ac:dyDescent="0.2">
      <c r="B216" s="133" t="s">
        <v>204</v>
      </c>
      <c r="C216" s="134"/>
      <c r="D216" s="134"/>
      <c r="E216" s="134"/>
      <c r="F216" s="134"/>
      <c r="G216" s="134"/>
      <c r="H216" s="134"/>
      <c r="I216" s="134"/>
    </row>
    <row r="217" spans="2:14" x14ac:dyDescent="0.2">
      <c r="B217" s="126" t="s">
        <v>205</v>
      </c>
      <c r="C217" s="55">
        <f>ROUND(C90*C156/C175,0)</f>
        <v>49</v>
      </c>
      <c r="D217" s="55">
        <f>ROUND(D90*D156/D175,0)</f>
        <v>59</v>
      </c>
      <c r="E217" s="55">
        <f t="shared" ref="E217:I217" si="156">ROUND(E90*E156/E175,0)</f>
        <v>31</v>
      </c>
      <c r="F217" s="55">
        <f t="shared" si="156"/>
        <v>30</v>
      </c>
      <c r="G217" s="55">
        <f t="shared" si="156"/>
        <v>44</v>
      </c>
      <c r="H217" s="55">
        <f t="shared" si="156"/>
        <v>36</v>
      </c>
      <c r="I217" s="55">
        <f t="shared" si="156"/>
        <v>38</v>
      </c>
      <c r="J217" s="55">
        <f t="shared" ref="J217:K217" si="157">ROUND(J90*J156/J175,0)</f>
        <v>34</v>
      </c>
      <c r="K217" s="55">
        <f t="shared" si="157"/>
        <v>43</v>
      </c>
      <c r="L217" s="55">
        <f t="shared" ref="L217:M217" si="158">ROUND(L90*L156/L175,0)</f>
        <v>99</v>
      </c>
      <c r="M217" s="55">
        <f t="shared" si="158"/>
        <v>94</v>
      </c>
    </row>
    <row r="218" spans="2:14" x14ac:dyDescent="0.2">
      <c r="B218" s="45" t="s">
        <v>234</v>
      </c>
      <c r="C218" s="53">
        <f>SUM(C219:C225)</f>
        <v>397</v>
      </c>
      <c r="D218" s="53">
        <f>SUM(D219:D225)</f>
        <v>353</v>
      </c>
      <c r="E218" s="53">
        <f t="shared" ref="E218:H218" si="159">SUM(E219:E225)</f>
        <v>400</v>
      </c>
      <c r="F218" s="53">
        <f t="shared" si="159"/>
        <v>421</v>
      </c>
      <c r="G218" s="53">
        <f t="shared" si="159"/>
        <v>450</v>
      </c>
      <c r="H218" s="53">
        <f t="shared" si="159"/>
        <v>387</v>
      </c>
      <c r="I218" s="53">
        <f t="shared" ref="I218:J218" si="160">SUM(I219:I225)</f>
        <v>378</v>
      </c>
      <c r="J218" s="53">
        <f t="shared" si="160"/>
        <v>383</v>
      </c>
      <c r="K218" s="53">
        <f t="shared" ref="K218:L218" si="161">SUM(K219:K225)</f>
        <v>134</v>
      </c>
      <c r="L218" s="53">
        <f t="shared" si="161"/>
        <v>262</v>
      </c>
      <c r="M218" s="53">
        <f t="shared" ref="M218" si="162">SUM(M219:M225)</f>
        <v>175</v>
      </c>
    </row>
    <row r="219" spans="2:14" x14ac:dyDescent="0.2">
      <c r="B219" s="124" t="s">
        <v>199</v>
      </c>
      <c r="C219" s="55">
        <f>ROUND(C84*C159/C169,0)</f>
        <v>0</v>
      </c>
      <c r="D219" s="55">
        <f>ROUND(D84*D159/D169,0)</f>
        <v>0</v>
      </c>
      <c r="E219" s="55">
        <f t="shared" ref="E219:I219" si="163">ROUND(E84*E159/E169,0)</f>
        <v>0</v>
      </c>
      <c r="F219" s="55">
        <f t="shared" si="163"/>
        <v>0</v>
      </c>
      <c r="G219" s="55">
        <f t="shared" si="163"/>
        <v>0</v>
      </c>
      <c r="H219" s="55">
        <f t="shared" si="163"/>
        <v>0</v>
      </c>
      <c r="I219" s="55">
        <f t="shared" si="163"/>
        <v>0</v>
      </c>
      <c r="J219" s="55">
        <f t="shared" ref="J219:K219" si="164">ROUND(J84*J159/J169,0)</f>
        <v>0</v>
      </c>
      <c r="K219" s="55">
        <f t="shared" si="164"/>
        <v>0</v>
      </c>
      <c r="L219" s="55">
        <f t="shared" ref="L219:M219" si="165">ROUND(L84*L159/L169,0)</f>
        <v>0</v>
      </c>
      <c r="M219" s="55">
        <f t="shared" si="165"/>
        <v>0</v>
      </c>
    </row>
    <row r="220" spans="2:14" x14ac:dyDescent="0.2">
      <c r="B220" s="125" t="s">
        <v>200</v>
      </c>
      <c r="C220" s="55">
        <f>ROUND(C85*C160/C170,0)</f>
        <v>59</v>
      </c>
      <c r="D220" s="55">
        <f>ROUND(D85*D160/D170,0)</f>
        <v>57</v>
      </c>
      <c r="E220" s="55">
        <f t="shared" ref="E220:I220" si="166">ROUND(E85*E160/E170,0)</f>
        <v>73</v>
      </c>
      <c r="F220" s="55">
        <f t="shared" si="166"/>
        <v>62</v>
      </c>
      <c r="G220" s="55">
        <f t="shared" si="166"/>
        <v>67</v>
      </c>
      <c r="H220" s="55">
        <f t="shared" si="166"/>
        <v>48</v>
      </c>
      <c r="I220" s="55">
        <f t="shared" si="166"/>
        <v>49</v>
      </c>
      <c r="J220" s="55">
        <f t="shared" ref="J220:K220" si="167">ROUND(J85*J160/J170,0)</f>
        <v>52</v>
      </c>
      <c r="K220" s="55">
        <f t="shared" si="167"/>
        <v>68</v>
      </c>
      <c r="L220" s="55">
        <f t="shared" ref="L220:M220" si="168">ROUND(L85*L160/L170,0)</f>
        <v>122</v>
      </c>
      <c r="M220" s="55">
        <f t="shared" si="168"/>
        <v>55</v>
      </c>
      <c r="N220" s="156" t="s">
        <v>628</v>
      </c>
    </row>
    <row r="221" spans="2:14" x14ac:dyDescent="0.2">
      <c r="B221" s="133" t="s">
        <v>201</v>
      </c>
      <c r="C221" s="134"/>
      <c r="D221" s="134"/>
      <c r="E221" s="134"/>
      <c r="F221" s="134"/>
      <c r="G221" s="134"/>
      <c r="H221" s="134"/>
      <c r="I221" s="134"/>
    </row>
    <row r="222" spans="2:14" x14ac:dyDescent="0.2">
      <c r="B222" s="125" t="s">
        <v>202</v>
      </c>
      <c r="C222" s="55">
        <f>ROUND(C87*C162/C172,0)</f>
        <v>307</v>
      </c>
      <c r="D222" s="55">
        <f>ROUND(D87*D162/D172,0)</f>
        <v>271</v>
      </c>
      <c r="E222" s="55">
        <f t="shared" ref="E222:J222" si="169">ROUND(E87*E162/E172,0)</f>
        <v>301</v>
      </c>
      <c r="F222" s="55">
        <f t="shared" si="169"/>
        <v>334</v>
      </c>
      <c r="G222" s="55">
        <f t="shared" si="169"/>
        <v>356</v>
      </c>
      <c r="H222" s="55">
        <f t="shared" si="169"/>
        <v>307</v>
      </c>
      <c r="I222" s="55">
        <f t="shared" si="169"/>
        <v>310</v>
      </c>
      <c r="J222" s="55">
        <f t="shared" si="169"/>
        <v>311</v>
      </c>
      <c r="K222" s="55">
        <f t="shared" ref="K222:L222" si="170">ROUND(K87*K162/K172,0)</f>
        <v>53</v>
      </c>
      <c r="L222" s="55">
        <f t="shared" si="170"/>
        <v>114</v>
      </c>
      <c r="M222" s="55">
        <f t="shared" ref="M222" si="171">ROUND(M87*M162/M172,0)</f>
        <v>93</v>
      </c>
    </row>
    <row r="223" spans="2:14" x14ac:dyDescent="0.2">
      <c r="B223" s="133" t="s">
        <v>203</v>
      </c>
      <c r="C223" s="134"/>
      <c r="D223" s="134"/>
      <c r="E223" s="134"/>
      <c r="F223" s="134"/>
      <c r="G223" s="134"/>
      <c r="H223" s="134"/>
      <c r="I223" s="134"/>
    </row>
    <row r="224" spans="2:14" x14ac:dyDescent="0.2">
      <c r="B224" s="133" t="s">
        <v>204</v>
      </c>
      <c r="C224" s="134"/>
      <c r="D224" s="134"/>
      <c r="E224" s="134"/>
      <c r="F224" s="134"/>
      <c r="G224" s="134"/>
      <c r="H224" s="134"/>
      <c r="I224" s="134"/>
    </row>
    <row r="225" spans="1:13" x14ac:dyDescent="0.2">
      <c r="B225" s="126" t="s">
        <v>205</v>
      </c>
      <c r="C225" s="60">
        <f>ROUND(C90*C165/C175,0)</f>
        <v>31</v>
      </c>
      <c r="D225" s="60">
        <f>ROUND(D90*D165/D175,0)</f>
        <v>25</v>
      </c>
      <c r="E225" s="60">
        <f t="shared" ref="E225:J225" si="172">ROUND(E90*E165/E175,0)</f>
        <v>26</v>
      </c>
      <c r="F225" s="60">
        <f t="shared" si="172"/>
        <v>25</v>
      </c>
      <c r="G225" s="60">
        <f t="shared" si="172"/>
        <v>27</v>
      </c>
      <c r="H225" s="60">
        <f t="shared" si="172"/>
        <v>32</v>
      </c>
      <c r="I225" s="60">
        <f t="shared" si="172"/>
        <v>19</v>
      </c>
      <c r="J225" s="60">
        <f t="shared" si="172"/>
        <v>20</v>
      </c>
      <c r="K225" s="60">
        <f t="shared" ref="K225:L225" si="173">ROUND(K90*K165/K175,0)</f>
        <v>13</v>
      </c>
      <c r="L225" s="60">
        <f t="shared" si="173"/>
        <v>26</v>
      </c>
      <c r="M225" s="60">
        <f t="shared" ref="M225" si="174">ROUND(M90*M165/M175,0)</f>
        <v>27</v>
      </c>
    </row>
    <row r="226" spans="1:13" x14ac:dyDescent="0.2">
      <c r="B226" s="614" t="s">
        <v>627</v>
      </c>
      <c r="C226" s="617">
        <f>C178+C186+C194+C202+C210+C218-地域観光消費2!D25</f>
        <v>1433</v>
      </c>
      <c r="D226" s="617">
        <f>D178+D186+D194+D202+D210+D218-地域観光消費2!E25</f>
        <v>1262</v>
      </c>
      <c r="E226" s="617">
        <f>E178+E186+E194+E202+E210+E218-地域観光消費2!F25</f>
        <v>1223</v>
      </c>
      <c r="F226" s="617">
        <f>F178+F186+F194+F202+F210+F218-地域観光消費2!G25</f>
        <v>1324</v>
      </c>
      <c r="G226" s="617">
        <f>G178+G186+G194+G202+G210+G218-地域観光消費2!H25</f>
        <v>1859</v>
      </c>
      <c r="H226" s="617">
        <f>H178+H186+H194+H202+H210+H218-地域観光消費2!I25</f>
        <v>1992</v>
      </c>
      <c r="I226" s="617">
        <f>I178+I186+I194+I202+I210+I218-地域観光消費2!J25</f>
        <v>2113</v>
      </c>
      <c r="J226" s="617">
        <f>J178+J186+J194+J202+J210+J218-地域観光消費2!K25</f>
        <v>2438</v>
      </c>
      <c r="K226" s="617">
        <f>K178+K186+K194+K202+K210+K218-地域観光消費2!L25</f>
        <v>1966</v>
      </c>
      <c r="L226" s="617">
        <f>L178+L186+L194+L202+L210+L218-地域観光消費2!M25</f>
        <v>2928</v>
      </c>
      <c r="M226" s="617">
        <f>M178+M186+M194+M202+M210+M218-地域観光消費2!N25</f>
        <v>2075</v>
      </c>
    </row>
    <row r="227" spans="1:13" x14ac:dyDescent="0.2">
      <c r="A227" t="s">
        <v>296</v>
      </c>
      <c r="B227" s="168" t="s">
        <v>297</v>
      </c>
      <c r="C227" s="156">
        <f>交通費単価!E22</f>
        <v>2440</v>
      </c>
      <c r="D227" s="156">
        <f>交通費単価!H22</f>
        <v>2440</v>
      </c>
      <c r="E227" s="61">
        <f>交通費単価!K22</f>
        <v>2440</v>
      </c>
      <c r="F227" s="156">
        <f>交通費単価!O22</f>
        <v>2440</v>
      </c>
      <c r="G227" s="156">
        <f>交通費単価!S22</f>
        <v>2440</v>
      </c>
      <c r="H227" s="156">
        <f>交通費単価!W22</f>
        <v>2440</v>
      </c>
      <c r="I227" s="156">
        <f>交通費単価!AA22</f>
        <v>2303</v>
      </c>
      <c r="J227" s="77">
        <f>交通費単価!AE22</f>
        <v>2090</v>
      </c>
      <c r="K227" s="77">
        <f>交通費単価!AI22</f>
        <v>1862</v>
      </c>
      <c r="L227" s="77">
        <f>交通費単価!AM22</f>
        <v>1659</v>
      </c>
      <c r="M227" s="77">
        <f>交通費単価!AQ22</f>
        <v>1478</v>
      </c>
    </row>
    <row r="228" spans="1:13" x14ac:dyDescent="0.2">
      <c r="B228" s="168" t="s">
        <v>298</v>
      </c>
      <c r="C228" s="156">
        <f>交通費単価!E23</f>
        <v>13180</v>
      </c>
      <c r="D228" s="156">
        <f>交通費単価!H23</f>
        <v>13180</v>
      </c>
      <c r="E228" s="61">
        <f>交通費単価!K23</f>
        <v>13180</v>
      </c>
      <c r="F228" s="156">
        <f>交通費単価!O23</f>
        <v>13580</v>
      </c>
      <c r="G228" s="156">
        <f>交通費単価!S23</f>
        <v>13590</v>
      </c>
      <c r="H228" s="156">
        <f>交通費単価!W23</f>
        <v>13580</v>
      </c>
      <c r="I228" s="156">
        <f>交通費単価!AA23</f>
        <v>12817</v>
      </c>
      <c r="J228" s="68">
        <f>交通費単価!AE23</f>
        <v>12450</v>
      </c>
      <c r="K228" s="68">
        <f>交通費単価!AI23</f>
        <v>12408</v>
      </c>
      <c r="L228" s="68">
        <f>交通費単価!AM23</f>
        <v>12611</v>
      </c>
      <c r="M228" s="68">
        <f>交通費単価!AQ23</f>
        <v>12792</v>
      </c>
    </row>
    <row r="229" spans="1:13" x14ac:dyDescent="0.2">
      <c r="A229" s="173" t="s">
        <v>302</v>
      </c>
      <c r="B229" s="169" t="s">
        <v>299</v>
      </c>
      <c r="C229" s="53">
        <f t="shared" ref="C229:I230" si="175">C227*C7/1000</f>
        <v>33396.28</v>
      </c>
      <c r="D229" s="53">
        <f t="shared" si="175"/>
        <v>32661.84</v>
      </c>
      <c r="E229" s="53">
        <f t="shared" si="175"/>
        <v>33584.160000000003</v>
      </c>
      <c r="F229" s="53">
        <f t="shared" si="175"/>
        <v>33458.478040000002</v>
      </c>
      <c r="G229" s="53">
        <f t="shared" si="175"/>
        <v>32600.84</v>
      </c>
      <c r="H229" s="53">
        <f t="shared" si="175"/>
        <v>33345.040000000001</v>
      </c>
      <c r="I229" s="53">
        <f t="shared" si="175"/>
        <v>31267.296704</v>
      </c>
      <c r="J229" s="53">
        <f t="shared" ref="J229:K229" si="176">J227*J7/1000</f>
        <v>27962.11</v>
      </c>
      <c r="K229" s="53">
        <f t="shared" si="176"/>
        <v>25144.448</v>
      </c>
      <c r="L229" s="53">
        <f t="shared" ref="L229:M229" si="177">L227*L7/1000</f>
        <v>22202.474973</v>
      </c>
      <c r="M229" s="53">
        <f t="shared" si="177"/>
        <v>15495.208633999999</v>
      </c>
    </row>
    <row r="230" spans="1:13" x14ac:dyDescent="0.2">
      <c r="A230" s="56"/>
      <c r="B230" s="170" t="s">
        <v>300</v>
      </c>
      <c r="C230" s="55">
        <f t="shared" si="175"/>
        <v>6418.66</v>
      </c>
      <c r="D230" s="55">
        <f t="shared" si="175"/>
        <v>6326.4</v>
      </c>
      <c r="E230" s="55">
        <f t="shared" si="175"/>
        <v>6023.26</v>
      </c>
      <c r="F230" s="55">
        <f t="shared" si="175"/>
        <v>6197.51818</v>
      </c>
      <c r="G230" s="55">
        <f t="shared" si="175"/>
        <v>6890.13</v>
      </c>
      <c r="H230" s="55">
        <f t="shared" si="175"/>
        <v>6925.8</v>
      </c>
      <c r="I230" s="55">
        <f t="shared" si="175"/>
        <v>6844.2780000000002</v>
      </c>
      <c r="J230" s="55">
        <f t="shared" ref="J230:K230" si="178">J228*J8/1000</f>
        <v>7221</v>
      </c>
      <c r="K230" s="55">
        <f t="shared" si="178"/>
        <v>6712.7280000000001</v>
      </c>
      <c r="L230" s="55">
        <f t="shared" ref="L230:M230" si="179">L228*L8/1000</f>
        <v>7030.8721089999999</v>
      </c>
      <c r="M230" s="55">
        <f t="shared" si="179"/>
        <v>4153.7798639999992</v>
      </c>
    </row>
    <row r="231" spans="1:13" x14ac:dyDescent="0.2">
      <c r="A231" s="78"/>
      <c r="B231" s="171" t="s">
        <v>301</v>
      </c>
      <c r="C231" s="68">
        <f>C229+C230</f>
        <v>39814.94</v>
      </c>
      <c r="D231" s="68">
        <f t="shared" ref="D231:H231" si="180">D229+D230</f>
        <v>38988.239999999998</v>
      </c>
      <c r="E231" s="68">
        <f t="shared" si="180"/>
        <v>39607.420000000006</v>
      </c>
      <c r="F231" s="68">
        <f t="shared" si="180"/>
        <v>39655.996220000001</v>
      </c>
      <c r="G231" s="68">
        <f t="shared" si="180"/>
        <v>39490.97</v>
      </c>
      <c r="H231" s="68">
        <f t="shared" si="180"/>
        <v>40270.840000000004</v>
      </c>
      <c r="I231" s="68">
        <f t="shared" ref="I231:J231" si="181">I229+I230</f>
        <v>38111.574703999999</v>
      </c>
      <c r="J231" s="68">
        <f t="shared" si="181"/>
        <v>35183.11</v>
      </c>
      <c r="K231" s="68">
        <f t="shared" ref="K231:L231" si="182">K229+K230</f>
        <v>31857.175999999999</v>
      </c>
      <c r="L231" s="68">
        <f t="shared" si="182"/>
        <v>29233.347082</v>
      </c>
      <c r="M231" s="68">
        <f t="shared" ref="M231" si="183">M229+M230</f>
        <v>19648.988497999999</v>
      </c>
    </row>
    <row r="232" spans="1:13" x14ac:dyDescent="0.2">
      <c r="A232" s="177" t="s">
        <v>303</v>
      </c>
      <c r="B232" s="174" t="s">
        <v>304</v>
      </c>
      <c r="C232" s="175">
        <f>ROUND(C234*C229/C231,0)</f>
        <v>37584</v>
      </c>
      <c r="D232" s="175">
        <f t="shared" ref="D232:H232" si="184">ROUND(D234*D229/D231,0)</f>
        <v>36555</v>
      </c>
      <c r="E232" s="175">
        <f t="shared" si="184"/>
        <v>37901</v>
      </c>
      <c r="F232" s="175">
        <f t="shared" si="184"/>
        <v>37531</v>
      </c>
      <c r="G232" s="175">
        <f t="shared" si="184"/>
        <v>35408</v>
      </c>
      <c r="H232" s="175">
        <f t="shared" si="184"/>
        <v>38210</v>
      </c>
      <c r="I232" s="175">
        <f t="shared" ref="I232:J232" si="185">ROUND(I234*I229/I231,0)</f>
        <v>37655</v>
      </c>
      <c r="J232" s="175">
        <f t="shared" si="185"/>
        <v>36752</v>
      </c>
      <c r="K232" s="175">
        <f t="shared" ref="K232:L232" si="186">ROUND(K234*K229/K231,0)</f>
        <v>34092</v>
      </c>
      <c r="L232" s="175">
        <f t="shared" si="186"/>
        <v>34206</v>
      </c>
      <c r="M232" s="175">
        <f t="shared" ref="M232" si="187">ROUND(M234*M229/M231,0)</f>
        <v>22799</v>
      </c>
    </row>
    <row r="233" spans="1:13" x14ac:dyDescent="0.2">
      <c r="A233" s="56"/>
      <c r="B233" s="176" t="s">
        <v>305</v>
      </c>
      <c r="C233" s="57">
        <f>C234-C232</f>
        <v>7223</v>
      </c>
      <c r="D233" s="57">
        <f t="shared" ref="D233:H233" si="188">D234-D232</f>
        <v>7081</v>
      </c>
      <c r="E233" s="57">
        <f t="shared" si="188"/>
        <v>6798</v>
      </c>
      <c r="F233" s="57">
        <f t="shared" si="188"/>
        <v>6952</v>
      </c>
      <c r="G233" s="57">
        <f t="shared" si="188"/>
        <v>7484</v>
      </c>
      <c r="H233" s="57">
        <f t="shared" si="188"/>
        <v>7936</v>
      </c>
      <c r="I233" s="57">
        <f t="shared" ref="I233:J233" si="189">I234-I232</f>
        <v>8242</v>
      </c>
      <c r="J233" s="57">
        <f t="shared" si="189"/>
        <v>9491</v>
      </c>
      <c r="K233" s="57">
        <f t="shared" ref="K233:L233" si="190">K234-K232</f>
        <v>9102</v>
      </c>
      <c r="L233" s="57">
        <f t="shared" si="190"/>
        <v>10832</v>
      </c>
      <c r="M233" s="57">
        <f t="shared" ref="M233" si="191">M234-M232</f>
        <v>6112</v>
      </c>
    </row>
    <row r="234" spans="1:13" x14ac:dyDescent="0.2">
      <c r="A234" s="78"/>
      <c r="B234" s="171" t="s">
        <v>306</v>
      </c>
      <c r="C234" s="68">
        <f>C98</f>
        <v>44807</v>
      </c>
      <c r="D234" s="68">
        <f t="shared" ref="D234:I234" si="192">D98</f>
        <v>43636</v>
      </c>
      <c r="E234" s="68">
        <f t="shared" si="192"/>
        <v>44699</v>
      </c>
      <c r="F234" s="68">
        <f t="shared" si="192"/>
        <v>44483</v>
      </c>
      <c r="G234" s="68">
        <f t="shared" si="192"/>
        <v>42892</v>
      </c>
      <c r="H234" s="68">
        <f t="shared" si="192"/>
        <v>46146</v>
      </c>
      <c r="I234" s="68">
        <f t="shared" si="192"/>
        <v>45897</v>
      </c>
      <c r="J234" s="68">
        <f t="shared" ref="J234:K234" si="193">J98</f>
        <v>46243</v>
      </c>
      <c r="K234" s="68">
        <f t="shared" si="193"/>
        <v>43194</v>
      </c>
      <c r="L234" s="68">
        <f t="shared" ref="L234:M234" si="194">L98</f>
        <v>45038</v>
      </c>
      <c r="M234" s="68">
        <f t="shared" si="194"/>
        <v>28911</v>
      </c>
    </row>
    <row r="236" spans="1:13" x14ac:dyDescent="0.2">
      <c r="A236" t="s">
        <v>214</v>
      </c>
      <c r="C236" s="122" t="s">
        <v>210</v>
      </c>
      <c r="D236" s="122" t="s">
        <v>70</v>
      </c>
      <c r="E236" s="123" t="s">
        <v>67</v>
      </c>
      <c r="F236" s="122" t="s">
        <v>61</v>
      </c>
      <c r="G236" s="122" t="s">
        <v>60</v>
      </c>
      <c r="H236" s="122" t="s">
        <v>75</v>
      </c>
      <c r="I236" s="122" t="s">
        <v>76</v>
      </c>
      <c r="J236" s="49" t="s">
        <v>481</v>
      </c>
      <c r="K236" s="49" t="s">
        <v>579</v>
      </c>
      <c r="L236" s="601" t="s">
        <v>596</v>
      </c>
      <c r="M236" s="707" t="s">
        <v>663</v>
      </c>
    </row>
    <row r="237" spans="1:13" x14ac:dyDescent="0.2">
      <c r="B237" s="45" t="s">
        <v>229</v>
      </c>
      <c r="C237" s="53">
        <f>C238+C239</f>
        <v>4363</v>
      </c>
      <c r="D237" s="53">
        <f t="shared" ref="D237:H237" si="195">D238+D239</f>
        <v>4420</v>
      </c>
      <c r="E237" s="53">
        <f t="shared" si="195"/>
        <v>4289</v>
      </c>
      <c r="F237" s="53">
        <f t="shared" si="195"/>
        <v>4108</v>
      </c>
      <c r="G237" s="53">
        <f t="shared" si="195"/>
        <v>3828</v>
      </c>
      <c r="H237" s="53">
        <f t="shared" si="195"/>
        <v>4755</v>
      </c>
      <c r="I237" s="53">
        <f t="shared" ref="I237:J237" si="196">I238+I239</f>
        <v>4819</v>
      </c>
      <c r="J237" s="53">
        <f t="shared" si="196"/>
        <v>4591</v>
      </c>
      <c r="K237" s="53">
        <f t="shared" ref="K237:L237" si="197">K238+K239</f>
        <v>4363</v>
      </c>
      <c r="L237" s="53">
        <f t="shared" si="197"/>
        <v>4299</v>
      </c>
      <c r="M237" s="53">
        <f t="shared" ref="M237" si="198">M238+M239</f>
        <v>2743</v>
      </c>
    </row>
    <row r="238" spans="1:13" x14ac:dyDescent="0.2">
      <c r="B238" s="124" t="s">
        <v>206</v>
      </c>
      <c r="C238" s="55">
        <f>ROUND(C232*C112/C166,0)</f>
        <v>3147</v>
      </c>
      <c r="D238" s="55">
        <f t="shared" ref="D238:H238" si="199">ROUND(D232*D112/D166,0)</f>
        <v>3180</v>
      </c>
      <c r="E238" s="55">
        <f t="shared" si="199"/>
        <v>3120</v>
      </c>
      <c r="F238" s="55">
        <f t="shared" si="199"/>
        <v>2931</v>
      </c>
      <c r="G238" s="55">
        <f t="shared" si="199"/>
        <v>2736</v>
      </c>
      <c r="H238" s="55">
        <f t="shared" si="199"/>
        <v>3286</v>
      </c>
      <c r="I238" s="55">
        <f t="shared" ref="I238:J238" si="200">ROUND(I232*I112/I166,0)</f>
        <v>3263</v>
      </c>
      <c r="J238" s="55">
        <f t="shared" si="200"/>
        <v>3136</v>
      </c>
      <c r="K238" s="55">
        <f t="shared" ref="K238:L238" si="201">ROUND(K232*K112/K166,0)</f>
        <v>2876</v>
      </c>
      <c r="L238" s="55">
        <f t="shared" si="201"/>
        <v>2712</v>
      </c>
      <c r="M238" s="55">
        <f t="shared" ref="M238" si="202">ROUND(M232*M112/M166,0)</f>
        <v>1805</v>
      </c>
    </row>
    <row r="239" spans="1:13" x14ac:dyDescent="0.2">
      <c r="B239" s="125" t="s">
        <v>207</v>
      </c>
      <c r="C239" s="55">
        <f>ROUND(C233*C113/C167,0)</f>
        <v>1216</v>
      </c>
      <c r="D239" s="55">
        <f t="shared" ref="D239:H239" si="203">ROUND(D233*D113/D167,0)</f>
        <v>1240</v>
      </c>
      <c r="E239" s="55">
        <f t="shared" si="203"/>
        <v>1169</v>
      </c>
      <c r="F239" s="55">
        <f t="shared" si="203"/>
        <v>1177</v>
      </c>
      <c r="G239" s="55">
        <f t="shared" si="203"/>
        <v>1092</v>
      </c>
      <c r="H239" s="55">
        <f t="shared" si="203"/>
        <v>1469</v>
      </c>
      <c r="I239" s="55">
        <f t="shared" ref="I239:J239" si="204">ROUND(I233*I113/I167,0)</f>
        <v>1556</v>
      </c>
      <c r="J239" s="55">
        <f t="shared" si="204"/>
        <v>1455</v>
      </c>
      <c r="K239" s="55">
        <f t="shared" ref="K239:L239" si="205">ROUND(K233*K113/K167,0)</f>
        <v>1487</v>
      </c>
      <c r="L239" s="55">
        <f t="shared" si="205"/>
        <v>1587</v>
      </c>
      <c r="M239" s="55">
        <f t="shared" ref="M239" si="206">ROUND(M233*M113/M167,0)</f>
        <v>938</v>
      </c>
    </row>
    <row r="240" spans="1:13" x14ac:dyDescent="0.2">
      <c r="B240" s="45" t="s">
        <v>230</v>
      </c>
      <c r="C240" s="53">
        <f>C241+C242</f>
        <v>16270</v>
      </c>
      <c r="D240" s="53">
        <f t="shared" ref="D240:H240" si="207">D241+D242</f>
        <v>15927</v>
      </c>
      <c r="E240" s="53">
        <f t="shared" si="207"/>
        <v>16559</v>
      </c>
      <c r="F240" s="53">
        <f t="shared" si="207"/>
        <v>16347</v>
      </c>
      <c r="G240" s="53">
        <f t="shared" si="207"/>
        <v>14273</v>
      </c>
      <c r="H240" s="53">
        <f t="shared" si="207"/>
        <v>14890</v>
      </c>
      <c r="I240" s="53">
        <f t="shared" ref="I240:J240" si="208">I241+I242</f>
        <v>14760</v>
      </c>
      <c r="J240" s="53">
        <f t="shared" si="208"/>
        <v>16553</v>
      </c>
      <c r="K240" s="53">
        <f t="shared" ref="K240:L240" si="209">K241+K242</f>
        <v>14704</v>
      </c>
      <c r="L240" s="53">
        <f t="shared" si="209"/>
        <v>14517</v>
      </c>
      <c r="M240" s="53">
        <f t="shared" ref="M240" si="210">M241+M242</f>
        <v>10315</v>
      </c>
    </row>
    <row r="241" spans="2:14" x14ac:dyDescent="0.2">
      <c r="B241" s="622" t="s">
        <v>206</v>
      </c>
      <c r="C241" s="134">
        <f>ROUND(C232*C121/C166,0)+1</f>
        <v>14950</v>
      </c>
      <c r="D241" s="623">
        <f t="shared" ref="D241:H241" si="211">ROUND(D232*D121/D166,0)</f>
        <v>14561</v>
      </c>
      <c r="E241" s="134">
        <f>ROUND(E232*E121/E166,0)-1</f>
        <v>15278</v>
      </c>
      <c r="F241" s="134">
        <f>ROUND(F232*F121/F166,0)-2</f>
        <v>15019</v>
      </c>
      <c r="G241" s="623">
        <f t="shared" si="211"/>
        <v>12917</v>
      </c>
      <c r="H241" s="623">
        <f t="shared" si="211"/>
        <v>13535</v>
      </c>
      <c r="I241" s="623">
        <f t="shared" ref="I241:J241" si="212">ROUND(I232*I121/I166,0)</f>
        <v>13586</v>
      </c>
      <c r="J241" s="623">
        <f t="shared" si="212"/>
        <v>13917</v>
      </c>
      <c r="K241" s="623">
        <f t="shared" ref="K241:L241" si="213">ROUND(K232*K121/K166,0)</f>
        <v>12355</v>
      </c>
      <c r="L241" s="623">
        <f t="shared" si="213"/>
        <v>11474</v>
      </c>
      <c r="M241" s="623">
        <f t="shared" ref="M241" si="214">ROUND(M232*M121/M166,0)</f>
        <v>8327</v>
      </c>
      <c r="N241" t="s">
        <v>631</v>
      </c>
    </row>
    <row r="242" spans="2:14" x14ac:dyDescent="0.2">
      <c r="B242" s="126" t="s">
        <v>207</v>
      </c>
      <c r="C242" s="60">
        <f>ROUND(C233*C122/C167,0)</f>
        <v>1320</v>
      </c>
      <c r="D242" s="60">
        <f t="shared" ref="D242:H242" si="215">ROUND(D233*D122/D167,0)</f>
        <v>1366</v>
      </c>
      <c r="E242" s="60">
        <f t="shared" si="215"/>
        <v>1281</v>
      </c>
      <c r="F242" s="60">
        <f t="shared" si="215"/>
        <v>1328</v>
      </c>
      <c r="G242" s="60">
        <f t="shared" si="215"/>
        <v>1356</v>
      </c>
      <c r="H242" s="60">
        <f t="shared" si="215"/>
        <v>1355</v>
      </c>
      <c r="I242" s="60">
        <f t="shared" ref="I242:J242" si="216">ROUND(I233*I122/I167,0)</f>
        <v>1174</v>
      </c>
      <c r="J242" s="60">
        <f t="shared" si="216"/>
        <v>2636</v>
      </c>
      <c r="K242" s="60">
        <f t="shared" ref="K242:L242" si="217">ROUND(K233*K122/K167,0)</f>
        <v>2349</v>
      </c>
      <c r="L242" s="60">
        <f t="shared" si="217"/>
        <v>3043</v>
      </c>
      <c r="M242" s="60">
        <f t="shared" ref="M242" si="218">ROUND(M233*M122/M167,0)</f>
        <v>1988</v>
      </c>
    </row>
    <row r="243" spans="2:14" x14ac:dyDescent="0.2">
      <c r="B243" s="56" t="s">
        <v>231</v>
      </c>
      <c r="C243" s="53">
        <f>C244+C245</f>
        <v>6821</v>
      </c>
      <c r="D243" s="53">
        <f t="shared" ref="D243:H243" si="219">D244+D245</f>
        <v>6566</v>
      </c>
      <c r="E243" s="53">
        <f t="shared" si="219"/>
        <v>6374</v>
      </c>
      <c r="F243" s="53">
        <f t="shared" si="219"/>
        <v>6457</v>
      </c>
      <c r="G243" s="53">
        <f t="shared" si="219"/>
        <v>6811</v>
      </c>
      <c r="H243" s="53">
        <f t="shared" si="219"/>
        <v>8055</v>
      </c>
      <c r="I243" s="53">
        <f t="shared" ref="I243:J243" si="220">I244+I245</f>
        <v>7791</v>
      </c>
      <c r="J243" s="53">
        <f t="shared" si="220"/>
        <v>7194</v>
      </c>
      <c r="K243" s="53">
        <f t="shared" ref="K243:L243" si="221">K244+K245</f>
        <v>6717</v>
      </c>
      <c r="L243" s="53">
        <f t="shared" si="221"/>
        <v>5668</v>
      </c>
      <c r="M243" s="53">
        <f t="shared" ref="M243" si="222">M244+M245</f>
        <v>4389</v>
      </c>
    </row>
    <row r="244" spans="2:14" x14ac:dyDescent="0.2">
      <c r="B244" s="124" t="s">
        <v>206</v>
      </c>
      <c r="C244" s="55">
        <f>ROUND(C232*C130/C166,0)</f>
        <v>6717</v>
      </c>
      <c r="D244" s="55">
        <f t="shared" ref="D244:H244" si="223">ROUND(D232*D130/D166,0)</f>
        <v>6451</v>
      </c>
      <c r="E244" s="55">
        <f t="shared" si="223"/>
        <v>6238</v>
      </c>
      <c r="F244" s="55">
        <f t="shared" si="223"/>
        <v>6313</v>
      </c>
      <c r="G244" s="55">
        <f t="shared" si="223"/>
        <v>6156</v>
      </c>
      <c r="H244" s="55">
        <f t="shared" si="223"/>
        <v>6581</v>
      </c>
      <c r="I244" s="55">
        <f t="shared" ref="I244:J244" si="224">ROUND(I232*I130/I166,0)</f>
        <v>6647</v>
      </c>
      <c r="J244" s="55">
        <f t="shared" si="224"/>
        <v>5998</v>
      </c>
      <c r="K244" s="55">
        <f t="shared" ref="K244:L244" si="225">ROUND(K232*K130/K166,0)</f>
        <v>5480</v>
      </c>
      <c r="L244" s="55">
        <f t="shared" si="225"/>
        <v>4325</v>
      </c>
      <c r="M244" s="55">
        <f t="shared" ref="M244" si="226">ROUND(M232*M130/M166,0)</f>
        <v>3468</v>
      </c>
    </row>
    <row r="245" spans="2:14" x14ac:dyDescent="0.2">
      <c r="B245" s="125" t="s">
        <v>207</v>
      </c>
      <c r="C245" s="55">
        <f>ROUND(C233*C131/C167,0)</f>
        <v>104</v>
      </c>
      <c r="D245" s="55">
        <f t="shared" ref="D245:H245" si="227">ROUND(D233*D131/D167,0)</f>
        <v>115</v>
      </c>
      <c r="E245" s="55">
        <f t="shared" si="227"/>
        <v>136</v>
      </c>
      <c r="F245" s="55">
        <f t="shared" si="227"/>
        <v>144</v>
      </c>
      <c r="G245" s="55">
        <f t="shared" si="227"/>
        <v>655</v>
      </c>
      <c r="H245" s="55">
        <f t="shared" si="227"/>
        <v>1474</v>
      </c>
      <c r="I245" s="55">
        <f t="shared" ref="I245:J245" si="228">ROUND(I233*I131/I167,0)</f>
        <v>1144</v>
      </c>
      <c r="J245" s="55">
        <f t="shared" si="228"/>
        <v>1196</v>
      </c>
      <c r="K245" s="55">
        <f t="shared" ref="K245:L245" si="229">ROUND(K233*K131/K167,0)</f>
        <v>1237</v>
      </c>
      <c r="L245" s="55">
        <f t="shared" si="229"/>
        <v>1343</v>
      </c>
      <c r="M245" s="55">
        <f t="shared" ref="M245" si="230">ROUND(M233*M131/M167,0)</f>
        <v>921</v>
      </c>
    </row>
    <row r="246" spans="2:14" x14ac:dyDescent="0.2">
      <c r="B246" s="45" t="s">
        <v>232</v>
      </c>
      <c r="C246" s="53">
        <f>C247+C248</f>
        <v>2777</v>
      </c>
      <c r="D246" s="53">
        <f t="shared" ref="D246:H246" si="231">D247+D248</f>
        <v>2674</v>
      </c>
      <c r="E246" s="53">
        <f t="shared" si="231"/>
        <v>2789</v>
      </c>
      <c r="F246" s="53">
        <f t="shared" si="231"/>
        <v>2885</v>
      </c>
      <c r="G246" s="53">
        <f t="shared" si="231"/>
        <v>2687</v>
      </c>
      <c r="H246" s="53">
        <f t="shared" si="231"/>
        <v>2955</v>
      </c>
      <c r="I246" s="53">
        <f t="shared" ref="I246:J246" si="232">I247+I248</f>
        <v>2860</v>
      </c>
      <c r="J246" s="53">
        <f t="shared" si="232"/>
        <v>2639</v>
      </c>
      <c r="K246" s="53">
        <f t="shared" ref="K246:L246" si="233">K247+K248</f>
        <v>2818</v>
      </c>
      <c r="L246" s="53">
        <f t="shared" si="233"/>
        <v>7368</v>
      </c>
      <c r="M246" s="53">
        <f t="shared" ref="M246" si="234">M247+M248</f>
        <v>2776</v>
      </c>
    </row>
    <row r="247" spans="2:14" x14ac:dyDescent="0.2">
      <c r="B247" s="124" t="s">
        <v>206</v>
      </c>
      <c r="C247" s="55">
        <f>ROUND(C232*C139/C166,0)</f>
        <v>2243</v>
      </c>
      <c r="D247" s="55">
        <f t="shared" ref="D247:H247" si="235">ROUND(D232*D139/D166,0)</f>
        <v>2143</v>
      </c>
      <c r="E247" s="55">
        <f t="shared" si="235"/>
        <v>2268</v>
      </c>
      <c r="F247" s="55">
        <f t="shared" si="235"/>
        <v>2352</v>
      </c>
      <c r="G247" s="55">
        <f t="shared" si="235"/>
        <v>2170</v>
      </c>
      <c r="H247" s="55">
        <f t="shared" si="235"/>
        <v>2410</v>
      </c>
      <c r="I247" s="55">
        <f t="shared" ref="I247:J247" si="236">ROUND(I232*I139/I166,0)</f>
        <v>2319</v>
      </c>
      <c r="J247" s="55">
        <f t="shared" si="236"/>
        <v>2230</v>
      </c>
      <c r="K247" s="55">
        <f t="shared" ref="K247:L247" si="237">ROUND(K232*K139/K166,0)</f>
        <v>2231</v>
      </c>
      <c r="L247" s="55">
        <f t="shared" si="237"/>
        <v>5903</v>
      </c>
      <c r="M247" s="55">
        <f t="shared" ref="M247" si="238">ROUND(M232*M139/M166,0)</f>
        <v>1784</v>
      </c>
    </row>
    <row r="248" spans="2:14" x14ac:dyDescent="0.2">
      <c r="B248" s="126" t="s">
        <v>207</v>
      </c>
      <c r="C248" s="60">
        <f>ROUND(C233*C140/C167,0)</f>
        <v>534</v>
      </c>
      <c r="D248" s="60">
        <f t="shared" ref="D248:H248" si="239">ROUND(D233*D140/D167,0)</f>
        <v>531</v>
      </c>
      <c r="E248" s="60">
        <f t="shared" si="239"/>
        <v>521</v>
      </c>
      <c r="F248" s="60">
        <f t="shared" si="239"/>
        <v>533</v>
      </c>
      <c r="G248" s="60">
        <f t="shared" si="239"/>
        <v>517</v>
      </c>
      <c r="H248" s="60">
        <f t="shared" si="239"/>
        <v>545</v>
      </c>
      <c r="I248" s="60">
        <f t="shared" ref="I248:J248" si="240">ROUND(I233*I140/I167,0)</f>
        <v>541</v>
      </c>
      <c r="J248" s="60">
        <f t="shared" si="240"/>
        <v>409</v>
      </c>
      <c r="K248" s="60">
        <f t="shared" ref="K248:L248" si="241">ROUND(K233*K140/K167,0)</f>
        <v>587</v>
      </c>
      <c r="L248" s="60">
        <f t="shared" si="241"/>
        <v>1465</v>
      </c>
      <c r="M248" s="60">
        <f t="shared" ref="M248" si="242">ROUND(M233*M140/M167,0)</f>
        <v>992</v>
      </c>
    </row>
    <row r="249" spans="2:14" x14ac:dyDescent="0.2">
      <c r="B249" s="56" t="s">
        <v>233</v>
      </c>
      <c r="C249" s="53">
        <f>C250+C251</f>
        <v>11740</v>
      </c>
      <c r="D249" s="53">
        <f t="shared" ref="D249:H249" si="243">D250+D251</f>
        <v>11284</v>
      </c>
      <c r="E249" s="53">
        <f t="shared" si="243"/>
        <v>11375</v>
      </c>
      <c r="F249" s="53">
        <f t="shared" si="243"/>
        <v>11142</v>
      </c>
      <c r="G249" s="53">
        <f t="shared" si="243"/>
        <v>11711</v>
      </c>
      <c r="H249" s="53">
        <f t="shared" si="243"/>
        <v>11742</v>
      </c>
      <c r="I249" s="53">
        <f t="shared" ref="I249:J249" si="244">I250+I251</f>
        <v>11937</v>
      </c>
      <c r="J249" s="53">
        <f t="shared" si="244"/>
        <v>11819</v>
      </c>
      <c r="K249" s="53">
        <f t="shared" ref="K249:L249" si="245">K250+K251</f>
        <v>11635</v>
      </c>
      <c r="L249" s="53">
        <f t="shared" si="245"/>
        <v>10517</v>
      </c>
      <c r="M249" s="53">
        <f t="shared" ref="M249" si="246">M250+M251</f>
        <v>6688</v>
      </c>
    </row>
    <row r="250" spans="2:14" x14ac:dyDescent="0.2">
      <c r="B250" s="124" t="s">
        <v>206</v>
      </c>
      <c r="C250" s="55">
        <f>ROUND(C232*C148/C166,0)</f>
        <v>8403</v>
      </c>
      <c r="D250" s="55">
        <f t="shared" ref="D250:H250" si="247">ROUND(D232*D148/D166,0)</f>
        <v>8134</v>
      </c>
      <c r="E250" s="55">
        <f t="shared" si="247"/>
        <v>8379</v>
      </c>
      <c r="F250" s="55">
        <f t="shared" si="247"/>
        <v>8094</v>
      </c>
      <c r="G250" s="55">
        <f t="shared" si="247"/>
        <v>8520</v>
      </c>
      <c r="H250" s="55">
        <f t="shared" si="247"/>
        <v>9289</v>
      </c>
      <c r="I250" s="55">
        <f t="shared" ref="I250:J250" si="248">ROUND(I232*I148/I166,0)</f>
        <v>8736</v>
      </c>
      <c r="J250" s="55">
        <f t="shared" si="248"/>
        <v>8640</v>
      </c>
      <c r="K250" s="55">
        <f t="shared" ref="K250:L250" si="249">ROUND(K232*K148/K166,0)</f>
        <v>8408</v>
      </c>
      <c r="L250" s="55">
        <f t="shared" si="249"/>
        <v>7454</v>
      </c>
      <c r="M250" s="55">
        <f t="shared" ref="M250" si="250">ROUND(M232*M148/M166,0)</f>
        <v>5637</v>
      </c>
    </row>
    <row r="251" spans="2:14" x14ac:dyDescent="0.2">
      <c r="B251" s="125" t="s">
        <v>207</v>
      </c>
      <c r="C251" s="55">
        <f>ROUND(C233*C149/C167,0)</f>
        <v>3337</v>
      </c>
      <c r="D251" s="55">
        <f t="shared" ref="D251:H251" si="251">ROUND(D233*D149/D167,0)</f>
        <v>3150</v>
      </c>
      <c r="E251" s="55">
        <f t="shared" si="251"/>
        <v>2996</v>
      </c>
      <c r="F251" s="55">
        <f t="shared" si="251"/>
        <v>3048</v>
      </c>
      <c r="G251" s="55">
        <f t="shared" si="251"/>
        <v>3191</v>
      </c>
      <c r="H251" s="55">
        <f t="shared" si="251"/>
        <v>2453</v>
      </c>
      <c r="I251" s="55">
        <f t="shared" ref="I251:J251" si="252">ROUND(I233*I149/I167,0)</f>
        <v>3201</v>
      </c>
      <c r="J251" s="55">
        <f t="shared" si="252"/>
        <v>3179</v>
      </c>
      <c r="K251" s="55">
        <f t="shared" ref="K251:L251" si="253">ROUND(K233*K149/K167,0)</f>
        <v>3227</v>
      </c>
      <c r="L251" s="55">
        <f t="shared" si="253"/>
        <v>3063</v>
      </c>
      <c r="M251" s="55">
        <f t="shared" ref="M251" si="254">ROUND(M233*M149/M167,0)</f>
        <v>1051</v>
      </c>
    </row>
    <row r="252" spans="2:14" x14ac:dyDescent="0.2">
      <c r="B252" s="45" t="s">
        <v>234</v>
      </c>
      <c r="C252" s="53">
        <f>C253+C254</f>
        <v>2837</v>
      </c>
      <c r="D252" s="53">
        <f t="shared" ref="D252:H252" si="255">D253+D254</f>
        <v>2763</v>
      </c>
      <c r="E252" s="53">
        <f t="shared" si="255"/>
        <v>3311</v>
      </c>
      <c r="F252" s="53">
        <f t="shared" si="255"/>
        <v>3542</v>
      </c>
      <c r="G252" s="53">
        <f t="shared" si="255"/>
        <v>3582</v>
      </c>
      <c r="H252" s="53">
        <f t="shared" si="255"/>
        <v>3750</v>
      </c>
      <c r="I252" s="53">
        <f t="shared" ref="I252:J252" si="256">I253+I254</f>
        <v>3729</v>
      </c>
      <c r="J252" s="53">
        <f t="shared" si="256"/>
        <v>3447</v>
      </c>
      <c r="K252" s="53">
        <f t="shared" ref="K252:L252" si="257">K253+K254</f>
        <v>2957</v>
      </c>
      <c r="L252" s="53">
        <f t="shared" si="257"/>
        <v>2669</v>
      </c>
      <c r="M252" s="53">
        <f t="shared" ref="M252" si="258">M253+M254</f>
        <v>1999</v>
      </c>
    </row>
    <row r="253" spans="2:14" x14ac:dyDescent="0.2">
      <c r="B253" s="124" t="s">
        <v>206</v>
      </c>
      <c r="C253" s="55">
        <f>ROUND(C232*C157/C166,0)</f>
        <v>2125</v>
      </c>
      <c r="D253" s="55">
        <f t="shared" ref="D253:H253" si="259">ROUND(D232*D157/D166,0)</f>
        <v>2085</v>
      </c>
      <c r="E253" s="55">
        <f t="shared" si="259"/>
        <v>2617</v>
      </c>
      <c r="F253" s="55">
        <f t="shared" si="259"/>
        <v>2820</v>
      </c>
      <c r="G253" s="55">
        <f t="shared" si="259"/>
        <v>2909</v>
      </c>
      <c r="H253" s="55">
        <f t="shared" si="259"/>
        <v>3109</v>
      </c>
      <c r="I253" s="55">
        <f t="shared" ref="I253:J253" si="260">ROUND(I232*I157/I166,0)</f>
        <v>3103</v>
      </c>
      <c r="J253" s="55">
        <f t="shared" si="260"/>
        <v>2831</v>
      </c>
      <c r="K253" s="55">
        <f t="shared" ref="K253:L253" si="261">ROUND(K232*K157/K166,0)</f>
        <v>2742</v>
      </c>
      <c r="L253" s="55">
        <f t="shared" si="261"/>
        <v>2339</v>
      </c>
      <c r="M253" s="55">
        <f t="shared" ref="M253" si="262">ROUND(M232*M157/M166,0)</f>
        <v>1778</v>
      </c>
    </row>
    <row r="254" spans="2:14" x14ac:dyDescent="0.2">
      <c r="B254" s="126" t="s">
        <v>207</v>
      </c>
      <c r="C254" s="60">
        <f>ROUND(C233*C158/C167,0)</f>
        <v>712</v>
      </c>
      <c r="D254" s="60">
        <f t="shared" ref="D254:H254" si="263">ROUND(D233*D158/D167,0)</f>
        <v>678</v>
      </c>
      <c r="E254" s="60">
        <f t="shared" si="263"/>
        <v>694</v>
      </c>
      <c r="F254" s="60">
        <f t="shared" si="263"/>
        <v>722</v>
      </c>
      <c r="G254" s="60">
        <f t="shared" si="263"/>
        <v>673</v>
      </c>
      <c r="H254" s="60">
        <f t="shared" si="263"/>
        <v>641</v>
      </c>
      <c r="I254" s="60">
        <f t="shared" ref="I254:J254" si="264">ROUND(I233*I158/I167,0)</f>
        <v>626</v>
      </c>
      <c r="J254" s="60">
        <f t="shared" si="264"/>
        <v>616</v>
      </c>
      <c r="K254" s="60">
        <f t="shared" ref="K254:L254" si="265">ROUND(K233*K158/K167,0)</f>
        <v>215</v>
      </c>
      <c r="L254" s="60">
        <f t="shared" si="265"/>
        <v>330</v>
      </c>
      <c r="M254" s="60">
        <f t="shared" ref="M254" si="266">ROUND(M233*M158/M167,0)</f>
        <v>221</v>
      </c>
    </row>
    <row r="255" spans="2:14" x14ac:dyDescent="0.2">
      <c r="B255" s="614" t="s">
        <v>627</v>
      </c>
      <c r="C255" s="612">
        <f>C237+C240+C243+C246+C249+C252-地域観光消費2!D26</f>
        <v>15802</v>
      </c>
      <c r="D255" s="612">
        <f>D237+D240+D243+D246+D249+D252-地域観光消費2!E26</f>
        <v>14736</v>
      </c>
      <c r="E255" s="612">
        <f>E237+E240+E243+E246+E249+E252-地域観光消費2!F26</f>
        <v>15313</v>
      </c>
      <c r="F255" s="612">
        <f>F237+F240+F243+F246+F249+F252-地域観光消費2!G26</f>
        <v>15541</v>
      </c>
      <c r="G255" s="612">
        <f>G237+G240+G243+G246+G249+G252-地域観光消費2!H26</f>
        <v>14816</v>
      </c>
      <c r="H255" s="612">
        <f>H237+H240+H243+H246+H249+H252-地域観光消費2!I26</f>
        <v>14426</v>
      </c>
      <c r="I255" s="612">
        <f>I237+I240+I243+I246+I249+I252-地域観光消費2!J26</f>
        <v>10129</v>
      </c>
      <c r="J255" s="612">
        <f>J237+J240+J243+J246+J249+J252-地域観光消費2!K26</f>
        <v>10156</v>
      </c>
      <c r="K255" s="612">
        <f>K237+K240+K243+K246+K249+K252-地域観光消費2!L26</f>
        <v>9593</v>
      </c>
      <c r="L255" s="612">
        <f>L237+L240+L243+L246+L249+L252-地域観光消費2!M26</f>
        <v>7800</v>
      </c>
      <c r="M255" s="612">
        <f>M237+M240+M243+M246+M249+M252-地域観光消費2!N26</f>
        <v>-10109</v>
      </c>
    </row>
    <row r="257" spans="1:14" x14ac:dyDescent="0.2">
      <c r="A257" t="s">
        <v>215</v>
      </c>
      <c r="C257" s="122" t="s">
        <v>210</v>
      </c>
      <c r="D257" s="122" t="s">
        <v>70</v>
      </c>
      <c r="E257" s="123" t="s">
        <v>67</v>
      </c>
      <c r="F257" s="122" t="s">
        <v>61</v>
      </c>
      <c r="G257" s="122" t="s">
        <v>60</v>
      </c>
      <c r="H257" s="122" t="s">
        <v>75</v>
      </c>
      <c r="I257" s="122" t="s">
        <v>76</v>
      </c>
      <c r="J257" s="49" t="s">
        <v>481</v>
      </c>
      <c r="K257" s="49" t="s">
        <v>579</v>
      </c>
      <c r="L257" s="601" t="s">
        <v>596</v>
      </c>
      <c r="M257" s="707" t="s">
        <v>663</v>
      </c>
    </row>
    <row r="258" spans="1:14" x14ac:dyDescent="0.2">
      <c r="B258" s="45" t="s">
        <v>229</v>
      </c>
      <c r="C258" s="53">
        <f>C259+C260</f>
        <v>6927</v>
      </c>
      <c r="D258" s="53">
        <f t="shared" ref="D258:H258" si="267">D259+D260</f>
        <v>6847</v>
      </c>
      <c r="E258" s="53">
        <f t="shared" si="267"/>
        <v>6846</v>
      </c>
      <c r="F258" s="53">
        <f t="shared" si="267"/>
        <v>6653</v>
      </c>
      <c r="G258" s="53">
        <f t="shared" si="267"/>
        <v>6496</v>
      </c>
      <c r="H258" s="53">
        <f t="shared" si="267"/>
        <v>7751</v>
      </c>
      <c r="I258" s="53">
        <f t="shared" ref="I258:J258" si="268">I259+I260</f>
        <v>7990</v>
      </c>
      <c r="J258" s="53">
        <f t="shared" si="268"/>
        <v>7747</v>
      </c>
      <c r="K258" s="53">
        <f t="shared" ref="K258:L258" si="269">K259+K260</f>
        <v>7846</v>
      </c>
      <c r="L258" s="53">
        <f t="shared" si="269"/>
        <v>7605</v>
      </c>
      <c r="M258" s="53">
        <f t="shared" ref="M258" si="270">M259+M260</f>
        <v>5937</v>
      </c>
    </row>
    <row r="259" spans="1:14" x14ac:dyDescent="0.2">
      <c r="B259" s="124" t="s">
        <v>206</v>
      </c>
      <c r="C259" s="55">
        <f>ROUND(C101*C112/C166,0)</f>
        <v>5845</v>
      </c>
      <c r="D259" s="55">
        <f t="shared" ref="D259:I259" si="271">ROUND(D101*D112/D166,0)</f>
        <v>5776</v>
      </c>
      <c r="E259" s="55">
        <f t="shared" si="271"/>
        <v>5744</v>
      </c>
      <c r="F259" s="55">
        <f t="shared" si="271"/>
        <v>5550</v>
      </c>
      <c r="G259" s="55">
        <f t="shared" si="271"/>
        <v>5468</v>
      </c>
      <c r="H259" s="55">
        <f t="shared" si="271"/>
        <v>6363</v>
      </c>
      <c r="I259" s="55">
        <f t="shared" si="271"/>
        <v>6511</v>
      </c>
      <c r="J259" s="55">
        <f t="shared" ref="J259:K259" si="272">ROUND(J101*J112/J166,0)</f>
        <v>6456</v>
      </c>
      <c r="K259" s="55">
        <f t="shared" si="272"/>
        <v>6585</v>
      </c>
      <c r="L259" s="55">
        <f t="shared" ref="L259:M259" si="273">ROUND(L101*L112/L166,0)</f>
        <v>6270</v>
      </c>
      <c r="M259" s="55">
        <f t="shared" si="273"/>
        <v>5013</v>
      </c>
    </row>
    <row r="260" spans="1:14" x14ac:dyDescent="0.2">
      <c r="B260" s="125" t="s">
        <v>207</v>
      </c>
      <c r="C260" s="55">
        <f>ROUND(C102*C113/C167,0)</f>
        <v>1082</v>
      </c>
      <c r="D260" s="55">
        <f t="shared" ref="D260:I260" si="274">ROUND(D102*D113/D167,0)</f>
        <v>1071</v>
      </c>
      <c r="E260" s="55">
        <f t="shared" si="274"/>
        <v>1102</v>
      </c>
      <c r="F260" s="55">
        <f t="shared" si="274"/>
        <v>1103</v>
      </c>
      <c r="G260" s="55">
        <f t="shared" si="274"/>
        <v>1028</v>
      </c>
      <c r="H260" s="55">
        <f t="shared" si="274"/>
        <v>1388</v>
      </c>
      <c r="I260" s="55">
        <f t="shared" si="274"/>
        <v>1479</v>
      </c>
      <c r="J260" s="55">
        <f t="shared" ref="J260:K260" si="275">ROUND(J102*J113/J167,0)</f>
        <v>1291</v>
      </c>
      <c r="K260" s="55">
        <f t="shared" si="275"/>
        <v>1261</v>
      </c>
      <c r="L260" s="55">
        <f t="shared" ref="L260:M260" si="276">ROUND(L102*L113/L167,0)</f>
        <v>1335</v>
      </c>
      <c r="M260" s="55">
        <f t="shared" si="276"/>
        <v>924</v>
      </c>
    </row>
    <row r="261" spans="1:14" x14ac:dyDescent="0.2">
      <c r="B261" s="45" t="s">
        <v>230</v>
      </c>
      <c r="C261" s="53">
        <f>C262+C263</f>
        <v>28938</v>
      </c>
      <c r="D261" s="53">
        <f t="shared" ref="D261:H261" si="277">D262+D263</f>
        <v>27630</v>
      </c>
      <c r="E261" s="53">
        <f t="shared" si="277"/>
        <v>29339</v>
      </c>
      <c r="F261" s="53">
        <f t="shared" si="277"/>
        <v>29683</v>
      </c>
      <c r="G261" s="53">
        <f t="shared" si="277"/>
        <v>27097</v>
      </c>
      <c r="H261" s="53">
        <f t="shared" si="277"/>
        <v>27488</v>
      </c>
      <c r="I261" s="53">
        <f t="shared" ref="I261:J261" si="278">I262+I263</f>
        <v>28224</v>
      </c>
      <c r="J261" s="53">
        <f t="shared" si="278"/>
        <v>30996</v>
      </c>
      <c r="K261" s="53">
        <f t="shared" ref="K261:L261" si="279">K262+K263</f>
        <v>30282</v>
      </c>
      <c r="L261" s="53">
        <f t="shared" si="279"/>
        <v>29088</v>
      </c>
      <c r="M261" s="53">
        <f t="shared" ref="M261" si="280">M262+M263</f>
        <v>25084</v>
      </c>
    </row>
    <row r="262" spans="1:14" x14ac:dyDescent="0.2">
      <c r="B262" s="622" t="s">
        <v>206</v>
      </c>
      <c r="C262" s="134">
        <f>ROUND(C101*C121/C166,0)-1</f>
        <v>27764</v>
      </c>
      <c r="D262" s="623">
        <f>ROUND(D101*D121/D166,0)+2</f>
        <v>26450</v>
      </c>
      <c r="E262" s="623">
        <f t="shared" ref="E262:I262" si="281">ROUND(E101*E121/E166,0)</f>
        <v>28132</v>
      </c>
      <c r="F262" s="623">
        <f>ROUND(F101*F121/F166,0)-2</f>
        <v>28438</v>
      </c>
      <c r="G262" s="623">
        <f>ROUND(G101*G121/G166,0)+2</f>
        <v>25821</v>
      </c>
      <c r="H262" s="134">
        <f>ROUND(H101*H121/H166,0)-1</f>
        <v>26208</v>
      </c>
      <c r="I262" s="623">
        <f t="shared" si="281"/>
        <v>27108</v>
      </c>
      <c r="J262" s="623">
        <f>ROUND(J101*J121/J166,0)+2</f>
        <v>28657</v>
      </c>
      <c r="K262" s="134">
        <f>ROUND(K101*K121/K166,0)-1</f>
        <v>28290</v>
      </c>
      <c r="L262" s="623">
        <f>ROUND(L101*L121/L166,0)+2</f>
        <v>26528</v>
      </c>
      <c r="M262" s="623">
        <f t="shared" ref="M262" si="282">ROUND(M101*M121/M166,0)</f>
        <v>23127</v>
      </c>
      <c r="N262" t="s">
        <v>631</v>
      </c>
    </row>
    <row r="263" spans="1:14" x14ac:dyDescent="0.2">
      <c r="B263" s="126" t="s">
        <v>207</v>
      </c>
      <c r="C263" s="60">
        <f>ROUND(C102*C122/C167,0)</f>
        <v>1174</v>
      </c>
      <c r="D263" s="60">
        <f t="shared" ref="D263:I263" si="283">ROUND(D102*D122/D167,0)</f>
        <v>1180</v>
      </c>
      <c r="E263" s="60">
        <f t="shared" si="283"/>
        <v>1207</v>
      </c>
      <c r="F263" s="60">
        <f t="shared" si="283"/>
        <v>1245</v>
      </c>
      <c r="G263" s="60">
        <f t="shared" si="283"/>
        <v>1276</v>
      </c>
      <c r="H263" s="60">
        <f t="shared" si="283"/>
        <v>1280</v>
      </c>
      <c r="I263" s="60">
        <f t="shared" si="283"/>
        <v>1116</v>
      </c>
      <c r="J263" s="60">
        <f t="shared" ref="J263:K263" si="284">ROUND(J102*J122/J167,0)</f>
        <v>2339</v>
      </c>
      <c r="K263" s="60">
        <f t="shared" si="284"/>
        <v>1992</v>
      </c>
      <c r="L263" s="60">
        <f t="shared" ref="L263:M263" si="285">ROUND(L102*L122/L167,0)</f>
        <v>2560</v>
      </c>
      <c r="M263" s="60">
        <f t="shared" si="285"/>
        <v>1957</v>
      </c>
    </row>
    <row r="264" spans="1:14" x14ac:dyDescent="0.2">
      <c r="B264" s="56" t="s">
        <v>231</v>
      </c>
      <c r="C264" s="53">
        <f>C265+C266</f>
        <v>12567</v>
      </c>
      <c r="D264" s="53">
        <f t="shared" ref="D264:H264" si="286">D265+D266</f>
        <v>11817</v>
      </c>
      <c r="E264" s="53">
        <f t="shared" si="286"/>
        <v>11613</v>
      </c>
      <c r="F264" s="53">
        <f t="shared" si="286"/>
        <v>12087</v>
      </c>
      <c r="G264" s="53">
        <f t="shared" si="286"/>
        <v>12920</v>
      </c>
      <c r="H264" s="53">
        <f t="shared" si="286"/>
        <v>14135</v>
      </c>
      <c r="I264" s="53">
        <f t="shared" ref="I264:J264" si="287">I265+I266</f>
        <v>14350</v>
      </c>
      <c r="J264" s="53">
        <f t="shared" si="287"/>
        <v>13410</v>
      </c>
      <c r="K264" s="53">
        <f t="shared" ref="K264:L264" si="288">K265+K266</f>
        <v>13598</v>
      </c>
      <c r="L264" s="53">
        <f t="shared" si="288"/>
        <v>11128</v>
      </c>
      <c r="M264" s="53">
        <f t="shared" ref="M264" si="289">M265+M266</f>
        <v>10540</v>
      </c>
    </row>
    <row r="265" spans="1:14" x14ac:dyDescent="0.2">
      <c r="B265" s="124" t="s">
        <v>206</v>
      </c>
      <c r="C265" s="55">
        <f>ROUND(C101*C130/C166,0)</f>
        <v>12475</v>
      </c>
      <c r="D265" s="55">
        <f t="shared" ref="D265:I265" si="290">ROUND(D101*D130/D166,0)</f>
        <v>11718</v>
      </c>
      <c r="E265" s="55">
        <f t="shared" si="290"/>
        <v>11485</v>
      </c>
      <c r="F265" s="55">
        <f t="shared" si="290"/>
        <v>11952</v>
      </c>
      <c r="G265" s="55">
        <f t="shared" si="290"/>
        <v>12304</v>
      </c>
      <c r="H265" s="55">
        <f t="shared" si="290"/>
        <v>12743</v>
      </c>
      <c r="I265" s="55">
        <f t="shared" si="290"/>
        <v>13263</v>
      </c>
      <c r="J265" s="55">
        <f t="shared" ref="J265:K265" si="291">ROUND(J101*J130/J166,0)</f>
        <v>12349</v>
      </c>
      <c r="K265" s="55">
        <f t="shared" si="291"/>
        <v>12549</v>
      </c>
      <c r="L265" s="55">
        <f t="shared" ref="L265:M265" si="292">ROUND(L101*L130/L166,0)</f>
        <v>9998</v>
      </c>
      <c r="M265" s="55">
        <f t="shared" si="292"/>
        <v>9633</v>
      </c>
    </row>
    <row r="266" spans="1:14" x14ac:dyDescent="0.2">
      <c r="B266" s="125" t="s">
        <v>207</v>
      </c>
      <c r="C266" s="55">
        <f>ROUND(C102*C131/C167,0)</f>
        <v>92</v>
      </c>
      <c r="D266" s="55">
        <f t="shared" ref="D266:I266" si="293">ROUND(D102*D131/D167,0)</f>
        <v>99</v>
      </c>
      <c r="E266" s="55">
        <f t="shared" si="293"/>
        <v>128</v>
      </c>
      <c r="F266" s="55">
        <f t="shared" si="293"/>
        <v>135</v>
      </c>
      <c r="G266" s="55">
        <f t="shared" si="293"/>
        <v>616</v>
      </c>
      <c r="H266" s="55">
        <f t="shared" si="293"/>
        <v>1392</v>
      </c>
      <c r="I266" s="55">
        <f t="shared" si="293"/>
        <v>1087</v>
      </c>
      <c r="J266" s="55">
        <f t="shared" ref="J266:K266" si="294">ROUND(J102*J131/J167,0)</f>
        <v>1061</v>
      </c>
      <c r="K266" s="55">
        <f t="shared" si="294"/>
        <v>1049</v>
      </c>
      <c r="L266" s="55">
        <f t="shared" ref="L266:M266" si="295">ROUND(L102*L131/L167,0)</f>
        <v>1130</v>
      </c>
      <c r="M266" s="55">
        <f t="shared" si="295"/>
        <v>907</v>
      </c>
    </row>
    <row r="267" spans="1:14" x14ac:dyDescent="0.2">
      <c r="B267" s="45" t="s">
        <v>232</v>
      </c>
      <c r="C267" s="53">
        <f>C268+C269</f>
        <v>4642</v>
      </c>
      <c r="D267" s="53">
        <f t="shared" ref="D267:H267" si="296">D268+D269</f>
        <v>4351</v>
      </c>
      <c r="E267" s="53">
        <f t="shared" si="296"/>
        <v>4666</v>
      </c>
      <c r="F267" s="53">
        <f t="shared" si="296"/>
        <v>4953</v>
      </c>
      <c r="G267" s="53">
        <f t="shared" si="296"/>
        <v>4823</v>
      </c>
      <c r="H267" s="53">
        <f t="shared" si="296"/>
        <v>5182</v>
      </c>
      <c r="I267" s="53">
        <f t="shared" ref="I267:J267" si="297">I268+I269</f>
        <v>5141</v>
      </c>
      <c r="J267" s="53">
        <f t="shared" si="297"/>
        <v>4955</v>
      </c>
      <c r="K267" s="53">
        <f t="shared" ref="K267:L267" si="298">K268+K269</f>
        <v>5607</v>
      </c>
      <c r="L267" s="53">
        <f t="shared" si="298"/>
        <v>14878</v>
      </c>
      <c r="M267" s="53">
        <f t="shared" ref="M267" si="299">M268+M269</f>
        <v>5933</v>
      </c>
    </row>
    <row r="268" spans="1:14" x14ac:dyDescent="0.2">
      <c r="B268" s="124" t="s">
        <v>206</v>
      </c>
      <c r="C268" s="55">
        <f>ROUND(C101*C139/C166,0)</f>
        <v>4167</v>
      </c>
      <c r="D268" s="55">
        <f t="shared" ref="D268:I268" si="300">ROUND(D101*D139/D166,0)</f>
        <v>3892</v>
      </c>
      <c r="E268" s="55">
        <f t="shared" si="300"/>
        <v>4175</v>
      </c>
      <c r="F268" s="55">
        <f t="shared" si="300"/>
        <v>4453</v>
      </c>
      <c r="G268" s="55">
        <f t="shared" si="300"/>
        <v>4337</v>
      </c>
      <c r="H268" s="55">
        <f t="shared" si="300"/>
        <v>4667</v>
      </c>
      <c r="I268" s="55">
        <f t="shared" si="300"/>
        <v>4627</v>
      </c>
      <c r="J268" s="55">
        <f t="shared" ref="J268:K268" si="301">ROUND(J101*J139/J166,0)</f>
        <v>4592</v>
      </c>
      <c r="K268" s="55">
        <f t="shared" si="301"/>
        <v>5109</v>
      </c>
      <c r="L268" s="55">
        <f t="shared" ref="L268:M268" si="302">ROUND(L101*L139/L166,0)</f>
        <v>13646</v>
      </c>
      <c r="M268" s="55">
        <f t="shared" si="302"/>
        <v>4956</v>
      </c>
    </row>
    <row r="269" spans="1:14" x14ac:dyDescent="0.2">
      <c r="B269" s="126" t="s">
        <v>207</v>
      </c>
      <c r="C269" s="60">
        <f>ROUND(C102*C140/C167,0)</f>
        <v>475</v>
      </c>
      <c r="D269" s="60">
        <f t="shared" ref="D269:I269" si="303">ROUND(D102*D140/D167,0)</f>
        <v>459</v>
      </c>
      <c r="E269" s="60">
        <f t="shared" si="303"/>
        <v>491</v>
      </c>
      <c r="F269" s="60">
        <f t="shared" si="303"/>
        <v>500</v>
      </c>
      <c r="G269" s="60">
        <f t="shared" si="303"/>
        <v>486</v>
      </c>
      <c r="H269" s="60">
        <f t="shared" si="303"/>
        <v>515</v>
      </c>
      <c r="I269" s="60">
        <f t="shared" si="303"/>
        <v>514</v>
      </c>
      <c r="J269" s="60">
        <f t="shared" ref="J269:K269" si="304">ROUND(J102*J140/J167,0)</f>
        <v>363</v>
      </c>
      <c r="K269" s="60">
        <f t="shared" si="304"/>
        <v>498</v>
      </c>
      <c r="L269" s="60">
        <f t="shared" ref="L269:M269" si="305">ROUND(L102*L140/L167,0)</f>
        <v>1232</v>
      </c>
      <c r="M269" s="60">
        <f t="shared" si="305"/>
        <v>977</v>
      </c>
    </row>
    <row r="270" spans="1:14" x14ac:dyDescent="0.2">
      <c r="B270" s="56" t="s">
        <v>233</v>
      </c>
      <c r="C270" s="53">
        <f>C271+C272</f>
        <v>18574</v>
      </c>
      <c r="D270" s="53">
        <f t="shared" ref="D270:H270" si="306">D271+D272</f>
        <v>17493</v>
      </c>
      <c r="E270" s="53">
        <f t="shared" si="306"/>
        <v>18250</v>
      </c>
      <c r="F270" s="53">
        <f t="shared" si="306"/>
        <v>18181</v>
      </c>
      <c r="G270" s="53">
        <f t="shared" si="306"/>
        <v>20032</v>
      </c>
      <c r="H270" s="53">
        <f t="shared" si="306"/>
        <v>20304</v>
      </c>
      <c r="I270" s="53">
        <f t="shared" ref="I270:J270" si="307">I271+I272</f>
        <v>20475</v>
      </c>
      <c r="J270" s="53">
        <f t="shared" si="307"/>
        <v>20611</v>
      </c>
      <c r="K270" s="53">
        <f t="shared" ref="K270:L270" si="308">K271+K272</f>
        <v>21990</v>
      </c>
      <c r="L270" s="53">
        <f t="shared" si="308"/>
        <v>19808</v>
      </c>
      <c r="M270" s="53">
        <f t="shared" ref="M270" si="309">M271+M272</f>
        <v>16692</v>
      </c>
    </row>
    <row r="271" spans="1:14" x14ac:dyDescent="0.2">
      <c r="B271" s="124" t="s">
        <v>206</v>
      </c>
      <c r="C271" s="55">
        <f>ROUND(C101*C148/C166,0)</f>
        <v>15606</v>
      </c>
      <c r="D271" s="55">
        <f t="shared" ref="D271:I271" si="310">ROUND(D101*D148/D166,0)</f>
        <v>14773</v>
      </c>
      <c r="E271" s="55">
        <f t="shared" si="310"/>
        <v>15428</v>
      </c>
      <c r="F271" s="55">
        <f t="shared" si="310"/>
        <v>15324</v>
      </c>
      <c r="G271" s="55">
        <f t="shared" si="310"/>
        <v>17030</v>
      </c>
      <c r="H271" s="55">
        <f t="shared" si="310"/>
        <v>17987</v>
      </c>
      <c r="I271" s="55">
        <f t="shared" si="310"/>
        <v>17432</v>
      </c>
      <c r="J271" s="55">
        <f t="shared" ref="J271:K271" si="311">ROUND(J101*J148/J166,0)</f>
        <v>17790</v>
      </c>
      <c r="K271" s="55">
        <f t="shared" si="311"/>
        <v>19253</v>
      </c>
      <c r="L271" s="55">
        <f t="shared" ref="L271:M271" si="312">ROUND(L101*L148/L166,0)</f>
        <v>17232</v>
      </c>
      <c r="M271" s="55">
        <f t="shared" si="312"/>
        <v>15657</v>
      </c>
    </row>
    <row r="272" spans="1:14" x14ac:dyDescent="0.2">
      <c r="B272" s="125" t="s">
        <v>207</v>
      </c>
      <c r="C272" s="55">
        <f>ROUND(C102*C149/C167,0)</f>
        <v>2968</v>
      </c>
      <c r="D272" s="55">
        <f t="shared" ref="D272:I272" si="313">ROUND(D102*D149/D167,0)</f>
        <v>2720</v>
      </c>
      <c r="E272" s="55">
        <f t="shared" si="313"/>
        <v>2822</v>
      </c>
      <c r="F272" s="55">
        <f t="shared" si="313"/>
        <v>2857</v>
      </c>
      <c r="G272" s="55">
        <f t="shared" si="313"/>
        <v>3002</v>
      </c>
      <c r="H272" s="55">
        <f t="shared" si="313"/>
        <v>2317</v>
      </c>
      <c r="I272" s="55">
        <f t="shared" si="313"/>
        <v>3043</v>
      </c>
      <c r="J272" s="55">
        <f t="shared" ref="J272:K272" si="314">ROUND(J102*J149/J167,0)</f>
        <v>2821</v>
      </c>
      <c r="K272" s="55">
        <f t="shared" si="314"/>
        <v>2737</v>
      </c>
      <c r="L272" s="55">
        <f t="shared" ref="L272:M272" si="315">ROUND(L102*L149/L167,0)</f>
        <v>2576</v>
      </c>
      <c r="M272" s="55">
        <f t="shared" si="315"/>
        <v>1035</v>
      </c>
    </row>
    <row r="273" spans="1:13" x14ac:dyDescent="0.2">
      <c r="B273" s="45" t="s">
        <v>234</v>
      </c>
      <c r="C273" s="53">
        <f>C274+C275</f>
        <v>4580</v>
      </c>
      <c r="D273" s="53">
        <f t="shared" ref="D273:H273" si="316">D274+D275</f>
        <v>4374</v>
      </c>
      <c r="E273" s="53">
        <f t="shared" si="316"/>
        <v>5472</v>
      </c>
      <c r="F273" s="53">
        <f t="shared" si="316"/>
        <v>6016</v>
      </c>
      <c r="G273" s="53">
        <f t="shared" si="316"/>
        <v>6449</v>
      </c>
      <c r="H273" s="53">
        <f t="shared" si="316"/>
        <v>6625</v>
      </c>
      <c r="I273" s="53">
        <f t="shared" ref="I273:J273" si="317">I274+I275</f>
        <v>6787</v>
      </c>
      <c r="J273" s="53">
        <f t="shared" si="317"/>
        <v>6376</v>
      </c>
      <c r="K273" s="53">
        <f t="shared" ref="K273:L273" si="318">K274+K275</f>
        <v>6460</v>
      </c>
      <c r="L273" s="53">
        <f t="shared" si="318"/>
        <v>5685</v>
      </c>
      <c r="M273" s="53">
        <f t="shared" ref="M273" si="319">M274+M275</f>
        <v>5156</v>
      </c>
    </row>
    <row r="274" spans="1:13" x14ac:dyDescent="0.2">
      <c r="B274" s="124" t="s">
        <v>206</v>
      </c>
      <c r="C274" s="55">
        <f>ROUND(C101*C157/C166,0)</f>
        <v>3947</v>
      </c>
      <c r="D274" s="55">
        <f t="shared" ref="D274:I274" si="320">ROUND(D101*D157/D166,0)</f>
        <v>3788</v>
      </c>
      <c r="E274" s="55">
        <f t="shared" si="320"/>
        <v>4819</v>
      </c>
      <c r="F274" s="55">
        <f t="shared" si="320"/>
        <v>5339</v>
      </c>
      <c r="G274" s="55">
        <f t="shared" si="320"/>
        <v>5815</v>
      </c>
      <c r="H274" s="55">
        <f t="shared" si="320"/>
        <v>6019</v>
      </c>
      <c r="I274" s="55">
        <f t="shared" si="320"/>
        <v>6192</v>
      </c>
      <c r="J274" s="55">
        <f t="shared" ref="J274:K274" si="321">ROUND(J101*J157/J166,0)</f>
        <v>5829</v>
      </c>
      <c r="K274" s="55">
        <f t="shared" si="321"/>
        <v>6278</v>
      </c>
      <c r="L274" s="55">
        <f t="shared" ref="L274:M274" si="322">ROUND(L101*L157/L166,0)</f>
        <v>5408</v>
      </c>
      <c r="M274" s="55">
        <f t="shared" si="322"/>
        <v>4938</v>
      </c>
    </row>
    <row r="275" spans="1:13" x14ac:dyDescent="0.2">
      <c r="B275" s="126" t="s">
        <v>207</v>
      </c>
      <c r="C275" s="60">
        <f>ROUND(C102*C158/C167,0)</f>
        <v>633</v>
      </c>
      <c r="D275" s="60">
        <f t="shared" ref="D275:I275" si="323">ROUND(D102*D158/D167,0)</f>
        <v>586</v>
      </c>
      <c r="E275" s="60">
        <f t="shared" si="323"/>
        <v>653</v>
      </c>
      <c r="F275" s="60">
        <f t="shared" si="323"/>
        <v>677</v>
      </c>
      <c r="G275" s="60">
        <f t="shared" si="323"/>
        <v>634</v>
      </c>
      <c r="H275" s="60">
        <f t="shared" si="323"/>
        <v>606</v>
      </c>
      <c r="I275" s="60">
        <f t="shared" si="323"/>
        <v>595</v>
      </c>
      <c r="J275" s="60">
        <f t="shared" ref="J275:K275" si="324">ROUND(J102*J158/J167,0)</f>
        <v>547</v>
      </c>
      <c r="K275" s="60">
        <f t="shared" si="324"/>
        <v>182</v>
      </c>
      <c r="L275" s="60">
        <f t="shared" ref="L275:M275" si="325">ROUND(L102*L158/L167,0)</f>
        <v>277</v>
      </c>
      <c r="M275" s="60">
        <f t="shared" si="325"/>
        <v>218</v>
      </c>
    </row>
    <row r="276" spans="1:13" x14ac:dyDescent="0.2">
      <c r="B276" s="614" t="s">
        <v>627</v>
      </c>
      <c r="C276" s="615">
        <f>C258+C261+C264+C267+C270+C273-地域観光消費2!D27</f>
        <v>13394</v>
      </c>
      <c r="D276" s="615">
        <f>D258+D261+D264+D267+D270+D273-地域観光消費2!E27</f>
        <v>13679</v>
      </c>
      <c r="E276" s="615">
        <f>E258+E261+E264+E267+E270+E273-地域観光消費2!F27</f>
        <v>15317</v>
      </c>
      <c r="F276" s="615">
        <f>F258+F261+F264+F267+F270+F273-地域観光消費2!G27</f>
        <v>17473</v>
      </c>
      <c r="G276" s="615">
        <f>G258+G261+G264+G267+G270+G273-地域観光消費2!H27</f>
        <v>19709</v>
      </c>
      <c r="H276" s="615">
        <f>H258+H261+H264+H267+H270+H273-地域観光消費2!I27</f>
        <v>18854</v>
      </c>
      <c r="I276" s="615">
        <f>I258+I261+I264+I267+I270+I273-地域観光消費2!J27</f>
        <v>16842</v>
      </c>
      <c r="J276" s="615">
        <f>J258+J261+J264+J267+J270+J273-地域観光消費2!K27</f>
        <v>17906</v>
      </c>
      <c r="K276" s="615">
        <f>K258+K261+K264+K267+K270+K273-地域観光消費2!L27</f>
        <v>22357</v>
      </c>
      <c r="L276" s="615">
        <f>L258+L261+L264+L267+L270+L273-地域観光消費2!M27</f>
        <v>22929</v>
      </c>
      <c r="M276" s="615">
        <f>M258+M261+M264+M267+M270+M273-地域観光消費2!N27</f>
        <v>16738</v>
      </c>
    </row>
    <row r="277" spans="1:13" x14ac:dyDescent="0.2">
      <c r="A277" s="111" t="s">
        <v>472</v>
      </c>
      <c r="F277" s="248" t="s">
        <v>626</v>
      </c>
      <c r="J277" s="78"/>
      <c r="K277" s="645" t="s">
        <v>209</v>
      </c>
      <c r="L277" s="78"/>
      <c r="M277" s="56"/>
    </row>
    <row r="278" spans="1:13" x14ac:dyDescent="0.2">
      <c r="A278" s="752" t="s">
        <v>467</v>
      </c>
      <c r="B278" s="752"/>
      <c r="C278" s="75" t="s">
        <v>210</v>
      </c>
      <c r="D278" s="75" t="s">
        <v>345</v>
      </c>
      <c r="E278" s="75" t="s">
        <v>346</v>
      </c>
      <c r="F278" s="75" t="s">
        <v>347</v>
      </c>
      <c r="G278" s="75" t="s">
        <v>348</v>
      </c>
      <c r="H278" s="75" t="s">
        <v>349</v>
      </c>
      <c r="I278" s="75" t="s">
        <v>360</v>
      </c>
      <c r="J278" s="49" t="s">
        <v>481</v>
      </c>
      <c r="K278" s="49" t="s">
        <v>579</v>
      </c>
      <c r="L278" s="80" t="s">
        <v>596</v>
      </c>
      <c r="M278" s="707" t="s">
        <v>663</v>
      </c>
    </row>
    <row r="279" spans="1:13" x14ac:dyDescent="0.2">
      <c r="A279" s="45" t="s">
        <v>458</v>
      </c>
      <c r="B279" s="45" t="s">
        <v>456</v>
      </c>
      <c r="C279" s="67">
        <f>C238+C241+C244+C247+C250+C253</f>
        <v>37585</v>
      </c>
      <c r="D279" s="67">
        <f t="shared" ref="D279:I279" si="326">D238+D241+D244+D247+D250+D253</f>
        <v>36554</v>
      </c>
      <c r="E279" s="67">
        <f t="shared" si="326"/>
        <v>37900</v>
      </c>
      <c r="F279" s="67">
        <f t="shared" si="326"/>
        <v>37529</v>
      </c>
      <c r="G279" s="67">
        <f t="shared" si="326"/>
        <v>35408</v>
      </c>
      <c r="H279" s="67">
        <f t="shared" si="326"/>
        <v>38210</v>
      </c>
      <c r="I279" s="67">
        <f t="shared" si="326"/>
        <v>37654</v>
      </c>
      <c r="J279" s="67">
        <f t="shared" ref="J279" si="327">J238+J241+J244+J247+J250+J253</f>
        <v>36752</v>
      </c>
      <c r="K279" s="67">
        <f t="shared" ref="K279:L279" si="328">K238+K241+K244+K247+K250+K253</f>
        <v>34092</v>
      </c>
      <c r="L279" s="67">
        <f t="shared" si="328"/>
        <v>34207</v>
      </c>
      <c r="M279" s="67">
        <f t="shared" ref="M279" si="329">M238+M241+M244+M247+M250+M253</f>
        <v>22799</v>
      </c>
    </row>
    <row r="280" spans="1:13" x14ac:dyDescent="0.2">
      <c r="A280" s="56"/>
      <c r="B280" s="56" t="s">
        <v>457</v>
      </c>
      <c r="C280" s="77">
        <f>C259+C262+C265+C268+C271+C274</f>
        <v>69804</v>
      </c>
      <c r="D280" s="77">
        <f t="shared" ref="D280:I280" si="330">D259+D262+D265+D268+D271+D274</f>
        <v>66397</v>
      </c>
      <c r="E280" s="77">
        <f t="shared" si="330"/>
        <v>69783</v>
      </c>
      <c r="F280" s="77">
        <f t="shared" si="330"/>
        <v>71056</v>
      </c>
      <c r="G280" s="77">
        <f t="shared" si="330"/>
        <v>70775</v>
      </c>
      <c r="H280" s="77">
        <f t="shared" si="330"/>
        <v>73987</v>
      </c>
      <c r="I280" s="77">
        <f t="shared" si="330"/>
        <v>75133</v>
      </c>
      <c r="J280" s="77">
        <f t="shared" ref="J280" si="331">J259+J262+J265+J268+J271+J274</f>
        <v>75673</v>
      </c>
      <c r="K280" s="77">
        <f t="shared" ref="K280:L280" si="332">K259+K262+K265+K268+K271+K274</f>
        <v>78064</v>
      </c>
      <c r="L280" s="77">
        <f t="shared" si="332"/>
        <v>79082</v>
      </c>
      <c r="M280" s="77">
        <f t="shared" ref="M280" si="333">M259+M262+M265+M268+M271+M274</f>
        <v>63324</v>
      </c>
    </row>
    <row r="281" spans="1:13" x14ac:dyDescent="0.2">
      <c r="A281" s="78"/>
      <c r="B281" s="75" t="s">
        <v>455</v>
      </c>
      <c r="C281" s="301">
        <f>SUM(C279:C280)</f>
        <v>107389</v>
      </c>
      <c r="D281" s="301">
        <f t="shared" ref="D281:I281" si="334">SUM(D279:D280)</f>
        <v>102951</v>
      </c>
      <c r="E281" s="301">
        <f t="shared" si="334"/>
        <v>107683</v>
      </c>
      <c r="F281" s="301">
        <f t="shared" si="334"/>
        <v>108585</v>
      </c>
      <c r="G281" s="301">
        <f t="shared" si="334"/>
        <v>106183</v>
      </c>
      <c r="H281" s="301">
        <f t="shared" si="334"/>
        <v>112197</v>
      </c>
      <c r="I281" s="301">
        <f t="shared" si="334"/>
        <v>112787</v>
      </c>
      <c r="J281" s="301">
        <f t="shared" ref="J281" si="335">SUM(J279:J280)</f>
        <v>112425</v>
      </c>
      <c r="K281" s="301">
        <f t="shared" ref="K281:L281" si="336">SUM(K279:K280)</f>
        <v>112156</v>
      </c>
      <c r="L281" s="301">
        <f t="shared" si="336"/>
        <v>113289</v>
      </c>
      <c r="M281" s="301">
        <f t="shared" ref="M281" si="337">SUM(M279:M280)</f>
        <v>86123</v>
      </c>
    </row>
    <row r="282" spans="1:13" x14ac:dyDescent="0.2">
      <c r="A282" s="45" t="s">
        <v>459</v>
      </c>
      <c r="B282" s="45" t="s">
        <v>460</v>
      </c>
      <c r="C282" s="67">
        <f>C178+C186+C194+C202+C210+C218</f>
        <v>4356</v>
      </c>
      <c r="D282" s="67">
        <f t="shared" ref="D282:I282" si="338">D178+D186+D194+D202+D210+D218</f>
        <v>3892</v>
      </c>
      <c r="E282" s="67">
        <f t="shared" si="338"/>
        <v>4387</v>
      </c>
      <c r="F282" s="67">
        <f t="shared" si="338"/>
        <v>4427</v>
      </c>
      <c r="G282" s="67">
        <f t="shared" si="338"/>
        <v>5269</v>
      </c>
      <c r="H282" s="67">
        <f t="shared" si="338"/>
        <v>5213</v>
      </c>
      <c r="I282" s="67">
        <f t="shared" si="338"/>
        <v>5420</v>
      </c>
      <c r="J282" s="67">
        <f t="shared" ref="J282" si="339">J178+J186+J194+J202+J210+J218</f>
        <v>6338</v>
      </c>
      <c r="K282" s="67">
        <f t="shared" ref="K282:L282" si="340">K178+K186+K194+K202+K210+K218</f>
        <v>5650</v>
      </c>
      <c r="L282" s="67">
        <f t="shared" si="340"/>
        <v>7365</v>
      </c>
      <c r="M282" s="67">
        <f t="shared" ref="M282" si="341">M178+M186+M194+M202+M210+M218</f>
        <v>4312</v>
      </c>
    </row>
    <row r="283" spans="1:13" x14ac:dyDescent="0.2">
      <c r="A283" s="56"/>
      <c r="B283" s="56" t="s">
        <v>456</v>
      </c>
      <c r="C283" s="77">
        <f>C239+C242+C245+C248+C251+C254</f>
        <v>7223</v>
      </c>
      <c r="D283" s="77">
        <f t="shared" ref="D283:I283" si="342">D239+D242+D245+D248+D251+D254</f>
        <v>7080</v>
      </c>
      <c r="E283" s="77">
        <f t="shared" si="342"/>
        <v>6797</v>
      </c>
      <c r="F283" s="77">
        <f t="shared" si="342"/>
        <v>6952</v>
      </c>
      <c r="G283" s="77">
        <f t="shared" si="342"/>
        <v>7484</v>
      </c>
      <c r="H283" s="77">
        <f t="shared" si="342"/>
        <v>7937</v>
      </c>
      <c r="I283" s="77">
        <f t="shared" si="342"/>
        <v>8242</v>
      </c>
      <c r="J283" s="77">
        <f t="shared" ref="J283" si="343">J239+J242+J245+J248+J251+J254</f>
        <v>9491</v>
      </c>
      <c r="K283" s="77">
        <f t="shared" ref="K283:L283" si="344">K239+K242+K245+K248+K251+K254</f>
        <v>9102</v>
      </c>
      <c r="L283" s="77">
        <f t="shared" si="344"/>
        <v>10831</v>
      </c>
      <c r="M283" s="77">
        <f t="shared" ref="M283" si="345">M239+M242+M245+M248+M251+M254</f>
        <v>6111</v>
      </c>
    </row>
    <row r="284" spans="1:13" x14ac:dyDescent="0.2">
      <c r="A284" s="56"/>
      <c r="B284" s="56" t="s">
        <v>457</v>
      </c>
      <c r="C284" s="77">
        <f>C260+C263+C266+C269+C272+C275</f>
        <v>6424</v>
      </c>
      <c r="D284" s="77">
        <f t="shared" ref="D284:I284" si="346">D260+D263+D266+D269+D272+D275</f>
        <v>6115</v>
      </c>
      <c r="E284" s="77">
        <f t="shared" si="346"/>
        <v>6403</v>
      </c>
      <c r="F284" s="77">
        <f t="shared" si="346"/>
        <v>6517</v>
      </c>
      <c r="G284" s="77">
        <f t="shared" si="346"/>
        <v>7042</v>
      </c>
      <c r="H284" s="77">
        <f t="shared" si="346"/>
        <v>7498</v>
      </c>
      <c r="I284" s="77">
        <f t="shared" si="346"/>
        <v>7834</v>
      </c>
      <c r="J284" s="77">
        <f t="shared" ref="J284" si="347">J260+J263+J266+J269+J272+J275</f>
        <v>8422</v>
      </c>
      <c r="K284" s="77">
        <f t="shared" ref="K284:L284" si="348">K260+K263+K266+K269+K272+K275</f>
        <v>7719</v>
      </c>
      <c r="L284" s="77">
        <f t="shared" si="348"/>
        <v>9110</v>
      </c>
      <c r="M284" s="77">
        <f t="shared" ref="M284" si="349">M260+M263+M266+M269+M272+M275</f>
        <v>6018</v>
      </c>
    </row>
    <row r="285" spans="1:13" x14ac:dyDescent="0.2">
      <c r="A285" s="78"/>
      <c r="B285" s="75" t="s">
        <v>455</v>
      </c>
      <c r="C285" s="301">
        <f>SUM(C282:C284)</f>
        <v>18003</v>
      </c>
      <c r="D285" s="301">
        <f t="shared" ref="D285:I285" si="350">SUM(D282:D284)</f>
        <v>17087</v>
      </c>
      <c r="E285" s="301">
        <f t="shared" si="350"/>
        <v>17587</v>
      </c>
      <c r="F285" s="301">
        <f t="shared" si="350"/>
        <v>17896</v>
      </c>
      <c r="G285" s="301">
        <f t="shared" si="350"/>
        <v>19795</v>
      </c>
      <c r="H285" s="301">
        <f t="shared" si="350"/>
        <v>20648</v>
      </c>
      <c r="I285" s="301">
        <f t="shared" si="350"/>
        <v>21496</v>
      </c>
      <c r="J285" s="301">
        <f t="shared" ref="J285" si="351">SUM(J282:J284)</f>
        <v>24251</v>
      </c>
      <c r="K285" s="301">
        <f t="shared" ref="K285:L285" si="352">SUM(K282:K284)</f>
        <v>22471</v>
      </c>
      <c r="L285" s="301">
        <f t="shared" si="352"/>
        <v>27306</v>
      </c>
      <c r="M285" s="301">
        <f t="shared" ref="M285" si="353">SUM(M282:M284)</f>
        <v>16441</v>
      </c>
    </row>
    <row r="286" spans="1:13" x14ac:dyDescent="0.2">
      <c r="A286" s="75"/>
      <c r="B286" s="75" t="s">
        <v>461</v>
      </c>
      <c r="C286" s="73">
        <f>C285+C281</f>
        <v>125392</v>
      </c>
      <c r="D286" s="73">
        <f t="shared" ref="D286:I286" si="354">D285+D281</f>
        <v>120038</v>
      </c>
      <c r="E286" s="73">
        <f t="shared" si="354"/>
        <v>125270</v>
      </c>
      <c r="F286" s="73">
        <f t="shared" si="354"/>
        <v>126481</v>
      </c>
      <c r="G286" s="73">
        <f t="shared" si="354"/>
        <v>125978</v>
      </c>
      <c r="H286" s="73">
        <f t="shared" si="354"/>
        <v>132845</v>
      </c>
      <c r="I286" s="73">
        <f t="shared" si="354"/>
        <v>134283</v>
      </c>
      <c r="J286" s="73">
        <f t="shared" ref="J286" si="355">J285+J281</f>
        <v>136676</v>
      </c>
      <c r="K286" s="73">
        <f t="shared" ref="K286:L286" si="356">K285+K281</f>
        <v>134627</v>
      </c>
      <c r="L286" s="73">
        <f t="shared" si="356"/>
        <v>140595</v>
      </c>
      <c r="M286" s="73">
        <f t="shared" ref="M286" si="357">M285+M281</f>
        <v>102564</v>
      </c>
    </row>
  </sheetData>
  <mergeCells count="1">
    <mergeCell ref="A278:B278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40"/>
  <sheetViews>
    <sheetView workbookViewId="0">
      <pane xSplit="2" ySplit="4" topLeftCell="C223" activePane="bottomRight" state="frozen"/>
      <selection pane="topRight" activeCell="C1" sqref="C1"/>
      <selection pane="bottomLeft" activeCell="A5" sqref="A5"/>
      <selection pane="bottomRight" activeCell="H236" sqref="H236"/>
    </sheetView>
  </sheetViews>
  <sheetFormatPr defaultRowHeight="13" x14ac:dyDescent="0.2"/>
  <cols>
    <col min="1" max="1" width="10.6328125" customWidth="1"/>
    <col min="2" max="2" width="16.453125" customWidth="1"/>
    <col min="3" max="11" width="11" customWidth="1"/>
    <col min="12" max="13" width="12.08984375" customWidth="1"/>
    <col min="14" max="14" width="5.6328125" customWidth="1"/>
    <col min="239" max="239" width="15" customWidth="1"/>
    <col min="240" max="250" width="0" hidden="1" customWidth="1"/>
    <col min="251" max="260" width="10" customWidth="1"/>
    <col min="261" max="267" width="11" customWidth="1"/>
    <col min="495" max="495" width="15" customWidth="1"/>
    <col min="496" max="506" width="0" hidden="1" customWidth="1"/>
    <col min="507" max="516" width="10" customWidth="1"/>
    <col min="517" max="523" width="11" customWidth="1"/>
    <col min="751" max="751" width="15" customWidth="1"/>
    <col min="752" max="762" width="0" hidden="1" customWidth="1"/>
    <col min="763" max="772" width="10" customWidth="1"/>
    <col min="773" max="779" width="11" customWidth="1"/>
    <col min="1007" max="1007" width="15" customWidth="1"/>
    <col min="1008" max="1018" width="0" hidden="1" customWidth="1"/>
    <col min="1019" max="1028" width="10" customWidth="1"/>
    <col min="1029" max="1035" width="11" customWidth="1"/>
    <col min="1263" max="1263" width="15" customWidth="1"/>
    <col min="1264" max="1274" width="0" hidden="1" customWidth="1"/>
    <col min="1275" max="1284" width="10" customWidth="1"/>
    <col min="1285" max="1291" width="11" customWidth="1"/>
    <col min="1519" max="1519" width="15" customWidth="1"/>
    <col min="1520" max="1530" width="0" hidden="1" customWidth="1"/>
    <col min="1531" max="1540" width="10" customWidth="1"/>
    <col min="1541" max="1547" width="11" customWidth="1"/>
    <col min="1775" max="1775" width="15" customWidth="1"/>
    <col min="1776" max="1786" width="0" hidden="1" customWidth="1"/>
    <col min="1787" max="1796" width="10" customWidth="1"/>
    <col min="1797" max="1803" width="11" customWidth="1"/>
    <col min="2031" max="2031" width="15" customWidth="1"/>
    <col min="2032" max="2042" width="0" hidden="1" customWidth="1"/>
    <col min="2043" max="2052" width="10" customWidth="1"/>
    <col min="2053" max="2059" width="11" customWidth="1"/>
    <col min="2287" max="2287" width="15" customWidth="1"/>
    <col min="2288" max="2298" width="0" hidden="1" customWidth="1"/>
    <col min="2299" max="2308" width="10" customWidth="1"/>
    <col min="2309" max="2315" width="11" customWidth="1"/>
    <col min="2543" max="2543" width="15" customWidth="1"/>
    <col min="2544" max="2554" width="0" hidden="1" customWidth="1"/>
    <col min="2555" max="2564" width="10" customWidth="1"/>
    <col min="2565" max="2571" width="11" customWidth="1"/>
    <col min="2799" max="2799" width="15" customWidth="1"/>
    <col min="2800" max="2810" width="0" hidden="1" customWidth="1"/>
    <col min="2811" max="2820" width="10" customWidth="1"/>
    <col min="2821" max="2827" width="11" customWidth="1"/>
    <col min="3055" max="3055" width="15" customWidth="1"/>
    <col min="3056" max="3066" width="0" hidden="1" customWidth="1"/>
    <col min="3067" max="3076" width="10" customWidth="1"/>
    <col min="3077" max="3083" width="11" customWidth="1"/>
    <col min="3311" max="3311" width="15" customWidth="1"/>
    <col min="3312" max="3322" width="0" hidden="1" customWidth="1"/>
    <col min="3323" max="3332" width="10" customWidth="1"/>
    <col min="3333" max="3339" width="11" customWidth="1"/>
    <col min="3567" max="3567" width="15" customWidth="1"/>
    <col min="3568" max="3578" width="0" hidden="1" customWidth="1"/>
    <col min="3579" max="3588" width="10" customWidth="1"/>
    <col min="3589" max="3595" width="11" customWidth="1"/>
    <col min="3823" max="3823" width="15" customWidth="1"/>
    <col min="3824" max="3834" width="0" hidden="1" customWidth="1"/>
    <col min="3835" max="3844" width="10" customWidth="1"/>
    <col min="3845" max="3851" width="11" customWidth="1"/>
    <col min="4079" max="4079" width="15" customWidth="1"/>
    <col min="4080" max="4090" width="0" hidden="1" customWidth="1"/>
    <col min="4091" max="4100" width="10" customWidth="1"/>
    <col min="4101" max="4107" width="11" customWidth="1"/>
    <col min="4335" max="4335" width="15" customWidth="1"/>
    <col min="4336" max="4346" width="0" hidden="1" customWidth="1"/>
    <col min="4347" max="4356" width="10" customWidth="1"/>
    <col min="4357" max="4363" width="11" customWidth="1"/>
    <col min="4591" max="4591" width="15" customWidth="1"/>
    <col min="4592" max="4602" width="0" hidden="1" customWidth="1"/>
    <col min="4603" max="4612" width="10" customWidth="1"/>
    <col min="4613" max="4619" width="11" customWidth="1"/>
    <col min="4847" max="4847" width="15" customWidth="1"/>
    <col min="4848" max="4858" width="0" hidden="1" customWidth="1"/>
    <col min="4859" max="4868" width="10" customWidth="1"/>
    <col min="4869" max="4875" width="11" customWidth="1"/>
    <col min="5103" max="5103" width="15" customWidth="1"/>
    <col min="5104" max="5114" width="0" hidden="1" customWidth="1"/>
    <col min="5115" max="5124" width="10" customWidth="1"/>
    <col min="5125" max="5131" width="11" customWidth="1"/>
    <col min="5359" max="5359" width="15" customWidth="1"/>
    <col min="5360" max="5370" width="0" hidden="1" customWidth="1"/>
    <col min="5371" max="5380" width="10" customWidth="1"/>
    <col min="5381" max="5387" width="11" customWidth="1"/>
    <col min="5615" max="5615" width="15" customWidth="1"/>
    <col min="5616" max="5626" width="0" hidden="1" customWidth="1"/>
    <col min="5627" max="5636" width="10" customWidth="1"/>
    <col min="5637" max="5643" width="11" customWidth="1"/>
    <col min="5871" max="5871" width="15" customWidth="1"/>
    <col min="5872" max="5882" width="0" hidden="1" customWidth="1"/>
    <col min="5883" max="5892" width="10" customWidth="1"/>
    <col min="5893" max="5899" width="11" customWidth="1"/>
    <col min="6127" max="6127" width="15" customWidth="1"/>
    <col min="6128" max="6138" width="0" hidden="1" customWidth="1"/>
    <col min="6139" max="6148" width="10" customWidth="1"/>
    <col min="6149" max="6155" width="11" customWidth="1"/>
    <col min="6383" max="6383" width="15" customWidth="1"/>
    <col min="6384" max="6394" width="0" hidden="1" customWidth="1"/>
    <col min="6395" max="6404" width="10" customWidth="1"/>
    <col min="6405" max="6411" width="11" customWidth="1"/>
    <col min="6639" max="6639" width="15" customWidth="1"/>
    <col min="6640" max="6650" width="0" hidden="1" customWidth="1"/>
    <col min="6651" max="6660" width="10" customWidth="1"/>
    <col min="6661" max="6667" width="11" customWidth="1"/>
    <col min="6895" max="6895" width="15" customWidth="1"/>
    <col min="6896" max="6906" width="0" hidden="1" customWidth="1"/>
    <col min="6907" max="6916" width="10" customWidth="1"/>
    <col min="6917" max="6923" width="11" customWidth="1"/>
    <col min="7151" max="7151" width="15" customWidth="1"/>
    <col min="7152" max="7162" width="0" hidden="1" customWidth="1"/>
    <col min="7163" max="7172" width="10" customWidth="1"/>
    <col min="7173" max="7179" width="11" customWidth="1"/>
    <col min="7407" max="7407" width="15" customWidth="1"/>
    <col min="7408" max="7418" width="0" hidden="1" customWidth="1"/>
    <col min="7419" max="7428" width="10" customWidth="1"/>
    <col min="7429" max="7435" width="11" customWidth="1"/>
    <col min="7663" max="7663" width="15" customWidth="1"/>
    <col min="7664" max="7674" width="0" hidden="1" customWidth="1"/>
    <col min="7675" max="7684" width="10" customWidth="1"/>
    <col min="7685" max="7691" width="11" customWidth="1"/>
    <col min="7919" max="7919" width="15" customWidth="1"/>
    <col min="7920" max="7930" width="0" hidden="1" customWidth="1"/>
    <col min="7931" max="7940" width="10" customWidth="1"/>
    <col min="7941" max="7947" width="11" customWidth="1"/>
    <col min="8175" max="8175" width="15" customWidth="1"/>
    <col min="8176" max="8186" width="0" hidden="1" customWidth="1"/>
    <col min="8187" max="8196" width="10" customWidth="1"/>
    <col min="8197" max="8203" width="11" customWidth="1"/>
    <col min="8431" max="8431" width="15" customWidth="1"/>
    <col min="8432" max="8442" width="0" hidden="1" customWidth="1"/>
    <col min="8443" max="8452" width="10" customWidth="1"/>
    <col min="8453" max="8459" width="11" customWidth="1"/>
    <col min="8687" max="8687" width="15" customWidth="1"/>
    <col min="8688" max="8698" width="0" hidden="1" customWidth="1"/>
    <col min="8699" max="8708" width="10" customWidth="1"/>
    <col min="8709" max="8715" width="11" customWidth="1"/>
    <col min="8943" max="8943" width="15" customWidth="1"/>
    <col min="8944" max="8954" width="0" hidden="1" customWidth="1"/>
    <col min="8955" max="8964" width="10" customWidth="1"/>
    <col min="8965" max="8971" width="11" customWidth="1"/>
    <col min="9199" max="9199" width="15" customWidth="1"/>
    <col min="9200" max="9210" width="0" hidden="1" customWidth="1"/>
    <col min="9211" max="9220" width="10" customWidth="1"/>
    <col min="9221" max="9227" width="11" customWidth="1"/>
    <col min="9455" max="9455" width="15" customWidth="1"/>
    <col min="9456" max="9466" width="0" hidden="1" customWidth="1"/>
    <col min="9467" max="9476" width="10" customWidth="1"/>
    <col min="9477" max="9483" width="11" customWidth="1"/>
    <col min="9711" max="9711" width="15" customWidth="1"/>
    <col min="9712" max="9722" width="0" hidden="1" customWidth="1"/>
    <col min="9723" max="9732" width="10" customWidth="1"/>
    <col min="9733" max="9739" width="11" customWidth="1"/>
    <col min="9967" max="9967" width="15" customWidth="1"/>
    <col min="9968" max="9978" width="0" hidden="1" customWidth="1"/>
    <col min="9979" max="9988" width="10" customWidth="1"/>
    <col min="9989" max="9995" width="11" customWidth="1"/>
    <col min="10223" max="10223" width="15" customWidth="1"/>
    <col min="10224" max="10234" width="0" hidden="1" customWidth="1"/>
    <col min="10235" max="10244" width="10" customWidth="1"/>
    <col min="10245" max="10251" width="11" customWidth="1"/>
    <col min="10479" max="10479" width="15" customWidth="1"/>
    <col min="10480" max="10490" width="0" hidden="1" customWidth="1"/>
    <col min="10491" max="10500" width="10" customWidth="1"/>
    <col min="10501" max="10507" width="11" customWidth="1"/>
    <col min="10735" max="10735" width="15" customWidth="1"/>
    <col min="10736" max="10746" width="0" hidden="1" customWidth="1"/>
    <col min="10747" max="10756" width="10" customWidth="1"/>
    <col min="10757" max="10763" width="11" customWidth="1"/>
    <col min="10991" max="10991" width="15" customWidth="1"/>
    <col min="10992" max="11002" width="0" hidden="1" customWidth="1"/>
    <col min="11003" max="11012" width="10" customWidth="1"/>
    <col min="11013" max="11019" width="11" customWidth="1"/>
    <col min="11247" max="11247" width="15" customWidth="1"/>
    <col min="11248" max="11258" width="0" hidden="1" customWidth="1"/>
    <col min="11259" max="11268" width="10" customWidth="1"/>
    <col min="11269" max="11275" width="11" customWidth="1"/>
    <col min="11503" max="11503" width="15" customWidth="1"/>
    <col min="11504" max="11514" width="0" hidden="1" customWidth="1"/>
    <col min="11515" max="11524" width="10" customWidth="1"/>
    <col min="11525" max="11531" width="11" customWidth="1"/>
    <col min="11759" max="11759" width="15" customWidth="1"/>
    <col min="11760" max="11770" width="0" hidden="1" customWidth="1"/>
    <col min="11771" max="11780" width="10" customWidth="1"/>
    <col min="11781" max="11787" width="11" customWidth="1"/>
    <col min="12015" max="12015" width="15" customWidth="1"/>
    <col min="12016" max="12026" width="0" hidden="1" customWidth="1"/>
    <col min="12027" max="12036" width="10" customWidth="1"/>
    <col min="12037" max="12043" width="11" customWidth="1"/>
    <col min="12271" max="12271" width="15" customWidth="1"/>
    <col min="12272" max="12282" width="0" hidden="1" customWidth="1"/>
    <col min="12283" max="12292" width="10" customWidth="1"/>
    <col min="12293" max="12299" width="11" customWidth="1"/>
    <col min="12527" max="12527" width="15" customWidth="1"/>
    <col min="12528" max="12538" width="0" hidden="1" customWidth="1"/>
    <col min="12539" max="12548" width="10" customWidth="1"/>
    <col min="12549" max="12555" width="11" customWidth="1"/>
    <col min="12783" max="12783" width="15" customWidth="1"/>
    <col min="12784" max="12794" width="0" hidden="1" customWidth="1"/>
    <col min="12795" max="12804" width="10" customWidth="1"/>
    <col min="12805" max="12811" width="11" customWidth="1"/>
    <col min="13039" max="13039" width="15" customWidth="1"/>
    <col min="13040" max="13050" width="0" hidden="1" customWidth="1"/>
    <col min="13051" max="13060" width="10" customWidth="1"/>
    <col min="13061" max="13067" width="11" customWidth="1"/>
    <col min="13295" max="13295" width="15" customWidth="1"/>
    <col min="13296" max="13306" width="0" hidden="1" customWidth="1"/>
    <col min="13307" max="13316" width="10" customWidth="1"/>
    <col min="13317" max="13323" width="11" customWidth="1"/>
    <col min="13551" max="13551" width="15" customWidth="1"/>
    <col min="13552" max="13562" width="0" hidden="1" customWidth="1"/>
    <col min="13563" max="13572" width="10" customWidth="1"/>
    <col min="13573" max="13579" width="11" customWidth="1"/>
    <col min="13807" max="13807" width="15" customWidth="1"/>
    <col min="13808" max="13818" width="0" hidden="1" customWidth="1"/>
    <col min="13819" max="13828" width="10" customWidth="1"/>
    <col min="13829" max="13835" width="11" customWidth="1"/>
    <col min="14063" max="14063" width="15" customWidth="1"/>
    <col min="14064" max="14074" width="0" hidden="1" customWidth="1"/>
    <col min="14075" max="14084" width="10" customWidth="1"/>
    <col min="14085" max="14091" width="11" customWidth="1"/>
    <col min="14319" max="14319" width="15" customWidth="1"/>
    <col min="14320" max="14330" width="0" hidden="1" customWidth="1"/>
    <col min="14331" max="14340" width="10" customWidth="1"/>
    <col min="14341" max="14347" width="11" customWidth="1"/>
    <col min="14575" max="14575" width="15" customWidth="1"/>
    <col min="14576" max="14586" width="0" hidden="1" customWidth="1"/>
    <col min="14587" max="14596" width="10" customWidth="1"/>
    <col min="14597" max="14603" width="11" customWidth="1"/>
    <col min="14831" max="14831" width="15" customWidth="1"/>
    <col min="14832" max="14842" width="0" hidden="1" customWidth="1"/>
    <col min="14843" max="14852" width="10" customWidth="1"/>
    <col min="14853" max="14859" width="11" customWidth="1"/>
    <col min="15087" max="15087" width="15" customWidth="1"/>
    <col min="15088" max="15098" width="0" hidden="1" customWidth="1"/>
    <col min="15099" max="15108" width="10" customWidth="1"/>
    <col min="15109" max="15115" width="11" customWidth="1"/>
    <col min="15343" max="15343" width="15" customWidth="1"/>
    <col min="15344" max="15354" width="0" hidden="1" customWidth="1"/>
    <col min="15355" max="15364" width="10" customWidth="1"/>
    <col min="15365" max="15371" width="11" customWidth="1"/>
    <col min="15599" max="15599" width="15" customWidth="1"/>
    <col min="15600" max="15610" width="0" hidden="1" customWidth="1"/>
    <col min="15611" max="15620" width="10" customWidth="1"/>
    <col min="15621" max="15627" width="11" customWidth="1"/>
    <col min="15855" max="15855" width="15" customWidth="1"/>
    <col min="15856" max="15866" width="0" hidden="1" customWidth="1"/>
    <col min="15867" max="15876" width="10" customWidth="1"/>
    <col min="15877" max="15883" width="11" customWidth="1"/>
    <col min="16111" max="16111" width="15" customWidth="1"/>
    <col min="16112" max="16122" width="0" hidden="1" customWidth="1"/>
    <col min="16123" max="16132" width="10" customWidth="1"/>
    <col min="16133" max="16139" width="11" customWidth="1"/>
  </cols>
  <sheetData>
    <row r="1" spans="1:19" x14ac:dyDescent="0.2">
      <c r="A1" s="41" t="s">
        <v>639</v>
      </c>
    </row>
    <row r="2" spans="1:19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9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  <c r="N3" s="249"/>
    </row>
    <row r="4" spans="1:19" x14ac:dyDescent="0.2">
      <c r="A4" s="48"/>
      <c r="B4" s="64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  <c r="N4" s="295"/>
    </row>
    <row r="5" spans="1:19" x14ac:dyDescent="0.2">
      <c r="A5" s="52" t="s">
        <v>82</v>
      </c>
      <c r="B5" s="65"/>
      <c r="C5" s="509">
        <v>8662</v>
      </c>
      <c r="D5" s="509">
        <v>9768</v>
      </c>
      <c r="E5" s="509">
        <v>9010</v>
      </c>
      <c r="F5" s="509">
        <v>9851.8520000000008</v>
      </c>
      <c r="G5" s="509">
        <v>10022</v>
      </c>
      <c r="H5" s="509">
        <v>12878</v>
      </c>
      <c r="I5" s="509">
        <v>11303.536</v>
      </c>
      <c r="J5" s="433">
        <v>10964</v>
      </c>
      <c r="K5" s="61">
        <v>10328</v>
      </c>
      <c r="L5" s="61">
        <v>10366.137000000001</v>
      </c>
      <c r="M5" s="61">
        <v>4300.3919999999998</v>
      </c>
    </row>
    <row r="6" spans="1:19" x14ac:dyDescent="0.2">
      <c r="A6" s="54" t="s">
        <v>83</v>
      </c>
      <c r="B6" s="52"/>
      <c r="C6" s="517">
        <v>1924</v>
      </c>
      <c r="D6" s="517">
        <v>2156</v>
      </c>
      <c r="E6" s="524">
        <v>1724</v>
      </c>
      <c r="F6" s="524">
        <v>1785</v>
      </c>
      <c r="G6" s="503"/>
      <c r="H6" s="503"/>
      <c r="I6" s="503"/>
      <c r="J6" s="433"/>
      <c r="K6" s="61"/>
      <c r="L6" s="61"/>
      <c r="M6" s="61"/>
    </row>
    <row r="7" spans="1:19" x14ac:dyDescent="0.2">
      <c r="A7" s="52" t="s">
        <v>84</v>
      </c>
      <c r="B7" s="54" t="s">
        <v>149</v>
      </c>
      <c r="C7" s="526">
        <v>7775</v>
      </c>
      <c r="D7" s="526">
        <v>8778</v>
      </c>
      <c r="E7" s="527">
        <v>8210</v>
      </c>
      <c r="F7" s="527">
        <v>9022.09</v>
      </c>
      <c r="G7" s="527">
        <v>9182</v>
      </c>
      <c r="H7" s="527">
        <v>11108</v>
      </c>
      <c r="I7" s="527">
        <v>9953.5360000000001</v>
      </c>
      <c r="J7" s="433">
        <v>9867</v>
      </c>
      <c r="K7" s="61">
        <v>8871</v>
      </c>
      <c r="L7" s="61">
        <v>9385.0529999999999</v>
      </c>
      <c r="M7" s="61">
        <v>3806.125</v>
      </c>
      <c r="P7" s="646" t="s">
        <v>150</v>
      </c>
    </row>
    <row r="8" spans="1:19" x14ac:dyDescent="0.2">
      <c r="A8" s="58"/>
      <c r="B8" s="59" t="s">
        <v>86</v>
      </c>
      <c r="C8" s="528">
        <v>887</v>
      </c>
      <c r="D8" s="528">
        <v>990</v>
      </c>
      <c r="E8" s="82">
        <v>800</v>
      </c>
      <c r="F8" s="82">
        <v>829.76200000000017</v>
      </c>
      <c r="G8" s="527">
        <v>840</v>
      </c>
      <c r="H8" s="527">
        <v>1770</v>
      </c>
      <c r="I8" s="527">
        <v>1350</v>
      </c>
      <c r="J8" s="433">
        <v>1097</v>
      </c>
      <c r="K8" s="61">
        <v>1457</v>
      </c>
      <c r="L8" s="61">
        <v>981.08399999999995</v>
      </c>
      <c r="M8" s="61">
        <v>494.267</v>
      </c>
      <c r="P8" s="49" t="s">
        <v>137</v>
      </c>
      <c r="Q8" s="50" t="s">
        <v>77</v>
      </c>
      <c r="R8" s="50" t="s">
        <v>78</v>
      </c>
      <c r="S8" s="50" t="s">
        <v>79</v>
      </c>
    </row>
    <row r="9" spans="1:19" x14ac:dyDescent="0.2">
      <c r="A9" s="54" t="s">
        <v>87</v>
      </c>
      <c r="B9" s="52"/>
      <c r="C9" s="503">
        <v>887</v>
      </c>
      <c r="D9" s="503">
        <v>990</v>
      </c>
      <c r="E9" s="503">
        <v>800</v>
      </c>
      <c r="F9" s="503">
        <v>829.76200000000017</v>
      </c>
      <c r="G9" s="509">
        <v>840</v>
      </c>
      <c r="H9" s="509">
        <v>1770.6020000000001</v>
      </c>
      <c r="I9" s="509">
        <v>1350</v>
      </c>
      <c r="J9" s="98">
        <v>1097</v>
      </c>
      <c r="K9" s="74">
        <v>1457</v>
      </c>
      <c r="L9" s="74">
        <v>981.08400000000006</v>
      </c>
      <c r="M9" s="74">
        <v>494.267</v>
      </c>
      <c r="P9" s="74">
        <v>2811</v>
      </c>
      <c r="Q9" s="74">
        <v>3146</v>
      </c>
      <c r="R9" s="74">
        <v>2524</v>
      </c>
      <c r="S9" s="74">
        <v>2614.7620000000002</v>
      </c>
    </row>
    <row r="10" spans="1:19" x14ac:dyDescent="0.2">
      <c r="A10" s="52" t="s">
        <v>84</v>
      </c>
      <c r="B10" s="54" t="s">
        <v>88</v>
      </c>
      <c r="C10" s="529">
        <v>532</v>
      </c>
      <c r="D10" s="529">
        <v>659</v>
      </c>
      <c r="E10" s="529">
        <v>546</v>
      </c>
      <c r="F10" s="529">
        <v>525.76200000000017</v>
      </c>
      <c r="G10" s="530">
        <v>619</v>
      </c>
      <c r="H10" s="647">
        <v>1327.2280000000001</v>
      </c>
      <c r="I10" s="530">
        <v>974</v>
      </c>
      <c r="J10" s="433">
        <v>768</v>
      </c>
      <c r="K10" s="61">
        <v>1080</v>
      </c>
      <c r="L10" s="61">
        <v>750.50300000000004</v>
      </c>
      <c r="M10" s="61">
        <v>368.52699999999999</v>
      </c>
      <c r="P10" s="55">
        <v>1684</v>
      </c>
      <c r="Q10" s="55">
        <v>2096</v>
      </c>
      <c r="R10" s="55">
        <v>1720</v>
      </c>
      <c r="S10" s="55">
        <v>1655.4829999999999</v>
      </c>
    </row>
    <row r="11" spans="1:19" x14ac:dyDescent="0.2">
      <c r="A11" s="52"/>
      <c r="B11" s="54" t="s">
        <v>112</v>
      </c>
      <c r="C11" s="531">
        <v>86</v>
      </c>
      <c r="D11" s="531">
        <v>86</v>
      </c>
      <c r="E11" s="531">
        <v>36</v>
      </c>
      <c r="F11" s="531">
        <v>73</v>
      </c>
      <c r="G11" s="524">
        <v>136</v>
      </c>
      <c r="H11" s="524">
        <v>230.79400000000001</v>
      </c>
      <c r="I11" s="524">
        <v>160</v>
      </c>
      <c r="J11" s="433">
        <v>204</v>
      </c>
      <c r="K11" s="61">
        <v>182</v>
      </c>
      <c r="L11" s="61">
        <v>106.154</v>
      </c>
      <c r="M11" s="61">
        <v>72.861999999999995</v>
      </c>
      <c r="P11" s="55">
        <v>273</v>
      </c>
      <c r="Q11" s="55">
        <v>272</v>
      </c>
      <c r="R11" s="55">
        <v>115</v>
      </c>
      <c r="S11" s="55">
        <v>229.64699999999999</v>
      </c>
    </row>
    <row r="12" spans="1:19" x14ac:dyDescent="0.2">
      <c r="A12" s="52"/>
      <c r="B12" s="54" t="s">
        <v>113</v>
      </c>
      <c r="C12" s="531">
        <v>0</v>
      </c>
      <c r="D12" s="531">
        <v>0</v>
      </c>
      <c r="E12" s="531">
        <v>0</v>
      </c>
      <c r="F12" s="531">
        <v>0</v>
      </c>
      <c r="G12" s="524">
        <v>0</v>
      </c>
      <c r="H12" s="524">
        <v>118.206</v>
      </c>
      <c r="I12" s="524">
        <v>0</v>
      </c>
      <c r="J12" s="433">
        <v>0</v>
      </c>
      <c r="K12" s="61">
        <v>0</v>
      </c>
      <c r="L12" s="61">
        <v>1.4E-2</v>
      </c>
      <c r="M12" s="61">
        <v>2.3E-2</v>
      </c>
      <c r="P12" s="55">
        <v>1</v>
      </c>
      <c r="Q12" s="55">
        <v>1</v>
      </c>
      <c r="R12" s="55">
        <v>1</v>
      </c>
      <c r="S12" s="55">
        <v>0.34799999999999998</v>
      </c>
    </row>
    <row r="13" spans="1:19" x14ac:dyDescent="0.2">
      <c r="A13" s="52"/>
      <c r="B13" s="54" t="s">
        <v>114</v>
      </c>
      <c r="C13" s="531">
        <v>75</v>
      </c>
      <c r="D13" s="531">
        <v>65</v>
      </c>
      <c r="E13" s="531">
        <v>68</v>
      </c>
      <c r="F13" s="531">
        <v>75</v>
      </c>
      <c r="G13" s="524">
        <v>34</v>
      </c>
      <c r="H13" s="524">
        <v>35.847000000000001</v>
      </c>
      <c r="I13" s="524">
        <v>38</v>
      </c>
      <c r="J13" s="433">
        <v>37</v>
      </c>
      <c r="K13" s="61">
        <v>34</v>
      </c>
      <c r="L13" s="61">
        <v>17.099</v>
      </c>
      <c r="M13" s="61">
        <v>34.728999999999999</v>
      </c>
      <c r="P13" s="55">
        <v>237</v>
      </c>
      <c r="Q13" s="55">
        <v>205</v>
      </c>
      <c r="R13" s="55">
        <v>216</v>
      </c>
      <c r="S13" s="55">
        <v>237.89500000000001</v>
      </c>
    </row>
    <row r="14" spans="1:19" x14ac:dyDescent="0.2">
      <c r="A14" s="52"/>
      <c r="B14" s="54" t="s">
        <v>92</v>
      </c>
      <c r="C14" s="531">
        <v>0</v>
      </c>
      <c r="D14" s="531">
        <v>0</v>
      </c>
      <c r="E14" s="531">
        <v>0</v>
      </c>
      <c r="F14" s="531">
        <v>0</v>
      </c>
      <c r="G14" s="524">
        <v>0</v>
      </c>
      <c r="H14" s="524">
        <v>0</v>
      </c>
      <c r="I14" s="524">
        <v>0</v>
      </c>
      <c r="J14" s="433">
        <v>0</v>
      </c>
      <c r="K14" s="61">
        <v>0</v>
      </c>
      <c r="L14" s="61">
        <v>0</v>
      </c>
      <c r="M14" s="61">
        <v>0</v>
      </c>
      <c r="P14" s="55">
        <v>0</v>
      </c>
      <c r="Q14" s="55">
        <v>0</v>
      </c>
      <c r="R14" s="55">
        <v>0</v>
      </c>
      <c r="S14" s="55">
        <v>0</v>
      </c>
    </row>
    <row r="15" spans="1:19" x14ac:dyDescent="0.2">
      <c r="A15" s="52"/>
      <c r="B15" s="54" t="s">
        <v>93</v>
      </c>
      <c r="C15" s="531">
        <v>0</v>
      </c>
      <c r="D15" s="531">
        <v>0</v>
      </c>
      <c r="E15" s="531">
        <v>0</v>
      </c>
      <c r="F15" s="531">
        <v>0</v>
      </c>
      <c r="G15" s="524">
        <v>0</v>
      </c>
      <c r="H15" s="524">
        <v>0</v>
      </c>
      <c r="I15" s="524">
        <v>0</v>
      </c>
      <c r="J15" s="433">
        <v>0</v>
      </c>
      <c r="K15" s="61">
        <v>0</v>
      </c>
      <c r="L15" s="61">
        <v>0</v>
      </c>
      <c r="M15" s="61">
        <v>0</v>
      </c>
      <c r="P15" s="55">
        <v>0</v>
      </c>
      <c r="Q15" s="55">
        <v>0</v>
      </c>
      <c r="R15" s="55">
        <v>0</v>
      </c>
      <c r="S15" s="55">
        <v>0</v>
      </c>
    </row>
    <row r="16" spans="1:19" x14ac:dyDescent="0.2">
      <c r="A16" s="58"/>
      <c r="B16" s="59" t="s">
        <v>103</v>
      </c>
      <c r="C16" s="532">
        <v>194</v>
      </c>
      <c r="D16" s="532">
        <v>180</v>
      </c>
      <c r="E16" s="532">
        <v>150</v>
      </c>
      <c r="F16" s="532">
        <v>156</v>
      </c>
      <c r="G16" s="525">
        <v>51</v>
      </c>
      <c r="H16" s="525">
        <v>58.527000000000001</v>
      </c>
      <c r="I16" s="525">
        <v>178</v>
      </c>
      <c r="J16" s="433">
        <v>88</v>
      </c>
      <c r="K16" s="61">
        <v>161</v>
      </c>
      <c r="L16" s="61">
        <v>107.31399999999999</v>
      </c>
      <c r="M16" s="61">
        <v>18.126000000000001</v>
      </c>
      <c r="P16" s="60">
        <v>616</v>
      </c>
      <c r="Q16" s="60">
        <v>572</v>
      </c>
      <c r="R16" s="60">
        <v>472</v>
      </c>
      <c r="S16" s="55">
        <v>491.38900000000001</v>
      </c>
    </row>
    <row r="17" spans="1:19" x14ac:dyDescent="0.2">
      <c r="A17" s="52" t="s">
        <v>95</v>
      </c>
      <c r="B17" s="52"/>
      <c r="C17" s="503"/>
      <c r="D17" s="503"/>
      <c r="E17" s="503"/>
      <c r="F17" s="503"/>
      <c r="G17" s="503"/>
      <c r="H17" s="503"/>
      <c r="I17" s="503"/>
      <c r="J17" s="96"/>
      <c r="K17" s="53"/>
      <c r="L17" s="53"/>
      <c r="M17" s="53"/>
      <c r="P17" s="81">
        <v>887</v>
      </c>
      <c r="Q17" s="81">
        <v>990</v>
      </c>
      <c r="R17" s="82">
        <v>800</v>
      </c>
      <c r="S17" s="83">
        <v>829.76200000000017</v>
      </c>
    </row>
    <row r="18" spans="1:19" x14ac:dyDescent="0.2">
      <c r="A18" s="52" t="s">
        <v>84</v>
      </c>
      <c r="B18" s="52" t="s">
        <v>96</v>
      </c>
      <c r="C18" s="503">
        <v>7164</v>
      </c>
      <c r="D18" s="517"/>
      <c r="E18" s="524"/>
      <c r="F18" s="524"/>
      <c r="G18" s="524"/>
      <c r="H18" s="524"/>
      <c r="I18" s="524"/>
      <c r="J18" s="95"/>
      <c r="K18" s="55"/>
      <c r="L18" s="55"/>
      <c r="M18" s="55"/>
    </row>
    <row r="19" spans="1:19" x14ac:dyDescent="0.2">
      <c r="A19" s="52"/>
      <c r="B19" s="52" t="s">
        <v>97</v>
      </c>
      <c r="C19" s="503">
        <v>1498</v>
      </c>
      <c r="D19" s="517"/>
      <c r="E19" s="524"/>
      <c r="F19" s="524"/>
      <c r="G19" s="524"/>
      <c r="H19" s="524"/>
      <c r="I19" s="524"/>
      <c r="J19" s="95"/>
      <c r="K19" s="55"/>
      <c r="L19" s="55"/>
      <c r="M19" s="55"/>
    </row>
    <row r="20" spans="1:19" x14ac:dyDescent="0.2">
      <c r="A20" s="58"/>
      <c r="B20" s="58" t="s">
        <v>98</v>
      </c>
      <c r="C20" s="504"/>
      <c r="D20" s="503"/>
      <c r="E20" s="503"/>
      <c r="F20" s="503"/>
      <c r="G20" s="503"/>
      <c r="H20" s="503"/>
      <c r="I20" s="503"/>
      <c r="J20" s="97"/>
      <c r="K20" s="60"/>
      <c r="L20" s="60"/>
      <c r="M20" s="60"/>
    </row>
    <row r="21" spans="1:19" x14ac:dyDescent="0.2">
      <c r="A21" s="54" t="s">
        <v>99</v>
      </c>
      <c r="B21" s="52"/>
      <c r="C21" s="503">
        <v>8662</v>
      </c>
      <c r="D21" s="509">
        <v>9768</v>
      </c>
      <c r="E21" s="53">
        <v>9010</v>
      </c>
      <c r="F21" s="53">
        <v>9851.8520000000008</v>
      </c>
      <c r="G21" s="53">
        <v>10022</v>
      </c>
      <c r="H21" s="53">
        <v>12878</v>
      </c>
      <c r="I21" s="53">
        <v>11303.536</v>
      </c>
      <c r="J21" s="433">
        <v>10964</v>
      </c>
      <c r="K21" s="61">
        <v>10328</v>
      </c>
      <c r="L21" s="61">
        <v>10366.137000000001</v>
      </c>
      <c r="M21" s="61">
        <v>4300.3919999999998</v>
      </c>
    </row>
    <row r="22" spans="1:19" x14ac:dyDescent="0.2">
      <c r="A22" s="52" t="s">
        <v>84</v>
      </c>
      <c r="B22" s="54" t="s">
        <v>146</v>
      </c>
      <c r="C22" s="503">
        <v>4929</v>
      </c>
      <c r="D22" s="503">
        <v>5568</v>
      </c>
      <c r="E22" s="506">
        <v>5136</v>
      </c>
      <c r="F22" s="506">
        <v>5616</v>
      </c>
      <c r="G22" s="506">
        <v>5713</v>
      </c>
      <c r="H22" s="506">
        <v>7341</v>
      </c>
      <c r="I22" s="506">
        <v>6443</v>
      </c>
      <c r="J22" s="433">
        <v>6249</v>
      </c>
      <c r="K22" s="61">
        <v>5887</v>
      </c>
      <c r="L22" s="61">
        <v>5909</v>
      </c>
      <c r="M22" s="61">
        <v>2451</v>
      </c>
    </row>
    <row r="23" spans="1:19" x14ac:dyDescent="0.2">
      <c r="A23" s="52"/>
      <c r="B23" s="54" t="s">
        <v>101</v>
      </c>
      <c r="C23" s="503">
        <v>546</v>
      </c>
      <c r="D23" s="503">
        <v>586</v>
      </c>
      <c r="E23" s="506">
        <v>541</v>
      </c>
      <c r="F23" s="506">
        <v>592</v>
      </c>
      <c r="G23" s="506">
        <v>602</v>
      </c>
      <c r="H23" s="506">
        <v>774</v>
      </c>
      <c r="I23" s="506">
        <v>679</v>
      </c>
      <c r="J23" s="433">
        <v>659</v>
      </c>
      <c r="K23" s="61">
        <v>621</v>
      </c>
      <c r="L23" s="61">
        <v>623</v>
      </c>
      <c r="M23" s="61">
        <v>258</v>
      </c>
    </row>
    <row r="24" spans="1:19" x14ac:dyDescent="0.2">
      <c r="A24" s="52"/>
      <c r="B24" s="54" t="s">
        <v>102</v>
      </c>
      <c r="C24" s="503">
        <v>2720</v>
      </c>
      <c r="D24" s="503">
        <v>3028</v>
      </c>
      <c r="E24" s="506">
        <v>2792</v>
      </c>
      <c r="F24" s="506">
        <v>3051.8520000000008</v>
      </c>
      <c r="G24" s="506">
        <v>3105</v>
      </c>
      <c r="H24" s="506">
        <v>3989</v>
      </c>
      <c r="I24" s="506">
        <v>3502.5360000000001</v>
      </c>
      <c r="J24" s="433">
        <v>3397</v>
      </c>
      <c r="K24" s="61">
        <v>3199</v>
      </c>
      <c r="L24" s="61">
        <v>3211.1370000000006</v>
      </c>
      <c r="M24" s="61">
        <v>1333.3919999999998</v>
      </c>
    </row>
    <row r="25" spans="1:19" x14ac:dyDescent="0.2">
      <c r="A25" s="58"/>
      <c r="B25" s="59" t="s">
        <v>103</v>
      </c>
      <c r="C25" s="504">
        <v>467</v>
      </c>
      <c r="D25" s="504">
        <v>586</v>
      </c>
      <c r="E25" s="508">
        <v>541</v>
      </c>
      <c r="F25" s="508">
        <v>592</v>
      </c>
      <c r="G25" s="508">
        <v>602</v>
      </c>
      <c r="H25" s="508">
        <v>774</v>
      </c>
      <c r="I25" s="508">
        <v>679</v>
      </c>
      <c r="J25" s="433">
        <v>659</v>
      </c>
      <c r="K25" s="61">
        <v>621</v>
      </c>
      <c r="L25" s="61">
        <v>623</v>
      </c>
      <c r="M25" s="61">
        <v>258</v>
      </c>
    </row>
    <row r="26" spans="1:19" x14ac:dyDescent="0.2">
      <c r="A26" s="54" t="s">
        <v>104</v>
      </c>
      <c r="B26" s="52"/>
      <c r="C26" s="509"/>
      <c r="D26" s="503"/>
      <c r="E26" s="503"/>
      <c r="F26" s="503"/>
      <c r="G26" s="503"/>
      <c r="H26" s="503"/>
      <c r="I26" s="503"/>
      <c r="J26" s="96"/>
      <c r="K26" s="53"/>
      <c r="L26" s="53"/>
      <c r="M26" s="53"/>
    </row>
    <row r="27" spans="1:19" x14ac:dyDescent="0.2">
      <c r="A27" s="52" t="s">
        <v>84</v>
      </c>
      <c r="B27" s="54" t="s">
        <v>105</v>
      </c>
      <c r="C27" s="503">
        <v>2400</v>
      </c>
      <c r="D27" s="503">
        <v>2177</v>
      </c>
      <c r="E27" s="524">
        <v>2217</v>
      </c>
      <c r="F27" s="524">
        <v>2755.694</v>
      </c>
      <c r="G27" s="524">
        <v>2410</v>
      </c>
      <c r="H27" s="524">
        <v>3743</v>
      </c>
      <c r="I27" s="524">
        <v>3743</v>
      </c>
      <c r="J27" s="95"/>
      <c r="K27" s="55"/>
      <c r="L27" s="55"/>
      <c r="M27" s="55"/>
    </row>
    <row r="28" spans="1:19" x14ac:dyDescent="0.2">
      <c r="A28" s="52"/>
      <c r="B28" s="54" t="s">
        <v>106</v>
      </c>
      <c r="C28" s="503">
        <v>2211</v>
      </c>
      <c r="D28" s="503">
        <v>2524</v>
      </c>
      <c r="E28" s="524">
        <v>2426</v>
      </c>
      <c r="F28" s="524">
        <v>2430.7109999999998</v>
      </c>
      <c r="G28" s="524">
        <v>2640</v>
      </c>
      <c r="H28" s="524">
        <v>3183</v>
      </c>
      <c r="I28" s="524">
        <v>3183</v>
      </c>
      <c r="J28" s="95"/>
      <c r="K28" s="55"/>
      <c r="L28" s="55"/>
      <c r="M28" s="55"/>
    </row>
    <row r="29" spans="1:19" x14ac:dyDescent="0.2">
      <c r="A29" s="52"/>
      <c r="B29" s="54" t="s">
        <v>107</v>
      </c>
      <c r="C29" s="503">
        <v>2471</v>
      </c>
      <c r="D29" s="503">
        <v>3155</v>
      </c>
      <c r="E29" s="524">
        <v>2470</v>
      </c>
      <c r="F29" s="524">
        <v>2713.076</v>
      </c>
      <c r="G29" s="524">
        <v>2682</v>
      </c>
      <c r="H29" s="524">
        <v>3418</v>
      </c>
      <c r="I29" s="524">
        <v>3418</v>
      </c>
      <c r="J29" s="95"/>
      <c r="K29" s="55"/>
      <c r="L29" s="55"/>
      <c r="M29" s="55"/>
    </row>
    <row r="30" spans="1:19" x14ac:dyDescent="0.2">
      <c r="A30" s="58"/>
      <c r="B30" s="59" t="s">
        <v>108</v>
      </c>
      <c r="C30" s="504">
        <v>1580</v>
      </c>
      <c r="D30" s="503">
        <v>1912</v>
      </c>
      <c r="E30" s="524">
        <v>1897</v>
      </c>
      <c r="F30" s="524">
        <v>1912.3710000000001</v>
      </c>
      <c r="G30" s="524">
        <v>2290</v>
      </c>
      <c r="H30" s="524">
        <v>2534</v>
      </c>
      <c r="I30" s="524">
        <v>2534</v>
      </c>
      <c r="J30" s="97"/>
      <c r="K30" s="60"/>
      <c r="L30" s="60"/>
      <c r="M30" s="60"/>
    </row>
    <row r="31" spans="1:19" x14ac:dyDescent="0.2">
      <c r="C31" s="55"/>
      <c r="D31" s="53">
        <v>9768</v>
      </c>
      <c r="E31" s="53">
        <v>9010</v>
      </c>
      <c r="F31" s="53">
        <v>9811.851999999999</v>
      </c>
      <c r="G31" s="53">
        <v>10022</v>
      </c>
      <c r="H31" s="53">
        <v>12878</v>
      </c>
      <c r="I31" s="53">
        <v>12878</v>
      </c>
      <c r="J31" s="433">
        <v>0</v>
      </c>
      <c r="K31" s="61">
        <v>0</v>
      </c>
      <c r="L31" s="61">
        <v>0</v>
      </c>
      <c r="M31" s="61">
        <v>0</v>
      </c>
    </row>
    <row r="32" spans="1:19" x14ac:dyDescent="0.2">
      <c r="C32" s="55"/>
      <c r="D32" s="55"/>
      <c r="E32" s="55"/>
      <c r="F32" s="55"/>
      <c r="G32" s="55"/>
      <c r="H32" s="55"/>
      <c r="I32" s="55"/>
      <c r="J32" s="433"/>
      <c r="K32" s="61"/>
      <c r="L32" s="61"/>
      <c r="M32" s="61"/>
    </row>
    <row r="33" spans="1:13" x14ac:dyDescent="0.2">
      <c r="A33" s="54" t="s">
        <v>109</v>
      </c>
      <c r="B33" s="52"/>
      <c r="C33" s="510"/>
      <c r="D33" s="510"/>
      <c r="E33" s="519"/>
      <c r="F33" s="510"/>
      <c r="G33" s="510"/>
      <c r="H33" s="510"/>
      <c r="I33" s="510"/>
      <c r="J33" s="433"/>
      <c r="K33" s="61"/>
      <c r="L33" s="61"/>
      <c r="M33" s="61"/>
    </row>
    <row r="34" spans="1:13" x14ac:dyDescent="0.2">
      <c r="A34" s="65" t="s">
        <v>110</v>
      </c>
      <c r="B34" s="66" t="s">
        <v>111</v>
      </c>
      <c r="C34" s="533">
        <v>10845</v>
      </c>
      <c r="D34" s="533">
        <v>10520</v>
      </c>
      <c r="E34" s="533">
        <v>12408</v>
      </c>
      <c r="F34" s="533">
        <v>11816</v>
      </c>
      <c r="G34" s="533">
        <v>12624</v>
      </c>
      <c r="H34" s="533">
        <v>12655</v>
      </c>
      <c r="I34" s="533">
        <v>12871</v>
      </c>
      <c r="J34" s="96">
        <v>13344</v>
      </c>
      <c r="K34" s="53">
        <v>12558</v>
      </c>
      <c r="L34" s="53">
        <v>14828</v>
      </c>
      <c r="M34" s="53">
        <v>15288</v>
      </c>
    </row>
    <row r="35" spans="1:13" x14ac:dyDescent="0.2">
      <c r="A35" s="52"/>
      <c r="B35" s="54" t="s">
        <v>124</v>
      </c>
      <c r="C35" s="534">
        <v>13094</v>
      </c>
      <c r="D35" s="534">
        <v>12792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95">
        <v>17284.77</v>
      </c>
      <c r="K35" s="55">
        <v>16225</v>
      </c>
      <c r="L35" s="55">
        <v>20454.55</v>
      </c>
      <c r="M35" s="55">
        <v>21654.14</v>
      </c>
    </row>
    <row r="36" spans="1:13" x14ac:dyDescent="0.2">
      <c r="A36" s="52"/>
      <c r="B36" s="54" t="s">
        <v>90</v>
      </c>
      <c r="C36" s="534">
        <v>9689</v>
      </c>
      <c r="D36" s="534">
        <v>8576</v>
      </c>
      <c r="E36" s="534">
        <v>8240</v>
      </c>
      <c r="F36" s="534">
        <v>8078</v>
      </c>
      <c r="G36" s="534">
        <v>11299</v>
      </c>
      <c r="H36" s="534">
        <v>7823</v>
      </c>
      <c r="I36" s="534">
        <v>6921</v>
      </c>
      <c r="J36" s="95">
        <v>8236</v>
      </c>
      <c r="K36" s="55">
        <v>9640</v>
      </c>
      <c r="L36" s="55">
        <v>12117</v>
      </c>
      <c r="M36" s="55">
        <v>15824</v>
      </c>
    </row>
    <row r="37" spans="1:13" x14ac:dyDescent="0.2">
      <c r="A37" s="52"/>
      <c r="B37" s="54" t="s">
        <v>91</v>
      </c>
      <c r="C37" s="534">
        <v>10590</v>
      </c>
      <c r="D37" s="534">
        <v>9574</v>
      </c>
      <c r="E37" s="534">
        <v>10342</v>
      </c>
      <c r="F37" s="534">
        <v>11452</v>
      </c>
      <c r="G37" s="534">
        <v>11869</v>
      </c>
      <c r="H37" s="534">
        <v>11618</v>
      </c>
      <c r="I37" s="534">
        <v>11723</v>
      </c>
      <c r="J37" s="95">
        <v>12565</v>
      </c>
      <c r="K37" s="55">
        <v>11983</v>
      </c>
      <c r="L37" s="55">
        <v>18678</v>
      </c>
      <c r="M37" s="55">
        <v>17932</v>
      </c>
    </row>
    <row r="38" spans="1:13" x14ac:dyDescent="0.2">
      <c r="A38" s="52"/>
      <c r="B38" s="54" t="s">
        <v>125</v>
      </c>
      <c r="C38" s="534">
        <v>11296</v>
      </c>
      <c r="D38" s="534">
        <v>4850</v>
      </c>
      <c r="E38" s="534">
        <v>4460</v>
      </c>
      <c r="F38" s="534">
        <v>3636</v>
      </c>
      <c r="G38" s="534">
        <v>6825</v>
      </c>
      <c r="H38" s="534">
        <v>4994</v>
      </c>
      <c r="I38" s="534">
        <v>4616</v>
      </c>
      <c r="J38" s="95">
        <v>6727</v>
      </c>
      <c r="K38" s="55">
        <v>7563</v>
      </c>
      <c r="L38" s="55">
        <v>12180</v>
      </c>
      <c r="M38" s="55">
        <v>9154</v>
      </c>
    </row>
    <row r="39" spans="1:13" x14ac:dyDescent="0.2">
      <c r="A39" s="52"/>
      <c r="B39" s="54" t="s">
        <v>126</v>
      </c>
      <c r="C39" s="534">
        <v>5648</v>
      </c>
      <c r="D39" s="534">
        <v>6833</v>
      </c>
      <c r="E39" s="534">
        <v>7123</v>
      </c>
      <c r="F39" s="534">
        <v>6100</v>
      </c>
      <c r="G39" s="534">
        <v>8189</v>
      </c>
      <c r="H39" s="534">
        <v>6501</v>
      </c>
      <c r="I39" s="534">
        <v>5933</v>
      </c>
      <c r="J39" s="95">
        <v>7348</v>
      </c>
      <c r="K39" s="55">
        <v>8516</v>
      </c>
      <c r="L39" s="55">
        <v>10197</v>
      </c>
      <c r="M39" s="55">
        <v>7955</v>
      </c>
    </row>
    <row r="40" spans="1:13" x14ac:dyDescent="0.2">
      <c r="A40" s="58"/>
      <c r="B40" s="59" t="s">
        <v>127</v>
      </c>
      <c r="C40" s="535">
        <v>3540</v>
      </c>
      <c r="D40" s="535">
        <v>3204</v>
      </c>
      <c r="E40" s="535">
        <v>3235</v>
      </c>
      <c r="F40" s="535">
        <v>2795</v>
      </c>
      <c r="G40" s="535">
        <v>3797</v>
      </c>
      <c r="H40" s="535">
        <v>2935</v>
      </c>
      <c r="I40" s="535">
        <v>2679</v>
      </c>
      <c r="J40" s="97">
        <v>3199</v>
      </c>
      <c r="K40" s="60">
        <v>4081</v>
      </c>
      <c r="L40" s="60">
        <v>7164</v>
      </c>
      <c r="M40" s="60">
        <v>9107</v>
      </c>
    </row>
    <row r="41" spans="1:13" x14ac:dyDescent="0.2">
      <c r="A41" s="64"/>
      <c r="B41" s="64"/>
      <c r="C41" s="510"/>
      <c r="D41" s="510"/>
      <c r="E41" s="536"/>
      <c r="F41" s="510"/>
      <c r="G41" s="510"/>
      <c r="H41" s="510"/>
      <c r="I41" s="510"/>
      <c r="J41" s="433"/>
      <c r="K41" s="61"/>
      <c r="L41" s="61"/>
      <c r="M41" s="61"/>
    </row>
    <row r="42" spans="1:13" x14ac:dyDescent="0.2">
      <c r="A42" s="54" t="s">
        <v>115</v>
      </c>
      <c r="B42" s="52"/>
      <c r="C42" s="510"/>
      <c r="D42" s="510"/>
      <c r="E42" s="519"/>
      <c r="F42" s="510"/>
      <c r="G42" s="510"/>
      <c r="H42" s="510"/>
      <c r="I42" s="510"/>
      <c r="J42" s="433"/>
      <c r="K42" s="61"/>
      <c r="L42" s="61"/>
      <c r="M42" s="61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96">
        <v>5762</v>
      </c>
      <c r="K43" s="53">
        <v>5349</v>
      </c>
      <c r="L43" s="53">
        <v>5619</v>
      </c>
      <c r="M43" s="53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95">
        <v>5762</v>
      </c>
      <c r="K44" s="55">
        <v>5349</v>
      </c>
      <c r="L44" s="55">
        <v>5619</v>
      </c>
      <c r="M44" s="55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95">
        <v>2881</v>
      </c>
      <c r="K45" s="55">
        <v>2674.5</v>
      </c>
      <c r="L45" s="55">
        <v>2809.5</v>
      </c>
      <c r="M45" s="55">
        <v>2326</v>
      </c>
    </row>
    <row r="46" spans="1:13" x14ac:dyDescent="0.2">
      <c r="A46" s="58"/>
      <c r="B46" s="59" t="s">
        <v>127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97">
        <v>5762</v>
      </c>
      <c r="K46" s="60">
        <v>5349</v>
      </c>
      <c r="L46" s="60">
        <v>5619</v>
      </c>
      <c r="M46" s="60">
        <v>4652</v>
      </c>
    </row>
    <row r="47" spans="1:13" x14ac:dyDescent="0.2">
      <c r="C47" s="55"/>
      <c r="D47" s="55"/>
      <c r="E47" s="53"/>
      <c r="F47" s="55"/>
      <c r="G47" s="55"/>
      <c r="H47" s="55"/>
      <c r="I47" s="55"/>
      <c r="J47" s="433"/>
      <c r="K47" s="61"/>
      <c r="L47" s="61"/>
      <c r="M47" s="61"/>
    </row>
    <row r="48" spans="1:13" x14ac:dyDescent="0.2">
      <c r="A48" s="41" t="s">
        <v>118</v>
      </c>
      <c r="B48" s="42"/>
      <c r="C48" s="55"/>
      <c r="D48" s="55"/>
      <c r="E48" s="60"/>
      <c r="F48" s="55"/>
      <c r="G48" s="55"/>
      <c r="H48" s="55"/>
      <c r="I48" s="55"/>
      <c r="J48" s="433"/>
      <c r="K48" s="61"/>
      <c r="L48" s="61"/>
      <c r="M48" s="61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96">
        <v>5656</v>
      </c>
      <c r="K49" s="53">
        <v>5781</v>
      </c>
      <c r="L49" s="53">
        <v>5909</v>
      </c>
      <c r="M49" s="53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97">
        <v>14520</v>
      </c>
      <c r="K50" s="60">
        <v>14270</v>
      </c>
      <c r="L50" s="60">
        <v>16340</v>
      </c>
      <c r="M50" s="60">
        <v>18530</v>
      </c>
    </row>
    <row r="51" spans="1:13" x14ac:dyDescent="0.2">
      <c r="C51" s="55"/>
      <c r="D51" s="55"/>
      <c r="E51" s="53"/>
      <c r="F51" s="53"/>
      <c r="G51" s="55"/>
      <c r="H51" s="55"/>
      <c r="I51" s="55"/>
      <c r="J51" s="433"/>
      <c r="K51" s="61"/>
      <c r="L51" s="61"/>
      <c r="M51" s="61"/>
    </row>
    <row r="52" spans="1:13" x14ac:dyDescent="0.2">
      <c r="C52" s="55"/>
      <c r="D52" s="55"/>
      <c r="E52" s="55"/>
      <c r="F52" s="55"/>
      <c r="G52" s="55"/>
      <c r="H52" s="55"/>
      <c r="I52" s="55"/>
      <c r="J52" s="433"/>
      <c r="K52" s="61"/>
      <c r="L52" s="61"/>
      <c r="M52" s="61"/>
    </row>
    <row r="53" spans="1:13" x14ac:dyDescent="0.2">
      <c r="A53" s="70" t="s">
        <v>121</v>
      </c>
      <c r="B53" s="52"/>
      <c r="C53" s="55"/>
      <c r="D53" s="55"/>
      <c r="E53" s="60"/>
      <c r="F53" s="60"/>
      <c r="G53" s="55"/>
      <c r="H53" s="55"/>
      <c r="I53" s="55"/>
      <c r="J53" s="433"/>
      <c r="K53" s="61"/>
      <c r="L53" s="61"/>
      <c r="M53" s="61"/>
    </row>
    <row r="54" spans="1:13" x14ac:dyDescent="0.2">
      <c r="A54" s="65" t="s">
        <v>122</v>
      </c>
      <c r="B54" s="66" t="s">
        <v>123</v>
      </c>
      <c r="C54" s="116">
        <v>5770</v>
      </c>
      <c r="D54" s="116">
        <v>6933</v>
      </c>
      <c r="E54" s="116">
        <v>6775</v>
      </c>
      <c r="F54" s="116">
        <v>6212</v>
      </c>
      <c r="G54" s="116">
        <v>7814</v>
      </c>
      <c r="H54" s="116">
        <v>16796</v>
      </c>
      <c r="I54" s="116">
        <v>12536</v>
      </c>
      <c r="J54" s="96">
        <v>10248</v>
      </c>
      <c r="K54" s="53">
        <v>13563</v>
      </c>
      <c r="L54" s="53">
        <v>11128</v>
      </c>
      <c r="M54" s="53">
        <v>5634</v>
      </c>
    </row>
    <row r="55" spans="1:13" x14ac:dyDescent="0.2">
      <c r="A55" s="52"/>
      <c r="B55" s="54" t="s">
        <v>124</v>
      </c>
      <c r="C55" s="117">
        <v>1126</v>
      </c>
      <c r="D55" s="117">
        <v>1100</v>
      </c>
      <c r="E55" s="117">
        <v>527</v>
      </c>
      <c r="F55" s="117">
        <v>1114</v>
      </c>
      <c r="G55" s="117">
        <v>2286</v>
      </c>
      <c r="H55" s="117">
        <v>3732</v>
      </c>
      <c r="I55" s="117">
        <v>2595</v>
      </c>
      <c r="J55" s="95">
        <v>3526</v>
      </c>
      <c r="K55" s="55">
        <v>2953</v>
      </c>
      <c r="L55" s="55">
        <v>2171</v>
      </c>
      <c r="M55" s="55">
        <v>1578</v>
      </c>
    </row>
    <row r="56" spans="1:13" x14ac:dyDescent="0.2">
      <c r="A56" s="52"/>
      <c r="B56" s="54" t="s">
        <v>90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925</v>
      </c>
      <c r="I56" s="117">
        <v>0</v>
      </c>
      <c r="J56" s="95">
        <v>0</v>
      </c>
      <c r="K56" s="55">
        <v>0</v>
      </c>
      <c r="L56" s="55">
        <v>0</v>
      </c>
      <c r="M56" s="55">
        <v>0</v>
      </c>
    </row>
    <row r="57" spans="1:13" x14ac:dyDescent="0.2">
      <c r="A57" s="52"/>
      <c r="B57" s="54" t="s">
        <v>91</v>
      </c>
      <c r="C57" s="117">
        <v>794</v>
      </c>
      <c r="D57" s="117">
        <v>622</v>
      </c>
      <c r="E57" s="117">
        <v>703</v>
      </c>
      <c r="F57" s="117">
        <v>859</v>
      </c>
      <c r="G57" s="117">
        <v>404</v>
      </c>
      <c r="H57" s="117">
        <v>416</v>
      </c>
      <c r="I57" s="117">
        <v>445</v>
      </c>
      <c r="J57" s="95">
        <v>465</v>
      </c>
      <c r="K57" s="55">
        <v>407</v>
      </c>
      <c r="L57" s="55">
        <v>319</v>
      </c>
      <c r="M57" s="55">
        <v>623</v>
      </c>
    </row>
    <row r="58" spans="1:13" x14ac:dyDescent="0.2">
      <c r="A58" s="52"/>
      <c r="B58" s="54" t="s">
        <v>125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95">
        <v>0</v>
      </c>
      <c r="K58" s="55">
        <v>0</v>
      </c>
      <c r="L58" s="55">
        <v>0</v>
      </c>
      <c r="M58" s="55">
        <v>0</v>
      </c>
    </row>
    <row r="59" spans="1:13" x14ac:dyDescent="0.2">
      <c r="A59" s="52"/>
      <c r="B59" s="54" t="s">
        <v>126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95">
        <v>0</v>
      </c>
      <c r="K59" s="55">
        <v>0</v>
      </c>
      <c r="L59" s="55">
        <v>0</v>
      </c>
      <c r="M59" s="55">
        <v>0</v>
      </c>
    </row>
    <row r="60" spans="1:13" x14ac:dyDescent="0.2">
      <c r="A60" s="58"/>
      <c r="B60" s="59" t="s">
        <v>127</v>
      </c>
      <c r="C60" s="117">
        <v>687</v>
      </c>
      <c r="D60" s="117">
        <v>577</v>
      </c>
      <c r="E60" s="117">
        <v>485</v>
      </c>
      <c r="F60" s="117">
        <v>436</v>
      </c>
      <c r="G60" s="117">
        <v>194</v>
      </c>
      <c r="H60" s="117">
        <v>172</v>
      </c>
      <c r="I60" s="117">
        <v>477</v>
      </c>
      <c r="J60" s="97">
        <v>282</v>
      </c>
      <c r="K60" s="60">
        <v>657</v>
      </c>
      <c r="L60" s="60">
        <v>769</v>
      </c>
      <c r="M60" s="60">
        <v>165</v>
      </c>
    </row>
    <row r="61" spans="1:13" x14ac:dyDescent="0.2">
      <c r="A61" s="71"/>
      <c r="B61" s="72" t="s">
        <v>128</v>
      </c>
      <c r="C61" s="132">
        <v>8377</v>
      </c>
      <c r="D61" s="132">
        <v>9232</v>
      </c>
      <c r="E61" s="132">
        <v>8490</v>
      </c>
      <c r="F61" s="132">
        <v>8621</v>
      </c>
      <c r="G61" s="132">
        <v>10698</v>
      </c>
      <c r="H61" s="132">
        <v>22041</v>
      </c>
      <c r="I61" s="132">
        <v>16053</v>
      </c>
      <c r="J61" s="433">
        <v>14521</v>
      </c>
      <c r="K61" s="61">
        <v>17580</v>
      </c>
      <c r="L61" s="61">
        <v>14387</v>
      </c>
      <c r="M61" s="61">
        <v>8000</v>
      </c>
    </row>
    <row r="62" spans="1:13" x14ac:dyDescent="0.2">
      <c r="A62" s="64"/>
      <c r="B62" s="64"/>
      <c r="C62" s="55"/>
      <c r="D62" s="55"/>
      <c r="E62" s="55"/>
      <c r="F62" s="55"/>
      <c r="G62" s="55"/>
      <c r="H62" s="55"/>
      <c r="I62" s="55"/>
      <c r="J62" s="96"/>
      <c r="K62" s="53"/>
      <c r="L62" s="53"/>
      <c r="M62" s="53"/>
    </row>
    <row r="63" spans="1:13" x14ac:dyDescent="0.2">
      <c r="A63" s="70" t="s">
        <v>129</v>
      </c>
      <c r="B63" s="52"/>
      <c r="C63" s="55"/>
      <c r="D63" s="55"/>
      <c r="E63" s="55"/>
      <c r="F63" s="55"/>
      <c r="G63" s="55"/>
      <c r="H63" s="55"/>
      <c r="I63" s="55"/>
      <c r="J63" s="97"/>
      <c r="K63" s="60"/>
      <c r="L63" s="60"/>
      <c r="M63" s="60"/>
    </row>
    <row r="64" spans="1:13" x14ac:dyDescent="0.2">
      <c r="A64" s="65" t="s">
        <v>122</v>
      </c>
      <c r="B64" s="66" t="s">
        <v>130</v>
      </c>
      <c r="C64" s="53">
        <v>27026</v>
      </c>
      <c r="D64" s="53">
        <v>30474</v>
      </c>
      <c r="E64" s="53">
        <v>28073</v>
      </c>
      <c r="F64" s="53">
        <v>30663</v>
      </c>
      <c r="G64" s="53">
        <v>30730</v>
      </c>
      <c r="H64" s="53">
        <v>41557</v>
      </c>
      <c r="I64" s="53">
        <v>36448</v>
      </c>
      <c r="J64" s="433">
        <v>36007</v>
      </c>
      <c r="K64" s="61">
        <v>31490</v>
      </c>
      <c r="L64" s="61">
        <v>33203</v>
      </c>
      <c r="M64" s="61">
        <v>11402</v>
      </c>
    </row>
    <row r="65" spans="1:13" x14ac:dyDescent="0.2">
      <c r="A65" s="52"/>
      <c r="B65" s="54" t="s">
        <v>101</v>
      </c>
      <c r="C65" s="55">
        <v>2994</v>
      </c>
      <c r="D65" s="55">
        <v>3207</v>
      </c>
      <c r="E65" s="55">
        <v>2957</v>
      </c>
      <c r="F65" s="55">
        <v>3232</v>
      </c>
      <c r="G65" s="55">
        <v>3238</v>
      </c>
      <c r="H65" s="55">
        <v>4382</v>
      </c>
      <c r="I65" s="55">
        <v>3841</v>
      </c>
      <c r="J65" s="433">
        <v>3797</v>
      </c>
      <c r="K65" s="61">
        <v>3322</v>
      </c>
      <c r="L65" s="61">
        <v>3501</v>
      </c>
      <c r="M65" s="61">
        <v>1200</v>
      </c>
    </row>
    <row r="66" spans="1:13" x14ac:dyDescent="0.2">
      <c r="A66" s="52"/>
      <c r="B66" s="54" t="s">
        <v>131</v>
      </c>
      <c r="C66" s="55">
        <v>7458</v>
      </c>
      <c r="D66" s="55">
        <v>8286</v>
      </c>
      <c r="E66" s="55">
        <v>7631</v>
      </c>
      <c r="F66" s="55">
        <v>8332</v>
      </c>
      <c r="G66" s="55">
        <v>8351</v>
      </c>
      <c r="H66" s="55">
        <v>11291</v>
      </c>
      <c r="I66" s="55">
        <v>9907</v>
      </c>
      <c r="J66" s="433">
        <v>9787</v>
      </c>
      <c r="K66" s="61">
        <v>8556</v>
      </c>
      <c r="L66" s="61">
        <v>9022</v>
      </c>
      <c r="M66" s="61">
        <v>3101</v>
      </c>
    </row>
    <row r="67" spans="1:13" x14ac:dyDescent="0.2">
      <c r="A67" s="58"/>
      <c r="B67" s="59" t="s">
        <v>132</v>
      </c>
      <c r="C67" s="55">
        <v>2561</v>
      </c>
      <c r="D67" s="55">
        <v>3207</v>
      </c>
      <c r="E67" s="55">
        <v>2957</v>
      </c>
      <c r="F67" s="55">
        <v>3232</v>
      </c>
      <c r="G67" s="55">
        <v>3238</v>
      </c>
      <c r="H67" s="55">
        <v>4382</v>
      </c>
      <c r="I67" s="55">
        <v>3841</v>
      </c>
      <c r="J67" s="433">
        <v>3797</v>
      </c>
      <c r="K67" s="61">
        <v>3322</v>
      </c>
      <c r="L67" s="61">
        <v>3501</v>
      </c>
      <c r="M67" s="61">
        <v>1200</v>
      </c>
    </row>
    <row r="68" spans="1:13" x14ac:dyDescent="0.2">
      <c r="A68" s="75"/>
      <c r="B68" s="76" t="s">
        <v>128</v>
      </c>
      <c r="C68" s="74">
        <v>40039</v>
      </c>
      <c r="D68" s="74">
        <v>45174</v>
      </c>
      <c r="E68" s="74">
        <v>41618</v>
      </c>
      <c r="F68" s="74">
        <v>45459</v>
      </c>
      <c r="G68" s="74">
        <v>45557</v>
      </c>
      <c r="H68" s="74">
        <v>61612</v>
      </c>
      <c r="I68" s="74">
        <v>54037</v>
      </c>
      <c r="J68" s="98">
        <v>53388</v>
      </c>
      <c r="K68" s="74">
        <v>46690</v>
      </c>
      <c r="L68" s="74">
        <v>49227</v>
      </c>
      <c r="M68" s="74">
        <v>16903</v>
      </c>
    </row>
    <row r="69" spans="1:13" x14ac:dyDescent="0.2">
      <c r="C69" s="55"/>
      <c r="D69" s="55"/>
      <c r="E69" s="55"/>
      <c r="F69" s="55"/>
      <c r="G69" s="55"/>
      <c r="H69" s="55"/>
      <c r="I69" s="55"/>
      <c r="J69" s="433"/>
      <c r="K69" s="61"/>
      <c r="L69" s="61"/>
      <c r="M69" s="61"/>
    </row>
    <row r="70" spans="1:13" x14ac:dyDescent="0.2">
      <c r="A70" s="41" t="s">
        <v>133</v>
      </c>
      <c r="B70" s="42"/>
      <c r="C70" s="55"/>
      <c r="D70" s="55"/>
      <c r="E70" s="55"/>
      <c r="F70" s="55"/>
      <c r="G70" s="55"/>
      <c r="H70" s="55"/>
      <c r="I70" s="55"/>
      <c r="J70" s="433"/>
      <c r="K70" s="61"/>
      <c r="L70" s="61"/>
      <c r="M70" s="61"/>
    </row>
    <row r="71" spans="1:13" x14ac:dyDescent="0.2">
      <c r="A71" s="44" t="s">
        <v>122</v>
      </c>
      <c r="B71" s="45" t="s">
        <v>119</v>
      </c>
      <c r="C71" s="116">
        <v>39653</v>
      </c>
      <c r="D71" s="116">
        <v>43539</v>
      </c>
      <c r="E71" s="116">
        <v>41625</v>
      </c>
      <c r="F71" s="116">
        <v>46752</v>
      </c>
      <c r="G71" s="116">
        <v>48637</v>
      </c>
      <c r="H71" s="116">
        <v>60139</v>
      </c>
      <c r="I71" s="116">
        <v>55083</v>
      </c>
      <c r="J71" s="96">
        <v>55808</v>
      </c>
      <c r="K71" s="53">
        <v>51283</v>
      </c>
      <c r="L71" s="53">
        <v>55456</v>
      </c>
      <c r="M71" s="53">
        <v>22989</v>
      </c>
    </row>
    <row r="72" spans="1:13" x14ac:dyDescent="0.2">
      <c r="A72" s="48"/>
      <c r="B72" s="69" t="s">
        <v>120</v>
      </c>
      <c r="C72" s="117">
        <v>11700</v>
      </c>
      <c r="D72" s="117">
        <v>12613</v>
      </c>
      <c r="E72" s="117">
        <v>11208</v>
      </c>
      <c r="F72" s="117">
        <v>11849</v>
      </c>
      <c r="G72" s="117">
        <v>11668</v>
      </c>
      <c r="H72" s="117">
        <v>26019</v>
      </c>
      <c r="I72" s="117">
        <v>19805</v>
      </c>
      <c r="J72" s="97">
        <v>15928</v>
      </c>
      <c r="K72" s="60">
        <v>20791</v>
      </c>
      <c r="L72" s="60">
        <v>16031</v>
      </c>
      <c r="M72" s="60">
        <v>9159</v>
      </c>
    </row>
    <row r="73" spans="1:13" x14ac:dyDescent="0.2">
      <c r="A73" s="75"/>
      <c r="B73" s="79" t="s">
        <v>128</v>
      </c>
      <c r="C73" s="132">
        <v>51353</v>
      </c>
      <c r="D73" s="132">
        <v>56152</v>
      </c>
      <c r="E73" s="132">
        <v>52833</v>
      </c>
      <c r="F73" s="132">
        <v>58601</v>
      </c>
      <c r="G73" s="132">
        <v>60305</v>
      </c>
      <c r="H73" s="132">
        <v>86158</v>
      </c>
      <c r="I73" s="132">
        <v>74888</v>
      </c>
      <c r="J73" s="433">
        <v>71736</v>
      </c>
      <c r="K73" s="74">
        <v>72074</v>
      </c>
      <c r="L73" s="74">
        <v>71487</v>
      </c>
      <c r="M73" s="55">
        <v>32148</v>
      </c>
    </row>
    <row r="74" spans="1:13" x14ac:dyDescent="0.2">
      <c r="A74" s="56"/>
      <c r="B74" s="80"/>
      <c r="C74" s="55"/>
      <c r="D74" s="55"/>
      <c r="E74" s="53"/>
      <c r="F74" s="53"/>
      <c r="G74" s="55"/>
      <c r="H74" s="55"/>
      <c r="I74" s="55"/>
      <c r="J74" s="96"/>
      <c r="K74" s="61"/>
      <c r="L74" s="61"/>
      <c r="M74" s="53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95"/>
      <c r="K75" s="61"/>
      <c r="L75" s="61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97"/>
      <c r="K76" s="61"/>
      <c r="L76" s="61"/>
      <c r="M76" s="60"/>
    </row>
    <row r="77" spans="1:13" x14ac:dyDescent="0.2">
      <c r="A77" s="45" t="s">
        <v>122</v>
      </c>
      <c r="B77" s="45" t="s">
        <v>134</v>
      </c>
      <c r="C77" s="116">
        <v>8377</v>
      </c>
      <c r="D77" s="116">
        <v>9232</v>
      </c>
      <c r="E77" s="116">
        <v>8490</v>
      </c>
      <c r="F77" s="116">
        <v>8621</v>
      </c>
      <c r="G77" s="116">
        <v>10698</v>
      </c>
      <c r="H77" s="116">
        <v>22041</v>
      </c>
      <c r="I77" s="116">
        <v>16053</v>
      </c>
      <c r="J77" s="116">
        <v>14521</v>
      </c>
      <c r="K77" s="116">
        <v>17580</v>
      </c>
      <c r="L77" s="116">
        <v>14387</v>
      </c>
      <c r="M77" s="117">
        <v>8000</v>
      </c>
    </row>
    <row r="78" spans="1:13" x14ac:dyDescent="0.2">
      <c r="A78" s="56"/>
      <c r="B78" s="56" t="s">
        <v>135</v>
      </c>
      <c r="C78" s="117">
        <v>40039</v>
      </c>
      <c r="D78" s="117">
        <v>45174</v>
      </c>
      <c r="E78" s="117">
        <v>41618</v>
      </c>
      <c r="F78" s="117">
        <v>45459</v>
      </c>
      <c r="G78" s="117">
        <v>45557</v>
      </c>
      <c r="H78" s="117">
        <v>61612</v>
      </c>
      <c r="I78" s="117">
        <v>54037</v>
      </c>
      <c r="J78" s="117">
        <v>53388</v>
      </c>
      <c r="K78" s="117">
        <v>46690</v>
      </c>
      <c r="L78" s="117">
        <v>49227</v>
      </c>
      <c r="M78" s="117">
        <v>16903</v>
      </c>
    </row>
    <row r="79" spans="1:13" x14ac:dyDescent="0.2">
      <c r="A79" s="78"/>
      <c r="B79" s="78" t="s">
        <v>136</v>
      </c>
      <c r="C79" s="118">
        <v>51353</v>
      </c>
      <c r="D79" s="118">
        <v>56152</v>
      </c>
      <c r="E79" s="118">
        <v>52833</v>
      </c>
      <c r="F79" s="118">
        <v>58601</v>
      </c>
      <c r="G79" s="118">
        <v>60305</v>
      </c>
      <c r="H79" s="118">
        <v>86158</v>
      </c>
      <c r="I79" s="118">
        <v>74888</v>
      </c>
      <c r="J79" s="118">
        <v>71736</v>
      </c>
      <c r="K79" s="118">
        <v>72074</v>
      </c>
      <c r="L79" s="118">
        <v>71487</v>
      </c>
      <c r="M79" s="117">
        <v>32148</v>
      </c>
    </row>
    <row r="80" spans="1:13" x14ac:dyDescent="0.2">
      <c r="A80" s="75"/>
      <c r="B80" s="75" t="s">
        <v>128</v>
      </c>
      <c r="C80" s="60">
        <v>99769</v>
      </c>
      <c r="D80" s="60">
        <v>110558</v>
      </c>
      <c r="E80" s="60">
        <v>102941</v>
      </c>
      <c r="F80" s="60">
        <v>112681</v>
      </c>
      <c r="G80" s="60">
        <v>116560</v>
      </c>
      <c r="H80" s="60">
        <v>169811</v>
      </c>
      <c r="I80" s="60">
        <v>144978</v>
      </c>
      <c r="J80" s="60">
        <v>139645</v>
      </c>
      <c r="K80" s="60">
        <v>136344</v>
      </c>
      <c r="L80" s="60">
        <v>135101</v>
      </c>
      <c r="M80" s="74">
        <v>57051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  <c r="J81" s="433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  <c r="J82" s="433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  <c r="J83" s="433"/>
    </row>
    <row r="84" spans="1:13" x14ac:dyDescent="0.2">
      <c r="A84" s="65" t="s">
        <v>122</v>
      </c>
      <c r="B84" s="66" t="s">
        <v>88</v>
      </c>
      <c r="C84" s="175">
        <f>C91-SUM(C85:C90)</f>
        <v>3871</v>
      </c>
      <c r="D84" s="175">
        <f t="shared" ref="D84:I84" si="0">D91-SUM(D85:D90)</f>
        <v>4682</v>
      </c>
      <c r="E84" s="175">
        <f t="shared" si="0"/>
        <v>4887</v>
      </c>
      <c r="F84" s="175">
        <f t="shared" si="0"/>
        <v>4353</v>
      </c>
      <c r="G84" s="175">
        <f t="shared" si="0"/>
        <v>5056</v>
      </c>
      <c r="H84" s="175">
        <f t="shared" si="0"/>
        <v>10378</v>
      </c>
      <c r="I84" s="175">
        <f t="shared" si="0"/>
        <v>7652</v>
      </c>
      <c r="J84" s="175">
        <f t="shared" ref="J84:K84" si="1">J91-SUM(J85:J90)</f>
        <v>6307</v>
      </c>
      <c r="K84" s="175">
        <f t="shared" si="1"/>
        <v>8840</v>
      </c>
      <c r="L84" s="175">
        <f t="shared" ref="L84:M84" si="2">L91-SUM(L85:L90)</f>
        <v>6704</v>
      </c>
      <c r="M84" s="175">
        <f t="shared" si="2"/>
        <v>2922</v>
      </c>
    </row>
    <row r="85" spans="1:13" x14ac:dyDescent="0.2">
      <c r="A85" s="52"/>
      <c r="B85" s="54" t="s">
        <v>89</v>
      </c>
      <c r="C85" s="57">
        <f>ROUND(C$91*C55/C$61,0)</f>
        <v>755</v>
      </c>
      <c r="D85" s="57">
        <f t="shared" ref="D85:I85" si="3">ROUND(D$91*D55/D$61,0)</f>
        <v>743</v>
      </c>
      <c r="E85" s="57">
        <f t="shared" si="3"/>
        <v>380</v>
      </c>
      <c r="F85" s="57">
        <f t="shared" si="3"/>
        <v>781</v>
      </c>
      <c r="G85" s="57">
        <f t="shared" si="3"/>
        <v>1479</v>
      </c>
      <c r="H85" s="57">
        <f t="shared" si="3"/>
        <v>2306</v>
      </c>
      <c r="I85" s="57">
        <f t="shared" si="3"/>
        <v>1584</v>
      </c>
      <c r="J85" s="57">
        <f t="shared" ref="J85:K85" si="4">ROUND(J$91*J55/J$61,0)</f>
        <v>2170</v>
      </c>
      <c r="K85" s="57">
        <f t="shared" si="4"/>
        <v>1924</v>
      </c>
      <c r="L85" s="57">
        <f t="shared" ref="L85:M85" si="5">ROUND(L$91*L55/L$61,0)</f>
        <v>1308</v>
      </c>
      <c r="M85" s="57">
        <f t="shared" si="5"/>
        <v>818</v>
      </c>
    </row>
    <row r="86" spans="1:13" x14ac:dyDescent="0.2">
      <c r="A86" s="52"/>
      <c r="B86" s="54" t="s">
        <v>90</v>
      </c>
      <c r="C86" s="57">
        <f t="shared" ref="C86:I90" si="6">ROUND(C$91*C56/C$61,0)</f>
        <v>0</v>
      </c>
      <c r="D86" s="57">
        <f t="shared" si="6"/>
        <v>0</v>
      </c>
      <c r="E86" s="57">
        <f t="shared" si="6"/>
        <v>0</v>
      </c>
      <c r="F86" s="57">
        <f t="shared" si="6"/>
        <v>0</v>
      </c>
      <c r="G86" s="57">
        <f t="shared" si="6"/>
        <v>0</v>
      </c>
      <c r="H86" s="57">
        <f t="shared" si="6"/>
        <v>572</v>
      </c>
      <c r="I86" s="57">
        <f t="shared" si="6"/>
        <v>0</v>
      </c>
      <c r="J86" s="57">
        <f t="shared" ref="J86:K86" si="7">ROUND(J$91*J56/J$61,0)</f>
        <v>0</v>
      </c>
      <c r="K86" s="57">
        <f t="shared" si="7"/>
        <v>0</v>
      </c>
      <c r="L86" s="57">
        <f t="shared" ref="L86:M86" si="8">ROUND(L$91*L56/L$61,0)</f>
        <v>0</v>
      </c>
      <c r="M86" s="57">
        <f t="shared" si="8"/>
        <v>0</v>
      </c>
    </row>
    <row r="87" spans="1:13" x14ac:dyDescent="0.2">
      <c r="A87" s="52"/>
      <c r="B87" s="54" t="s">
        <v>91</v>
      </c>
      <c r="C87" s="57">
        <f t="shared" si="6"/>
        <v>533</v>
      </c>
      <c r="D87" s="57">
        <f t="shared" si="6"/>
        <v>420</v>
      </c>
      <c r="E87" s="57">
        <f t="shared" si="6"/>
        <v>507</v>
      </c>
      <c r="F87" s="57">
        <f t="shared" si="6"/>
        <v>602</v>
      </c>
      <c r="G87" s="57">
        <f t="shared" si="6"/>
        <v>261</v>
      </c>
      <c r="H87" s="57">
        <f t="shared" si="6"/>
        <v>257</v>
      </c>
      <c r="I87" s="57">
        <f t="shared" si="6"/>
        <v>272</v>
      </c>
      <c r="J87" s="57">
        <f t="shared" ref="J87:K87" si="9">ROUND(J$91*J57/J$61,0)</f>
        <v>286</v>
      </c>
      <c r="K87" s="57">
        <f t="shared" si="9"/>
        <v>265</v>
      </c>
      <c r="L87" s="57">
        <f t="shared" ref="L87:M87" si="10">ROUND(L$91*L57/L$61,0)</f>
        <v>192</v>
      </c>
      <c r="M87" s="57">
        <f t="shared" si="10"/>
        <v>323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0</v>
      </c>
      <c r="D89" s="57">
        <f t="shared" si="6"/>
        <v>0</v>
      </c>
      <c r="E89" s="57">
        <f t="shared" si="6"/>
        <v>0</v>
      </c>
      <c r="F89" s="57">
        <f t="shared" si="6"/>
        <v>0</v>
      </c>
      <c r="G89" s="57">
        <f t="shared" si="6"/>
        <v>0</v>
      </c>
      <c r="H89" s="57">
        <f t="shared" si="6"/>
        <v>0</v>
      </c>
      <c r="I89" s="57">
        <f t="shared" si="6"/>
        <v>0</v>
      </c>
      <c r="J89" s="57">
        <f t="shared" ref="J89:K89" si="13">ROUND(J$91*J59/J$61,0)</f>
        <v>0</v>
      </c>
      <c r="K89" s="57">
        <f t="shared" si="13"/>
        <v>0</v>
      </c>
      <c r="L89" s="57">
        <f t="shared" ref="L89:M89" si="14">ROUND(L$91*L59/L$61,0)</f>
        <v>0</v>
      </c>
      <c r="M89" s="57">
        <f t="shared" si="14"/>
        <v>0</v>
      </c>
    </row>
    <row r="90" spans="1:13" x14ac:dyDescent="0.2">
      <c r="A90" s="58"/>
      <c r="B90" s="59" t="s">
        <v>94</v>
      </c>
      <c r="C90" s="57">
        <f t="shared" si="6"/>
        <v>461</v>
      </c>
      <c r="D90" s="57">
        <f t="shared" si="6"/>
        <v>390</v>
      </c>
      <c r="E90" s="57">
        <f t="shared" si="6"/>
        <v>350</v>
      </c>
      <c r="F90" s="57">
        <f t="shared" si="6"/>
        <v>306</v>
      </c>
      <c r="G90" s="57">
        <f t="shared" si="6"/>
        <v>126</v>
      </c>
      <c r="H90" s="57">
        <f t="shared" si="6"/>
        <v>106</v>
      </c>
      <c r="I90" s="57">
        <f t="shared" si="6"/>
        <v>291</v>
      </c>
      <c r="J90" s="57">
        <f t="shared" ref="J90:K90" si="15">ROUND(J$91*J60/J$61,0)</f>
        <v>174</v>
      </c>
      <c r="K90" s="57">
        <f t="shared" si="15"/>
        <v>428</v>
      </c>
      <c r="L90" s="57">
        <f t="shared" ref="L90:M90" si="16">ROUND(L$91*L60/L$61,0)</f>
        <v>463</v>
      </c>
      <c r="M90" s="57">
        <f t="shared" si="16"/>
        <v>86</v>
      </c>
    </row>
    <row r="91" spans="1:13" x14ac:dyDescent="0.2">
      <c r="A91" s="71"/>
      <c r="B91" s="72" t="s">
        <v>128</v>
      </c>
      <c r="C91" s="301">
        <f>C106</f>
        <v>5620</v>
      </c>
      <c r="D91" s="301">
        <f t="shared" ref="D91:I91" si="17">D106</f>
        <v>6235</v>
      </c>
      <c r="E91" s="301">
        <f t="shared" si="17"/>
        <v>6124</v>
      </c>
      <c r="F91" s="301">
        <f t="shared" si="17"/>
        <v>6042</v>
      </c>
      <c r="G91" s="301">
        <f t="shared" si="17"/>
        <v>6922</v>
      </c>
      <c r="H91" s="301">
        <f t="shared" si="17"/>
        <v>13619</v>
      </c>
      <c r="I91" s="301">
        <f t="shared" si="17"/>
        <v>9799</v>
      </c>
      <c r="J91" s="301">
        <f t="shared" ref="J91:K91" si="18">J106</f>
        <v>8937</v>
      </c>
      <c r="K91" s="301">
        <f t="shared" si="18"/>
        <v>11457</v>
      </c>
      <c r="L91" s="301">
        <f t="shared" ref="L91:M91" si="19">L106</f>
        <v>8667</v>
      </c>
      <c r="M91" s="301">
        <f t="shared" si="19"/>
        <v>4149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  <c r="J92" s="96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  <c r="J93" s="97"/>
    </row>
    <row r="94" spans="1:13" x14ac:dyDescent="0.2">
      <c r="A94" s="65" t="s">
        <v>122</v>
      </c>
      <c r="B94" s="66" t="s">
        <v>100</v>
      </c>
      <c r="C94" s="175">
        <f>C98-SUM(C95:C97)</f>
        <v>17495</v>
      </c>
      <c r="D94" s="175">
        <f t="shared" ref="D94:I94" si="20">D98-SUM(D95:D97)</f>
        <v>20182</v>
      </c>
      <c r="E94" s="175">
        <f t="shared" si="20"/>
        <v>18454</v>
      </c>
      <c r="F94" s="175">
        <f t="shared" si="20"/>
        <v>19948</v>
      </c>
      <c r="G94" s="175">
        <f t="shared" si="20"/>
        <v>20116</v>
      </c>
      <c r="H94" s="175">
        <f t="shared" si="20"/>
        <v>28567</v>
      </c>
      <c r="I94" s="175">
        <f t="shared" si="20"/>
        <v>28404</v>
      </c>
      <c r="J94" s="175">
        <f t="shared" ref="J94:K94" si="21">J98-SUM(J95:J97)</f>
        <v>28099</v>
      </c>
      <c r="K94" s="175">
        <f t="shared" si="21"/>
        <v>24496</v>
      </c>
      <c r="L94" s="175">
        <f t="shared" ref="L94:M94" si="22">L98-SUM(L95:L97)</f>
        <v>27452</v>
      </c>
      <c r="M94" s="175">
        <f t="shared" si="22"/>
        <v>20572</v>
      </c>
    </row>
    <row r="95" spans="1:13" x14ac:dyDescent="0.2">
      <c r="A95" s="52"/>
      <c r="B95" s="54" t="s">
        <v>101</v>
      </c>
      <c r="C95" s="57">
        <f>ROUND(C$98*C65/C$68,0)</f>
        <v>1938</v>
      </c>
      <c r="D95" s="57">
        <f t="shared" ref="D95:I95" si="23">ROUND(D$98*D65/D$68,0)</f>
        <v>2124</v>
      </c>
      <c r="E95" s="57">
        <f t="shared" si="23"/>
        <v>1944</v>
      </c>
      <c r="F95" s="57">
        <f t="shared" si="23"/>
        <v>2103</v>
      </c>
      <c r="G95" s="57">
        <f t="shared" si="23"/>
        <v>2119</v>
      </c>
      <c r="H95" s="57">
        <f t="shared" si="23"/>
        <v>3012</v>
      </c>
      <c r="I95" s="57">
        <f t="shared" si="23"/>
        <v>2993</v>
      </c>
      <c r="J95" s="57">
        <f t="shared" ref="J95:K95" si="24">ROUND(J$98*J65/J$68,0)</f>
        <v>2963</v>
      </c>
      <c r="K95" s="57">
        <f t="shared" si="24"/>
        <v>2584</v>
      </c>
      <c r="L95" s="57">
        <f t="shared" ref="L95:M95" si="25">ROUND(L$98*L65/L$68,0)</f>
        <v>2895</v>
      </c>
      <c r="M95" s="57">
        <f t="shared" si="25"/>
        <v>2165</v>
      </c>
    </row>
    <row r="96" spans="1:13" x14ac:dyDescent="0.2">
      <c r="A96" s="52"/>
      <c r="B96" s="54" t="s">
        <v>102</v>
      </c>
      <c r="C96" s="57">
        <f t="shared" ref="C96:I97" si="26">ROUND(C$98*C66/C$68,0)</f>
        <v>4828</v>
      </c>
      <c r="D96" s="57">
        <f t="shared" si="26"/>
        <v>5487</v>
      </c>
      <c r="E96" s="57">
        <f t="shared" si="26"/>
        <v>5016</v>
      </c>
      <c r="F96" s="57">
        <f t="shared" si="26"/>
        <v>5421</v>
      </c>
      <c r="G96" s="57">
        <f t="shared" si="26"/>
        <v>5466</v>
      </c>
      <c r="H96" s="57">
        <f t="shared" si="26"/>
        <v>7762</v>
      </c>
      <c r="I96" s="57">
        <f t="shared" si="26"/>
        <v>7721</v>
      </c>
      <c r="J96" s="57">
        <f t="shared" ref="J96:K96" si="27">ROUND(J$98*J66/J$68,0)</f>
        <v>7638</v>
      </c>
      <c r="K96" s="57">
        <f t="shared" si="27"/>
        <v>6656</v>
      </c>
      <c r="L96" s="57">
        <f t="shared" ref="L96:M96" si="28">ROUND(L$98*L66/L$68,0)</f>
        <v>7460</v>
      </c>
      <c r="M96" s="57">
        <f t="shared" si="28"/>
        <v>5595</v>
      </c>
    </row>
    <row r="97" spans="1:18" x14ac:dyDescent="0.2">
      <c r="A97" s="58"/>
      <c r="B97" s="59" t="s">
        <v>94</v>
      </c>
      <c r="C97" s="57">
        <f t="shared" si="26"/>
        <v>1658</v>
      </c>
      <c r="D97" s="57">
        <f t="shared" si="26"/>
        <v>2124</v>
      </c>
      <c r="E97" s="57">
        <f t="shared" si="26"/>
        <v>1944</v>
      </c>
      <c r="F97" s="57">
        <f t="shared" si="26"/>
        <v>2103</v>
      </c>
      <c r="G97" s="57">
        <f t="shared" si="26"/>
        <v>2119</v>
      </c>
      <c r="H97" s="57">
        <f t="shared" si="26"/>
        <v>3012</v>
      </c>
      <c r="I97" s="57">
        <f t="shared" si="26"/>
        <v>2993</v>
      </c>
      <c r="J97" s="57">
        <f t="shared" ref="J97:K97" si="29">ROUND(J$98*J67/J$68,0)</f>
        <v>2963</v>
      </c>
      <c r="K97" s="57">
        <f t="shared" si="29"/>
        <v>2584</v>
      </c>
      <c r="L97" s="57">
        <f t="shared" ref="L97:M97" si="30">ROUND(L$98*L67/L$68,0)</f>
        <v>2895</v>
      </c>
      <c r="M97" s="57">
        <f t="shared" si="30"/>
        <v>2165</v>
      </c>
    </row>
    <row r="98" spans="1:18" x14ac:dyDescent="0.2">
      <c r="A98" s="75"/>
      <c r="B98" s="76" t="s">
        <v>128</v>
      </c>
      <c r="C98" s="301">
        <f>C107</f>
        <v>25919</v>
      </c>
      <c r="D98" s="301">
        <f t="shared" ref="D98:I98" si="31">D107</f>
        <v>29917</v>
      </c>
      <c r="E98" s="301">
        <f t="shared" si="31"/>
        <v>27358</v>
      </c>
      <c r="F98" s="301">
        <f t="shared" si="31"/>
        <v>29575</v>
      </c>
      <c r="G98" s="301">
        <f t="shared" si="31"/>
        <v>29820</v>
      </c>
      <c r="H98" s="301">
        <f t="shared" si="31"/>
        <v>42353</v>
      </c>
      <c r="I98" s="301">
        <f t="shared" si="31"/>
        <v>42111</v>
      </c>
      <c r="J98" s="301">
        <f t="shared" ref="J98:K98" si="32">J107</f>
        <v>41663</v>
      </c>
      <c r="K98" s="301">
        <f t="shared" si="32"/>
        <v>36320</v>
      </c>
      <c r="L98" s="301">
        <f t="shared" ref="L98:M98" si="33">L107</f>
        <v>40702</v>
      </c>
      <c r="M98" s="301">
        <f t="shared" si="33"/>
        <v>30497</v>
      </c>
    </row>
    <row r="99" spans="1:18" x14ac:dyDescent="0.2">
      <c r="C99" s="77"/>
      <c r="D99" s="77"/>
      <c r="E99" s="217"/>
      <c r="F99" s="217"/>
      <c r="G99" s="217"/>
      <c r="H99" s="217"/>
      <c r="I99" s="217"/>
      <c r="J99" s="96"/>
    </row>
    <row r="100" spans="1:18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  <c r="J100" s="97"/>
    </row>
    <row r="101" spans="1:18" x14ac:dyDescent="0.2">
      <c r="A101" s="44" t="s">
        <v>122</v>
      </c>
      <c r="B101" s="45" t="s">
        <v>119</v>
      </c>
      <c r="C101" s="175">
        <f>C103-C102</f>
        <v>35465</v>
      </c>
      <c r="D101" s="175">
        <f t="shared" ref="D101:I101" si="34">D103-D102</f>
        <v>38413</v>
      </c>
      <c r="E101" s="175">
        <f t="shared" si="34"/>
        <v>36083</v>
      </c>
      <c r="F101" s="175">
        <f t="shared" si="34"/>
        <v>39273</v>
      </c>
      <c r="G101" s="175">
        <f t="shared" si="34"/>
        <v>39406</v>
      </c>
      <c r="H101" s="175">
        <f t="shared" si="34"/>
        <v>50542</v>
      </c>
      <c r="I101" s="175">
        <f t="shared" si="34"/>
        <v>47791</v>
      </c>
      <c r="J101" s="175">
        <f t="shared" ref="J101:K101" si="35">J103-J102</f>
        <v>47732</v>
      </c>
      <c r="K101" s="175">
        <f t="shared" si="35"/>
        <v>41344</v>
      </c>
      <c r="L101" s="175">
        <f t="shared" ref="L101:M101" si="36">L103-L102</f>
        <v>44544</v>
      </c>
      <c r="M101" s="175">
        <f t="shared" si="36"/>
        <v>19806</v>
      </c>
    </row>
    <row r="102" spans="1:18" x14ac:dyDescent="0.2">
      <c r="A102" s="48"/>
      <c r="B102" s="69" t="s">
        <v>120</v>
      </c>
      <c r="C102" s="62">
        <f>ROUND(C$103*C72/C$73,0)</f>
        <v>10464</v>
      </c>
      <c r="D102" s="62">
        <f t="shared" ref="D102:I102" si="37">ROUND(D$103*D72/D$73,0)</f>
        <v>11128</v>
      </c>
      <c r="E102" s="62">
        <f t="shared" si="37"/>
        <v>9716</v>
      </c>
      <c r="F102" s="62">
        <f t="shared" si="37"/>
        <v>9953</v>
      </c>
      <c r="G102" s="62">
        <f t="shared" si="37"/>
        <v>9454</v>
      </c>
      <c r="H102" s="62">
        <f t="shared" si="37"/>
        <v>21867</v>
      </c>
      <c r="I102" s="62">
        <f t="shared" si="37"/>
        <v>17183</v>
      </c>
      <c r="J102" s="62">
        <f t="shared" ref="J102:K102" si="38">ROUND(J$103*J72/J$73,0)</f>
        <v>13623</v>
      </c>
      <c r="K102" s="62">
        <f t="shared" si="38"/>
        <v>16761</v>
      </c>
      <c r="L102" s="62">
        <f t="shared" ref="L102:M102" si="39">ROUND(L$103*L72/L$73,0)</f>
        <v>12877</v>
      </c>
      <c r="M102" s="62">
        <f t="shared" si="39"/>
        <v>7891</v>
      </c>
    </row>
    <row r="103" spans="1:18" x14ac:dyDescent="0.2">
      <c r="A103" s="75"/>
      <c r="B103" s="79" t="s">
        <v>128</v>
      </c>
      <c r="C103" s="301">
        <f>C108</f>
        <v>45929</v>
      </c>
      <c r="D103" s="301">
        <f t="shared" ref="D103:I103" si="40">D108</f>
        <v>49541</v>
      </c>
      <c r="E103" s="301">
        <f t="shared" si="40"/>
        <v>45799</v>
      </c>
      <c r="F103" s="301">
        <f t="shared" si="40"/>
        <v>49226</v>
      </c>
      <c r="G103" s="301">
        <f t="shared" si="40"/>
        <v>48860</v>
      </c>
      <c r="H103" s="301">
        <f t="shared" si="40"/>
        <v>72409</v>
      </c>
      <c r="I103" s="301">
        <f t="shared" si="40"/>
        <v>64974</v>
      </c>
      <c r="J103" s="301">
        <f t="shared" ref="J103:K103" si="41">J108</f>
        <v>61355</v>
      </c>
      <c r="K103" s="301">
        <f t="shared" si="41"/>
        <v>58105</v>
      </c>
      <c r="L103" s="301">
        <f t="shared" ref="L103:M103" si="42">L108</f>
        <v>57421</v>
      </c>
      <c r="M103" s="301">
        <f t="shared" si="42"/>
        <v>27697</v>
      </c>
    </row>
    <row r="104" spans="1:18" x14ac:dyDescent="0.2">
      <c r="C104" s="56"/>
      <c r="D104" s="56"/>
      <c r="E104" s="217"/>
      <c r="F104" s="217"/>
      <c r="G104" s="217"/>
      <c r="H104" s="217"/>
      <c r="I104" s="217"/>
    </row>
    <row r="105" spans="1:18" x14ac:dyDescent="0.2">
      <c r="A105" s="41" t="s">
        <v>451</v>
      </c>
      <c r="C105" s="56"/>
      <c r="D105" s="56"/>
      <c r="E105" s="217"/>
      <c r="F105" s="217"/>
      <c r="G105" s="217"/>
      <c r="H105" s="217"/>
      <c r="I105" s="217"/>
    </row>
    <row r="106" spans="1:18" x14ac:dyDescent="0.2">
      <c r="A106" s="129" t="s">
        <v>122</v>
      </c>
      <c r="B106" s="129" t="s">
        <v>134</v>
      </c>
      <c r="C106" s="175">
        <f>地域観光消費2!D29</f>
        <v>5620</v>
      </c>
      <c r="D106" s="175">
        <f>地域観光消費2!E29</f>
        <v>6235</v>
      </c>
      <c r="E106" s="175">
        <f>地域観光消費2!F29</f>
        <v>6124</v>
      </c>
      <c r="F106" s="175">
        <f>地域観光消費2!G29</f>
        <v>6042</v>
      </c>
      <c r="G106" s="175">
        <f>地域観光消費2!H29</f>
        <v>6922</v>
      </c>
      <c r="H106" s="175">
        <f>地域観光消費2!I29</f>
        <v>13619</v>
      </c>
      <c r="I106" s="175">
        <f>地域観光消費2!J29</f>
        <v>9799</v>
      </c>
      <c r="J106" s="175">
        <f>地域観光消費2!K29</f>
        <v>8937</v>
      </c>
      <c r="K106" s="175">
        <f>地域観光消費2!L29</f>
        <v>11457</v>
      </c>
      <c r="L106" s="175">
        <f>地域観光消費2!M29</f>
        <v>8667</v>
      </c>
      <c r="M106" s="175">
        <f>地域観光消費2!N29</f>
        <v>4149</v>
      </c>
    </row>
    <row r="107" spans="1:18" x14ac:dyDescent="0.2">
      <c r="A107" s="85"/>
      <c r="B107" s="85" t="s">
        <v>135</v>
      </c>
      <c r="C107" s="57">
        <f>地域観光消費2!D30</f>
        <v>25919</v>
      </c>
      <c r="D107" s="57">
        <f>地域観光消費2!E30</f>
        <v>29917</v>
      </c>
      <c r="E107" s="57">
        <f>地域観光消費2!F30</f>
        <v>27358</v>
      </c>
      <c r="F107" s="57">
        <f>地域観光消費2!G30</f>
        <v>29575</v>
      </c>
      <c r="G107" s="57">
        <f>地域観光消費2!H30</f>
        <v>29820</v>
      </c>
      <c r="H107" s="57">
        <f>地域観光消費2!I30</f>
        <v>42353</v>
      </c>
      <c r="I107" s="57">
        <f>地域観光消費2!J30</f>
        <v>42111</v>
      </c>
      <c r="J107" s="57">
        <f>地域観光消費2!K30</f>
        <v>41663</v>
      </c>
      <c r="K107" s="57">
        <f>地域観光消費2!L30</f>
        <v>36320</v>
      </c>
      <c r="L107" s="57">
        <f>地域観光消費2!M30</f>
        <v>40702</v>
      </c>
      <c r="M107" s="57">
        <f>地域観光消費2!N30</f>
        <v>30497</v>
      </c>
    </row>
    <row r="108" spans="1:18" x14ac:dyDescent="0.2">
      <c r="A108" s="130"/>
      <c r="B108" s="130" t="s">
        <v>136</v>
      </c>
      <c r="C108" s="62">
        <f>地域観光消費2!D31</f>
        <v>45929</v>
      </c>
      <c r="D108" s="62">
        <f>地域観光消費2!E31</f>
        <v>49541</v>
      </c>
      <c r="E108" s="62">
        <f>地域観光消費2!F31</f>
        <v>45799</v>
      </c>
      <c r="F108" s="62">
        <f>地域観光消費2!G31</f>
        <v>49226</v>
      </c>
      <c r="G108" s="62">
        <f>地域観光消費2!H31</f>
        <v>48860</v>
      </c>
      <c r="H108" s="62">
        <f>地域観光消費2!I31</f>
        <v>72409</v>
      </c>
      <c r="I108" s="62">
        <f>地域観光消費2!J31</f>
        <v>64974</v>
      </c>
      <c r="J108" s="62">
        <f>地域観光消費2!K31</f>
        <v>61355</v>
      </c>
      <c r="K108" s="62">
        <f>地域観光消費2!L31</f>
        <v>58105</v>
      </c>
      <c r="L108" s="62">
        <f>地域観光消費2!M31</f>
        <v>57421</v>
      </c>
      <c r="M108" s="62">
        <f>地域観光消費2!N31</f>
        <v>27697</v>
      </c>
    </row>
    <row r="109" spans="1:18" x14ac:dyDescent="0.2">
      <c r="A109" s="131"/>
      <c r="B109" s="131" t="s">
        <v>128</v>
      </c>
      <c r="C109" s="62">
        <f>SUM(C106:C108)</f>
        <v>77468</v>
      </c>
      <c r="D109" s="62">
        <f t="shared" ref="D109:I109" si="43">SUM(D106:D108)</f>
        <v>85693</v>
      </c>
      <c r="E109" s="62">
        <f t="shared" si="43"/>
        <v>79281</v>
      </c>
      <c r="F109" s="62">
        <f t="shared" si="43"/>
        <v>84843</v>
      </c>
      <c r="G109" s="62">
        <f t="shared" si="43"/>
        <v>85602</v>
      </c>
      <c r="H109" s="62">
        <f t="shared" si="43"/>
        <v>128381</v>
      </c>
      <c r="I109" s="62">
        <f t="shared" si="43"/>
        <v>116884</v>
      </c>
      <c r="J109" s="62">
        <f t="shared" ref="J109:K109" si="44">SUM(J106:J108)</f>
        <v>111955</v>
      </c>
      <c r="K109" s="62">
        <f t="shared" si="44"/>
        <v>105882</v>
      </c>
      <c r="L109" s="62">
        <f t="shared" ref="L109:M109" si="45">SUM(L106:L108)</f>
        <v>106790</v>
      </c>
      <c r="M109" s="62">
        <f t="shared" si="45"/>
        <v>62343</v>
      </c>
    </row>
    <row r="110" spans="1:18" x14ac:dyDescent="0.2">
      <c r="C110" s="61"/>
      <c r="D110" s="61"/>
      <c r="E110" s="61"/>
      <c r="F110" s="61"/>
      <c r="G110" s="61"/>
      <c r="H110" s="61"/>
      <c r="I110" s="61"/>
    </row>
    <row r="111" spans="1:18" x14ac:dyDescent="0.2">
      <c r="B111" t="s">
        <v>211</v>
      </c>
      <c r="C111" s="61">
        <f t="shared" ref="C111:F111" si="46">SUM(C114:C120)</f>
        <v>1924</v>
      </c>
      <c r="D111" s="61">
        <f t="shared" si="46"/>
        <v>2156</v>
      </c>
      <c r="E111" s="61">
        <f t="shared" si="46"/>
        <v>1724</v>
      </c>
      <c r="F111" s="61">
        <f t="shared" si="46"/>
        <v>1785</v>
      </c>
      <c r="G111" s="61">
        <f>SUM(G114:G120)</f>
        <v>787</v>
      </c>
      <c r="H111" s="61">
        <f>SUM(H114:H120)</f>
        <v>1713</v>
      </c>
      <c r="I111" s="61"/>
      <c r="O111" t="s">
        <v>337</v>
      </c>
      <c r="P111" t="s">
        <v>338</v>
      </c>
      <c r="Q111" t="s">
        <v>339</v>
      </c>
      <c r="R111" t="s">
        <v>335</v>
      </c>
    </row>
    <row r="112" spans="1:18" x14ac:dyDescent="0.2">
      <c r="A112" s="128" t="s">
        <v>26</v>
      </c>
      <c r="B112" s="45" t="s">
        <v>206</v>
      </c>
      <c r="C112" s="53">
        <f>市町入込数2!D24</f>
        <v>4973000</v>
      </c>
      <c r="D112" s="53">
        <f>市町入込数2!E24</f>
        <v>5692428</v>
      </c>
      <c r="E112" s="53">
        <f>市町入込数2!F24</f>
        <v>5555057</v>
      </c>
      <c r="F112" s="53">
        <f>市町入込数2!G24</f>
        <v>6361466</v>
      </c>
      <c r="G112" s="53">
        <f>市町入込数2!H24</f>
        <v>8251493</v>
      </c>
      <c r="H112" s="53">
        <f>市町入込数2!I24</f>
        <v>10100408</v>
      </c>
      <c r="I112" s="53">
        <f>市町入込数2!J24</f>
        <v>8872000</v>
      </c>
      <c r="J112" s="53">
        <f>市町入込数2!K24</f>
        <v>8743904</v>
      </c>
      <c r="K112" s="53">
        <f>市町入込数2!L24</f>
        <v>7635740</v>
      </c>
      <c r="L112" s="53">
        <f>市町入込数2!M24</f>
        <v>8200364</v>
      </c>
      <c r="M112" s="53">
        <f>市町入込数2!N24</f>
        <v>2772453</v>
      </c>
      <c r="R112" t="s">
        <v>336</v>
      </c>
    </row>
    <row r="113" spans="1:18" x14ac:dyDescent="0.2">
      <c r="A113" s="89"/>
      <c r="B113" s="78" t="s">
        <v>207</v>
      </c>
      <c r="C113" s="55">
        <f>市町入込数2!O24</f>
        <v>1924399</v>
      </c>
      <c r="D113" s="55">
        <f>市町入込数2!P24</f>
        <v>2156497</v>
      </c>
      <c r="E113" s="55">
        <f>市町入込数2!Q24</f>
        <v>1723665</v>
      </c>
      <c r="F113" s="55">
        <f>市町入込数2!R24</f>
        <v>1785000</v>
      </c>
      <c r="G113" s="60">
        <f>市町入込数2!S24</f>
        <v>786287</v>
      </c>
      <c r="H113" s="60">
        <f>市町入込数2!T24</f>
        <v>1712935</v>
      </c>
      <c r="I113" s="60">
        <f>市町入込数2!U24</f>
        <v>1290658</v>
      </c>
      <c r="J113" s="60">
        <f>市町入込数2!V24</f>
        <v>1036749</v>
      </c>
      <c r="K113" s="60">
        <f>市町入込数2!W24</f>
        <v>1400639</v>
      </c>
      <c r="L113" s="60">
        <f>市町入込数2!X24</f>
        <v>941625</v>
      </c>
      <c r="M113" s="55">
        <f>市町入込数2!Y24</f>
        <v>439251</v>
      </c>
      <c r="O113" s="119">
        <v>1924</v>
      </c>
      <c r="P113" s="119">
        <v>2156</v>
      </c>
      <c r="Q113" s="119">
        <v>1724</v>
      </c>
      <c r="R113" s="119">
        <f>SUM(R114:R120)</f>
        <v>1785</v>
      </c>
    </row>
    <row r="114" spans="1:18" x14ac:dyDescent="0.2">
      <c r="A114" s="45"/>
      <c r="B114" s="45" t="s">
        <v>199</v>
      </c>
      <c r="C114" s="116">
        <f>O113-(C115+C117+C120)</f>
        <v>1168</v>
      </c>
      <c r="D114" s="116">
        <f>P113-(D115+D117+D120)</f>
        <v>1454</v>
      </c>
      <c r="E114" s="116">
        <f>Q113-(E115+E117+E120)</f>
        <v>1191</v>
      </c>
      <c r="F114" s="116">
        <f>R114</f>
        <v>1042</v>
      </c>
      <c r="G114" s="53">
        <v>610</v>
      </c>
      <c r="H114" s="53">
        <v>1313</v>
      </c>
      <c r="I114" s="96">
        <v>960</v>
      </c>
      <c r="J114" s="86">
        <f>宿泊者数!V19</f>
        <v>753</v>
      </c>
      <c r="K114" s="86">
        <f>宿泊者数!V42</f>
        <v>1065.5840000000001</v>
      </c>
      <c r="L114" s="175">
        <f>宿泊者数!V65</f>
        <v>737.19299999999998</v>
      </c>
      <c r="M114" s="175">
        <f>宿泊者数!V88</f>
        <v>354.863</v>
      </c>
      <c r="O114" s="53">
        <v>1676</v>
      </c>
      <c r="P114" s="53">
        <v>2085</v>
      </c>
      <c r="Q114" s="53">
        <v>1709</v>
      </c>
      <c r="R114" s="53">
        <v>1042</v>
      </c>
    </row>
    <row r="115" spans="1:18" x14ac:dyDescent="0.2">
      <c r="A115" s="56"/>
      <c r="B115" s="56" t="s">
        <v>200</v>
      </c>
      <c r="C115" s="117">
        <f>ROUND(O$113*O115/O$121,0)</f>
        <v>187</v>
      </c>
      <c r="D115" s="117">
        <f>ROUND(P$113*P115/P$121,0)</f>
        <v>185</v>
      </c>
      <c r="E115" s="117">
        <f>ROUND(Q$113*Q115/Q$121,0)</f>
        <v>76</v>
      </c>
      <c r="F115" s="117">
        <f>R115</f>
        <v>97</v>
      </c>
      <c r="G115" s="55">
        <v>128</v>
      </c>
      <c r="H115" s="55">
        <v>225</v>
      </c>
      <c r="I115" s="95">
        <v>155</v>
      </c>
      <c r="J115" s="86">
        <f>宿泊者数!V20</f>
        <v>198</v>
      </c>
      <c r="K115" s="86">
        <f>宿泊者数!V43</f>
        <v>175.767</v>
      </c>
      <c r="L115" s="57">
        <f>宿泊者数!V66</f>
        <v>99.117999999999995</v>
      </c>
      <c r="M115" s="57">
        <f>宿泊者数!V89</f>
        <v>68.262</v>
      </c>
      <c r="O115" s="55">
        <v>268</v>
      </c>
      <c r="P115" s="55">
        <v>266</v>
      </c>
      <c r="Q115" s="55">
        <v>109</v>
      </c>
      <c r="R115" s="55">
        <v>97</v>
      </c>
    </row>
    <row r="116" spans="1:18" x14ac:dyDescent="0.2">
      <c r="A116" s="56"/>
      <c r="B116" s="56" t="s">
        <v>201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118</v>
      </c>
      <c r="I116" s="95">
        <v>0</v>
      </c>
      <c r="J116" s="86">
        <f>宿泊者数!V21</f>
        <v>0</v>
      </c>
      <c r="K116" s="86">
        <f>宿泊者数!V44</f>
        <v>0</v>
      </c>
      <c r="L116" s="57">
        <f>宿泊者数!V67</f>
        <v>0</v>
      </c>
      <c r="M116" s="57">
        <f>宿泊者数!V90</f>
        <v>0</v>
      </c>
      <c r="O116" s="55">
        <v>0</v>
      </c>
      <c r="P116" s="55">
        <v>0</v>
      </c>
      <c r="Q116" s="55">
        <v>0</v>
      </c>
      <c r="R116" s="55">
        <v>0</v>
      </c>
    </row>
    <row r="117" spans="1:18" x14ac:dyDescent="0.2">
      <c r="A117" s="56"/>
      <c r="B117" s="56" t="s">
        <v>202</v>
      </c>
      <c r="C117" s="117">
        <f>ROUND(O$113*O117/O$121,0)</f>
        <v>142</v>
      </c>
      <c r="D117" s="117">
        <f>ROUND(P$113*P117/P$121,0)</f>
        <v>121</v>
      </c>
      <c r="E117" s="117">
        <f>ROUND(Q$113*Q117/Q$121,0)</f>
        <v>129</v>
      </c>
      <c r="F117" s="117">
        <f>R117</f>
        <v>205</v>
      </c>
      <c r="G117" s="55">
        <v>0</v>
      </c>
      <c r="H117" s="55">
        <v>0</v>
      </c>
      <c r="I117" s="95">
        <v>0</v>
      </c>
      <c r="J117" s="86">
        <f>宿泊者数!V22</f>
        <v>0</v>
      </c>
      <c r="K117" s="86">
        <f>宿泊者数!V45</f>
        <v>0</v>
      </c>
      <c r="L117" s="57">
        <f>宿泊者数!V68</f>
        <v>0</v>
      </c>
      <c r="M117" s="57">
        <f>宿泊者数!V91</f>
        <v>0</v>
      </c>
      <c r="O117" s="55">
        <v>204</v>
      </c>
      <c r="P117" s="55">
        <v>174</v>
      </c>
      <c r="Q117" s="55">
        <v>185</v>
      </c>
      <c r="R117" s="55">
        <v>205</v>
      </c>
    </row>
    <row r="118" spans="1:18" x14ac:dyDescent="0.2">
      <c r="A118" s="56"/>
      <c r="B118" s="56" t="s">
        <v>203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95">
        <v>0</v>
      </c>
      <c r="J118" s="86">
        <f>宿泊者数!V23</f>
        <v>0</v>
      </c>
      <c r="K118" s="86">
        <f>宿泊者数!V46</f>
        <v>0</v>
      </c>
      <c r="L118" s="57">
        <f>宿泊者数!V69</f>
        <v>0</v>
      </c>
      <c r="M118" s="57">
        <f>宿泊者数!V92</f>
        <v>0</v>
      </c>
      <c r="O118" s="55">
        <v>0</v>
      </c>
      <c r="P118" s="55">
        <v>0</v>
      </c>
      <c r="Q118" s="55">
        <v>0</v>
      </c>
      <c r="R118" s="55">
        <v>0</v>
      </c>
    </row>
    <row r="119" spans="1:18" x14ac:dyDescent="0.2">
      <c r="A119" s="56"/>
      <c r="B119" s="56" t="s">
        <v>204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95">
        <v>0</v>
      </c>
      <c r="J119" s="86">
        <f>宿泊者数!V24</f>
        <v>0</v>
      </c>
      <c r="K119" s="86">
        <f>宿泊者数!V47</f>
        <v>0</v>
      </c>
      <c r="L119" s="57">
        <f>宿泊者数!V70</f>
        <v>0</v>
      </c>
      <c r="M119" s="57">
        <f>宿泊者数!V93</f>
        <v>0</v>
      </c>
      <c r="O119" s="55">
        <v>0</v>
      </c>
      <c r="P119" s="55">
        <v>0</v>
      </c>
      <c r="Q119" s="55">
        <v>0</v>
      </c>
      <c r="R119" s="55">
        <v>0</v>
      </c>
    </row>
    <row r="120" spans="1:18" x14ac:dyDescent="0.2">
      <c r="A120" s="78"/>
      <c r="B120" s="78" t="s">
        <v>205</v>
      </c>
      <c r="C120" s="118">
        <f>ROUND(O$113*O120/O$121,0)</f>
        <v>427</v>
      </c>
      <c r="D120" s="118">
        <f>ROUND(P$113*P120/P$121,0)</f>
        <v>396</v>
      </c>
      <c r="E120" s="118">
        <f>ROUND(Q$113*Q120/Q$121,0)</f>
        <v>328</v>
      </c>
      <c r="F120" s="118">
        <f>R120</f>
        <v>441</v>
      </c>
      <c r="G120" s="60">
        <v>49</v>
      </c>
      <c r="H120" s="60">
        <v>57</v>
      </c>
      <c r="I120" s="97">
        <v>176</v>
      </c>
      <c r="J120" s="86">
        <f>宿泊者数!V25</f>
        <v>86</v>
      </c>
      <c r="K120" s="86">
        <f>宿泊者数!V48</f>
        <v>159.28800000000001</v>
      </c>
      <c r="L120" s="62">
        <f>宿泊者数!V71</f>
        <v>105.31399999999999</v>
      </c>
      <c r="M120" s="62">
        <f>宿泊者数!V94</f>
        <v>16.126000000000001</v>
      </c>
      <c r="O120" s="60">
        <v>613</v>
      </c>
      <c r="P120" s="60">
        <v>569</v>
      </c>
      <c r="Q120" s="60">
        <v>470</v>
      </c>
      <c r="R120" s="60">
        <v>441</v>
      </c>
    </row>
    <row r="121" spans="1:18" x14ac:dyDescent="0.2">
      <c r="A121" s="111" t="s">
        <v>25</v>
      </c>
      <c r="B121" s="45" t="s">
        <v>206</v>
      </c>
      <c r="C121" s="55">
        <f>市町入込数2!D25</f>
        <v>511000</v>
      </c>
      <c r="D121" s="55">
        <f>市町入込数2!E25</f>
        <v>549627</v>
      </c>
      <c r="E121" s="55">
        <f>市町入込数2!F25</f>
        <v>557207</v>
      </c>
      <c r="F121" s="55">
        <f>市町入込数2!G25</f>
        <v>519774</v>
      </c>
      <c r="G121" s="53">
        <f>市町入込数2!H25</f>
        <v>516783</v>
      </c>
      <c r="H121" s="53">
        <f>市町入込数2!I25</f>
        <v>556538</v>
      </c>
      <c r="I121" s="53">
        <f>市町入込数2!J25</f>
        <v>509387</v>
      </c>
      <c r="J121" s="53">
        <f>市町入込数2!K25</f>
        <v>585536</v>
      </c>
      <c r="K121" s="53">
        <f>市町入込数2!L25</f>
        <v>694429</v>
      </c>
      <c r="L121" s="53">
        <f>市町入込数2!M25</f>
        <v>652142</v>
      </c>
      <c r="M121" s="55">
        <f>市町入込数2!N25</f>
        <v>550389</v>
      </c>
      <c r="O121" s="156">
        <f>SUM(O114:O120)</f>
        <v>2761</v>
      </c>
      <c r="P121" s="156">
        <f t="shared" ref="P121:Q121" si="47">SUM(P114:P120)</f>
        <v>3094</v>
      </c>
      <c r="Q121" s="156">
        <f t="shared" si="47"/>
        <v>2473</v>
      </c>
    </row>
    <row r="122" spans="1:18" x14ac:dyDescent="0.2">
      <c r="A122" s="89"/>
      <c r="B122" s="78" t="s">
        <v>207</v>
      </c>
      <c r="C122" s="60">
        <f>市町入込数2!O25</f>
        <v>39000</v>
      </c>
      <c r="D122" s="60">
        <f>市町入込数2!P25</f>
        <v>40118</v>
      </c>
      <c r="E122" s="60">
        <f>市町入込数2!Q25</f>
        <v>42832</v>
      </c>
      <c r="F122" s="60">
        <f>市町入込数2!R25</f>
        <v>43599</v>
      </c>
      <c r="G122" s="60">
        <f>市町入込数2!S25</f>
        <v>43509</v>
      </c>
      <c r="H122" s="60">
        <f>市町入込数2!T25</f>
        <v>47634</v>
      </c>
      <c r="I122" s="60">
        <f>市町入込数2!U25</f>
        <v>48714</v>
      </c>
      <c r="J122" s="60">
        <f>市町入込数2!V25</f>
        <v>49404</v>
      </c>
      <c r="K122" s="60">
        <f>市町入込数2!W25</f>
        <v>47054</v>
      </c>
      <c r="L122" s="60">
        <f>市町入込数2!X25</f>
        <v>29925</v>
      </c>
      <c r="M122" s="55">
        <f>市町入込数2!Y25</f>
        <v>44508</v>
      </c>
    </row>
    <row r="123" spans="1:18" x14ac:dyDescent="0.2">
      <c r="A123" s="45"/>
      <c r="B123" s="45" t="s">
        <v>199</v>
      </c>
      <c r="C123" s="53">
        <v>8</v>
      </c>
      <c r="D123" s="53">
        <v>11</v>
      </c>
      <c r="E123" s="53">
        <v>12</v>
      </c>
      <c r="F123" s="53">
        <v>12</v>
      </c>
      <c r="G123" s="53">
        <v>10</v>
      </c>
      <c r="H123" s="53">
        <v>13</v>
      </c>
      <c r="I123" s="96">
        <v>14</v>
      </c>
      <c r="J123" s="57">
        <f>宿泊者数!W19</f>
        <v>15</v>
      </c>
      <c r="K123" s="57">
        <f>宿泊者数!W42</f>
        <v>14.34</v>
      </c>
      <c r="L123" s="175">
        <f>宿泊者数!W65</f>
        <v>13.31</v>
      </c>
      <c r="M123" s="175">
        <f>宿泊者数!W88</f>
        <v>13.664</v>
      </c>
    </row>
    <row r="124" spans="1:18" x14ac:dyDescent="0.2">
      <c r="A124" s="56"/>
      <c r="B124" s="56" t="s">
        <v>200</v>
      </c>
      <c r="C124" s="55">
        <v>2</v>
      </c>
      <c r="D124" s="55">
        <v>3</v>
      </c>
      <c r="E124" s="55">
        <v>3</v>
      </c>
      <c r="F124" s="55">
        <v>4</v>
      </c>
      <c r="G124" s="55">
        <v>5</v>
      </c>
      <c r="H124" s="55">
        <v>4</v>
      </c>
      <c r="I124" s="95">
        <v>3</v>
      </c>
      <c r="J124" s="57">
        <f>宿泊者数!W20</f>
        <v>4</v>
      </c>
      <c r="K124" s="57">
        <f>宿泊者数!W43</f>
        <v>4.2210000000000001</v>
      </c>
      <c r="L124" s="57">
        <f>宿泊者数!W66</f>
        <v>4.7359999999999998</v>
      </c>
      <c r="M124" s="57">
        <f>宿泊者数!W89</f>
        <v>1.8</v>
      </c>
    </row>
    <row r="125" spans="1:18" x14ac:dyDescent="0.2">
      <c r="A125" s="56"/>
      <c r="B125" s="56" t="s">
        <v>201</v>
      </c>
      <c r="C125" s="55">
        <v>1</v>
      </c>
      <c r="D125" s="55">
        <v>1</v>
      </c>
      <c r="E125" s="55">
        <v>1</v>
      </c>
      <c r="F125" s="55">
        <v>0</v>
      </c>
      <c r="G125" s="55">
        <v>0</v>
      </c>
      <c r="H125" s="55">
        <v>0</v>
      </c>
      <c r="I125" s="95">
        <v>0</v>
      </c>
      <c r="J125" s="57">
        <f>宿泊者数!W21</f>
        <v>0</v>
      </c>
      <c r="K125" s="57">
        <f>宿泊者数!W44</f>
        <v>5.0000000000000001E-3</v>
      </c>
      <c r="L125" s="57">
        <f>宿泊者数!W67</f>
        <v>1.4E-2</v>
      </c>
      <c r="M125" s="57">
        <f>宿泊者数!W90</f>
        <v>2.3E-2</v>
      </c>
    </row>
    <row r="126" spans="1:18" x14ac:dyDescent="0.2">
      <c r="A126" s="56"/>
      <c r="B126" s="56" t="s">
        <v>202</v>
      </c>
      <c r="C126" s="55">
        <v>28</v>
      </c>
      <c r="D126" s="55">
        <v>25</v>
      </c>
      <c r="E126" s="55">
        <v>27</v>
      </c>
      <c r="F126" s="55">
        <v>28</v>
      </c>
      <c r="G126" s="55">
        <v>28</v>
      </c>
      <c r="H126" s="55">
        <v>30</v>
      </c>
      <c r="I126" s="95">
        <v>32</v>
      </c>
      <c r="J126" s="57">
        <f>宿泊者数!W22</f>
        <v>31</v>
      </c>
      <c r="K126" s="57">
        <f>宿泊者数!W45</f>
        <v>28.488</v>
      </c>
      <c r="L126" s="57">
        <f>宿泊者数!W68</f>
        <v>11.865</v>
      </c>
      <c r="M126" s="57">
        <f>宿泊者数!W91</f>
        <v>29.021000000000001</v>
      </c>
    </row>
    <row r="127" spans="1:18" x14ac:dyDescent="0.2">
      <c r="A127" s="56"/>
      <c r="B127" s="56" t="s">
        <v>203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95">
        <v>0</v>
      </c>
      <c r="J127" s="57">
        <f>宿泊者数!W23</f>
        <v>0</v>
      </c>
      <c r="K127" s="57">
        <f>宿泊者数!W46</f>
        <v>0</v>
      </c>
      <c r="L127" s="57">
        <f>宿泊者数!W69</f>
        <v>0</v>
      </c>
      <c r="M127" s="57">
        <f>宿泊者数!W92</f>
        <v>0</v>
      </c>
    </row>
    <row r="128" spans="1:18" x14ac:dyDescent="0.2">
      <c r="A128" s="56"/>
      <c r="B128" s="56" t="s">
        <v>204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95">
        <v>0</v>
      </c>
      <c r="J128" s="57">
        <f>宿泊者数!W24</f>
        <v>0</v>
      </c>
      <c r="K128" s="57">
        <f>宿泊者数!W47</f>
        <v>0</v>
      </c>
      <c r="L128" s="57">
        <f>宿泊者数!W70</f>
        <v>0</v>
      </c>
      <c r="M128" s="57">
        <f>宿泊者数!W93</f>
        <v>0</v>
      </c>
    </row>
    <row r="129" spans="1:13" x14ac:dyDescent="0.2">
      <c r="A129" s="78"/>
      <c r="B129" s="78" t="s">
        <v>205</v>
      </c>
      <c r="C129" s="60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97">
        <v>0</v>
      </c>
      <c r="J129" s="57">
        <f>宿泊者数!W25</f>
        <v>0</v>
      </c>
      <c r="K129" s="57">
        <f>宿泊者数!W48</f>
        <v>0</v>
      </c>
      <c r="L129" s="62">
        <f>宿泊者数!W71</f>
        <v>0</v>
      </c>
      <c r="M129" s="62">
        <f>宿泊者数!W94</f>
        <v>0</v>
      </c>
    </row>
    <row r="130" spans="1:13" x14ac:dyDescent="0.2">
      <c r="A130" s="111" t="s">
        <v>24</v>
      </c>
      <c r="B130" s="45" t="s">
        <v>206</v>
      </c>
      <c r="C130" s="53">
        <f>市町入込数2!D26</f>
        <v>150000</v>
      </c>
      <c r="D130" s="53">
        <f>市町入込数2!E26</f>
        <v>158278</v>
      </c>
      <c r="E130" s="53">
        <f>市町入込数2!F26</f>
        <v>145958</v>
      </c>
      <c r="F130" s="53">
        <f>市町入込数2!G26</f>
        <v>115078</v>
      </c>
      <c r="G130" s="53">
        <f>市町入込数2!H26</f>
        <v>85128</v>
      </c>
      <c r="H130" s="53">
        <f>市町入込数2!I26</f>
        <v>111285</v>
      </c>
      <c r="I130" s="53">
        <f>市町入込数2!J26</f>
        <v>164462</v>
      </c>
      <c r="J130" s="53">
        <f>市町入込数2!K26</f>
        <v>146794</v>
      </c>
      <c r="K130" s="53">
        <f>市町入込数2!L26</f>
        <v>128131</v>
      </c>
      <c r="L130" s="53">
        <f>市町入込数2!M26</f>
        <v>123823</v>
      </c>
      <c r="M130" s="55">
        <f>市町入込数2!N26</f>
        <v>82723</v>
      </c>
    </row>
    <row r="131" spans="1:13" x14ac:dyDescent="0.2">
      <c r="A131" s="89"/>
      <c r="B131" s="78" t="s">
        <v>207</v>
      </c>
      <c r="C131" s="60">
        <f>市町入込数2!O26</f>
        <v>4000</v>
      </c>
      <c r="D131" s="60">
        <f>市町入込数2!P26</f>
        <v>4679</v>
      </c>
      <c r="E131" s="60">
        <f>市町入込数2!Q26</f>
        <v>1450</v>
      </c>
      <c r="F131" s="60">
        <f>市町入込数2!R26</f>
        <v>3217</v>
      </c>
      <c r="G131" s="60">
        <f>市町入込数2!S26</f>
        <v>2432</v>
      </c>
      <c r="H131" s="60">
        <f>市町入込数2!T26</f>
        <v>2733</v>
      </c>
      <c r="I131" s="60">
        <f>市町入込数2!U26</f>
        <v>2707</v>
      </c>
      <c r="J131" s="60">
        <f>市町入込数2!V26</f>
        <v>2937</v>
      </c>
      <c r="K131" s="60">
        <f>市町入込数2!W26</f>
        <v>2636</v>
      </c>
      <c r="L131" s="60">
        <f>市町入込数2!X26</f>
        <v>2234</v>
      </c>
      <c r="M131" s="55">
        <f>市町入込数2!Y26</f>
        <v>2708</v>
      </c>
    </row>
    <row r="132" spans="1:13" x14ac:dyDescent="0.2">
      <c r="A132" s="45"/>
      <c r="B132" s="45" t="s">
        <v>199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96">
        <v>0</v>
      </c>
      <c r="J132" s="86">
        <f>宿泊者数!X19</f>
        <v>0</v>
      </c>
      <c r="K132" s="86">
        <f>宿泊者数!X42</f>
        <v>0</v>
      </c>
      <c r="L132" s="175">
        <f>宿泊者数!X65</f>
        <v>0</v>
      </c>
      <c r="M132" s="175">
        <f>宿泊者数!X88</f>
        <v>0</v>
      </c>
    </row>
    <row r="133" spans="1:13" x14ac:dyDescent="0.2">
      <c r="A133" s="56"/>
      <c r="B133" s="56" t="s">
        <v>200</v>
      </c>
      <c r="C133" s="55">
        <v>1</v>
      </c>
      <c r="D133" s="55">
        <v>1</v>
      </c>
      <c r="E133" s="55">
        <v>1</v>
      </c>
      <c r="F133" s="55">
        <v>1</v>
      </c>
      <c r="G133" s="55">
        <v>0</v>
      </c>
      <c r="H133" s="55">
        <v>0</v>
      </c>
      <c r="I133" s="95">
        <v>0</v>
      </c>
      <c r="J133" s="86">
        <f>宿泊者数!X20</f>
        <v>0</v>
      </c>
      <c r="K133" s="86">
        <f>宿泊者数!X43</f>
        <v>0</v>
      </c>
      <c r="L133" s="57">
        <f>宿泊者数!X66</f>
        <v>0</v>
      </c>
      <c r="M133" s="57">
        <f>宿泊者数!X89</f>
        <v>0</v>
      </c>
    </row>
    <row r="134" spans="1:13" x14ac:dyDescent="0.2">
      <c r="A134" s="56"/>
      <c r="B134" s="56" t="s">
        <v>201</v>
      </c>
      <c r="C134" s="55"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0</v>
      </c>
      <c r="I134" s="95">
        <v>0</v>
      </c>
      <c r="J134" s="86">
        <f>宿泊者数!X21</f>
        <v>0</v>
      </c>
      <c r="K134" s="86">
        <f>宿泊者数!X44</f>
        <v>0</v>
      </c>
      <c r="L134" s="57">
        <f>宿泊者数!X67</f>
        <v>0</v>
      </c>
      <c r="M134" s="57">
        <f>宿泊者数!X90</f>
        <v>0</v>
      </c>
    </row>
    <row r="135" spans="1:13" x14ac:dyDescent="0.2">
      <c r="A135" s="56"/>
      <c r="B135" s="56" t="s">
        <v>202</v>
      </c>
      <c r="C135" s="55">
        <v>2</v>
      </c>
      <c r="D135" s="55">
        <v>3</v>
      </c>
      <c r="E135" s="55">
        <v>0</v>
      </c>
      <c r="F135" s="55">
        <v>2</v>
      </c>
      <c r="G135" s="55">
        <v>3</v>
      </c>
      <c r="H135" s="55">
        <v>3</v>
      </c>
      <c r="I135" s="95">
        <v>3</v>
      </c>
      <c r="J135" s="86">
        <f>宿泊者数!X22</f>
        <v>3</v>
      </c>
      <c r="K135" s="86">
        <f>宿泊者数!X45</f>
        <v>2.6360000000000001</v>
      </c>
      <c r="L135" s="57">
        <f>宿泊者数!X68</f>
        <v>2.234</v>
      </c>
      <c r="M135" s="57">
        <f>宿泊者数!X91</f>
        <v>2.7080000000000002</v>
      </c>
    </row>
    <row r="136" spans="1:13" x14ac:dyDescent="0.2">
      <c r="A136" s="56"/>
      <c r="B136" s="56" t="s">
        <v>203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95">
        <v>0</v>
      </c>
      <c r="J136" s="86">
        <f>宿泊者数!X23</f>
        <v>0</v>
      </c>
      <c r="K136" s="86">
        <f>宿泊者数!X46</f>
        <v>0</v>
      </c>
      <c r="L136" s="57">
        <f>宿泊者数!X69</f>
        <v>0</v>
      </c>
      <c r="M136" s="57">
        <f>宿泊者数!X92</f>
        <v>0</v>
      </c>
    </row>
    <row r="137" spans="1:13" x14ac:dyDescent="0.2">
      <c r="A137" s="56"/>
      <c r="B137" s="56" t="s">
        <v>204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95">
        <v>0</v>
      </c>
      <c r="J137" s="86">
        <f>宿泊者数!X24</f>
        <v>0</v>
      </c>
      <c r="K137" s="86">
        <f>宿泊者数!X47</f>
        <v>0</v>
      </c>
      <c r="L137" s="57">
        <f>宿泊者数!X70</f>
        <v>0</v>
      </c>
      <c r="M137" s="57">
        <f>宿泊者数!X93</f>
        <v>0</v>
      </c>
    </row>
    <row r="138" spans="1:13" x14ac:dyDescent="0.2">
      <c r="A138" s="78"/>
      <c r="B138" s="78" t="s">
        <v>205</v>
      </c>
      <c r="C138" s="60">
        <v>1</v>
      </c>
      <c r="D138" s="60">
        <v>1</v>
      </c>
      <c r="E138" s="60">
        <v>0</v>
      </c>
      <c r="F138" s="60">
        <v>0</v>
      </c>
      <c r="G138" s="60">
        <v>0</v>
      </c>
      <c r="H138" s="60">
        <v>0</v>
      </c>
      <c r="I138" s="97">
        <v>0</v>
      </c>
      <c r="J138" s="86">
        <f>宿泊者数!X25</f>
        <v>0</v>
      </c>
      <c r="K138" s="86">
        <f>宿泊者数!X48</f>
        <v>0</v>
      </c>
      <c r="L138" s="62">
        <f>宿泊者数!X71</f>
        <v>0</v>
      </c>
      <c r="M138" s="62">
        <f>宿泊者数!X94</f>
        <v>0</v>
      </c>
    </row>
    <row r="139" spans="1:13" x14ac:dyDescent="0.2">
      <c r="A139" s="111" t="s">
        <v>22</v>
      </c>
      <c r="B139" s="45" t="s">
        <v>206</v>
      </c>
      <c r="C139" s="53">
        <f>市町入込数2!D27</f>
        <v>217000</v>
      </c>
      <c r="D139" s="53">
        <f>市町入込数2!E27</f>
        <v>221225</v>
      </c>
      <c r="E139" s="53">
        <f>市町入込数2!F27</f>
        <v>227517</v>
      </c>
      <c r="F139" s="53">
        <f>市町入込数2!G27</f>
        <v>240772</v>
      </c>
      <c r="G139" s="53">
        <f>市町入込数2!H27</f>
        <v>329271</v>
      </c>
      <c r="H139" s="53">
        <f>市町入込数2!I27</f>
        <v>339380</v>
      </c>
      <c r="I139" s="53">
        <f>市町入込数2!J27</f>
        <v>407687</v>
      </c>
      <c r="J139" s="53">
        <f>市町入込数2!K27</f>
        <v>389898</v>
      </c>
      <c r="K139" s="53">
        <f>市町入込数2!L27</f>
        <v>410737</v>
      </c>
      <c r="L139" s="53">
        <f>市町入込数2!M27</f>
        <v>408724</v>
      </c>
      <c r="M139" s="55">
        <f>市町入込数2!N27</f>
        <v>400560</v>
      </c>
    </row>
    <row r="140" spans="1:13" x14ac:dyDescent="0.2">
      <c r="A140" s="89"/>
      <c r="B140" s="78" t="s">
        <v>207</v>
      </c>
      <c r="C140" s="60">
        <f>市町入込数2!O27</f>
        <v>7000</v>
      </c>
      <c r="D140" s="60">
        <f>市町入込数2!P27</f>
        <v>7300</v>
      </c>
      <c r="E140" s="60">
        <f>市町入込数2!Q27</f>
        <v>7300</v>
      </c>
      <c r="F140" s="60">
        <f>市町入込数2!R27</f>
        <v>7300</v>
      </c>
      <c r="G140" s="60">
        <f>市町入込数2!S27</f>
        <v>7300</v>
      </c>
      <c r="H140" s="60">
        <f>市町入込数2!T27</f>
        <v>7300</v>
      </c>
      <c r="I140" s="60">
        <f>市町入込数2!U27</f>
        <v>7300</v>
      </c>
      <c r="J140" s="60">
        <f>市町入込数2!V27</f>
        <v>7300</v>
      </c>
      <c r="K140" s="60">
        <f>市町入込数2!W27</f>
        <v>7300</v>
      </c>
      <c r="L140" s="60">
        <f>市町入込数2!X27</f>
        <v>7300</v>
      </c>
      <c r="M140" s="60">
        <f>市町入込数2!Y27</f>
        <v>7800</v>
      </c>
    </row>
    <row r="141" spans="1:13" x14ac:dyDescent="0.2">
      <c r="A141" s="45"/>
      <c r="B141" s="45" t="s">
        <v>199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96">
        <v>0</v>
      </c>
      <c r="J141" s="86">
        <f>宿泊者数!Y19</f>
        <v>0</v>
      </c>
      <c r="K141" s="86">
        <f>宿泊者数!Y42</f>
        <v>0</v>
      </c>
      <c r="L141" s="86">
        <f>宿泊者数!Y65</f>
        <v>0</v>
      </c>
      <c r="M141" s="86">
        <f>宿泊者数!Y88</f>
        <v>0</v>
      </c>
    </row>
    <row r="142" spans="1:13" x14ac:dyDescent="0.2">
      <c r="A142" s="56"/>
      <c r="B142" s="56" t="s">
        <v>200</v>
      </c>
      <c r="C142" s="55">
        <v>2</v>
      </c>
      <c r="D142" s="55">
        <v>2</v>
      </c>
      <c r="E142" s="55">
        <v>2</v>
      </c>
      <c r="F142" s="55">
        <v>2</v>
      </c>
      <c r="G142" s="55">
        <v>2</v>
      </c>
      <c r="H142" s="55">
        <v>2</v>
      </c>
      <c r="I142" s="95">
        <v>2</v>
      </c>
      <c r="J142" s="86">
        <f>宿泊者数!Y20</f>
        <v>2</v>
      </c>
      <c r="K142" s="86">
        <f>宿泊者数!Y43</f>
        <v>2.2999999999999998</v>
      </c>
      <c r="L142" s="86">
        <f>宿泊者数!Y66</f>
        <v>2.2999999999999998</v>
      </c>
      <c r="M142" s="86">
        <f>宿泊者数!Y89</f>
        <v>2.8</v>
      </c>
    </row>
    <row r="143" spans="1:13" x14ac:dyDescent="0.2">
      <c r="A143" s="56"/>
      <c r="B143" s="56" t="s">
        <v>201</v>
      </c>
      <c r="C143" s="55">
        <v>0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95">
        <v>0</v>
      </c>
      <c r="J143" s="86">
        <f>宿泊者数!Y21</f>
        <v>0</v>
      </c>
      <c r="K143" s="86">
        <f>宿泊者数!Y44</f>
        <v>0</v>
      </c>
      <c r="L143" s="86">
        <f>宿泊者数!Y67</f>
        <v>0</v>
      </c>
      <c r="M143" s="86">
        <f>宿泊者数!Y90</f>
        <v>0</v>
      </c>
    </row>
    <row r="144" spans="1:13" x14ac:dyDescent="0.2">
      <c r="A144" s="56"/>
      <c r="B144" s="56" t="s">
        <v>202</v>
      </c>
      <c r="C144" s="55">
        <v>3</v>
      </c>
      <c r="D144" s="55">
        <v>3</v>
      </c>
      <c r="E144" s="55">
        <v>3</v>
      </c>
      <c r="F144" s="55">
        <v>3</v>
      </c>
      <c r="G144" s="55">
        <v>3</v>
      </c>
      <c r="H144" s="55">
        <v>3</v>
      </c>
      <c r="I144" s="95">
        <v>3</v>
      </c>
      <c r="J144" s="86">
        <f>宿泊者数!Y22</f>
        <v>3</v>
      </c>
      <c r="K144" s="86">
        <f>宿泊者数!Y45</f>
        <v>3</v>
      </c>
      <c r="L144" s="86">
        <f>宿泊者数!Y68</f>
        <v>3</v>
      </c>
      <c r="M144" s="86">
        <f>宿泊者数!Y91</f>
        <v>3</v>
      </c>
    </row>
    <row r="145" spans="1:13" x14ac:dyDescent="0.2">
      <c r="A145" s="56"/>
      <c r="B145" s="56" t="s">
        <v>203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95">
        <v>0</v>
      </c>
      <c r="J145" s="86">
        <f>宿泊者数!Y23</f>
        <v>0</v>
      </c>
      <c r="K145" s="86">
        <f>宿泊者数!Y46</f>
        <v>0</v>
      </c>
      <c r="L145" s="86">
        <f>宿泊者数!Y69</f>
        <v>0</v>
      </c>
      <c r="M145" s="86">
        <f>宿泊者数!Y92</f>
        <v>0</v>
      </c>
    </row>
    <row r="146" spans="1:13" x14ac:dyDescent="0.2">
      <c r="A146" s="56"/>
      <c r="B146" s="56" t="s">
        <v>204</v>
      </c>
      <c r="C146" s="55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95">
        <v>0</v>
      </c>
      <c r="J146" s="86">
        <f>宿泊者数!Y24</f>
        <v>0</v>
      </c>
      <c r="K146" s="86">
        <f>宿泊者数!Y47</f>
        <v>0</v>
      </c>
      <c r="L146" s="86">
        <f>宿泊者数!Y70</f>
        <v>0</v>
      </c>
      <c r="M146" s="86">
        <f>宿泊者数!Y93</f>
        <v>0</v>
      </c>
    </row>
    <row r="147" spans="1:13" x14ac:dyDescent="0.2">
      <c r="A147" s="78"/>
      <c r="B147" s="78" t="s">
        <v>205</v>
      </c>
      <c r="C147" s="55">
        <v>2</v>
      </c>
      <c r="D147" s="60">
        <v>2</v>
      </c>
      <c r="E147" s="60">
        <v>2</v>
      </c>
      <c r="F147" s="60">
        <v>2</v>
      </c>
      <c r="G147" s="60">
        <v>2</v>
      </c>
      <c r="H147" s="60">
        <v>2</v>
      </c>
      <c r="I147" s="97">
        <v>2</v>
      </c>
      <c r="J147" s="86">
        <f>宿泊者数!Y25</f>
        <v>2</v>
      </c>
      <c r="K147" s="86">
        <f>宿泊者数!Y48</f>
        <v>2</v>
      </c>
      <c r="L147" s="86">
        <f>宿泊者数!Y71</f>
        <v>2</v>
      </c>
      <c r="M147" s="86">
        <f>宿泊者数!Y94</f>
        <v>2</v>
      </c>
    </row>
    <row r="148" spans="1:13" x14ac:dyDescent="0.2">
      <c r="A148" s="129" t="s">
        <v>260</v>
      </c>
      <c r="B148" s="129" t="s">
        <v>206</v>
      </c>
      <c r="C148" s="116">
        <f>C112+C121+C130+C139</f>
        <v>5851000</v>
      </c>
      <c r="D148" s="116">
        <f t="shared" ref="D148:I148" si="48">D112+D121+D130+D139</f>
        <v>6621558</v>
      </c>
      <c r="E148" s="116">
        <f t="shared" si="48"/>
        <v>6485739</v>
      </c>
      <c r="F148" s="116">
        <f t="shared" si="48"/>
        <v>7237090</v>
      </c>
      <c r="G148" s="116">
        <f t="shared" si="48"/>
        <v>9182675</v>
      </c>
      <c r="H148" s="116">
        <f t="shared" si="48"/>
        <v>11107611</v>
      </c>
      <c r="I148" s="116">
        <f t="shared" si="48"/>
        <v>9953536</v>
      </c>
      <c r="J148" s="116">
        <f t="shared" ref="J148:K148" si="49">J112+J121+J130+J139</f>
        <v>9866132</v>
      </c>
      <c r="K148" s="116">
        <f t="shared" si="49"/>
        <v>8869037</v>
      </c>
      <c r="L148" s="116">
        <f t="shared" ref="L148:M148" si="50">L112+L121+L130+L139</f>
        <v>9385053</v>
      </c>
      <c r="M148" s="116">
        <f t="shared" si="50"/>
        <v>3806125</v>
      </c>
    </row>
    <row r="149" spans="1:13" x14ac:dyDescent="0.2">
      <c r="A149" s="85"/>
      <c r="B149" s="130" t="s">
        <v>207</v>
      </c>
      <c r="C149" s="117">
        <f t="shared" ref="C149:I149" si="51">C113+C122+C131+C140</f>
        <v>1974399</v>
      </c>
      <c r="D149" s="117">
        <f t="shared" si="51"/>
        <v>2208594</v>
      </c>
      <c r="E149" s="117">
        <f t="shared" si="51"/>
        <v>1775247</v>
      </c>
      <c r="F149" s="117">
        <f t="shared" si="51"/>
        <v>1839116</v>
      </c>
      <c r="G149" s="117">
        <f t="shared" si="51"/>
        <v>839528</v>
      </c>
      <c r="H149" s="117">
        <f t="shared" si="51"/>
        <v>1770602</v>
      </c>
      <c r="I149" s="117">
        <f t="shared" si="51"/>
        <v>1349379</v>
      </c>
      <c r="J149" s="117">
        <f t="shared" ref="J149:K149" si="52">J113+J122+J131+J140</f>
        <v>1096390</v>
      </c>
      <c r="K149" s="117">
        <f t="shared" si="52"/>
        <v>1457629</v>
      </c>
      <c r="L149" s="117">
        <f t="shared" ref="L149:M149" si="53">L113+L122+L131+L140</f>
        <v>981084</v>
      </c>
      <c r="M149" s="117">
        <f t="shared" si="53"/>
        <v>494267</v>
      </c>
    </row>
    <row r="150" spans="1:13" x14ac:dyDescent="0.2">
      <c r="A150" s="85"/>
      <c r="B150" s="131" t="s">
        <v>265</v>
      </c>
      <c r="C150" s="132">
        <f>C148+C149</f>
        <v>7825399</v>
      </c>
      <c r="D150" s="132">
        <f t="shared" ref="D150:I150" si="54">D148+D149</f>
        <v>8830152</v>
      </c>
      <c r="E150" s="132">
        <f t="shared" si="54"/>
        <v>8260986</v>
      </c>
      <c r="F150" s="132">
        <f t="shared" si="54"/>
        <v>9076206</v>
      </c>
      <c r="G150" s="132">
        <f t="shared" si="54"/>
        <v>10022203</v>
      </c>
      <c r="H150" s="132">
        <f t="shared" si="54"/>
        <v>12878213</v>
      </c>
      <c r="I150" s="132">
        <f t="shared" si="54"/>
        <v>11302915</v>
      </c>
      <c r="J150" s="132">
        <f t="shared" ref="J150:K150" si="55">J148+J149</f>
        <v>10962522</v>
      </c>
      <c r="K150" s="132">
        <f t="shared" si="55"/>
        <v>10326666</v>
      </c>
      <c r="L150" s="132">
        <f t="shared" ref="L150:M150" si="56">L148+L149</f>
        <v>10366137</v>
      </c>
      <c r="M150" s="132">
        <f t="shared" si="56"/>
        <v>4300392</v>
      </c>
    </row>
    <row r="151" spans="1:13" x14ac:dyDescent="0.2">
      <c r="A151" s="85"/>
      <c r="B151" s="129" t="s">
        <v>199</v>
      </c>
      <c r="C151" s="116">
        <f t="shared" ref="C151:I157" si="57">C114+C123+C132+C141</f>
        <v>1176</v>
      </c>
      <c r="D151" s="116">
        <f t="shared" si="57"/>
        <v>1465</v>
      </c>
      <c r="E151" s="116">
        <f t="shared" si="57"/>
        <v>1203</v>
      </c>
      <c r="F151" s="116">
        <f t="shared" si="57"/>
        <v>1054</v>
      </c>
      <c r="G151" s="116">
        <f t="shared" si="57"/>
        <v>620</v>
      </c>
      <c r="H151" s="116">
        <f t="shared" si="57"/>
        <v>1326</v>
      </c>
      <c r="I151" s="116">
        <f t="shared" si="57"/>
        <v>974</v>
      </c>
      <c r="J151" s="116">
        <f t="shared" ref="J151:K151" si="58">J114+J123+J132+J141</f>
        <v>768</v>
      </c>
      <c r="K151" s="116">
        <f t="shared" si="58"/>
        <v>1079.924</v>
      </c>
      <c r="L151" s="116">
        <f t="shared" ref="L151:M151" si="59">L114+L123+L132+L141</f>
        <v>750.50299999999993</v>
      </c>
      <c r="M151" s="116">
        <f t="shared" si="59"/>
        <v>368.52699999999999</v>
      </c>
    </row>
    <row r="152" spans="1:13" x14ac:dyDescent="0.2">
      <c r="A152" s="85"/>
      <c r="B152" s="85" t="s">
        <v>200</v>
      </c>
      <c r="C152" s="117">
        <f t="shared" si="57"/>
        <v>192</v>
      </c>
      <c r="D152" s="117">
        <f t="shared" si="57"/>
        <v>191</v>
      </c>
      <c r="E152" s="117">
        <f t="shared" si="57"/>
        <v>82</v>
      </c>
      <c r="F152" s="117">
        <f t="shared" si="57"/>
        <v>104</v>
      </c>
      <c r="G152" s="117">
        <f t="shared" si="57"/>
        <v>135</v>
      </c>
      <c r="H152" s="117">
        <f t="shared" si="57"/>
        <v>231</v>
      </c>
      <c r="I152" s="117">
        <f t="shared" si="57"/>
        <v>160</v>
      </c>
      <c r="J152" s="117">
        <f t="shared" ref="J152:K152" si="60">J115+J124+J133+J142</f>
        <v>204</v>
      </c>
      <c r="K152" s="117">
        <f t="shared" si="60"/>
        <v>182.28800000000001</v>
      </c>
      <c r="L152" s="117">
        <f t="shared" ref="L152:M152" si="61">L115+L124+L133+L142</f>
        <v>106.154</v>
      </c>
      <c r="M152" s="117">
        <f t="shared" si="61"/>
        <v>72.861999999999995</v>
      </c>
    </row>
    <row r="153" spans="1:13" x14ac:dyDescent="0.2">
      <c r="A153" s="85"/>
      <c r="B153" s="85" t="s">
        <v>201</v>
      </c>
      <c r="C153" s="117">
        <f t="shared" si="57"/>
        <v>1</v>
      </c>
      <c r="D153" s="117">
        <f t="shared" si="57"/>
        <v>1</v>
      </c>
      <c r="E153" s="117">
        <f t="shared" si="57"/>
        <v>1</v>
      </c>
      <c r="F153" s="117">
        <f t="shared" si="57"/>
        <v>0</v>
      </c>
      <c r="G153" s="117">
        <f t="shared" si="57"/>
        <v>0</v>
      </c>
      <c r="H153" s="117">
        <f t="shared" si="57"/>
        <v>118</v>
      </c>
      <c r="I153" s="117">
        <f t="shared" si="57"/>
        <v>0</v>
      </c>
      <c r="J153" s="117">
        <f t="shared" ref="J153:K153" si="62">J116+J125+J134+J143</f>
        <v>0</v>
      </c>
      <c r="K153" s="117">
        <f t="shared" si="62"/>
        <v>5.0000000000000001E-3</v>
      </c>
      <c r="L153" s="117">
        <f t="shared" ref="L153:M153" si="63">L116+L125+L134+L143</f>
        <v>1.4E-2</v>
      </c>
      <c r="M153" s="117">
        <f t="shared" si="63"/>
        <v>2.3E-2</v>
      </c>
    </row>
    <row r="154" spans="1:13" x14ac:dyDescent="0.2">
      <c r="A154" s="85"/>
      <c r="B154" s="85" t="s">
        <v>202</v>
      </c>
      <c r="C154" s="117">
        <f t="shared" si="57"/>
        <v>175</v>
      </c>
      <c r="D154" s="117">
        <f t="shared" si="57"/>
        <v>152</v>
      </c>
      <c r="E154" s="117">
        <f t="shared" si="57"/>
        <v>159</v>
      </c>
      <c r="F154" s="117">
        <f t="shared" si="57"/>
        <v>238</v>
      </c>
      <c r="G154" s="117">
        <f t="shared" si="57"/>
        <v>34</v>
      </c>
      <c r="H154" s="117">
        <f t="shared" si="57"/>
        <v>36</v>
      </c>
      <c r="I154" s="117">
        <f t="shared" si="57"/>
        <v>38</v>
      </c>
      <c r="J154" s="117">
        <f t="shared" ref="J154:K154" si="64">J117+J126+J135+J144</f>
        <v>37</v>
      </c>
      <c r="K154" s="117">
        <f t="shared" si="64"/>
        <v>34.123999999999995</v>
      </c>
      <c r="L154" s="117">
        <f t="shared" ref="L154:M154" si="65">L117+L126+L135+L144</f>
        <v>17.099</v>
      </c>
      <c r="M154" s="117">
        <f t="shared" si="65"/>
        <v>34.728999999999999</v>
      </c>
    </row>
    <row r="155" spans="1:13" x14ac:dyDescent="0.2">
      <c r="A155" s="85"/>
      <c r="B155" s="85" t="s">
        <v>203</v>
      </c>
      <c r="C155" s="117">
        <f t="shared" si="57"/>
        <v>0</v>
      </c>
      <c r="D155" s="117">
        <f t="shared" si="57"/>
        <v>0</v>
      </c>
      <c r="E155" s="117">
        <f t="shared" si="57"/>
        <v>0</v>
      </c>
      <c r="F155" s="117">
        <f t="shared" si="57"/>
        <v>0</v>
      </c>
      <c r="G155" s="117">
        <f t="shared" si="57"/>
        <v>0</v>
      </c>
      <c r="H155" s="117">
        <f t="shared" si="57"/>
        <v>0</v>
      </c>
      <c r="I155" s="117">
        <f t="shared" si="57"/>
        <v>0</v>
      </c>
      <c r="J155" s="117">
        <f t="shared" ref="J155:K155" si="66">J118+J127+J136+J145</f>
        <v>0</v>
      </c>
      <c r="K155" s="117">
        <f t="shared" si="66"/>
        <v>0</v>
      </c>
      <c r="L155" s="117">
        <f t="shared" ref="L155:M155" si="67">L118+L127+L136+L145</f>
        <v>0</v>
      </c>
      <c r="M155" s="117">
        <f t="shared" si="67"/>
        <v>0</v>
      </c>
    </row>
    <row r="156" spans="1:13" x14ac:dyDescent="0.2">
      <c r="A156" s="85"/>
      <c r="B156" s="85" t="s">
        <v>204</v>
      </c>
      <c r="C156" s="117">
        <f t="shared" si="57"/>
        <v>0</v>
      </c>
      <c r="D156" s="117">
        <f t="shared" si="57"/>
        <v>0</v>
      </c>
      <c r="E156" s="117">
        <f t="shared" si="57"/>
        <v>0</v>
      </c>
      <c r="F156" s="117">
        <f t="shared" si="57"/>
        <v>0</v>
      </c>
      <c r="G156" s="117">
        <f t="shared" si="57"/>
        <v>0</v>
      </c>
      <c r="H156" s="117">
        <f t="shared" si="57"/>
        <v>0</v>
      </c>
      <c r="I156" s="117">
        <f t="shared" si="57"/>
        <v>0</v>
      </c>
      <c r="J156" s="117">
        <f t="shared" ref="J156:K156" si="68">J119+J128+J137+J146</f>
        <v>0</v>
      </c>
      <c r="K156" s="117">
        <f t="shared" si="68"/>
        <v>0</v>
      </c>
      <c r="L156" s="117">
        <f t="shared" ref="L156:M156" si="69">L119+L128+L137+L146</f>
        <v>0</v>
      </c>
      <c r="M156" s="117">
        <f t="shared" si="69"/>
        <v>0</v>
      </c>
    </row>
    <row r="157" spans="1:13" x14ac:dyDescent="0.2">
      <c r="A157" s="130"/>
      <c r="B157" s="130" t="s">
        <v>205</v>
      </c>
      <c r="C157" s="118">
        <f t="shared" si="57"/>
        <v>430</v>
      </c>
      <c r="D157" s="118">
        <f t="shared" si="57"/>
        <v>399</v>
      </c>
      <c r="E157" s="118">
        <f t="shared" si="57"/>
        <v>330</v>
      </c>
      <c r="F157" s="118">
        <f t="shared" si="57"/>
        <v>443</v>
      </c>
      <c r="G157" s="118">
        <f t="shared" si="57"/>
        <v>51</v>
      </c>
      <c r="H157" s="118">
        <f t="shared" si="57"/>
        <v>59</v>
      </c>
      <c r="I157" s="118">
        <f t="shared" si="57"/>
        <v>178</v>
      </c>
      <c r="J157" s="118">
        <f t="shared" ref="J157:K157" si="70">J120+J129+J138+J147</f>
        <v>88</v>
      </c>
      <c r="K157" s="118">
        <f t="shared" si="70"/>
        <v>161.28800000000001</v>
      </c>
      <c r="L157" s="118">
        <f t="shared" ref="L157:M157" si="71">L120+L129+L138+L147</f>
        <v>107.31399999999999</v>
      </c>
      <c r="M157" s="118">
        <f t="shared" si="71"/>
        <v>18.126000000000001</v>
      </c>
    </row>
    <row r="158" spans="1:13" x14ac:dyDescent="0.2">
      <c r="C158" s="61"/>
      <c r="D158" s="61"/>
      <c r="E158" s="61"/>
      <c r="F158" s="61"/>
      <c r="G158" s="61"/>
      <c r="H158" s="61"/>
      <c r="I158" s="61"/>
    </row>
    <row r="159" spans="1:13" x14ac:dyDescent="0.2">
      <c r="A159" t="s">
        <v>213</v>
      </c>
      <c r="C159" s="122" t="s">
        <v>210</v>
      </c>
      <c r="D159" s="122" t="s">
        <v>70</v>
      </c>
      <c r="E159" s="123" t="s">
        <v>67</v>
      </c>
      <c r="F159" s="122" t="s">
        <v>61</v>
      </c>
      <c r="G159" s="122" t="s">
        <v>60</v>
      </c>
      <c r="H159" s="122" t="s">
        <v>75</v>
      </c>
      <c r="I159" s="122" t="s">
        <v>76</v>
      </c>
      <c r="J159" s="49" t="s">
        <v>481</v>
      </c>
      <c r="K159" s="49" t="s">
        <v>579</v>
      </c>
      <c r="L159" s="601" t="s">
        <v>596</v>
      </c>
      <c r="M159" s="707" t="s">
        <v>663</v>
      </c>
    </row>
    <row r="160" spans="1:13" x14ac:dyDescent="0.2">
      <c r="B160" s="45" t="s">
        <v>235</v>
      </c>
      <c r="C160" s="53">
        <f>SUM(C161:C167)</f>
        <v>5471</v>
      </c>
      <c r="D160" s="53">
        <f t="shared" ref="D160:H160" si="72">SUM(D161:D167)</f>
        <v>6088</v>
      </c>
      <c r="E160" s="53">
        <f t="shared" si="72"/>
        <v>5949</v>
      </c>
      <c r="F160" s="53">
        <f t="shared" si="72"/>
        <v>5854</v>
      </c>
      <c r="G160" s="53">
        <f t="shared" si="72"/>
        <v>6497</v>
      </c>
      <c r="H160" s="53">
        <f t="shared" si="72"/>
        <v>13197</v>
      </c>
      <c r="I160" s="53">
        <f t="shared" ref="I160:J160" si="73">SUM(I161:I167)</f>
        <v>9365</v>
      </c>
      <c r="J160" s="53">
        <f t="shared" si="73"/>
        <v>8460</v>
      </c>
      <c r="K160" s="53">
        <f t="shared" ref="K160:L160" si="74">SUM(K161:K167)</f>
        <v>11002</v>
      </c>
      <c r="L160" s="53">
        <f t="shared" si="74"/>
        <v>8261</v>
      </c>
      <c r="M160" s="53">
        <f t="shared" ref="M160" si="75">SUM(M161:M167)</f>
        <v>3655</v>
      </c>
    </row>
    <row r="161" spans="2:14" x14ac:dyDescent="0.2">
      <c r="B161" s="622" t="s">
        <v>199</v>
      </c>
      <c r="C161" s="134">
        <f>ROUND(C84*C114/C151,0)+1</f>
        <v>3846</v>
      </c>
      <c r="D161" s="623">
        <f t="shared" ref="D161:I161" si="76">ROUND(D84*D114/D151,0)</f>
        <v>4647</v>
      </c>
      <c r="E161" s="623">
        <f t="shared" si="76"/>
        <v>4838</v>
      </c>
      <c r="F161" s="134">
        <f>ROUND(F84*F114/F151,0)-1</f>
        <v>4302</v>
      </c>
      <c r="G161" s="623">
        <f t="shared" si="76"/>
        <v>4974</v>
      </c>
      <c r="H161" s="134">
        <f>ROUND(H84*H114/H151,0)+1</f>
        <v>10277</v>
      </c>
      <c r="I161" s="623">
        <f t="shared" si="76"/>
        <v>7542</v>
      </c>
      <c r="J161" s="623">
        <f t="shared" ref="J161" si="77">ROUND(J84*J114/J151,0)</f>
        <v>6184</v>
      </c>
      <c r="K161" s="134">
        <f>ROUND(K84*K114/K151,0)+1</f>
        <v>8724</v>
      </c>
      <c r="L161" s="134">
        <f>ROUND(L84*L114/L151,0)+1</f>
        <v>6586</v>
      </c>
      <c r="M161" s="134">
        <f>ROUND(M84*M114/M151,0)-3</f>
        <v>2811</v>
      </c>
      <c r="N161" t="s">
        <v>631</v>
      </c>
    </row>
    <row r="162" spans="2:14" x14ac:dyDescent="0.2">
      <c r="B162" s="125" t="s">
        <v>200</v>
      </c>
      <c r="C162" s="55">
        <f>ROUND(C85*C115/C152,0)</f>
        <v>735</v>
      </c>
      <c r="D162" s="55">
        <f t="shared" ref="D162:I162" si="78">ROUND(D85*D115/D152,0)</f>
        <v>720</v>
      </c>
      <c r="E162" s="55">
        <f t="shared" si="78"/>
        <v>352</v>
      </c>
      <c r="F162" s="55">
        <f t="shared" si="78"/>
        <v>728</v>
      </c>
      <c r="G162" s="55">
        <f t="shared" si="78"/>
        <v>1402</v>
      </c>
      <c r="H162" s="55">
        <f t="shared" si="78"/>
        <v>2246</v>
      </c>
      <c r="I162" s="55">
        <f t="shared" si="78"/>
        <v>1535</v>
      </c>
      <c r="J162" s="55">
        <f t="shared" ref="J162:K162" si="79">ROUND(J85*J115/J152,0)</f>
        <v>2106</v>
      </c>
      <c r="K162" s="55">
        <f t="shared" si="79"/>
        <v>1855</v>
      </c>
      <c r="L162" s="55">
        <f t="shared" ref="L162:M162" si="80">ROUND(L85*L115/L152,0)</f>
        <v>1221</v>
      </c>
      <c r="M162" s="55">
        <f t="shared" si="80"/>
        <v>766</v>
      </c>
    </row>
    <row r="163" spans="2:14" x14ac:dyDescent="0.2">
      <c r="B163" s="125" t="s">
        <v>201</v>
      </c>
      <c r="C163" s="134">
        <f t="shared" ref="C163:E163" si="81">ROUND(C56*C116/C153,0)</f>
        <v>0</v>
      </c>
      <c r="D163" s="134">
        <f t="shared" si="81"/>
        <v>0</v>
      </c>
      <c r="E163" s="134">
        <f t="shared" si="81"/>
        <v>0</v>
      </c>
      <c r="F163" s="134">
        <v>0</v>
      </c>
      <c r="G163" s="134">
        <v>0</v>
      </c>
      <c r="H163" s="55">
        <f>ROUND(H86*H116/H153,0)</f>
        <v>572</v>
      </c>
      <c r="I163" s="55">
        <v>0</v>
      </c>
      <c r="J163" s="55">
        <v>0</v>
      </c>
      <c r="K163" s="55">
        <v>0</v>
      </c>
      <c r="L163" s="55">
        <v>0</v>
      </c>
      <c r="M163" s="55">
        <v>1</v>
      </c>
    </row>
    <row r="164" spans="2:14" x14ac:dyDescent="0.2">
      <c r="B164" s="125" t="s">
        <v>202</v>
      </c>
      <c r="C164" s="55">
        <f>ROUND(C87*C117/C154,0)</f>
        <v>432</v>
      </c>
      <c r="D164" s="55">
        <f t="shared" ref="D164:I164" si="82">ROUND(D87*D117/D154,0)</f>
        <v>334</v>
      </c>
      <c r="E164" s="55">
        <f t="shared" si="82"/>
        <v>411</v>
      </c>
      <c r="F164" s="55">
        <f t="shared" si="82"/>
        <v>519</v>
      </c>
      <c r="G164" s="55">
        <f t="shared" si="82"/>
        <v>0</v>
      </c>
      <c r="H164" s="55">
        <f t="shared" si="82"/>
        <v>0</v>
      </c>
      <c r="I164" s="55">
        <f t="shared" si="82"/>
        <v>0</v>
      </c>
      <c r="J164" s="55">
        <f t="shared" ref="J164:K164" si="83">ROUND(J87*J117/J154,0)</f>
        <v>0</v>
      </c>
      <c r="K164" s="55">
        <f t="shared" si="83"/>
        <v>0</v>
      </c>
      <c r="L164" s="55">
        <f t="shared" ref="L164:M164" si="84">ROUND(L87*L117/L154,0)</f>
        <v>0</v>
      </c>
      <c r="M164" s="55">
        <f t="shared" si="84"/>
        <v>0</v>
      </c>
    </row>
    <row r="165" spans="2:14" x14ac:dyDescent="0.2">
      <c r="B165" s="133" t="s">
        <v>203</v>
      </c>
      <c r="C165" s="134"/>
      <c r="D165" s="134"/>
      <c r="E165" s="134"/>
      <c r="F165" s="134"/>
      <c r="G165" s="134"/>
      <c r="H165" s="134"/>
      <c r="I165" s="134"/>
    </row>
    <row r="166" spans="2:14" x14ac:dyDescent="0.2">
      <c r="B166" s="133" t="s">
        <v>204</v>
      </c>
      <c r="C166" s="134"/>
      <c r="D166" s="134"/>
      <c r="E166" s="134"/>
      <c r="F166" s="134"/>
      <c r="G166" s="134"/>
      <c r="H166" s="134"/>
      <c r="I166" s="134"/>
    </row>
    <row r="167" spans="2:14" x14ac:dyDescent="0.2">
      <c r="B167" s="126" t="s">
        <v>205</v>
      </c>
      <c r="C167" s="60">
        <f>ROUND(C90*C120/C157,0)</f>
        <v>458</v>
      </c>
      <c r="D167" s="60">
        <f t="shared" ref="D167:I167" si="85">ROUND(D90*D120/D157,0)</f>
        <v>387</v>
      </c>
      <c r="E167" s="60">
        <f t="shared" si="85"/>
        <v>348</v>
      </c>
      <c r="F167" s="60">
        <f t="shared" si="85"/>
        <v>305</v>
      </c>
      <c r="G167" s="60">
        <f t="shared" si="85"/>
        <v>121</v>
      </c>
      <c r="H167" s="60">
        <f t="shared" si="85"/>
        <v>102</v>
      </c>
      <c r="I167" s="60">
        <f t="shared" si="85"/>
        <v>288</v>
      </c>
      <c r="J167" s="60">
        <f t="shared" ref="J167:K167" si="86">ROUND(J90*J120/J157,0)</f>
        <v>170</v>
      </c>
      <c r="K167" s="60">
        <f t="shared" si="86"/>
        <v>423</v>
      </c>
      <c r="L167" s="60">
        <f t="shared" ref="L167:M167" si="87">ROUND(L90*L120/L157,0)</f>
        <v>454</v>
      </c>
      <c r="M167" s="60">
        <f t="shared" si="87"/>
        <v>77</v>
      </c>
    </row>
    <row r="168" spans="2:14" x14ac:dyDescent="0.2">
      <c r="B168" t="s">
        <v>236</v>
      </c>
      <c r="C168" s="53">
        <f>SUM(C169:C175)</f>
        <v>119</v>
      </c>
      <c r="D168" s="53">
        <f t="shared" ref="D168:H168" si="88">SUM(D169:D175)</f>
        <v>116</v>
      </c>
      <c r="E168" s="53">
        <f t="shared" si="88"/>
        <v>149</v>
      </c>
      <c r="F168" s="53">
        <f t="shared" si="88"/>
        <v>151</v>
      </c>
      <c r="G168" s="53">
        <f t="shared" si="88"/>
        <v>352</v>
      </c>
      <c r="H168" s="53">
        <f t="shared" si="88"/>
        <v>356</v>
      </c>
      <c r="I168" s="53">
        <f t="shared" ref="I168:J168" si="89">SUM(I169:I175)</f>
        <v>369</v>
      </c>
      <c r="J168" s="53">
        <f t="shared" si="89"/>
        <v>406</v>
      </c>
      <c r="K168" s="53">
        <f t="shared" ref="K168:L168" si="90">SUM(K169:K175)</f>
        <v>383</v>
      </c>
      <c r="L168" s="53">
        <f t="shared" si="90"/>
        <v>310</v>
      </c>
      <c r="M168" s="53">
        <f t="shared" ref="M168" si="91">SUM(M169:M175)</f>
        <v>399</v>
      </c>
    </row>
    <row r="169" spans="2:14" x14ac:dyDescent="0.2">
      <c r="B169" s="120" t="s">
        <v>199</v>
      </c>
      <c r="C169" s="61">
        <f>ROUND(C84*C123/C151,0)</f>
        <v>26</v>
      </c>
      <c r="D169" s="61">
        <f t="shared" ref="D169:I169" si="92">ROUND(D84*D123/D151,0)</f>
        <v>35</v>
      </c>
      <c r="E169" s="61">
        <f t="shared" si="92"/>
        <v>49</v>
      </c>
      <c r="F169" s="61">
        <f t="shared" si="92"/>
        <v>50</v>
      </c>
      <c r="G169" s="61">
        <f t="shared" si="92"/>
        <v>82</v>
      </c>
      <c r="H169" s="61">
        <f t="shared" si="92"/>
        <v>102</v>
      </c>
      <c r="I169" s="61">
        <f t="shared" si="92"/>
        <v>110</v>
      </c>
      <c r="J169" s="61">
        <f t="shared" ref="J169:K169" si="93">ROUND(J84*J123/J151,0)</f>
        <v>123</v>
      </c>
      <c r="K169" s="61">
        <f t="shared" si="93"/>
        <v>117</v>
      </c>
      <c r="L169" s="61">
        <f t="shared" ref="L169:M169" si="94">ROUND(L84*L123/L151,0)</f>
        <v>119</v>
      </c>
      <c r="M169" s="61">
        <f t="shared" si="94"/>
        <v>108</v>
      </c>
    </row>
    <row r="170" spans="2:14" x14ac:dyDescent="0.2">
      <c r="B170" s="121" t="s">
        <v>200</v>
      </c>
      <c r="C170" s="61">
        <f>ROUND(C85*C124/C152,0)</f>
        <v>8</v>
      </c>
      <c r="D170" s="61">
        <f t="shared" ref="D170:I170" si="95">ROUND(D85*D124/D152,0)</f>
        <v>12</v>
      </c>
      <c r="E170" s="61">
        <f t="shared" si="95"/>
        <v>14</v>
      </c>
      <c r="F170" s="61">
        <f t="shared" si="95"/>
        <v>30</v>
      </c>
      <c r="G170" s="61">
        <f t="shared" si="95"/>
        <v>55</v>
      </c>
      <c r="H170" s="61">
        <f t="shared" si="95"/>
        <v>40</v>
      </c>
      <c r="I170" s="61">
        <f t="shared" si="95"/>
        <v>30</v>
      </c>
      <c r="J170" s="61">
        <f t="shared" ref="J170:K170" si="96">ROUND(J85*J124/J152,0)</f>
        <v>43</v>
      </c>
      <c r="K170" s="61">
        <f t="shared" si="96"/>
        <v>45</v>
      </c>
      <c r="L170" s="61">
        <f t="shared" ref="L170:M170" si="97">ROUND(L85*L124/L152,0)</f>
        <v>58</v>
      </c>
      <c r="M170" s="61">
        <f t="shared" si="97"/>
        <v>20</v>
      </c>
    </row>
    <row r="171" spans="2:14" x14ac:dyDescent="0.2">
      <c r="B171" s="121" t="s">
        <v>201</v>
      </c>
      <c r="C171" s="61">
        <f>ROUND(C86*C125/C153,0)</f>
        <v>0</v>
      </c>
      <c r="D171" s="61">
        <f t="shared" ref="D171:H171" si="98">ROUND(D86*D125/D153,0)</f>
        <v>0</v>
      </c>
      <c r="E171" s="61">
        <f t="shared" si="98"/>
        <v>0</v>
      </c>
      <c r="F171" s="61">
        <v>0</v>
      </c>
      <c r="G171" s="61">
        <v>0</v>
      </c>
      <c r="H171" s="61">
        <f t="shared" si="98"/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1</v>
      </c>
    </row>
    <row r="172" spans="2:14" x14ac:dyDescent="0.2">
      <c r="B172" s="121" t="s">
        <v>202</v>
      </c>
      <c r="C172" s="61">
        <f>ROUND(C87*C126/C154,0)</f>
        <v>85</v>
      </c>
      <c r="D172" s="61">
        <f t="shared" ref="D172:I172" si="99">ROUND(D87*D126/D154,0)</f>
        <v>69</v>
      </c>
      <c r="E172" s="61">
        <f t="shared" si="99"/>
        <v>86</v>
      </c>
      <c r="F172" s="61">
        <f t="shared" si="99"/>
        <v>71</v>
      </c>
      <c r="G172" s="61">
        <f t="shared" si="99"/>
        <v>215</v>
      </c>
      <c r="H172" s="61">
        <f t="shared" si="99"/>
        <v>214</v>
      </c>
      <c r="I172" s="61">
        <f t="shared" si="99"/>
        <v>229</v>
      </c>
      <c r="J172" s="61">
        <f t="shared" ref="J172:K172" si="100">ROUND(J87*J126/J154,0)</f>
        <v>240</v>
      </c>
      <c r="K172" s="61">
        <f t="shared" si="100"/>
        <v>221</v>
      </c>
      <c r="L172" s="61">
        <f t="shared" ref="L172:M172" si="101">ROUND(L87*L126/L154,0)</f>
        <v>133</v>
      </c>
      <c r="M172" s="61">
        <f t="shared" si="101"/>
        <v>270</v>
      </c>
    </row>
    <row r="173" spans="2:14" x14ac:dyDescent="0.2">
      <c r="B173" s="137" t="s">
        <v>203</v>
      </c>
      <c r="C173" s="138"/>
      <c r="D173" s="138"/>
      <c r="E173" s="138"/>
      <c r="F173" s="138"/>
      <c r="G173" s="138"/>
      <c r="H173" s="138"/>
      <c r="I173" s="138"/>
    </row>
    <row r="174" spans="2:14" x14ac:dyDescent="0.2">
      <c r="B174" s="137" t="s">
        <v>204</v>
      </c>
      <c r="C174" s="138"/>
      <c r="D174" s="138"/>
      <c r="E174" s="138"/>
      <c r="F174" s="138"/>
      <c r="G174" s="138"/>
      <c r="H174" s="138"/>
      <c r="I174" s="138"/>
    </row>
    <row r="175" spans="2:14" x14ac:dyDescent="0.2">
      <c r="B175" s="121" t="s">
        <v>205</v>
      </c>
      <c r="C175" s="61">
        <f>ROUND(C90*C129/C157,0)</f>
        <v>0</v>
      </c>
      <c r="D175" s="61">
        <f t="shared" ref="D175:I175" si="102">ROUND(D90*D129/D157,0)</f>
        <v>0</v>
      </c>
      <c r="E175" s="61">
        <f t="shared" si="102"/>
        <v>0</v>
      </c>
      <c r="F175" s="61">
        <f t="shared" si="102"/>
        <v>0</v>
      </c>
      <c r="G175" s="61">
        <f t="shared" si="102"/>
        <v>0</v>
      </c>
      <c r="H175" s="61">
        <f t="shared" si="102"/>
        <v>0</v>
      </c>
      <c r="I175" s="61">
        <f t="shared" si="102"/>
        <v>0</v>
      </c>
      <c r="J175" s="61">
        <f t="shared" ref="J175:K175" si="103">ROUND(J90*J129/J157,0)</f>
        <v>0</v>
      </c>
      <c r="K175" s="61">
        <f t="shared" si="103"/>
        <v>0</v>
      </c>
      <c r="L175" s="61">
        <f t="shared" ref="L175:M175" si="104">ROUND(L90*L129/L157,0)</f>
        <v>0</v>
      </c>
      <c r="M175" s="61">
        <f t="shared" si="104"/>
        <v>0</v>
      </c>
    </row>
    <row r="176" spans="2:14" x14ac:dyDescent="0.2">
      <c r="B176" s="45" t="s">
        <v>237</v>
      </c>
      <c r="C176" s="53">
        <f>SUM(C177:C183)</f>
        <v>11</v>
      </c>
      <c r="D176" s="53">
        <f t="shared" ref="D176:H176" si="105">SUM(D177:D183)</f>
        <v>13</v>
      </c>
      <c r="E176" s="53">
        <f t="shared" si="105"/>
        <v>5</v>
      </c>
      <c r="F176" s="53">
        <f t="shared" si="105"/>
        <v>13</v>
      </c>
      <c r="G176" s="53">
        <f t="shared" si="105"/>
        <v>23</v>
      </c>
      <c r="H176" s="53">
        <f t="shared" si="105"/>
        <v>21</v>
      </c>
      <c r="I176" s="53">
        <f t="shared" ref="I176:J176" si="106">SUM(I177:I183)</f>
        <v>21</v>
      </c>
      <c r="J176" s="53">
        <f t="shared" si="106"/>
        <v>23</v>
      </c>
      <c r="K176" s="53">
        <f t="shared" ref="K176:L176" si="107">SUM(K177:K183)</f>
        <v>20</v>
      </c>
      <c r="L176" s="53">
        <f t="shared" si="107"/>
        <v>25</v>
      </c>
      <c r="M176" s="53">
        <f t="shared" ref="M176" si="108">SUM(M177:M183)</f>
        <v>26</v>
      </c>
    </row>
    <row r="177" spans="2:13" x14ac:dyDescent="0.2">
      <c r="B177" s="124" t="s">
        <v>199</v>
      </c>
      <c r="C177" s="55">
        <f>ROUND(C84*C132/C151,0)</f>
        <v>0</v>
      </c>
      <c r="D177" s="55">
        <f t="shared" ref="D177:I177" si="109">ROUND(D84*D132/D151,0)</f>
        <v>0</v>
      </c>
      <c r="E177" s="55">
        <f t="shared" si="109"/>
        <v>0</v>
      </c>
      <c r="F177" s="55">
        <f t="shared" si="109"/>
        <v>0</v>
      </c>
      <c r="G177" s="55">
        <f t="shared" si="109"/>
        <v>0</v>
      </c>
      <c r="H177" s="55">
        <f t="shared" si="109"/>
        <v>0</v>
      </c>
      <c r="I177" s="55">
        <f t="shared" si="109"/>
        <v>0</v>
      </c>
      <c r="J177" s="55">
        <f t="shared" ref="J177:K177" si="110">ROUND(J84*J132/J151,0)</f>
        <v>0</v>
      </c>
      <c r="K177" s="55">
        <f t="shared" si="110"/>
        <v>0</v>
      </c>
      <c r="L177" s="55">
        <f t="shared" ref="L177:M177" si="111">ROUND(L84*L132/L151,0)</f>
        <v>0</v>
      </c>
      <c r="M177" s="55">
        <f t="shared" si="111"/>
        <v>0</v>
      </c>
    </row>
    <row r="178" spans="2:13" x14ac:dyDescent="0.2">
      <c r="B178" s="125" t="s">
        <v>200</v>
      </c>
      <c r="C178" s="55">
        <f>ROUND(C85*C133/C152,0)</f>
        <v>4</v>
      </c>
      <c r="D178" s="55">
        <f t="shared" ref="D178:I178" si="112">ROUND(D85*D133/D152,0)</f>
        <v>4</v>
      </c>
      <c r="E178" s="55">
        <f t="shared" si="112"/>
        <v>5</v>
      </c>
      <c r="F178" s="55">
        <f t="shared" si="112"/>
        <v>8</v>
      </c>
      <c r="G178" s="55">
        <f t="shared" si="112"/>
        <v>0</v>
      </c>
      <c r="H178" s="55">
        <f t="shared" si="112"/>
        <v>0</v>
      </c>
      <c r="I178" s="55">
        <f t="shared" si="112"/>
        <v>0</v>
      </c>
      <c r="J178" s="55">
        <f t="shared" ref="J178:K178" si="113">ROUND(J85*J133/J152,0)</f>
        <v>0</v>
      </c>
      <c r="K178" s="55">
        <f t="shared" si="113"/>
        <v>0</v>
      </c>
      <c r="L178" s="55">
        <f t="shared" ref="L178:M178" si="114">ROUND(L85*L133/L152,0)</f>
        <v>0</v>
      </c>
      <c r="M178" s="55">
        <f t="shared" si="114"/>
        <v>0</v>
      </c>
    </row>
    <row r="179" spans="2:13" x14ac:dyDescent="0.2">
      <c r="B179" s="125" t="s">
        <v>201</v>
      </c>
      <c r="C179" s="55">
        <f>ROUND(C86*C134/C153,0)</f>
        <v>0</v>
      </c>
      <c r="D179" s="55">
        <f t="shared" ref="D179:H179" si="115">ROUND(D86*D134/D153,0)</f>
        <v>0</v>
      </c>
      <c r="E179" s="55">
        <f t="shared" si="115"/>
        <v>0</v>
      </c>
      <c r="F179" s="55">
        <v>0</v>
      </c>
      <c r="G179" s="55">
        <v>0</v>
      </c>
      <c r="H179" s="55">
        <f t="shared" si="115"/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1</v>
      </c>
    </row>
    <row r="180" spans="2:13" x14ac:dyDescent="0.2">
      <c r="B180" s="125" t="s">
        <v>202</v>
      </c>
      <c r="C180" s="55">
        <f>ROUND(C87*C135/C154,0)</f>
        <v>6</v>
      </c>
      <c r="D180" s="55">
        <f t="shared" ref="D180:I180" si="116">ROUND(D87*D135/D154,0)</f>
        <v>8</v>
      </c>
      <c r="E180" s="55">
        <f t="shared" si="116"/>
        <v>0</v>
      </c>
      <c r="F180" s="55">
        <f t="shared" si="116"/>
        <v>5</v>
      </c>
      <c r="G180" s="55">
        <f t="shared" si="116"/>
        <v>23</v>
      </c>
      <c r="H180" s="55">
        <f t="shared" si="116"/>
        <v>21</v>
      </c>
      <c r="I180" s="55">
        <f t="shared" si="116"/>
        <v>21</v>
      </c>
      <c r="J180" s="55">
        <f t="shared" ref="J180:K180" si="117">ROUND(J87*J135/J154,0)</f>
        <v>23</v>
      </c>
      <c r="K180" s="55">
        <f t="shared" si="117"/>
        <v>20</v>
      </c>
      <c r="L180" s="55">
        <f t="shared" ref="L180:M180" si="118">ROUND(L87*L135/L154,0)</f>
        <v>25</v>
      </c>
      <c r="M180" s="55">
        <f t="shared" si="118"/>
        <v>25</v>
      </c>
    </row>
    <row r="181" spans="2:13" x14ac:dyDescent="0.2">
      <c r="B181" s="133" t="s">
        <v>203</v>
      </c>
      <c r="C181" s="134"/>
      <c r="D181" s="134"/>
      <c r="E181" s="134"/>
      <c r="F181" s="134"/>
      <c r="G181" s="134"/>
      <c r="H181" s="134"/>
      <c r="I181" s="134"/>
    </row>
    <row r="182" spans="2:13" x14ac:dyDescent="0.2">
      <c r="B182" s="133" t="s">
        <v>204</v>
      </c>
      <c r="C182" s="134"/>
      <c r="D182" s="134"/>
      <c r="E182" s="134"/>
      <c r="F182" s="134"/>
      <c r="G182" s="134"/>
      <c r="H182" s="134"/>
      <c r="I182" s="134"/>
    </row>
    <row r="183" spans="2:13" x14ac:dyDescent="0.2">
      <c r="B183" s="126" t="s">
        <v>205</v>
      </c>
      <c r="C183" s="55">
        <f>ROUND(C90*C138/C157,0)</f>
        <v>1</v>
      </c>
      <c r="D183" s="55">
        <f t="shared" ref="D183:I183" si="119">ROUND(D90*D138/D157,0)</f>
        <v>1</v>
      </c>
      <c r="E183" s="55">
        <f t="shared" si="119"/>
        <v>0</v>
      </c>
      <c r="F183" s="55">
        <f t="shared" si="119"/>
        <v>0</v>
      </c>
      <c r="G183" s="55">
        <f t="shared" si="119"/>
        <v>0</v>
      </c>
      <c r="H183" s="55">
        <f t="shared" si="119"/>
        <v>0</v>
      </c>
      <c r="I183" s="55">
        <f t="shared" si="119"/>
        <v>0</v>
      </c>
      <c r="J183" s="55">
        <f t="shared" ref="J183:K183" si="120">ROUND(J90*J138/J157,0)</f>
        <v>0</v>
      </c>
      <c r="K183" s="55">
        <f t="shared" si="120"/>
        <v>0</v>
      </c>
      <c r="L183" s="55">
        <f t="shared" ref="L183:M183" si="121">ROUND(L90*L138/L157,0)</f>
        <v>0</v>
      </c>
      <c r="M183" s="55">
        <f t="shared" si="121"/>
        <v>0</v>
      </c>
    </row>
    <row r="184" spans="2:13" x14ac:dyDescent="0.2">
      <c r="B184" s="45" t="s">
        <v>238</v>
      </c>
      <c r="C184" s="53">
        <f>SUM(C185:C191)</f>
        <v>19</v>
      </c>
      <c r="D184" s="53">
        <f t="shared" ref="D184:H184" si="122">SUM(D185:D191)</f>
        <v>18</v>
      </c>
      <c r="E184" s="53">
        <f t="shared" si="122"/>
        <v>21</v>
      </c>
      <c r="F184" s="53">
        <f t="shared" si="122"/>
        <v>24</v>
      </c>
      <c r="G184" s="53">
        <f t="shared" si="122"/>
        <v>50</v>
      </c>
      <c r="H184" s="53">
        <f t="shared" si="122"/>
        <v>45</v>
      </c>
      <c r="I184" s="53">
        <f t="shared" ref="I184:J184" si="123">SUM(I185:I191)</f>
        <v>44</v>
      </c>
      <c r="J184" s="53">
        <f t="shared" si="123"/>
        <v>48</v>
      </c>
      <c r="K184" s="53">
        <f t="shared" ref="K184:L184" si="124">SUM(K185:K191)</f>
        <v>52</v>
      </c>
      <c r="L184" s="53">
        <f t="shared" si="124"/>
        <v>71</v>
      </c>
      <c r="M184" s="53">
        <f t="shared" ref="M184" si="125">SUM(M185:M191)</f>
        <v>69</v>
      </c>
    </row>
    <row r="185" spans="2:13" x14ac:dyDescent="0.2">
      <c r="B185" s="124" t="s">
        <v>199</v>
      </c>
      <c r="C185" s="55">
        <f>ROUND(C84*C141/C151,0)</f>
        <v>0</v>
      </c>
      <c r="D185" s="55">
        <f t="shared" ref="D185:I185" si="126">ROUND(D84*D141/D151,0)</f>
        <v>0</v>
      </c>
      <c r="E185" s="55">
        <f t="shared" si="126"/>
        <v>0</v>
      </c>
      <c r="F185" s="55">
        <f t="shared" si="126"/>
        <v>0</v>
      </c>
      <c r="G185" s="55">
        <f t="shared" si="126"/>
        <v>0</v>
      </c>
      <c r="H185" s="55">
        <f t="shared" si="126"/>
        <v>0</v>
      </c>
      <c r="I185" s="55">
        <f t="shared" si="126"/>
        <v>0</v>
      </c>
      <c r="J185" s="55">
        <f t="shared" ref="J185:K185" si="127">ROUND(J84*J141/J151,0)</f>
        <v>0</v>
      </c>
      <c r="K185" s="55">
        <f t="shared" si="127"/>
        <v>0</v>
      </c>
      <c r="L185" s="55">
        <f t="shared" ref="L185:M185" si="128">ROUND(L84*L141/L151,0)</f>
        <v>0</v>
      </c>
      <c r="M185" s="55">
        <f t="shared" si="128"/>
        <v>0</v>
      </c>
    </row>
    <row r="186" spans="2:13" x14ac:dyDescent="0.2">
      <c r="B186" s="125" t="s">
        <v>200</v>
      </c>
      <c r="C186" s="55">
        <f>ROUND(C85*C142/C152,0)</f>
        <v>8</v>
      </c>
      <c r="D186" s="55">
        <f t="shared" ref="D186:I186" si="129">ROUND(D85*D142/D152,0)</f>
        <v>8</v>
      </c>
      <c r="E186" s="55">
        <f t="shared" si="129"/>
        <v>9</v>
      </c>
      <c r="F186" s="55">
        <f t="shared" si="129"/>
        <v>15</v>
      </c>
      <c r="G186" s="55">
        <f t="shared" si="129"/>
        <v>22</v>
      </c>
      <c r="H186" s="55">
        <f t="shared" si="129"/>
        <v>20</v>
      </c>
      <c r="I186" s="55">
        <f t="shared" si="129"/>
        <v>20</v>
      </c>
      <c r="J186" s="55">
        <f t="shared" ref="J186:K186" si="130">ROUND(J85*J142/J152,0)</f>
        <v>21</v>
      </c>
      <c r="K186" s="55">
        <f t="shared" si="130"/>
        <v>24</v>
      </c>
      <c r="L186" s="55">
        <f t="shared" ref="L186:M186" si="131">ROUND(L85*L142/L152,0)</f>
        <v>28</v>
      </c>
      <c r="M186" s="55">
        <f t="shared" si="131"/>
        <v>31</v>
      </c>
    </row>
    <row r="187" spans="2:13" x14ac:dyDescent="0.2">
      <c r="B187" s="125" t="s">
        <v>201</v>
      </c>
      <c r="C187" s="55">
        <f>ROUND(C86*C143/C153,0)</f>
        <v>0</v>
      </c>
      <c r="D187" s="55">
        <f t="shared" ref="D187:H187" si="132">ROUND(D86*D143/D153,0)</f>
        <v>0</v>
      </c>
      <c r="E187" s="55">
        <f t="shared" si="132"/>
        <v>0</v>
      </c>
      <c r="F187" s="55">
        <v>0</v>
      </c>
      <c r="G187" s="55">
        <v>0</v>
      </c>
      <c r="H187" s="55">
        <f t="shared" si="132"/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1</v>
      </c>
    </row>
    <row r="188" spans="2:13" x14ac:dyDescent="0.2">
      <c r="B188" s="125" t="s">
        <v>202</v>
      </c>
      <c r="C188" s="55">
        <f>ROUND(C87*C144/C154,0)</f>
        <v>9</v>
      </c>
      <c r="D188" s="55">
        <f t="shared" ref="D188:I188" si="133">ROUND(D87*D144/D154,0)</f>
        <v>8</v>
      </c>
      <c r="E188" s="55">
        <f t="shared" si="133"/>
        <v>10</v>
      </c>
      <c r="F188" s="55">
        <f t="shared" si="133"/>
        <v>8</v>
      </c>
      <c r="G188" s="55">
        <f t="shared" si="133"/>
        <v>23</v>
      </c>
      <c r="H188" s="55">
        <f t="shared" si="133"/>
        <v>21</v>
      </c>
      <c r="I188" s="55">
        <f t="shared" si="133"/>
        <v>21</v>
      </c>
      <c r="J188" s="55">
        <f t="shared" ref="J188:K188" si="134">ROUND(J87*J144/J154,0)</f>
        <v>23</v>
      </c>
      <c r="K188" s="55">
        <f t="shared" si="134"/>
        <v>23</v>
      </c>
      <c r="L188" s="55">
        <f t="shared" ref="L188:M188" si="135">ROUND(L87*L144/L154,0)</f>
        <v>34</v>
      </c>
      <c r="M188" s="55">
        <f t="shared" si="135"/>
        <v>28</v>
      </c>
    </row>
    <row r="189" spans="2:13" x14ac:dyDescent="0.2">
      <c r="B189" s="133" t="s">
        <v>203</v>
      </c>
      <c r="C189" s="134"/>
      <c r="D189" s="134"/>
      <c r="E189" s="134"/>
      <c r="F189" s="134"/>
      <c r="G189" s="134"/>
      <c r="H189" s="134"/>
      <c r="I189" s="134"/>
    </row>
    <row r="190" spans="2:13" x14ac:dyDescent="0.2">
      <c r="B190" s="133" t="s">
        <v>204</v>
      </c>
      <c r="C190" s="134"/>
      <c r="D190" s="134"/>
      <c r="E190" s="134"/>
      <c r="F190" s="134"/>
      <c r="G190" s="134"/>
      <c r="H190" s="134"/>
      <c r="I190" s="134"/>
    </row>
    <row r="191" spans="2:13" x14ac:dyDescent="0.2">
      <c r="B191" s="126" t="s">
        <v>205</v>
      </c>
      <c r="C191" s="60">
        <f>ROUND(C90*C147/C157,0)</f>
        <v>2</v>
      </c>
      <c r="D191" s="60">
        <f t="shared" ref="D191:J191" si="136">ROUND(D90*D147/D157,0)</f>
        <v>2</v>
      </c>
      <c r="E191" s="60">
        <f t="shared" si="136"/>
        <v>2</v>
      </c>
      <c r="F191" s="60">
        <f t="shared" si="136"/>
        <v>1</v>
      </c>
      <c r="G191" s="60">
        <f t="shared" si="136"/>
        <v>5</v>
      </c>
      <c r="H191" s="60">
        <f t="shared" si="136"/>
        <v>4</v>
      </c>
      <c r="I191" s="60">
        <f t="shared" si="136"/>
        <v>3</v>
      </c>
      <c r="J191" s="60">
        <f t="shared" si="136"/>
        <v>4</v>
      </c>
      <c r="K191" s="60">
        <f t="shared" ref="K191:L191" si="137">ROUND(K90*K147/K157,0)</f>
        <v>5</v>
      </c>
      <c r="L191" s="60">
        <f t="shared" si="137"/>
        <v>9</v>
      </c>
      <c r="M191" s="60">
        <f t="shared" ref="M191" si="138">ROUND(M90*M147/M157,0)</f>
        <v>9</v>
      </c>
    </row>
    <row r="192" spans="2:13" x14ac:dyDescent="0.2">
      <c r="B192" s="614" t="s">
        <v>627</v>
      </c>
      <c r="C192" s="617">
        <f>C160+C168+C176+C184-地域観光消費2!D29</f>
        <v>0</v>
      </c>
      <c r="D192" s="617">
        <f>D160+D168+D176+D184-地域観光消費2!E29</f>
        <v>0</v>
      </c>
      <c r="E192" s="617">
        <f>E160+E168+E176+E184-地域観光消費2!F29</f>
        <v>0</v>
      </c>
      <c r="F192" s="617">
        <f>F160+F168+F176+F184-地域観光消費2!G29</f>
        <v>0</v>
      </c>
      <c r="G192" s="617">
        <f>G160+G168+G176+G184-地域観光消費2!H29</f>
        <v>0</v>
      </c>
      <c r="H192" s="617">
        <f>H160+H168+H176+H184-地域観光消費2!I29</f>
        <v>0</v>
      </c>
      <c r="I192" s="617">
        <f>I160+I168+I176+I184-地域観光消費2!J29</f>
        <v>0</v>
      </c>
      <c r="J192" s="617">
        <f>J160+J168+J176+J184-地域観光消費2!K29</f>
        <v>0</v>
      </c>
      <c r="K192" s="617">
        <f>K160+K168+K176+K184-地域観光消費2!L29</f>
        <v>0</v>
      </c>
      <c r="L192" s="617">
        <f>L160+L168+L176+L184-地域観光消費2!M29</f>
        <v>0</v>
      </c>
      <c r="M192" s="617">
        <f>M160+M168+M176+M184-地域観光消費2!N29</f>
        <v>0</v>
      </c>
    </row>
    <row r="193" spans="1:14" x14ac:dyDescent="0.2">
      <c r="A193" t="s">
        <v>296</v>
      </c>
      <c r="B193" s="168" t="s">
        <v>297</v>
      </c>
      <c r="C193" s="156">
        <f>交通費単価!E22</f>
        <v>2440</v>
      </c>
      <c r="D193" s="156">
        <f>交通費単価!H22</f>
        <v>2440</v>
      </c>
      <c r="E193" s="61">
        <f>交通費単価!K22</f>
        <v>2440</v>
      </c>
      <c r="F193" s="156">
        <f>交通費単価!O22</f>
        <v>2440</v>
      </c>
      <c r="G193" s="156">
        <f>交通費単価!S22</f>
        <v>2440</v>
      </c>
      <c r="H193" s="156">
        <f>交通費単価!W22</f>
        <v>2440</v>
      </c>
      <c r="I193" s="156">
        <f>交通費単価!AA22</f>
        <v>2303</v>
      </c>
      <c r="J193" s="77">
        <f>交通費単価!AE22</f>
        <v>2090</v>
      </c>
      <c r="K193" s="77">
        <f>交通費単価!AI22</f>
        <v>1862</v>
      </c>
      <c r="L193" s="77">
        <f>交通費単価!AM22</f>
        <v>1659</v>
      </c>
      <c r="M193" s="77">
        <f>交通費単価!AQ22</f>
        <v>1478</v>
      </c>
    </row>
    <row r="194" spans="1:14" x14ac:dyDescent="0.2">
      <c r="B194" s="168" t="s">
        <v>298</v>
      </c>
      <c r="C194" s="156">
        <f>交通費単価!E23</f>
        <v>13180</v>
      </c>
      <c r="D194" s="156">
        <f>交通費単価!H23</f>
        <v>13180</v>
      </c>
      <c r="E194" s="61">
        <f>交通費単価!K23</f>
        <v>13180</v>
      </c>
      <c r="F194" s="156">
        <f>交通費単価!O23</f>
        <v>13580</v>
      </c>
      <c r="G194" s="156">
        <f>交通費単価!S23</f>
        <v>13590</v>
      </c>
      <c r="H194" s="156">
        <f>交通費単価!W23</f>
        <v>13580</v>
      </c>
      <c r="I194" s="156">
        <f>交通費単価!AA23</f>
        <v>12817</v>
      </c>
      <c r="J194" s="68">
        <f>交通費単価!AE23</f>
        <v>12450</v>
      </c>
      <c r="K194" s="68">
        <f>交通費単価!AI23</f>
        <v>12408</v>
      </c>
      <c r="L194" s="68">
        <f>交通費単価!AM23</f>
        <v>12611</v>
      </c>
      <c r="M194" s="68">
        <f>交通費単価!AQ23</f>
        <v>12792</v>
      </c>
    </row>
    <row r="195" spans="1:14" x14ac:dyDescent="0.2">
      <c r="A195" s="173" t="s">
        <v>302</v>
      </c>
      <c r="B195" s="169" t="s">
        <v>299</v>
      </c>
      <c r="C195" s="53">
        <f t="shared" ref="C195:I196" si="139">C7*C193/1000</f>
        <v>18971</v>
      </c>
      <c r="D195" s="53">
        <f t="shared" si="139"/>
        <v>21418.32</v>
      </c>
      <c r="E195" s="53">
        <f t="shared" si="139"/>
        <v>20032.400000000001</v>
      </c>
      <c r="F195" s="53">
        <f t="shared" si="139"/>
        <v>22013.899600000001</v>
      </c>
      <c r="G195" s="53">
        <f t="shared" si="139"/>
        <v>22404.080000000002</v>
      </c>
      <c r="H195" s="53">
        <f t="shared" si="139"/>
        <v>27103.52</v>
      </c>
      <c r="I195" s="53">
        <f t="shared" si="139"/>
        <v>22922.993407999998</v>
      </c>
      <c r="J195" s="53">
        <f t="shared" ref="J195:K195" si="140">J7*J193/1000</f>
        <v>20622.03</v>
      </c>
      <c r="K195" s="53">
        <f t="shared" si="140"/>
        <v>16517.802</v>
      </c>
      <c r="L195" s="53">
        <f t="shared" ref="L195:M195" si="141">L7*L193/1000</f>
        <v>15569.802926999999</v>
      </c>
      <c r="M195" s="53">
        <f t="shared" si="141"/>
        <v>5625.4527500000004</v>
      </c>
    </row>
    <row r="196" spans="1:14" x14ac:dyDescent="0.2">
      <c r="A196" s="56"/>
      <c r="B196" s="170" t="s">
        <v>300</v>
      </c>
      <c r="C196" s="55">
        <f t="shared" si="139"/>
        <v>11690.66</v>
      </c>
      <c r="D196" s="55">
        <f t="shared" si="139"/>
        <v>13048.2</v>
      </c>
      <c r="E196" s="55">
        <f t="shared" si="139"/>
        <v>10544</v>
      </c>
      <c r="F196" s="55">
        <f t="shared" si="139"/>
        <v>11268.167960000002</v>
      </c>
      <c r="G196" s="55">
        <f t="shared" si="139"/>
        <v>11415.6</v>
      </c>
      <c r="H196" s="55">
        <f t="shared" si="139"/>
        <v>24036.6</v>
      </c>
      <c r="I196" s="55">
        <f t="shared" si="139"/>
        <v>17302.95</v>
      </c>
      <c r="J196" s="55">
        <f t="shared" ref="J196:K196" si="142">J8*J194/1000</f>
        <v>13657.65</v>
      </c>
      <c r="K196" s="55">
        <f t="shared" si="142"/>
        <v>18078.455999999998</v>
      </c>
      <c r="L196" s="55">
        <f t="shared" ref="L196:M196" si="143">L8*L194/1000</f>
        <v>12372.450323999999</v>
      </c>
      <c r="M196" s="55">
        <f t="shared" si="143"/>
        <v>6322.6634639999993</v>
      </c>
    </row>
    <row r="197" spans="1:14" x14ac:dyDescent="0.2">
      <c r="A197" s="78"/>
      <c r="B197" s="171" t="s">
        <v>301</v>
      </c>
      <c r="C197" s="68">
        <f>C195+C196</f>
        <v>30661.66</v>
      </c>
      <c r="D197" s="68">
        <f t="shared" ref="D197:H197" si="144">D195+D196</f>
        <v>34466.520000000004</v>
      </c>
      <c r="E197" s="68">
        <f t="shared" si="144"/>
        <v>30576.400000000001</v>
      </c>
      <c r="F197" s="68">
        <f t="shared" si="144"/>
        <v>33282.067560000003</v>
      </c>
      <c r="G197" s="68">
        <f t="shared" si="144"/>
        <v>33819.68</v>
      </c>
      <c r="H197" s="68">
        <f t="shared" si="144"/>
        <v>51140.119999999995</v>
      </c>
      <c r="I197" s="68">
        <f t="shared" ref="I197:J197" si="145">I195+I196</f>
        <v>40225.943407999999</v>
      </c>
      <c r="J197" s="68">
        <f t="shared" si="145"/>
        <v>34279.68</v>
      </c>
      <c r="K197" s="68">
        <f t="shared" ref="K197:L197" si="146">K195+K196</f>
        <v>34596.258000000002</v>
      </c>
      <c r="L197" s="68">
        <f t="shared" si="146"/>
        <v>27942.253250999998</v>
      </c>
      <c r="M197" s="68">
        <f t="shared" ref="M197" si="147">M195+M196</f>
        <v>11948.116214</v>
      </c>
    </row>
    <row r="198" spans="1:14" x14ac:dyDescent="0.2">
      <c r="A198" s="177" t="s">
        <v>303</v>
      </c>
      <c r="B198" s="174" t="s">
        <v>304</v>
      </c>
      <c r="C198" s="175">
        <f>ROUND(C200*C195/C197,0)</f>
        <v>16037</v>
      </c>
      <c r="D198" s="175">
        <f t="shared" ref="D198:H198" si="148">ROUND(D200*D195/D197,0)</f>
        <v>18591</v>
      </c>
      <c r="E198" s="175">
        <f t="shared" si="148"/>
        <v>17924</v>
      </c>
      <c r="F198" s="175">
        <f t="shared" si="148"/>
        <v>19562</v>
      </c>
      <c r="G198" s="175">
        <f t="shared" si="148"/>
        <v>19754</v>
      </c>
      <c r="H198" s="175">
        <f t="shared" si="148"/>
        <v>22446</v>
      </c>
      <c r="I198" s="175">
        <f t="shared" ref="I198:J198" si="149">ROUND(I200*I195/I197,0)</f>
        <v>23997</v>
      </c>
      <c r="J198" s="175">
        <f t="shared" si="149"/>
        <v>25064</v>
      </c>
      <c r="K198" s="175">
        <f t="shared" ref="K198:L198" si="150">ROUND(K200*K195/K197,0)</f>
        <v>17341</v>
      </c>
      <c r="L198" s="175">
        <f t="shared" si="150"/>
        <v>22680</v>
      </c>
      <c r="M198" s="175">
        <f t="shared" ref="M198" si="151">ROUND(M200*M195/M197,0)</f>
        <v>14359</v>
      </c>
    </row>
    <row r="199" spans="1:14" x14ac:dyDescent="0.2">
      <c r="A199" s="56"/>
      <c r="B199" s="176" t="s">
        <v>305</v>
      </c>
      <c r="C199" s="57">
        <f>C200-C198</f>
        <v>9882</v>
      </c>
      <c r="D199" s="57">
        <f t="shared" ref="D199:H199" si="152">D200-D198</f>
        <v>11326</v>
      </c>
      <c r="E199" s="57">
        <f t="shared" si="152"/>
        <v>9434</v>
      </c>
      <c r="F199" s="57">
        <f t="shared" si="152"/>
        <v>10013</v>
      </c>
      <c r="G199" s="57">
        <f t="shared" si="152"/>
        <v>10066</v>
      </c>
      <c r="H199" s="57">
        <f t="shared" si="152"/>
        <v>19907</v>
      </c>
      <c r="I199" s="57">
        <f t="shared" ref="I199:J199" si="153">I200-I198</f>
        <v>18114</v>
      </c>
      <c r="J199" s="57">
        <f t="shared" si="153"/>
        <v>16599</v>
      </c>
      <c r="K199" s="57">
        <f t="shared" ref="K199:L199" si="154">K200-K198</f>
        <v>18979</v>
      </c>
      <c r="L199" s="57">
        <f t="shared" si="154"/>
        <v>18022</v>
      </c>
      <c r="M199" s="57">
        <f t="shared" ref="M199" si="155">M200-M198</f>
        <v>16138</v>
      </c>
    </row>
    <row r="200" spans="1:14" x14ac:dyDescent="0.2">
      <c r="A200" s="78"/>
      <c r="B200" s="171" t="s">
        <v>306</v>
      </c>
      <c r="C200" s="68">
        <f>C98</f>
        <v>25919</v>
      </c>
      <c r="D200" s="68">
        <f t="shared" ref="D200:I200" si="156">D98</f>
        <v>29917</v>
      </c>
      <c r="E200" s="68">
        <f t="shared" si="156"/>
        <v>27358</v>
      </c>
      <c r="F200" s="68">
        <f t="shared" si="156"/>
        <v>29575</v>
      </c>
      <c r="G200" s="68">
        <f t="shared" si="156"/>
        <v>29820</v>
      </c>
      <c r="H200" s="68">
        <f t="shared" si="156"/>
        <v>42353</v>
      </c>
      <c r="I200" s="68">
        <f t="shared" si="156"/>
        <v>42111</v>
      </c>
      <c r="J200" s="68">
        <f t="shared" ref="J200:K200" si="157">J98</f>
        <v>41663</v>
      </c>
      <c r="K200" s="68">
        <f t="shared" si="157"/>
        <v>36320</v>
      </c>
      <c r="L200" s="68">
        <f t="shared" ref="L200:M200" si="158">L98</f>
        <v>40702</v>
      </c>
      <c r="M200" s="68">
        <f t="shared" si="158"/>
        <v>30497</v>
      </c>
    </row>
    <row r="202" spans="1:14" x14ac:dyDescent="0.2">
      <c r="A202" t="s">
        <v>214</v>
      </c>
      <c r="C202" s="122" t="s">
        <v>210</v>
      </c>
      <c r="D202" s="122" t="s">
        <v>70</v>
      </c>
      <c r="E202" s="123" t="s">
        <v>67</v>
      </c>
      <c r="F202" s="122" t="s">
        <v>61</v>
      </c>
      <c r="G202" s="122" t="s">
        <v>60</v>
      </c>
      <c r="H202" s="122" t="s">
        <v>75</v>
      </c>
      <c r="I202" s="122" t="s">
        <v>76</v>
      </c>
      <c r="J202" s="49" t="s">
        <v>481</v>
      </c>
      <c r="K202" s="49" t="s">
        <v>579</v>
      </c>
      <c r="L202" s="601" t="s">
        <v>596</v>
      </c>
      <c r="M202" s="707" t="s">
        <v>663</v>
      </c>
    </row>
    <row r="203" spans="1:14" x14ac:dyDescent="0.2">
      <c r="B203" s="45" t="s">
        <v>235</v>
      </c>
      <c r="C203" s="53">
        <f>C204+C205</f>
        <v>23262</v>
      </c>
      <c r="D203" s="53">
        <f t="shared" ref="D203:H203" si="159">D204+D205</f>
        <v>27042</v>
      </c>
      <c r="E203" s="53">
        <f t="shared" si="159"/>
        <v>24511</v>
      </c>
      <c r="F203" s="53">
        <f t="shared" si="159"/>
        <v>26913</v>
      </c>
      <c r="G203" s="53">
        <f t="shared" si="159"/>
        <v>27178</v>
      </c>
      <c r="H203" s="53">
        <f t="shared" si="159"/>
        <v>39668</v>
      </c>
      <c r="I203" s="53">
        <f t="shared" ref="I203:J203" si="160">I204+I205</f>
        <v>38715</v>
      </c>
      <c r="J203" s="53">
        <f t="shared" si="160"/>
        <v>37909</v>
      </c>
      <c r="K203" s="53">
        <f t="shared" ref="K203:L203" si="161">K204+K205</f>
        <v>33166</v>
      </c>
      <c r="L203" s="53">
        <f t="shared" si="161"/>
        <v>37114</v>
      </c>
      <c r="M203" s="53">
        <f t="shared" ref="M203" si="162">M204+M205</f>
        <v>24801</v>
      </c>
    </row>
    <row r="204" spans="1:14" x14ac:dyDescent="0.2">
      <c r="B204" s="622" t="s">
        <v>206</v>
      </c>
      <c r="C204" s="623">
        <f>ROUND(C198*C112/C148,0)</f>
        <v>13630</v>
      </c>
      <c r="D204" s="134">
        <f>ROUND(D198*D112/D148,0)+1</f>
        <v>15983</v>
      </c>
      <c r="E204" s="134">
        <f>ROUND(E198*E112/E148,0)-1</f>
        <v>15351</v>
      </c>
      <c r="F204" s="623">
        <f t="shared" ref="F204" si="163">ROUND(F198*F112/F148,0)</f>
        <v>17195</v>
      </c>
      <c r="G204" s="134">
        <f>ROUND(G198*G112/G148,0)-1</f>
        <v>17750</v>
      </c>
      <c r="H204" s="134">
        <f>ROUND(H198*H112/H148,0)-2</f>
        <v>20409</v>
      </c>
      <c r="I204" s="134">
        <f>ROUND(I198*I112/I148,0)-1</f>
        <v>21389</v>
      </c>
      <c r="J204" s="623">
        <f t="shared" ref="J204" si="164">ROUND(J198*J112/J148,0)</f>
        <v>22213</v>
      </c>
      <c r="K204" s="134">
        <f>ROUND(K198*K112/K148,0)-1</f>
        <v>14929</v>
      </c>
      <c r="L204" s="623">
        <f t="shared" ref="L204:M204" si="165">ROUND(L198*L112/L148,0)</f>
        <v>19817</v>
      </c>
      <c r="M204" s="623">
        <f t="shared" si="165"/>
        <v>10459</v>
      </c>
      <c r="N204" t="s">
        <v>631</v>
      </c>
    </row>
    <row r="205" spans="1:14" x14ac:dyDescent="0.2">
      <c r="B205" s="126" t="s">
        <v>207</v>
      </c>
      <c r="C205" s="55">
        <f>ROUND(C199*C113/C149,0)</f>
        <v>9632</v>
      </c>
      <c r="D205" s="55">
        <f t="shared" ref="D205:H205" si="166">ROUND(D199*D113/D149,0)</f>
        <v>11059</v>
      </c>
      <c r="E205" s="55">
        <f t="shared" si="166"/>
        <v>9160</v>
      </c>
      <c r="F205" s="55">
        <f t="shared" si="166"/>
        <v>9718</v>
      </c>
      <c r="G205" s="55">
        <f t="shared" si="166"/>
        <v>9428</v>
      </c>
      <c r="H205" s="55">
        <f t="shared" si="166"/>
        <v>19259</v>
      </c>
      <c r="I205" s="55">
        <f t="shared" ref="I205:J205" si="167">ROUND(I199*I113/I149,0)</f>
        <v>17326</v>
      </c>
      <c r="J205" s="55">
        <f t="shared" si="167"/>
        <v>15696</v>
      </c>
      <c r="K205" s="55">
        <f t="shared" ref="K205:L205" si="168">ROUND(K199*K113/K149,0)</f>
        <v>18237</v>
      </c>
      <c r="L205" s="55">
        <f t="shared" si="168"/>
        <v>17297</v>
      </c>
      <c r="M205" s="55">
        <f t="shared" ref="M205" si="169">ROUND(M199*M113/M149,0)</f>
        <v>14342</v>
      </c>
    </row>
    <row r="206" spans="1:14" x14ac:dyDescent="0.2">
      <c r="B206" s="45" t="s">
        <v>236</v>
      </c>
      <c r="C206" s="53">
        <f>C207+C208</f>
        <v>1596</v>
      </c>
      <c r="D206" s="53">
        <f t="shared" ref="D206:H206" si="170">D207+D208</f>
        <v>1749</v>
      </c>
      <c r="E206" s="53">
        <f t="shared" si="170"/>
        <v>1768</v>
      </c>
      <c r="F206" s="53">
        <f t="shared" si="170"/>
        <v>1642</v>
      </c>
      <c r="G206" s="53">
        <f t="shared" si="170"/>
        <v>1634</v>
      </c>
      <c r="H206" s="53">
        <f t="shared" si="170"/>
        <v>1661</v>
      </c>
      <c r="I206" s="53">
        <f t="shared" ref="I206:J206" si="171">I207+I208</f>
        <v>1882</v>
      </c>
      <c r="J206" s="53">
        <f t="shared" si="171"/>
        <v>2236</v>
      </c>
      <c r="K206" s="53">
        <f t="shared" ref="K206:L206" si="172">K207+K208</f>
        <v>1971</v>
      </c>
      <c r="L206" s="53">
        <f t="shared" si="172"/>
        <v>2126</v>
      </c>
      <c r="M206" s="53">
        <f t="shared" ref="M206" si="173">M207+M208</f>
        <v>3529</v>
      </c>
    </row>
    <row r="207" spans="1:14" x14ac:dyDescent="0.2">
      <c r="B207" s="124" t="s">
        <v>206</v>
      </c>
      <c r="C207" s="55">
        <f>ROUND(C198*C121/C148,0)</f>
        <v>1401</v>
      </c>
      <c r="D207" s="55">
        <f t="shared" ref="D207:H207" si="174">ROUND(D198*D121/D148,0)</f>
        <v>1543</v>
      </c>
      <c r="E207" s="55">
        <f t="shared" si="174"/>
        <v>1540</v>
      </c>
      <c r="F207" s="55">
        <f t="shared" si="174"/>
        <v>1405</v>
      </c>
      <c r="G207" s="55">
        <f t="shared" si="174"/>
        <v>1112</v>
      </c>
      <c r="H207" s="55">
        <f t="shared" si="174"/>
        <v>1125</v>
      </c>
      <c r="I207" s="55">
        <f t="shared" ref="I207:J207" si="175">ROUND(I198*I121/I148,0)</f>
        <v>1228</v>
      </c>
      <c r="J207" s="55">
        <f t="shared" si="175"/>
        <v>1488</v>
      </c>
      <c r="K207" s="55">
        <f t="shared" ref="K207:L207" si="176">ROUND(K198*K121/K148,0)</f>
        <v>1358</v>
      </c>
      <c r="L207" s="55">
        <f t="shared" si="176"/>
        <v>1576</v>
      </c>
      <c r="M207" s="55">
        <f t="shared" ref="M207" si="177">ROUND(M198*M121/M148,0)</f>
        <v>2076</v>
      </c>
    </row>
    <row r="208" spans="1:14" x14ac:dyDescent="0.2">
      <c r="B208" s="126" t="s">
        <v>207</v>
      </c>
      <c r="C208" s="60">
        <f>ROUND(C199*C122/C149,0)</f>
        <v>195</v>
      </c>
      <c r="D208" s="60">
        <f t="shared" ref="D208:H208" si="178">ROUND(D199*D122/D149,0)</f>
        <v>206</v>
      </c>
      <c r="E208" s="60">
        <f t="shared" si="178"/>
        <v>228</v>
      </c>
      <c r="F208" s="60">
        <f t="shared" si="178"/>
        <v>237</v>
      </c>
      <c r="G208" s="60">
        <f t="shared" si="178"/>
        <v>522</v>
      </c>
      <c r="H208" s="60">
        <f t="shared" si="178"/>
        <v>536</v>
      </c>
      <c r="I208" s="60">
        <f t="shared" ref="I208:J208" si="179">ROUND(I199*I122/I149,0)</f>
        <v>654</v>
      </c>
      <c r="J208" s="60">
        <f t="shared" si="179"/>
        <v>748</v>
      </c>
      <c r="K208" s="60">
        <f t="shared" ref="K208:L208" si="180">ROUND(K199*K122/K149,0)</f>
        <v>613</v>
      </c>
      <c r="L208" s="60">
        <f t="shared" si="180"/>
        <v>550</v>
      </c>
      <c r="M208" s="60">
        <f t="shared" ref="M208" si="181">ROUND(M199*M122/M149,0)</f>
        <v>1453</v>
      </c>
    </row>
    <row r="209" spans="1:14" x14ac:dyDescent="0.2">
      <c r="B209" s="56" t="s">
        <v>237</v>
      </c>
      <c r="C209" s="53">
        <f>C210+C211</f>
        <v>431</v>
      </c>
      <c r="D209" s="53">
        <f t="shared" ref="D209:H209" si="182">D210+D211</f>
        <v>468</v>
      </c>
      <c r="E209" s="53">
        <f t="shared" si="182"/>
        <v>411</v>
      </c>
      <c r="F209" s="53">
        <f t="shared" si="182"/>
        <v>329</v>
      </c>
      <c r="G209" s="53">
        <f t="shared" si="182"/>
        <v>212</v>
      </c>
      <c r="H209" s="53">
        <f t="shared" si="182"/>
        <v>256</v>
      </c>
      <c r="I209" s="53">
        <f t="shared" ref="I209:J209" si="183">I210+I211</f>
        <v>433</v>
      </c>
      <c r="J209" s="53">
        <f t="shared" si="183"/>
        <v>417</v>
      </c>
      <c r="K209" s="53">
        <f t="shared" ref="K209:L209" si="184">K210+K211</f>
        <v>285</v>
      </c>
      <c r="L209" s="53">
        <f t="shared" si="184"/>
        <v>340</v>
      </c>
      <c r="M209" s="53">
        <f t="shared" ref="M209" si="185">M210+M211</f>
        <v>400</v>
      </c>
    </row>
    <row r="210" spans="1:14" x14ac:dyDescent="0.2">
      <c r="B210" s="124" t="s">
        <v>206</v>
      </c>
      <c r="C210" s="55">
        <f>ROUND(C198*C130/C148,0)</f>
        <v>411</v>
      </c>
      <c r="D210" s="55">
        <f t="shared" ref="D210:H210" si="186">ROUND(D198*D130/D148,0)</f>
        <v>444</v>
      </c>
      <c r="E210" s="55">
        <f t="shared" si="186"/>
        <v>403</v>
      </c>
      <c r="F210" s="55">
        <f t="shared" si="186"/>
        <v>311</v>
      </c>
      <c r="G210" s="55">
        <f t="shared" si="186"/>
        <v>183</v>
      </c>
      <c r="H210" s="55">
        <f t="shared" si="186"/>
        <v>225</v>
      </c>
      <c r="I210" s="55">
        <f t="shared" ref="I210:J210" si="187">ROUND(I198*I130/I148,0)</f>
        <v>397</v>
      </c>
      <c r="J210" s="55">
        <f t="shared" si="187"/>
        <v>373</v>
      </c>
      <c r="K210" s="55">
        <f t="shared" ref="K210:L210" si="188">ROUND(K198*K130/K148,0)</f>
        <v>251</v>
      </c>
      <c r="L210" s="55">
        <f t="shared" si="188"/>
        <v>299</v>
      </c>
      <c r="M210" s="55">
        <f t="shared" ref="M210" si="189">ROUND(M198*M130/M148,0)</f>
        <v>312</v>
      </c>
    </row>
    <row r="211" spans="1:14" x14ac:dyDescent="0.2">
      <c r="B211" s="126" t="s">
        <v>207</v>
      </c>
      <c r="C211" s="55">
        <f>ROUND(C199*C131/C149,0)</f>
        <v>20</v>
      </c>
      <c r="D211" s="55">
        <f t="shared" ref="D211:H211" si="190">ROUND(D199*D131/D149,0)</f>
        <v>24</v>
      </c>
      <c r="E211" s="55">
        <f t="shared" si="190"/>
        <v>8</v>
      </c>
      <c r="F211" s="55">
        <f t="shared" si="190"/>
        <v>18</v>
      </c>
      <c r="G211" s="55">
        <f t="shared" si="190"/>
        <v>29</v>
      </c>
      <c r="H211" s="55">
        <f t="shared" si="190"/>
        <v>31</v>
      </c>
      <c r="I211" s="55">
        <f t="shared" ref="I211:J211" si="191">ROUND(I199*I131/I149,0)</f>
        <v>36</v>
      </c>
      <c r="J211" s="55">
        <f t="shared" si="191"/>
        <v>44</v>
      </c>
      <c r="K211" s="55">
        <f t="shared" ref="K211:L211" si="192">ROUND(K199*K131/K149,0)</f>
        <v>34</v>
      </c>
      <c r="L211" s="55">
        <f t="shared" si="192"/>
        <v>41</v>
      </c>
      <c r="M211" s="55">
        <f t="shared" ref="M211" si="193">ROUND(M199*M131/M149,0)</f>
        <v>88</v>
      </c>
    </row>
    <row r="212" spans="1:14" x14ac:dyDescent="0.2">
      <c r="B212" s="45" t="s">
        <v>238</v>
      </c>
      <c r="C212" s="53">
        <f>C213+C214</f>
        <v>630</v>
      </c>
      <c r="D212" s="53">
        <f t="shared" ref="D212:H212" si="194">D213+D214</f>
        <v>658</v>
      </c>
      <c r="E212" s="53">
        <f t="shared" si="194"/>
        <v>668</v>
      </c>
      <c r="F212" s="53">
        <f t="shared" si="194"/>
        <v>691</v>
      </c>
      <c r="G212" s="53">
        <f t="shared" si="194"/>
        <v>796</v>
      </c>
      <c r="H212" s="53">
        <f t="shared" si="194"/>
        <v>768</v>
      </c>
      <c r="I212" s="53">
        <f t="shared" ref="I212:J212" si="195">I213+I214</f>
        <v>1081</v>
      </c>
      <c r="J212" s="53">
        <f t="shared" si="195"/>
        <v>1101</v>
      </c>
      <c r="K212" s="53">
        <f t="shared" ref="K212:L212" si="196">K213+K214</f>
        <v>898</v>
      </c>
      <c r="L212" s="53">
        <f t="shared" si="196"/>
        <v>1122</v>
      </c>
      <c r="M212" s="53">
        <f t="shared" ref="M212" si="197">M213+M214</f>
        <v>1766</v>
      </c>
    </row>
    <row r="213" spans="1:14" x14ac:dyDescent="0.2">
      <c r="B213" s="124" t="s">
        <v>206</v>
      </c>
      <c r="C213" s="55">
        <f>ROUND(C198*C139/C148,0)</f>
        <v>595</v>
      </c>
      <c r="D213" s="55">
        <f t="shared" ref="D213:H213" si="198">ROUND(D198*D139/D148,0)</f>
        <v>621</v>
      </c>
      <c r="E213" s="55">
        <f t="shared" si="198"/>
        <v>629</v>
      </c>
      <c r="F213" s="55">
        <f t="shared" si="198"/>
        <v>651</v>
      </c>
      <c r="G213" s="55">
        <f t="shared" si="198"/>
        <v>708</v>
      </c>
      <c r="H213" s="55">
        <f t="shared" si="198"/>
        <v>686</v>
      </c>
      <c r="I213" s="55">
        <f t="shared" ref="I213:J213" si="199">ROUND(I198*I139/I148,0)</f>
        <v>983</v>
      </c>
      <c r="J213" s="55">
        <f t="shared" si="199"/>
        <v>990</v>
      </c>
      <c r="K213" s="55">
        <f t="shared" ref="K213:L213" si="200">ROUND(K198*K139/K148,0)</f>
        <v>803</v>
      </c>
      <c r="L213" s="55">
        <f t="shared" si="200"/>
        <v>988</v>
      </c>
      <c r="M213" s="55">
        <f t="shared" ref="M213" si="201">ROUND(M198*M139/M148,0)</f>
        <v>1511</v>
      </c>
    </row>
    <row r="214" spans="1:14" x14ac:dyDescent="0.2">
      <c r="B214" s="126" t="s">
        <v>207</v>
      </c>
      <c r="C214" s="60">
        <f>ROUND(C199*C140/C149,0)</f>
        <v>35</v>
      </c>
      <c r="D214" s="60">
        <f t="shared" ref="D214:H214" si="202">ROUND(D199*D140/D149,0)</f>
        <v>37</v>
      </c>
      <c r="E214" s="60">
        <f t="shared" si="202"/>
        <v>39</v>
      </c>
      <c r="F214" s="60">
        <f t="shared" si="202"/>
        <v>40</v>
      </c>
      <c r="G214" s="60">
        <f t="shared" si="202"/>
        <v>88</v>
      </c>
      <c r="H214" s="60">
        <f t="shared" si="202"/>
        <v>82</v>
      </c>
      <c r="I214" s="60">
        <f t="shared" ref="I214:J214" si="203">ROUND(I199*I140/I149,0)</f>
        <v>98</v>
      </c>
      <c r="J214" s="60">
        <f t="shared" si="203"/>
        <v>111</v>
      </c>
      <c r="K214" s="60">
        <f t="shared" ref="K214:L214" si="204">ROUND(K199*K140/K149,0)</f>
        <v>95</v>
      </c>
      <c r="L214" s="60">
        <f t="shared" si="204"/>
        <v>134</v>
      </c>
      <c r="M214" s="60">
        <f t="shared" ref="M214" si="205">ROUND(M199*M140/M149,0)</f>
        <v>255</v>
      </c>
    </row>
    <row r="215" spans="1:14" x14ac:dyDescent="0.2">
      <c r="B215" s="614" t="s">
        <v>627</v>
      </c>
      <c r="C215" s="612">
        <f>C203+C206+C209+C212-地域観光消費2!D30</f>
        <v>0</v>
      </c>
      <c r="D215" s="612">
        <f>D203+D206+D209+D212-地域観光消費2!E30</f>
        <v>0</v>
      </c>
      <c r="E215" s="612">
        <f>E203+E206+E209+E212-地域観光消費2!F30</f>
        <v>0</v>
      </c>
      <c r="F215" s="612">
        <f>F203+F206+F209+F212-地域観光消費2!G30</f>
        <v>0</v>
      </c>
      <c r="G215" s="612">
        <f>G203+G206+G209+G212-地域観光消費2!H30</f>
        <v>0</v>
      </c>
      <c r="H215" s="612">
        <f>H203+H206+H209+H212-地域観光消費2!I30</f>
        <v>0</v>
      </c>
      <c r="I215" s="612">
        <f>I203+I206+I209+I212-地域観光消費2!J30</f>
        <v>0</v>
      </c>
      <c r="J215" s="612">
        <f>J203+J206+J209+J212-地域観光消費2!K30</f>
        <v>0</v>
      </c>
      <c r="K215" s="612">
        <f>K203+K206+K209+K212-地域観光消費2!L30</f>
        <v>0</v>
      </c>
      <c r="L215" s="612">
        <f>L203+L206+L209+L212-地域観光消費2!M30</f>
        <v>0</v>
      </c>
      <c r="M215" s="612">
        <f>M203+M206+M209+M212-地域観光消費2!N30</f>
        <v>-1</v>
      </c>
    </row>
    <row r="217" spans="1:14" x14ac:dyDescent="0.2">
      <c r="A217" t="s">
        <v>215</v>
      </c>
      <c r="C217" s="122" t="s">
        <v>210</v>
      </c>
      <c r="D217" s="122" t="s">
        <v>70</v>
      </c>
      <c r="E217" s="123" t="s">
        <v>67</v>
      </c>
      <c r="F217" s="122" t="s">
        <v>61</v>
      </c>
      <c r="G217" s="122" t="s">
        <v>60</v>
      </c>
      <c r="H217" s="122" t="s">
        <v>75</v>
      </c>
      <c r="I217" s="122" t="s">
        <v>76</v>
      </c>
      <c r="J217" s="49" t="s">
        <v>481</v>
      </c>
      <c r="K217" s="49" t="s">
        <v>579</v>
      </c>
      <c r="L217" s="601" t="s">
        <v>596</v>
      </c>
      <c r="M217" s="707" t="s">
        <v>663</v>
      </c>
    </row>
    <row r="218" spans="1:14" x14ac:dyDescent="0.2">
      <c r="B218" s="45" t="s">
        <v>235</v>
      </c>
      <c r="C218" s="53">
        <f>C219+C220</f>
        <v>40343</v>
      </c>
      <c r="D218" s="53">
        <f t="shared" ref="D218:H218" si="206">D219+D220</f>
        <v>43889</v>
      </c>
      <c r="E218" s="53">
        <f t="shared" si="206"/>
        <v>40339</v>
      </c>
      <c r="F218" s="53">
        <f t="shared" si="206"/>
        <v>44181</v>
      </c>
      <c r="G218" s="53">
        <f t="shared" si="206"/>
        <v>44265</v>
      </c>
      <c r="H218" s="53">
        <f t="shared" si="206"/>
        <v>67115</v>
      </c>
      <c r="I218" s="53">
        <f t="shared" ref="I218:J218" si="207">I219+I220</f>
        <v>59034</v>
      </c>
      <c r="J218" s="53">
        <f t="shared" si="207"/>
        <v>55185</v>
      </c>
      <c r="K218" s="53">
        <f t="shared" ref="K218:L218" si="208">K219+K220</f>
        <v>51701</v>
      </c>
      <c r="L218" s="53">
        <f t="shared" si="208"/>
        <v>51280</v>
      </c>
      <c r="M218" s="53">
        <f t="shared" ref="M218" si="209">M219+M220</f>
        <v>21440</v>
      </c>
    </row>
    <row r="219" spans="1:14" x14ac:dyDescent="0.2">
      <c r="B219" s="622" t="s">
        <v>206</v>
      </c>
      <c r="C219" s="134">
        <f>ROUND(C101*C112/C148,0)+1</f>
        <v>30144</v>
      </c>
      <c r="D219" s="134">
        <f>ROUND(D101*D112/D148,0)</f>
        <v>33023</v>
      </c>
      <c r="E219" s="623">
        <f t="shared" ref="E219" si="210">ROUND(E101*E112/E148,0)</f>
        <v>30905</v>
      </c>
      <c r="F219" s="134">
        <f>ROUND(F101*F112/F148,0)</f>
        <v>34521</v>
      </c>
      <c r="G219" s="134">
        <f>ROUND(G101*G112/G148,0)+1</f>
        <v>35411</v>
      </c>
      <c r="H219" s="134">
        <f>ROUND(H101*H112/H148,0)+1</f>
        <v>45960</v>
      </c>
      <c r="I219" s="134">
        <f>ROUND(I101*I112/I148,0)+1</f>
        <v>42599</v>
      </c>
      <c r="J219" s="134">
        <f>ROUND(J101*J112/J148,0)</f>
        <v>42303</v>
      </c>
      <c r="K219" s="623">
        <f t="shared" ref="K219" si="211">ROUND(K101*K112/K148,0)</f>
        <v>35595</v>
      </c>
      <c r="L219" s="623">
        <f t="shared" ref="L219:M219" si="212">ROUND(L101*L112/L148,0)</f>
        <v>38921</v>
      </c>
      <c r="M219" s="623">
        <f t="shared" si="212"/>
        <v>14427</v>
      </c>
      <c r="N219" t="s">
        <v>631</v>
      </c>
    </row>
    <row r="220" spans="1:14" x14ac:dyDescent="0.2">
      <c r="B220" s="126" t="s">
        <v>207</v>
      </c>
      <c r="C220" s="60">
        <f>ROUND(C102*C113/C149,0)</f>
        <v>10199</v>
      </c>
      <c r="D220" s="60">
        <f t="shared" ref="D220:I220" si="213">ROUND(D102*D113/D149,0)</f>
        <v>10866</v>
      </c>
      <c r="E220" s="60">
        <f t="shared" si="213"/>
        <v>9434</v>
      </c>
      <c r="F220" s="60">
        <f t="shared" si="213"/>
        <v>9660</v>
      </c>
      <c r="G220" s="60">
        <f t="shared" si="213"/>
        <v>8854</v>
      </c>
      <c r="H220" s="60">
        <f t="shared" si="213"/>
        <v>21155</v>
      </c>
      <c r="I220" s="60">
        <f t="shared" si="213"/>
        <v>16435</v>
      </c>
      <c r="J220" s="60">
        <f t="shared" ref="J220:K220" si="214">ROUND(J102*J113/J149,0)</f>
        <v>12882</v>
      </c>
      <c r="K220" s="60">
        <f t="shared" si="214"/>
        <v>16106</v>
      </c>
      <c r="L220" s="60">
        <f t="shared" ref="L220:M220" si="215">ROUND(L102*L113/L149,0)</f>
        <v>12359</v>
      </c>
      <c r="M220" s="60">
        <f t="shared" si="215"/>
        <v>7013</v>
      </c>
    </row>
    <row r="221" spans="1:14" x14ac:dyDescent="0.2">
      <c r="B221" s="56" t="s">
        <v>236</v>
      </c>
      <c r="C221" s="53">
        <f>C222+C223</f>
        <v>3304</v>
      </c>
      <c r="D221" s="53">
        <f t="shared" ref="D221:H221" si="216">D222+D223</f>
        <v>3390</v>
      </c>
      <c r="E221" s="53">
        <f t="shared" si="216"/>
        <v>3334</v>
      </c>
      <c r="F221" s="53">
        <f t="shared" si="216"/>
        <v>3057</v>
      </c>
      <c r="G221" s="53">
        <f t="shared" si="216"/>
        <v>2708</v>
      </c>
      <c r="H221" s="53">
        <f t="shared" si="216"/>
        <v>3120</v>
      </c>
      <c r="I221" s="53">
        <f t="shared" ref="I221:J221" si="217">I222+I223</f>
        <v>3066</v>
      </c>
      <c r="J221" s="53">
        <f t="shared" si="217"/>
        <v>3447</v>
      </c>
      <c r="K221" s="53">
        <f t="shared" ref="K221:L221" si="218">K222+K223</f>
        <v>3778</v>
      </c>
      <c r="L221" s="53">
        <f t="shared" si="218"/>
        <v>3488</v>
      </c>
      <c r="M221" s="53">
        <f t="shared" ref="M221" si="219">M222+M223</f>
        <v>3575</v>
      </c>
    </row>
    <row r="222" spans="1:14" x14ac:dyDescent="0.2">
      <c r="B222" s="124" t="s">
        <v>206</v>
      </c>
      <c r="C222" s="55">
        <f>ROUND(C101*C121/C148,0)</f>
        <v>3097</v>
      </c>
      <c r="D222" s="55">
        <f t="shared" ref="D222:I222" si="220">ROUND(D101*D121/D148,0)</f>
        <v>3188</v>
      </c>
      <c r="E222" s="55">
        <f t="shared" si="220"/>
        <v>3100</v>
      </c>
      <c r="F222" s="55">
        <f t="shared" si="220"/>
        <v>2821</v>
      </c>
      <c r="G222" s="55">
        <f t="shared" si="220"/>
        <v>2218</v>
      </c>
      <c r="H222" s="55">
        <f t="shared" si="220"/>
        <v>2532</v>
      </c>
      <c r="I222" s="55">
        <f t="shared" si="220"/>
        <v>2446</v>
      </c>
      <c r="J222" s="55">
        <f t="shared" ref="J222:K222" si="221">ROUND(J101*J121/J148,0)</f>
        <v>2833</v>
      </c>
      <c r="K222" s="55">
        <f t="shared" si="221"/>
        <v>3237</v>
      </c>
      <c r="L222" s="55">
        <f t="shared" ref="L222:M222" si="222">ROUND(L101*L121/L148,0)</f>
        <v>3095</v>
      </c>
      <c r="M222" s="55">
        <f t="shared" si="222"/>
        <v>2864</v>
      </c>
    </row>
    <row r="223" spans="1:14" x14ac:dyDescent="0.2">
      <c r="B223" s="126" t="s">
        <v>207</v>
      </c>
      <c r="C223" s="60">
        <f>ROUND(C102*C122/C149,0)</f>
        <v>207</v>
      </c>
      <c r="D223" s="60">
        <f t="shared" ref="D223:I223" si="223">ROUND(D102*D122/D149,0)</f>
        <v>202</v>
      </c>
      <c r="E223" s="60">
        <f t="shared" si="223"/>
        <v>234</v>
      </c>
      <c r="F223" s="60">
        <f t="shared" si="223"/>
        <v>236</v>
      </c>
      <c r="G223" s="60">
        <f t="shared" si="223"/>
        <v>490</v>
      </c>
      <c r="H223" s="60">
        <f t="shared" si="223"/>
        <v>588</v>
      </c>
      <c r="I223" s="60">
        <f t="shared" si="223"/>
        <v>620</v>
      </c>
      <c r="J223" s="60">
        <f t="shared" ref="J223:K223" si="224">ROUND(J102*J122/J149,0)</f>
        <v>614</v>
      </c>
      <c r="K223" s="60">
        <f t="shared" si="224"/>
        <v>541</v>
      </c>
      <c r="L223" s="60">
        <f t="shared" ref="L223:M223" si="225">ROUND(L102*L122/L149,0)</f>
        <v>393</v>
      </c>
      <c r="M223" s="60">
        <f t="shared" si="225"/>
        <v>711</v>
      </c>
    </row>
    <row r="224" spans="1:14" x14ac:dyDescent="0.2">
      <c r="B224" s="56" t="s">
        <v>237</v>
      </c>
      <c r="C224" s="53">
        <f>C225+C226</f>
        <v>930</v>
      </c>
      <c r="D224" s="53">
        <f t="shared" ref="D224:H224" si="226">D225+D226</f>
        <v>942</v>
      </c>
      <c r="E224" s="53">
        <f t="shared" si="226"/>
        <v>820</v>
      </c>
      <c r="F224" s="53">
        <f t="shared" si="226"/>
        <v>641</v>
      </c>
      <c r="G224" s="53">
        <f t="shared" si="226"/>
        <v>392</v>
      </c>
      <c r="H224" s="53">
        <f t="shared" si="226"/>
        <v>540</v>
      </c>
      <c r="I224" s="53">
        <f t="shared" ref="I224:J224" si="227">I225+I226</f>
        <v>824</v>
      </c>
      <c r="J224" s="53">
        <f t="shared" si="227"/>
        <v>746</v>
      </c>
      <c r="K224" s="53">
        <f t="shared" ref="K224:L224" si="228">K225+K226</f>
        <v>627</v>
      </c>
      <c r="L224" s="53">
        <f t="shared" si="228"/>
        <v>617</v>
      </c>
      <c r="M224" s="53">
        <f t="shared" ref="M224" si="229">M225+M226</f>
        <v>473</v>
      </c>
    </row>
    <row r="225" spans="1:13" x14ac:dyDescent="0.2">
      <c r="B225" s="124" t="s">
        <v>206</v>
      </c>
      <c r="C225" s="55">
        <f>ROUND(C101*C130/C148,0)</f>
        <v>909</v>
      </c>
      <c r="D225" s="55">
        <f t="shared" ref="D225:I225" si="230">ROUND(D101*D130/D148,0)</f>
        <v>918</v>
      </c>
      <c r="E225" s="55">
        <f t="shared" si="230"/>
        <v>812</v>
      </c>
      <c r="F225" s="55">
        <f t="shared" si="230"/>
        <v>624</v>
      </c>
      <c r="G225" s="55">
        <f t="shared" si="230"/>
        <v>365</v>
      </c>
      <c r="H225" s="55">
        <f t="shared" si="230"/>
        <v>506</v>
      </c>
      <c r="I225" s="55">
        <f t="shared" si="230"/>
        <v>790</v>
      </c>
      <c r="J225" s="55">
        <f t="shared" ref="J225:K225" si="231">ROUND(J101*J130/J148,0)</f>
        <v>710</v>
      </c>
      <c r="K225" s="55">
        <f t="shared" si="231"/>
        <v>597</v>
      </c>
      <c r="L225" s="55">
        <f t="shared" ref="L225:M225" si="232">ROUND(L101*L130/L148,0)</f>
        <v>588</v>
      </c>
      <c r="M225" s="55">
        <f t="shared" si="232"/>
        <v>430</v>
      </c>
    </row>
    <row r="226" spans="1:13" x14ac:dyDescent="0.2">
      <c r="B226" s="126" t="s">
        <v>207</v>
      </c>
      <c r="C226" s="60">
        <f>ROUND(C102*C131/C149,0)</f>
        <v>21</v>
      </c>
      <c r="D226" s="60">
        <f t="shared" ref="D226:I226" si="233">ROUND(D102*D131/D149,0)</f>
        <v>24</v>
      </c>
      <c r="E226" s="60">
        <f t="shared" si="233"/>
        <v>8</v>
      </c>
      <c r="F226" s="60">
        <f t="shared" si="233"/>
        <v>17</v>
      </c>
      <c r="G226" s="60">
        <f t="shared" si="233"/>
        <v>27</v>
      </c>
      <c r="H226" s="60">
        <f t="shared" si="233"/>
        <v>34</v>
      </c>
      <c r="I226" s="60">
        <f t="shared" si="233"/>
        <v>34</v>
      </c>
      <c r="J226" s="60">
        <f t="shared" ref="J226:K226" si="234">ROUND(J102*J131/J149,0)</f>
        <v>36</v>
      </c>
      <c r="K226" s="60">
        <f t="shared" si="234"/>
        <v>30</v>
      </c>
      <c r="L226" s="60">
        <f t="shared" ref="L226:M226" si="235">ROUND(L102*L131/L149,0)</f>
        <v>29</v>
      </c>
      <c r="M226" s="60">
        <f t="shared" si="235"/>
        <v>43</v>
      </c>
    </row>
    <row r="227" spans="1:13" x14ac:dyDescent="0.2">
      <c r="B227" s="56" t="s">
        <v>238</v>
      </c>
      <c r="C227" s="53">
        <f>C228+C229</f>
        <v>1352</v>
      </c>
      <c r="D227" s="53">
        <f t="shared" ref="D227:H227" si="236">D228+D229</f>
        <v>1320</v>
      </c>
      <c r="E227" s="53">
        <f t="shared" si="236"/>
        <v>1306</v>
      </c>
      <c r="F227" s="53">
        <f t="shared" si="236"/>
        <v>1347</v>
      </c>
      <c r="G227" s="53">
        <f t="shared" si="236"/>
        <v>1495</v>
      </c>
      <c r="H227" s="53">
        <f t="shared" si="236"/>
        <v>1634</v>
      </c>
      <c r="I227" s="53">
        <f t="shared" ref="I227:J227" si="237">I228+I229</f>
        <v>2050</v>
      </c>
      <c r="J227" s="53">
        <f t="shared" si="237"/>
        <v>1977</v>
      </c>
      <c r="K227" s="53">
        <f t="shared" ref="K227:L227" si="238">K228+K229</f>
        <v>1999</v>
      </c>
      <c r="L227" s="53">
        <f t="shared" si="238"/>
        <v>2036</v>
      </c>
      <c r="M227" s="53">
        <f t="shared" ref="M227" si="239">M228+M229</f>
        <v>2209</v>
      </c>
    </row>
    <row r="228" spans="1:13" x14ac:dyDescent="0.2">
      <c r="B228" s="124" t="s">
        <v>206</v>
      </c>
      <c r="C228" s="55">
        <f>ROUND(C101*C139/C148,0)</f>
        <v>1315</v>
      </c>
      <c r="D228" s="55">
        <f t="shared" ref="D228:I228" si="240">ROUND(D101*D139/D148,0)</f>
        <v>1283</v>
      </c>
      <c r="E228" s="55">
        <f t="shared" si="240"/>
        <v>1266</v>
      </c>
      <c r="F228" s="55">
        <f t="shared" si="240"/>
        <v>1307</v>
      </c>
      <c r="G228" s="55">
        <f t="shared" si="240"/>
        <v>1413</v>
      </c>
      <c r="H228" s="55">
        <f t="shared" si="240"/>
        <v>1544</v>
      </c>
      <c r="I228" s="55">
        <f t="shared" si="240"/>
        <v>1957</v>
      </c>
      <c r="J228" s="55">
        <f t="shared" ref="J228:K228" si="241">ROUND(J101*J139/J148,0)</f>
        <v>1886</v>
      </c>
      <c r="K228" s="55">
        <f t="shared" si="241"/>
        <v>1915</v>
      </c>
      <c r="L228" s="55">
        <f t="shared" ref="L228:M228" si="242">ROUND(L101*L139/L148,0)</f>
        <v>1940</v>
      </c>
      <c r="M228" s="55">
        <f t="shared" si="242"/>
        <v>2084</v>
      </c>
    </row>
    <row r="229" spans="1:13" x14ac:dyDescent="0.2">
      <c r="B229" s="126" t="s">
        <v>207</v>
      </c>
      <c r="C229" s="60">
        <f>ROUND(C102*C140/C149,0)</f>
        <v>37</v>
      </c>
      <c r="D229" s="60">
        <f t="shared" ref="D229:I229" si="243">ROUND(D102*D140/D149,0)</f>
        <v>37</v>
      </c>
      <c r="E229" s="60">
        <f t="shared" si="243"/>
        <v>40</v>
      </c>
      <c r="F229" s="60">
        <f t="shared" si="243"/>
        <v>40</v>
      </c>
      <c r="G229" s="60">
        <f t="shared" si="243"/>
        <v>82</v>
      </c>
      <c r="H229" s="60">
        <f t="shared" si="243"/>
        <v>90</v>
      </c>
      <c r="I229" s="60">
        <f t="shared" si="243"/>
        <v>93</v>
      </c>
      <c r="J229" s="60">
        <f t="shared" ref="J229:K229" si="244">ROUND(J102*J140/J149,0)</f>
        <v>91</v>
      </c>
      <c r="K229" s="60">
        <f t="shared" si="244"/>
        <v>84</v>
      </c>
      <c r="L229" s="60">
        <f t="shared" ref="L229:M229" si="245">ROUND(L102*L140/L149,0)</f>
        <v>96</v>
      </c>
      <c r="M229" s="60">
        <f t="shared" si="245"/>
        <v>125</v>
      </c>
    </row>
    <row r="230" spans="1:13" x14ac:dyDescent="0.2">
      <c r="B230" s="614" t="s">
        <v>627</v>
      </c>
      <c r="C230" s="114">
        <f>C218+C221+C224+C227-地域観光消費2!D31</f>
        <v>0</v>
      </c>
      <c r="D230" s="114">
        <f>D218+D221+D224+D227-地域観光消費2!E31</f>
        <v>0</v>
      </c>
      <c r="E230" s="114">
        <f>E218+E221+E224+E227-地域観光消費2!F31</f>
        <v>0</v>
      </c>
      <c r="F230" s="114">
        <f>F218+F221+F224+F227-地域観光消費2!G31</f>
        <v>0</v>
      </c>
      <c r="G230" s="114">
        <f>G218+G221+G224+G227-地域観光消費2!H31</f>
        <v>0</v>
      </c>
      <c r="H230" s="114">
        <f>H218+H221+H224+H227-地域観光消費2!I31</f>
        <v>0</v>
      </c>
      <c r="I230" s="114">
        <f>I218+I221+I224+I227-地域観光消費2!J31</f>
        <v>0</v>
      </c>
      <c r="J230" s="114">
        <f>J218+J221+J224+J227-地域観光消費2!K31</f>
        <v>0</v>
      </c>
      <c r="K230" s="114">
        <f>K218+K221+K224+K227-地域観光消費2!L31</f>
        <v>0</v>
      </c>
      <c r="L230" s="114">
        <f>L218+L221+L224+L227-地域観光消費2!M31</f>
        <v>0</v>
      </c>
      <c r="M230" s="114">
        <f>M218+M221+M224+M227-地域観光消費2!N31</f>
        <v>0</v>
      </c>
    </row>
    <row r="231" spans="1:13" x14ac:dyDescent="0.2">
      <c r="A231" s="111" t="s">
        <v>471</v>
      </c>
      <c r="F231" s="248" t="s">
        <v>626</v>
      </c>
      <c r="J231" s="78"/>
      <c r="K231" s="184" t="s">
        <v>209</v>
      </c>
      <c r="L231" s="78"/>
      <c r="M231" s="56"/>
    </row>
    <row r="232" spans="1:13" x14ac:dyDescent="0.2">
      <c r="A232" s="752" t="s">
        <v>467</v>
      </c>
      <c r="B232" s="752"/>
      <c r="C232" s="75" t="s">
        <v>210</v>
      </c>
      <c r="D232" s="75" t="s">
        <v>345</v>
      </c>
      <c r="E232" s="75" t="s">
        <v>346</v>
      </c>
      <c r="F232" s="75" t="s">
        <v>347</v>
      </c>
      <c r="G232" s="75" t="s">
        <v>348</v>
      </c>
      <c r="H232" s="75" t="s">
        <v>349</v>
      </c>
      <c r="I232" s="75" t="s">
        <v>360</v>
      </c>
      <c r="J232" s="49" t="s">
        <v>481</v>
      </c>
      <c r="K232" s="502" t="s">
        <v>579</v>
      </c>
      <c r="L232" s="80" t="s">
        <v>596</v>
      </c>
      <c r="M232" s="707" t="s">
        <v>663</v>
      </c>
    </row>
    <row r="233" spans="1:13" x14ac:dyDescent="0.2">
      <c r="A233" s="45" t="s">
        <v>458</v>
      </c>
      <c r="B233" s="45" t="s">
        <v>456</v>
      </c>
      <c r="C233" s="67">
        <f>C204+C207+C210+C213</f>
        <v>16037</v>
      </c>
      <c r="D233" s="67">
        <f t="shared" ref="D233:I233" si="246">D204+D207+D210+D213</f>
        <v>18591</v>
      </c>
      <c r="E233" s="67">
        <f t="shared" si="246"/>
        <v>17923</v>
      </c>
      <c r="F233" s="67">
        <f t="shared" si="246"/>
        <v>19562</v>
      </c>
      <c r="G233" s="67">
        <f t="shared" si="246"/>
        <v>19753</v>
      </c>
      <c r="H233" s="67">
        <f t="shared" si="246"/>
        <v>22445</v>
      </c>
      <c r="I233" s="67">
        <f t="shared" si="246"/>
        <v>23997</v>
      </c>
      <c r="J233" s="67">
        <f t="shared" ref="J233:K233" si="247">J204+J207+J210+J213</f>
        <v>25064</v>
      </c>
      <c r="K233" s="67">
        <f t="shared" si="247"/>
        <v>17341</v>
      </c>
      <c r="L233" s="67">
        <f t="shared" ref="L233:M233" si="248">L204+L207+L210+L213</f>
        <v>22680</v>
      </c>
      <c r="M233" s="67">
        <f t="shared" si="248"/>
        <v>14358</v>
      </c>
    </row>
    <row r="234" spans="1:13" x14ac:dyDescent="0.2">
      <c r="A234" s="56"/>
      <c r="B234" s="56" t="s">
        <v>457</v>
      </c>
      <c r="C234" s="77">
        <f>C219+C222+C225+C228</f>
        <v>35465</v>
      </c>
      <c r="D234" s="77">
        <f t="shared" ref="D234:I234" si="249">D219+D222+D225+D228</f>
        <v>38412</v>
      </c>
      <c r="E234" s="77">
        <f t="shared" si="249"/>
        <v>36083</v>
      </c>
      <c r="F234" s="77">
        <f t="shared" si="249"/>
        <v>39273</v>
      </c>
      <c r="G234" s="77">
        <f t="shared" si="249"/>
        <v>39407</v>
      </c>
      <c r="H234" s="77">
        <f t="shared" si="249"/>
        <v>50542</v>
      </c>
      <c r="I234" s="77">
        <f t="shared" si="249"/>
        <v>47792</v>
      </c>
      <c r="J234" s="77">
        <f t="shared" ref="J234:K234" si="250">J219+J222+J225+J228</f>
        <v>47732</v>
      </c>
      <c r="K234" s="77">
        <f t="shared" si="250"/>
        <v>41344</v>
      </c>
      <c r="L234" s="77">
        <f t="shared" ref="L234:M234" si="251">L219+L222+L225+L228</f>
        <v>44544</v>
      </c>
      <c r="M234" s="77">
        <f t="shared" si="251"/>
        <v>19805</v>
      </c>
    </row>
    <row r="235" spans="1:13" x14ac:dyDescent="0.2">
      <c r="A235" s="78"/>
      <c r="B235" s="75" t="s">
        <v>455</v>
      </c>
      <c r="C235" s="301">
        <f>SUM(C233:C234)</f>
        <v>51502</v>
      </c>
      <c r="D235" s="301">
        <f t="shared" ref="D235:I235" si="252">SUM(D233:D234)</f>
        <v>57003</v>
      </c>
      <c r="E235" s="301">
        <f t="shared" si="252"/>
        <v>54006</v>
      </c>
      <c r="F235" s="301">
        <f t="shared" si="252"/>
        <v>58835</v>
      </c>
      <c r="G235" s="301">
        <f t="shared" si="252"/>
        <v>59160</v>
      </c>
      <c r="H235" s="301">
        <f t="shared" si="252"/>
        <v>72987</v>
      </c>
      <c r="I235" s="301">
        <f t="shared" si="252"/>
        <v>71789</v>
      </c>
      <c r="J235" s="301">
        <f t="shared" ref="J235:K235" si="253">SUM(J233:J234)</f>
        <v>72796</v>
      </c>
      <c r="K235" s="301">
        <f t="shared" si="253"/>
        <v>58685</v>
      </c>
      <c r="L235" s="301">
        <f t="shared" ref="L235:M235" si="254">SUM(L233:L234)</f>
        <v>67224</v>
      </c>
      <c r="M235" s="301">
        <f t="shared" si="254"/>
        <v>34163</v>
      </c>
    </row>
    <row r="236" spans="1:13" x14ac:dyDescent="0.2">
      <c r="A236" s="45" t="s">
        <v>459</v>
      </c>
      <c r="B236" s="45" t="s">
        <v>460</v>
      </c>
      <c r="C236" s="67">
        <f t="shared" ref="C236" si="255">C160+C168+C176+C184+S188</f>
        <v>5620</v>
      </c>
      <c r="D236" s="67">
        <f t="shared" ref="D236" si="256">D160+D168+D176+D184+T188</f>
        <v>6235</v>
      </c>
      <c r="E236" s="67">
        <f t="shared" ref="E236" si="257">E160+E168+E176+E184+U188</f>
        <v>6124</v>
      </c>
      <c r="F236" s="67">
        <f t="shared" ref="F236:M236" si="258">F160+F168+F176+F184+T188</f>
        <v>6042</v>
      </c>
      <c r="G236" s="67">
        <f t="shared" si="258"/>
        <v>6922</v>
      </c>
      <c r="H236" s="67">
        <f t="shared" si="258"/>
        <v>13619</v>
      </c>
      <c r="I236" s="67">
        <f t="shared" si="258"/>
        <v>9799</v>
      </c>
      <c r="J236" s="67">
        <f t="shared" si="258"/>
        <v>8937</v>
      </c>
      <c r="K236" s="67">
        <f t="shared" si="258"/>
        <v>11457</v>
      </c>
      <c r="L236" s="67">
        <f t="shared" si="258"/>
        <v>8667</v>
      </c>
      <c r="M236" s="67">
        <f t="shared" si="258"/>
        <v>4149</v>
      </c>
    </row>
    <row r="237" spans="1:13" x14ac:dyDescent="0.2">
      <c r="A237" s="56"/>
      <c r="B237" s="56" t="s">
        <v>456</v>
      </c>
      <c r="C237" s="77">
        <f>C205+C208+C211+C214</f>
        <v>9882</v>
      </c>
      <c r="D237" s="77">
        <f t="shared" ref="D237:I237" si="259">D205+D208+D211+D214</f>
        <v>11326</v>
      </c>
      <c r="E237" s="77">
        <f t="shared" si="259"/>
        <v>9435</v>
      </c>
      <c r="F237" s="77">
        <f t="shared" si="259"/>
        <v>10013</v>
      </c>
      <c r="G237" s="77">
        <f t="shared" si="259"/>
        <v>10067</v>
      </c>
      <c r="H237" s="77">
        <f t="shared" si="259"/>
        <v>19908</v>
      </c>
      <c r="I237" s="77">
        <f t="shared" si="259"/>
        <v>18114</v>
      </c>
      <c r="J237" s="77">
        <f t="shared" ref="J237:K237" si="260">J205+J208+J211+J214</f>
        <v>16599</v>
      </c>
      <c r="K237" s="77">
        <f t="shared" si="260"/>
        <v>18979</v>
      </c>
      <c r="L237" s="77">
        <f t="shared" ref="L237:M237" si="261">L205+L208+L211+L214</f>
        <v>18022</v>
      </c>
      <c r="M237" s="77">
        <f t="shared" si="261"/>
        <v>16138</v>
      </c>
    </row>
    <row r="238" spans="1:13" x14ac:dyDescent="0.2">
      <c r="A238" s="56"/>
      <c r="B238" s="56" t="s">
        <v>457</v>
      </c>
      <c r="C238" s="77">
        <f>C220+C223+C226+C229</f>
        <v>10464</v>
      </c>
      <c r="D238" s="77">
        <f t="shared" ref="D238:I238" si="262">D220+D223+D226+D229</f>
        <v>11129</v>
      </c>
      <c r="E238" s="77">
        <f t="shared" si="262"/>
        <v>9716</v>
      </c>
      <c r="F238" s="77">
        <f t="shared" si="262"/>
        <v>9953</v>
      </c>
      <c r="G238" s="77">
        <f t="shared" si="262"/>
        <v>9453</v>
      </c>
      <c r="H238" s="77">
        <f t="shared" si="262"/>
        <v>21867</v>
      </c>
      <c r="I238" s="77">
        <f t="shared" si="262"/>
        <v>17182</v>
      </c>
      <c r="J238" s="77">
        <f t="shared" ref="J238:K238" si="263">J220+J223+J226+J229</f>
        <v>13623</v>
      </c>
      <c r="K238" s="77">
        <f t="shared" si="263"/>
        <v>16761</v>
      </c>
      <c r="L238" s="77">
        <f t="shared" ref="L238:M238" si="264">L220+L223+L226+L229</f>
        <v>12877</v>
      </c>
      <c r="M238" s="77">
        <f t="shared" si="264"/>
        <v>7892</v>
      </c>
    </row>
    <row r="239" spans="1:13" x14ac:dyDescent="0.2">
      <c r="A239" s="78"/>
      <c r="B239" s="75" t="s">
        <v>455</v>
      </c>
      <c r="C239" s="301">
        <f>SUM(C236:C238)</f>
        <v>25966</v>
      </c>
      <c r="D239" s="301">
        <f t="shared" ref="D239:I239" si="265">SUM(D236:D238)</f>
        <v>28690</v>
      </c>
      <c r="E239" s="301">
        <f t="shared" si="265"/>
        <v>25275</v>
      </c>
      <c r="F239" s="301">
        <f t="shared" si="265"/>
        <v>26008</v>
      </c>
      <c r="G239" s="301">
        <f t="shared" si="265"/>
        <v>26442</v>
      </c>
      <c r="H239" s="301">
        <f t="shared" si="265"/>
        <v>55394</v>
      </c>
      <c r="I239" s="301">
        <f t="shared" si="265"/>
        <v>45095</v>
      </c>
      <c r="J239" s="301">
        <f t="shared" ref="J239:K239" si="266">SUM(J236:J238)</f>
        <v>39159</v>
      </c>
      <c r="K239" s="301">
        <f t="shared" si="266"/>
        <v>47197</v>
      </c>
      <c r="L239" s="301">
        <f t="shared" ref="L239:M239" si="267">SUM(L236:L238)</f>
        <v>39566</v>
      </c>
      <c r="M239" s="301">
        <f t="shared" si="267"/>
        <v>28179</v>
      </c>
    </row>
    <row r="240" spans="1:13" x14ac:dyDescent="0.2">
      <c r="A240" s="75"/>
      <c r="B240" s="75" t="s">
        <v>461</v>
      </c>
      <c r="C240" s="73">
        <f>C239+C235</f>
        <v>77468</v>
      </c>
      <c r="D240" s="73">
        <f t="shared" ref="D240:I240" si="268">D239+D235</f>
        <v>85693</v>
      </c>
      <c r="E240" s="73">
        <f t="shared" si="268"/>
        <v>79281</v>
      </c>
      <c r="F240" s="73">
        <f t="shared" si="268"/>
        <v>84843</v>
      </c>
      <c r="G240" s="73">
        <f t="shared" si="268"/>
        <v>85602</v>
      </c>
      <c r="H240" s="73">
        <f t="shared" si="268"/>
        <v>128381</v>
      </c>
      <c r="I240" s="73">
        <f t="shared" si="268"/>
        <v>116884</v>
      </c>
      <c r="J240" s="73">
        <f t="shared" ref="J240:K240" si="269">J239+J235</f>
        <v>111955</v>
      </c>
      <c r="K240" s="73">
        <f t="shared" si="269"/>
        <v>105882</v>
      </c>
      <c r="L240" s="73">
        <f t="shared" ref="L240:M240" si="270">L239+L235</f>
        <v>106790</v>
      </c>
      <c r="M240" s="73">
        <f t="shared" si="270"/>
        <v>62342</v>
      </c>
    </row>
  </sheetData>
  <mergeCells count="1">
    <mergeCell ref="A232:B232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10"/>
  <sheetViews>
    <sheetView workbookViewId="0">
      <pane xSplit="2" ySplit="4" topLeftCell="C298" activePane="bottomRight" state="frozen"/>
      <selection pane="topRight" activeCell="C1" sqref="C1"/>
      <selection pane="bottomLeft" activeCell="A5" sqref="A5"/>
      <selection pane="bottomRight" activeCell="H308" sqref="H308"/>
    </sheetView>
  </sheetViews>
  <sheetFormatPr defaultRowHeight="13" x14ac:dyDescent="0.2"/>
  <cols>
    <col min="1" max="1" width="10.08984375" customWidth="1"/>
    <col min="2" max="2" width="16.7265625" customWidth="1"/>
    <col min="3" max="9" width="10.90625" customWidth="1"/>
    <col min="10" max="13" width="11" customWidth="1"/>
    <col min="236" max="236" width="7.7265625" customWidth="1"/>
    <col min="237" max="237" width="16.7265625" customWidth="1"/>
    <col min="238" max="248" width="0" hidden="1" customWidth="1"/>
    <col min="249" max="258" width="9.90625" customWidth="1"/>
    <col min="259" max="265" width="10.90625" customWidth="1"/>
    <col min="492" max="492" width="7.7265625" customWidth="1"/>
    <col min="493" max="493" width="16.7265625" customWidth="1"/>
    <col min="494" max="504" width="0" hidden="1" customWidth="1"/>
    <col min="505" max="514" width="9.90625" customWidth="1"/>
    <col min="515" max="521" width="10.90625" customWidth="1"/>
    <col min="748" max="748" width="7.7265625" customWidth="1"/>
    <col min="749" max="749" width="16.7265625" customWidth="1"/>
    <col min="750" max="760" width="0" hidden="1" customWidth="1"/>
    <col min="761" max="770" width="9.90625" customWidth="1"/>
    <col min="771" max="777" width="10.90625" customWidth="1"/>
    <col min="1004" max="1004" width="7.7265625" customWidth="1"/>
    <col min="1005" max="1005" width="16.7265625" customWidth="1"/>
    <col min="1006" max="1016" width="0" hidden="1" customWidth="1"/>
    <col min="1017" max="1026" width="9.90625" customWidth="1"/>
    <col min="1027" max="1033" width="10.90625" customWidth="1"/>
    <col min="1260" max="1260" width="7.7265625" customWidth="1"/>
    <col min="1261" max="1261" width="16.7265625" customWidth="1"/>
    <col min="1262" max="1272" width="0" hidden="1" customWidth="1"/>
    <col min="1273" max="1282" width="9.90625" customWidth="1"/>
    <col min="1283" max="1289" width="10.90625" customWidth="1"/>
    <col min="1516" max="1516" width="7.7265625" customWidth="1"/>
    <col min="1517" max="1517" width="16.7265625" customWidth="1"/>
    <col min="1518" max="1528" width="0" hidden="1" customWidth="1"/>
    <col min="1529" max="1538" width="9.90625" customWidth="1"/>
    <col min="1539" max="1545" width="10.90625" customWidth="1"/>
    <col min="1772" max="1772" width="7.7265625" customWidth="1"/>
    <col min="1773" max="1773" width="16.7265625" customWidth="1"/>
    <col min="1774" max="1784" width="0" hidden="1" customWidth="1"/>
    <col min="1785" max="1794" width="9.90625" customWidth="1"/>
    <col min="1795" max="1801" width="10.90625" customWidth="1"/>
    <col min="2028" max="2028" width="7.7265625" customWidth="1"/>
    <col min="2029" max="2029" width="16.7265625" customWidth="1"/>
    <col min="2030" max="2040" width="0" hidden="1" customWidth="1"/>
    <col min="2041" max="2050" width="9.90625" customWidth="1"/>
    <col min="2051" max="2057" width="10.90625" customWidth="1"/>
    <col min="2284" max="2284" width="7.7265625" customWidth="1"/>
    <col min="2285" max="2285" width="16.7265625" customWidth="1"/>
    <col min="2286" max="2296" width="0" hidden="1" customWidth="1"/>
    <col min="2297" max="2306" width="9.90625" customWidth="1"/>
    <col min="2307" max="2313" width="10.90625" customWidth="1"/>
    <col min="2540" max="2540" width="7.7265625" customWidth="1"/>
    <col min="2541" max="2541" width="16.7265625" customWidth="1"/>
    <col min="2542" max="2552" width="0" hidden="1" customWidth="1"/>
    <col min="2553" max="2562" width="9.90625" customWidth="1"/>
    <col min="2563" max="2569" width="10.90625" customWidth="1"/>
    <col min="2796" max="2796" width="7.7265625" customWidth="1"/>
    <col min="2797" max="2797" width="16.7265625" customWidth="1"/>
    <col min="2798" max="2808" width="0" hidden="1" customWidth="1"/>
    <col min="2809" max="2818" width="9.90625" customWidth="1"/>
    <col min="2819" max="2825" width="10.90625" customWidth="1"/>
    <col min="3052" max="3052" width="7.7265625" customWidth="1"/>
    <col min="3053" max="3053" width="16.7265625" customWidth="1"/>
    <col min="3054" max="3064" width="0" hidden="1" customWidth="1"/>
    <col min="3065" max="3074" width="9.90625" customWidth="1"/>
    <col min="3075" max="3081" width="10.90625" customWidth="1"/>
    <col min="3308" max="3308" width="7.7265625" customWidth="1"/>
    <col min="3309" max="3309" width="16.7265625" customWidth="1"/>
    <col min="3310" max="3320" width="0" hidden="1" customWidth="1"/>
    <col min="3321" max="3330" width="9.90625" customWidth="1"/>
    <col min="3331" max="3337" width="10.90625" customWidth="1"/>
    <col min="3564" max="3564" width="7.7265625" customWidth="1"/>
    <col min="3565" max="3565" width="16.7265625" customWidth="1"/>
    <col min="3566" max="3576" width="0" hidden="1" customWidth="1"/>
    <col min="3577" max="3586" width="9.90625" customWidth="1"/>
    <col min="3587" max="3593" width="10.90625" customWidth="1"/>
    <col min="3820" max="3820" width="7.7265625" customWidth="1"/>
    <col min="3821" max="3821" width="16.7265625" customWidth="1"/>
    <col min="3822" max="3832" width="0" hidden="1" customWidth="1"/>
    <col min="3833" max="3842" width="9.90625" customWidth="1"/>
    <col min="3843" max="3849" width="10.90625" customWidth="1"/>
    <col min="4076" max="4076" width="7.7265625" customWidth="1"/>
    <col min="4077" max="4077" width="16.7265625" customWidth="1"/>
    <col min="4078" max="4088" width="0" hidden="1" customWidth="1"/>
    <col min="4089" max="4098" width="9.90625" customWidth="1"/>
    <col min="4099" max="4105" width="10.90625" customWidth="1"/>
    <col min="4332" max="4332" width="7.7265625" customWidth="1"/>
    <col min="4333" max="4333" width="16.7265625" customWidth="1"/>
    <col min="4334" max="4344" width="0" hidden="1" customWidth="1"/>
    <col min="4345" max="4354" width="9.90625" customWidth="1"/>
    <col min="4355" max="4361" width="10.90625" customWidth="1"/>
    <col min="4588" max="4588" width="7.7265625" customWidth="1"/>
    <col min="4589" max="4589" width="16.7265625" customWidth="1"/>
    <col min="4590" max="4600" width="0" hidden="1" customWidth="1"/>
    <col min="4601" max="4610" width="9.90625" customWidth="1"/>
    <col min="4611" max="4617" width="10.90625" customWidth="1"/>
    <col min="4844" max="4844" width="7.7265625" customWidth="1"/>
    <col min="4845" max="4845" width="16.7265625" customWidth="1"/>
    <col min="4846" max="4856" width="0" hidden="1" customWidth="1"/>
    <col min="4857" max="4866" width="9.90625" customWidth="1"/>
    <col min="4867" max="4873" width="10.90625" customWidth="1"/>
    <col min="5100" max="5100" width="7.7265625" customWidth="1"/>
    <col min="5101" max="5101" width="16.7265625" customWidth="1"/>
    <col min="5102" max="5112" width="0" hidden="1" customWidth="1"/>
    <col min="5113" max="5122" width="9.90625" customWidth="1"/>
    <col min="5123" max="5129" width="10.90625" customWidth="1"/>
    <col min="5356" max="5356" width="7.7265625" customWidth="1"/>
    <col min="5357" max="5357" width="16.7265625" customWidth="1"/>
    <col min="5358" max="5368" width="0" hidden="1" customWidth="1"/>
    <col min="5369" max="5378" width="9.90625" customWidth="1"/>
    <col min="5379" max="5385" width="10.90625" customWidth="1"/>
    <col min="5612" max="5612" width="7.7265625" customWidth="1"/>
    <col min="5613" max="5613" width="16.7265625" customWidth="1"/>
    <col min="5614" max="5624" width="0" hidden="1" customWidth="1"/>
    <col min="5625" max="5634" width="9.90625" customWidth="1"/>
    <col min="5635" max="5641" width="10.90625" customWidth="1"/>
    <col min="5868" max="5868" width="7.7265625" customWidth="1"/>
    <col min="5869" max="5869" width="16.7265625" customWidth="1"/>
    <col min="5870" max="5880" width="0" hidden="1" customWidth="1"/>
    <col min="5881" max="5890" width="9.90625" customWidth="1"/>
    <col min="5891" max="5897" width="10.90625" customWidth="1"/>
    <col min="6124" max="6124" width="7.7265625" customWidth="1"/>
    <col min="6125" max="6125" width="16.7265625" customWidth="1"/>
    <col min="6126" max="6136" width="0" hidden="1" customWidth="1"/>
    <col min="6137" max="6146" width="9.90625" customWidth="1"/>
    <col min="6147" max="6153" width="10.90625" customWidth="1"/>
    <col min="6380" max="6380" width="7.7265625" customWidth="1"/>
    <col min="6381" max="6381" width="16.7265625" customWidth="1"/>
    <col min="6382" max="6392" width="0" hidden="1" customWidth="1"/>
    <col min="6393" max="6402" width="9.90625" customWidth="1"/>
    <col min="6403" max="6409" width="10.90625" customWidth="1"/>
    <col min="6636" max="6636" width="7.7265625" customWidth="1"/>
    <col min="6637" max="6637" width="16.7265625" customWidth="1"/>
    <col min="6638" max="6648" width="0" hidden="1" customWidth="1"/>
    <col min="6649" max="6658" width="9.90625" customWidth="1"/>
    <col min="6659" max="6665" width="10.90625" customWidth="1"/>
    <col min="6892" max="6892" width="7.7265625" customWidth="1"/>
    <col min="6893" max="6893" width="16.7265625" customWidth="1"/>
    <col min="6894" max="6904" width="0" hidden="1" customWidth="1"/>
    <col min="6905" max="6914" width="9.90625" customWidth="1"/>
    <col min="6915" max="6921" width="10.90625" customWidth="1"/>
    <col min="7148" max="7148" width="7.7265625" customWidth="1"/>
    <col min="7149" max="7149" width="16.7265625" customWidth="1"/>
    <col min="7150" max="7160" width="0" hidden="1" customWidth="1"/>
    <col min="7161" max="7170" width="9.90625" customWidth="1"/>
    <col min="7171" max="7177" width="10.90625" customWidth="1"/>
    <col min="7404" max="7404" width="7.7265625" customWidth="1"/>
    <col min="7405" max="7405" width="16.7265625" customWidth="1"/>
    <col min="7406" max="7416" width="0" hidden="1" customWidth="1"/>
    <col min="7417" max="7426" width="9.90625" customWidth="1"/>
    <col min="7427" max="7433" width="10.90625" customWidth="1"/>
    <col min="7660" max="7660" width="7.7265625" customWidth="1"/>
    <col min="7661" max="7661" width="16.7265625" customWidth="1"/>
    <col min="7662" max="7672" width="0" hidden="1" customWidth="1"/>
    <col min="7673" max="7682" width="9.90625" customWidth="1"/>
    <col min="7683" max="7689" width="10.90625" customWidth="1"/>
    <col min="7916" max="7916" width="7.7265625" customWidth="1"/>
    <col min="7917" max="7917" width="16.7265625" customWidth="1"/>
    <col min="7918" max="7928" width="0" hidden="1" customWidth="1"/>
    <col min="7929" max="7938" width="9.90625" customWidth="1"/>
    <col min="7939" max="7945" width="10.90625" customWidth="1"/>
    <col min="8172" max="8172" width="7.7265625" customWidth="1"/>
    <col min="8173" max="8173" width="16.7265625" customWidth="1"/>
    <col min="8174" max="8184" width="0" hidden="1" customWidth="1"/>
    <col min="8185" max="8194" width="9.90625" customWidth="1"/>
    <col min="8195" max="8201" width="10.90625" customWidth="1"/>
    <col min="8428" max="8428" width="7.7265625" customWidth="1"/>
    <col min="8429" max="8429" width="16.7265625" customWidth="1"/>
    <col min="8430" max="8440" width="0" hidden="1" customWidth="1"/>
    <col min="8441" max="8450" width="9.90625" customWidth="1"/>
    <col min="8451" max="8457" width="10.90625" customWidth="1"/>
    <col min="8684" max="8684" width="7.7265625" customWidth="1"/>
    <col min="8685" max="8685" width="16.7265625" customWidth="1"/>
    <col min="8686" max="8696" width="0" hidden="1" customWidth="1"/>
    <col min="8697" max="8706" width="9.90625" customWidth="1"/>
    <col min="8707" max="8713" width="10.90625" customWidth="1"/>
    <col min="8940" max="8940" width="7.7265625" customWidth="1"/>
    <col min="8941" max="8941" width="16.7265625" customWidth="1"/>
    <col min="8942" max="8952" width="0" hidden="1" customWidth="1"/>
    <col min="8953" max="8962" width="9.90625" customWidth="1"/>
    <col min="8963" max="8969" width="10.90625" customWidth="1"/>
    <col min="9196" max="9196" width="7.7265625" customWidth="1"/>
    <col min="9197" max="9197" width="16.7265625" customWidth="1"/>
    <col min="9198" max="9208" width="0" hidden="1" customWidth="1"/>
    <col min="9209" max="9218" width="9.90625" customWidth="1"/>
    <col min="9219" max="9225" width="10.90625" customWidth="1"/>
    <col min="9452" max="9452" width="7.7265625" customWidth="1"/>
    <col min="9453" max="9453" width="16.7265625" customWidth="1"/>
    <col min="9454" max="9464" width="0" hidden="1" customWidth="1"/>
    <col min="9465" max="9474" width="9.90625" customWidth="1"/>
    <col min="9475" max="9481" width="10.90625" customWidth="1"/>
    <col min="9708" max="9708" width="7.7265625" customWidth="1"/>
    <col min="9709" max="9709" width="16.7265625" customWidth="1"/>
    <col min="9710" max="9720" width="0" hidden="1" customWidth="1"/>
    <col min="9721" max="9730" width="9.90625" customWidth="1"/>
    <col min="9731" max="9737" width="10.90625" customWidth="1"/>
    <col min="9964" max="9964" width="7.7265625" customWidth="1"/>
    <col min="9965" max="9965" width="16.7265625" customWidth="1"/>
    <col min="9966" max="9976" width="0" hidden="1" customWidth="1"/>
    <col min="9977" max="9986" width="9.90625" customWidth="1"/>
    <col min="9987" max="9993" width="10.90625" customWidth="1"/>
    <col min="10220" max="10220" width="7.7265625" customWidth="1"/>
    <col min="10221" max="10221" width="16.7265625" customWidth="1"/>
    <col min="10222" max="10232" width="0" hidden="1" customWidth="1"/>
    <col min="10233" max="10242" width="9.90625" customWidth="1"/>
    <col min="10243" max="10249" width="10.90625" customWidth="1"/>
    <col min="10476" max="10476" width="7.7265625" customWidth="1"/>
    <col min="10477" max="10477" width="16.7265625" customWidth="1"/>
    <col min="10478" max="10488" width="0" hidden="1" customWidth="1"/>
    <col min="10489" max="10498" width="9.90625" customWidth="1"/>
    <col min="10499" max="10505" width="10.90625" customWidth="1"/>
    <col min="10732" max="10732" width="7.7265625" customWidth="1"/>
    <col min="10733" max="10733" width="16.7265625" customWidth="1"/>
    <col min="10734" max="10744" width="0" hidden="1" customWidth="1"/>
    <col min="10745" max="10754" width="9.90625" customWidth="1"/>
    <col min="10755" max="10761" width="10.90625" customWidth="1"/>
    <col min="10988" max="10988" width="7.7265625" customWidth="1"/>
    <col min="10989" max="10989" width="16.7265625" customWidth="1"/>
    <col min="10990" max="11000" width="0" hidden="1" customWidth="1"/>
    <col min="11001" max="11010" width="9.90625" customWidth="1"/>
    <col min="11011" max="11017" width="10.90625" customWidth="1"/>
    <col min="11244" max="11244" width="7.7265625" customWidth="1"/>
    <col min="11245" max="11245" width="16.7265625" customWidth="1"/>
    <col min="11246" max="11256" width="0" hidden="1" customWidth="1"/>
    <col min="11257" max="11266" width="9.90625" customWidth="1"/>
    <col min="11267" max="11273" width="10.90625" customWidth="1"/>
    <col min="11500" max="11500" width="7.7265625" customWidth="1"/>
    <col min="11501" max="11501" width="16.7265625" customWidth="1"/>
    <col min="11502" max="11512" width="0" hidden="1" customWidth="1"/>
    <col min="11513" max="11522" width="9.90625" customWidth="1"/>
    <col min="11523" max="11529" width="10.90625" customWidth="1"/>
    <col min="11756" max="11756" width="7.7265625" customWidth="1"/>
    <col min="11757" max="11757" width="16.7265625" customWidth="1"/>
    <col min="11758" max="11768" width="0" hidden="1" customWidth="1"/>
    <col min="11769" max="11778" width="9.90625" customWidth="1"/>
    <col min="11779" max="11785" width="10.90625" customWidth="1"/>
    <col min="12012" max="12012" width="7.7265625" customWidth="1"/>
    <col min="12013" max="12013" width="16.7265625" customWidth="1"/>
    <col min="12014" max="12024" width="0" hidden="1" customWidth="1"/>
    <col min="12025" max="12034" width="9.90625" customWidth="1"/>
    <col min="12035" max="12041" width="10.90625" customWidth="1"/>
    <col min="12268" max="12268" width="7.7265625" customWidth="1"/>
    <col min="12269" max="12269" width="16.7265625" customWidth="1"/>
    <col min="12270" max="12280" width="0" hidden="1" customWidth="1"/>
    <col min="12281" max="12290" width="9.90625" customWidth="1"/>
    <col min="12291" max="12297" width="10.90625" customWidth="1"/>
    <col min="12524" max="12524" width="7.7265625" customWidth="1"/>
    <col min="12525" max="12525" width="16.7265625" customWidth="1"/>
    <col min="12526" max="12536" width="0" hidden="1" customWidth="1"/>
    <col min="12537" max="12546" width="9.90625" customWidth="1"/>
    <col min="12547" max="12553" width="10.90625" customWidth="1"/>
    <col min="12780" max="12780" width="7.7265625" customWidth="1"/>
    <col min="12781" max="12781" width="16.7265625" customWidth="1"/>
    <col min="12782" max="12792" width="0" hidden="1" customWidth="1"/>
    <col min="12793" max="12802" width="9.90625" customWidth="1"/>
    <col min="12803" max="12809" width="10.90625" customWidth="1"/>
    <col min="13036" max="13036" width="7.7265625" customWidth="1"/>
    <col min="13037" max="13037" width="16.7265625" customWidth="1"/>
    <col min="13038" max="13048" width="0" hidden="1" customWidth="1"/>
    <col min="13049" max="13058" width="9.90625" customWidth="1"/>
    <col min="13059" max="13065" width="10.90625" customWidth="1"/>
    <col min="13292" max="13292" width="7.7265625" customWidth="1"/>
    <col min="13293" max="13293" width="16.7265625" customWidth="1"/>
    <col min="13294" max="13304" width="0" hidden="1" customWidth="1"/>
    <col min="13305" max="13314" width="9.90625" customWidth="1"/>
    <col min="13315" max="13321" width="10.90625" customWidth="1"/>
    <col min="13548" max="13548" width="7.7265625" customWidth="1"/>
    <col min="13549" max="13549" width="16.7265625" customWidth="1"/>
    <col min="13550" max="13560" width="0" hidden="1" customWidth="1"/>
    <col min="13561" max="13570" width="9.90625" customWidth="1"/>
    <col min="13571" max="13577" width="10.90625" customWidth="1"/>
    <col min="13804" max="13804" width="7.7265625" customWidth="1"/>
    <col min="13805" max="13805" width="16.7265625" customWidth="1"/>
    <col min="13806" max="13816" width="0" hidden="1" customWidth="1"/>
    <col min="13817" max="13826" width="9.90625" customWidth="1"/>
    <col min="13827" max="13833" width="10.90625" customWidth="1"/>
    <col min="14060" max="14060" width="7.7265625" customWidth="1"/>
    <col min="14061" max="14061" width="16.7265625" customWidth="1"/>
    <col min="14062" max="14072" width="0" hidden="1" customWidth="1"/>
    <col min="14073" max="14082" width="9.90625" customWidth="1"/>
    <col min="14083" max="14089" width="10.90625" customWidth="1"/>
    <col min="14316" max="14316" width="7.7265625" customWidth="1"/>
    <col min="14317" max="14317" width="16.7265625" customWidth="1"/>
    <col min="14318" max="14328" width="0" hidden="1" customWidth="1"/>
    <col min="14329" max="14338" width="9.90625" customWidth="1"/>
    <col min="14339" max="14345" width="10.90625" customWidth="1"/>
    <col min="14572" max="14572" width="7.7265625" customWidth="1"/>
    <col min="14573" max="14573" width="16.7265625" customWidth="1"/>
    <col min="14574" max="14584" width="0" hidden="1" customWidth="1"/>
    <col min="14585" max="14594" width="9.90625" customWidth="1"/>
    <col min="14595" max="14601" width="10.90625" customWidth="1"/>
    <col min="14828" max="14828" width="7.7265625" customWidth="1"/>
    <col min="14829" max="14829" width="16.7265625" customWidth="1"/>
    <col min="14830" max="14840" width="0" hidden="1" customWidth="1"/>
    <col min="14841" max="14850" width="9.90625" customWidth="1"/>
    <col min="14851" max="14857" width="10.90625" customWidth="1"/>
    <col min="15084" max="15084" width="7.7265625" customWidth="1"/>
    <col min="15085" max="15085" width="16.7265625" customWidth="1"/>
    <col min="15086" max="15096" width="0" hidden="1" customWidth="1"/>
    <col min="15097" max="15106" width="9.90625" customWidth="1"/>
    <col min="15107" max="15113" width="10.90625" customWidth="1"/>
    <col min="15340" max="15340" width="7.7265625" customWidth="1"/>
    <col min="15341" max="15341" width="16.7265625" customWidth="1"/>
    <col min="15342" max="15352" width="0" hidden="1" customWidth="1"/>
    <col min="15353" max="15362" width="9.90625" customWidth="1"/>
    <col min="15363" max="15369" width="10.90625" customWidth="1"/>
    <col min="15596" max="15596" width="7.7265625" customWidth="1"/>
    <col min="15597" max="15597" width="16.7265625" customWidth="1"/>
    <col min="15598" max="15608" width="0" hidden="1" customWidth="1"/>
    <col min="15609" max="15618" width="9.90625" customWidth="1"/>
    <col min="15619" max="15625" width="10.90625" customWidth="1"/>
    <col min="15852" max="15852" width="7.7265625" customWidth="1"/>
    <col min="15853" max="15853" width="16.7265625" customWidth="1"/>
    <col min="15854" max="15864" width="0" hidden="1" customWidth="1"/>
    <col min="15865" max="15874" width="9.90625" customWidth="1"/>
    <col min="15875" max="15881" width="10.90625" customWidth="1"/>
    <col min="16108" max="16108" width="7.7265625" customWidth="1"/>
    <col min="16109" max="16109" width="16.7265625" customWidth="1"/>
    <col min="16110" max="16120" width="0" hidden="1" customWidth="1"/>
    <col min="16121" max="16130" width="9.90625" customWidth="1"/>
    <col min="16131" max="16137" width="10.90625" customWidth="1"/>
  </cols>
  <sheetData>
    <row r="1" spans="1:13" x14ac:dyDescent="0.2">
      <c r="A1" s="41" t="s">
        <v>640</v>
      </c>
    </row>
    <row r="2" spans="1:13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48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52"/>
      <c r="C5" s="509">
        <v>6542</v>
      </c>
      <c r="D5" s="509">
        <v>6444</v>
      </c>
      <c r="E5" s="509">
        <v>6647</v>
      </c>
      <c r="F5" s="509">
        <v>6657.6030000000001</v>
      </c>
      <c r="G5" s="509">
        <v>6635</v>
      </c>
      <c r="H5" s="509">
        <v>6759</v>
      </c>
      <c r="I5" s="509">
        <v>6539.8909999999996</v>
      </c>
      <c r="J5" s="138">
        <v>6606</v>
      </c>
      <c r="K5" s="53">
        <v>6248</v>
      </c>
      <c r="L5" s="53">
        <v>6186.8240000000005</v>
      </c>
      <c r="M5" s="55">
        <v>3696.6039999999998</v>
      </c>
    </row>
    <row r="6" spans="1:13" x14ac:dyDescent="0.2">
      <c r="A6" s="54" t="s">
        <v>83</v>
      </c>
      <c r="B6" s="52"/>
      <c r="C6" s="503"/>
      <c r="D6" s="503"/>
      <c r="E6" s="503"/>
      <c r="F6" s="503"/>
      <c r="G6" s="503"/>
      <c r="H6" s="503"/>
      <c r="I6" s="503"/>
      <c r="J6" s="138"/>
      <c r="K6" s="55"/>
      <c r="L6" s="55"/>
      <c r="M6" s="55"/>
    </row>
    <row r="7" spans="1:13" x14ac:dyDescent="0.2">
      <c r="A7" s="52" t="s">
        <v>84</v>
      </c>
      <c r="B7" s="54" t="s">
        <v>151</v>
      </c>
      <c r="C7" s="503">
        <v>5905</v>
      </c>
      <c r="D7" s="503">
        <v>5842</v>
      </c>
      <c r="E7" s="503">
        <v>6026</v>
      </c>
      <c r="F7" s="524">
        <v>6038.8140000000003</v>
      </c>
      <c r="G7" s="524">
        <v>5995</v>
      </c>
      <c r="H7" s="524">
        <v>6107</v>
      </c>
      <c r="I7" s="524">
        <v>5908.3909999999996</v>
      </c>
      <c r="J7" s="138">
        <v>5971</v>
      </c>
      <c r="K7" s="55">
        <v>5629</v>
      </c>
      <c r="L7" s="55">
        <v>5565.7430000000004</v>
      </c>
      <c r="M7" s="55">
        <v>3265.1219999999998</v>
      </c>
    </row>
    <row r="8" spans="1:13" x14ac:dyDescent="0.2">
      <c r="A8" s="58"/>
      <c r="B8" s="59" t="s">
        <v>86</v>
      </c>
      <c r="C8" s="504">
        <v>636</v>
      </c>
      <c r="D8" s="504">
        <v>602</v>
      </c>
      <c r="E8" s="504">
        <v>621</v>
      </c>
      <c r="F8" s="525">
        <v>618.78899999999999</v>
      </c>
      <c r="G8" s="525">
        <v>640</v>
      </c>
      <c r="H8" s="525">
        <v>652</v>
      </c>
      <c r="I8" s="525">
        <v>631.5</v>
      </c>
      <c r="J8" s="138">
        <v>635</v>
      </c>
      <c r="K8" s="60">
        <v>619</v>
      </c>
      <c r="L8" s="60">
        <v>621.08100000000002</v>
      </c>
      <c r="M8" s="55">
        <v>431.48200000000003</v>
      </c>
    </row>
    <row r="9" spans="1:13" x14ac:dyDescent="0.2">
      <c r="A9" s="54" t="s">
        <v>87</v>
      </c>
      <c r="B9" s="52"/>
      <c r="C9" s="503">
        <v>636</v>
      </c>
      <c r="D9" s="503">
        <v>602</v>
      </c>
      <c r="E9" s="503">
        <v>621</v>
      </c>
      <c r="F9" s="503">
        <v>618.78899999999999</v>
      </c>
      <c r="G9" s="503">
        <v>640</v>
      </c>
      <c r="H9" s="503">
        <v>652.48299999999983</v>
      </c>
      <c r="I9" s="503">
        <v>631.5</v>
      </c>
      <c r="J9" s="434">
        <v>635</v>
      </c>
      <c r="K9" s="61">
        <v>619</v>
      </c>
      <c r="L9" s="61">
        <v>621.08100000000002</v>
      </c>
      <c r="M9" s="53">
        <v>431.48200000000003</v>
      </c>
    </row>
    <row r="10" spans="1:13" x14ac:dyDescent="0.2">
      <c r="A10" s="52" t="s">
        <v>84</v>
      </c>
      <c r="B10" s="54" t="s">
        <v>123</v>
      </c>
      <c r="C10" s="503">
        <v>238</v>
      </c>
      <c r="D10" s="503">
        <v>239</v>
      </c>
      <c r="E10" s="503">
        <v>246</v>
      </c>
      <c r="F10" s="524">
        <v>258.79700000000003</v>
      </c>
      <c r="G10" s="524">
        <v>281</v>
      </c>
      <c r="H10" s="524">
        <v>297.52199999999999</v>
      </c>
      <c r="I10" s="524">
        <v>290</v>
      </c>
      <c r="J10" s="134">
        <v>307</v>
      </c>
      <c r="K10" s="61">
        <v>313</v>
      </c>
      <c r="L10" s="61">
        <v>316.25200000000001</v>
      </c>
      <c r="M10" s="55">
        <v>228.93899999999999</v>
      </c>
    </row>
    <row r="11" spans="1:13" x14ac:dyDescent="0.2">
      <c r="A11" s="52"/>
      <c r="B11" s="54" t="s">
        <v>112</v>
      </c>
      <c r="C11" s="503">
        <v>156</v>
      </c>
      <c r="D11" s="503">
        <v>144</v>
      </c>
      <c r="E11" s="503">
        <v>156</v>
      </c>
      <c r="F11" s="524">
        <v>150.893</v>
      </c>
      <c r="G11" s="524">
        <v>156</v>
      </c>
      <c r="H11" s="524">
        <v>189.26300000000001</v>
      </c>
      <c r="I11" s="524">
        <v>182.5</v>
      </c>
      <c r="J11" s="134">
        <v>175</v>
      </c>
      <c r="K11" s="61">
        <v>167</v>
      </c>
      <c r="L11" s="61">
        <v>158.11799999999999</v>
      </c>
      <c r="M11" s="55">
        <v>98.808999999999997</v>
      </c>
    </row>
    <row r="12" spans="1:13" x14ac:dyDescent="0.2">
      <c r="A12" s="52"/>
      <c r="B12" s="54" t="s">
        <v>113</v>
      </c>
      <c r="C12" s="503">
        <v>19</v>
      </c>
      <c r="D12" s="503">
        <v>3</v>
      </c>
      <c r="E12" s="503">
        <v>3</v>
      </c>
      <c r="F12" s="524">
        <v>3.0139999999999998</v>
      </c>
      <c r="G12" s="524">
        <v>3</v>
      </c>
      <c r="H12" s="524">
        <v>3.01</v>
      </c>
      <c r="I12" s="524">
        <v>4</v>
      </c>
      <c r="J12" s="134">
        <v>4</v>
      </c>
      <c r="K12" s="61">
        <v>3</v>
      </c>
      <c r="L12" s="61">
        <v>3.1659999999999999</v>
      </c>
      <c r="M12" s="55">
        <v>1.8009999999999999</v>
      </c>
    </row>
    <row r="13" spans="1:13" x14ac:dyDescent="0.2">
      <c r="A13" s="52"/>
      <c r="B13" s="54" t="s">
        <v>114</v>
      </c>
      <c r="C13" s="503">
        <v>148</v>
      </c>
      <c r="D13" s="503">
        <v>152</v>
      </c>
      <c r="E13" s="503">
        <v>146</v>
      </c>
      <c r="F13" s="524">
        <v>134.75700000000001</v>
      </c>
      <c r="G13" s="524">
        <v>128</v>
      </c>
      <c r="H13" s="524">
        <v>86.266999999999996</v>
      </c>
      <c r="I13" s="524">
        <v>82</v>
      </c>
      <c r="J13" s="134">
        <v>80</v>
      </c>
      <c r="K13" s="61">
        <v>68</v>
      </c>
      <c r="L13" s="61">
        <v>76.438000000000002</v>
      </c>
      <c r="M13" s="55">
        <v>48.076000000000001</v>
      </c>
    </row>
    <row r="14" spans="1:13" x14ac:dyDescent="0.2">
      <c r="A14" s="52"/>
      <c r="B14" s="54" t="s">
        <v>92</v>
      </c>
      <c r="C14" s="503">
        <v>0</v>
      </c>
      <c r="D14" s="503">
        <v>0</v>
      </c>
      <c r="E14" s="503">
        <v>0</v>
      </c>
      <c r="F14" s="524">
        <v>0</v>
      </c>
      <c r="G14" s="524">
        <v>0</v>
      </c>
      <c r="H14" s="524">
        <v>0</v>
      </c>
      <c r="I14" s="524">
        <v>0</v>
      </c>
      <c r="J14" s="134">
        <v>0</v>
      </c>
      <c r="K14" s="61">
        <v>0</v>
      </c>
      <c r="L14" s="61">
        <v>0</v>
      </c>
      <c r="M14" s="55">
        <v>0</v>
      </c>
    </row>
    <row r="15" spans="1:13" x14ac:dyDescent="0.2">
      <c r="A15" s="52"/>
      <c r="B15" s="54" t="s">
        <v>93</v>
      </c>
      <c r="C15" s="503">
        <v>3</v>
      </c>
      <c r="D15" s="503">
        <v>1</v>
      </c>
      <c r="E15" s="503">
        <v>1</v>
      </c>
      <c r="F15" s="524">
        <v>1.331</v>
      </c>
      <c r="G15" s="524">
        <v>1</v>
      </c>
      <c r="H15" s="524">
        <v>1.3340000000000001</v>
      </c>
      <c r="I15" s="524">
        <v>1</v>
      </c>
      <c r="J15" s="134">
        <v>1</v>
      </c>
      <c r="K15" s="61">
        <v>1</v>
      </c>
      <c r="L15" s="61">
        <v>0.64900000000000002</v>
      </c>
      <c r="M15" s="55">
        <v>0.51900000000000002</v>
      </c>
    </row>
    <row r="16" spans="1:13" x14ac:dyDescent="0.2">
      <c r="A16" s="58"/>
      <c r="B16" s="59" t="s">
        <v>103</v>
      </c>
      <c r="C16" s="504">
        <v>72</v>
      </c>
      <c r="D16" s="504">
        <v>63</v>
      </c>
      <c r="E16" s="504">
        <v>69</v>
      </c>
      <c r="F16" s="525">
        <v>69.997</v>
      </c>
      <c r="G16" s="524">
        <v>71</v>
      </c>
      <c r="H16" s="524">
        <v>75.087000000000003</v>
      </c>
      <c r="I16" s="525">
        <v>72</v>
      </c>
      <c r="J16" s="136">
        <v>68</v>
      </c>
      <c r="K16" s="61">
        <v>67</v>
      </c>
      <c r="L16" s="61">
        <v>66.457999999999998</v>
      </c>
      <c r="M16" s="60">
        <v>53.338000000000001</v>
      </c>
    </row>
    <row r="17" spans="1:13" x14ac:dyDescent="0.2">
      <c r="A17" s="52" t="s">
        <v>95</v>
      </c>
      <c r="B17" s="52"/>
      <c r="C17" s="509"/>
      <c r="D17" s="503"/>
      <c r="E17" s="503"/>
      <c r="F17" s="503"/>
      <c r="G17" s="509"/>
      <c r="H17" s="509"/>
      <c r="I17" s="503"/>
      <c r="J17" s="61"/>
      <c r="K17" s="53"/>
      <c r="L17" s="53"/>
      <c r="M17" s="55"/>
    </row>
    <row r="18" spans="1:13" x14ac:dyDescent="0.2">
      <c r="A18" s="52" t="s">
        <v>84</v>
      </c>
      <c r="B18" s="52" t="s">
        <v>96</v>
      </c>
      <c r="C18" s="503">
        <v>3952</v>
      </c>
      <c r="D18" s="517"/>
      <c r="E18" s="524"/>
      <c r="F18" s="524"/>
      <c r="G18" s="524"/>
      <c r="H18" s="524"/>
      <c r="I18" s="524"/>
      <c r="J18" s="61"/>
      <c r="K18" s="55"/>
      <c r="L18" s="55"/>
      <c r="M18" s="55"/>
    </row>
    <row r="19" spans="1:13" x14ac:dyDescent="0.2">
      <c r="A19" s="52"/>
      <c r="B19" s="52" t="s">
        <v>97</v>
      </c>
      <c r="C19" s="503">
        <v>2590</v>
      </c>
      <c r="D19" s="517"/>
      <c r="E19" s="524"/>
      <c r="F19" s="524"/>
      <c r="G19" s="524"/>
      <c r="H19" s="524"/>
      <c r="I19" s="524"/>
      <c r="J19" s="61"/>
      <c r="K19" s="55"/>
      <c r="L19" s="55"/>
      <c r="M19" s="55"/>
    </row>
    <row r="20" spans="1:13" x14ac:dyDescent="0.2">
      <c r="A20" s="58"/>
      <c r="B20" s="58" t="s">
        <v>98</v>
      </c>
      <c r="C20" s="504"/>
      <c r="D20" s="503"/>
      <c r="E20" s="503"/>
      <c r="F20" s="503"/>
      <c r="G20" s="504"/>
      <c r="H20" s="504"/>
      <c r="I20" s="503"/>
      <c r="J20" s="61"/>
      <c r="K20" s="60"/>
      <c r="L20" s="60"/>
      <c r="M20" s="55"/>
    </row>
    <row r="21" spans="1:13" x14ac:dyDescent="0.2">
      <c r="A21" s="54" t="s">
        <v>152</v>
      </c>
      <c r="B21" s="52"/>
      <c r="C21" s="503">
        <v>6542</v>
      </c>
      <c r="D21" s="509">
        <v>6444</v>
      </c>
      <c r="E21" s="53">
        <v>6647</v>
      </c>
      <c r="F21" s="53">
        <v>6657.6030000000001</v>
      </c>
      <c r="G21" s="53">
        <v>6635</v>
      </c>
      <c r="H21" s="53">
        <v>6759</v>
      </c>
      <c r="I21" s="53">
        <v>6539.8909999999996</v>
      </c>
      <c r="J21" s="434">
        <v>6606</v>
      </c>
      <c r="K21" s="61">
        <v>6248</v>
      </c>
      <c r="L21" s="61">
        <v>6186.8240000000005</v>
      </c>
      <c r="M21" s="53">
        <v>3696.6039999999998</v>
      </c>
    </row>
    <row r="22" spans="1:13" x14ac:dyDescent="0.2">
      <c r="A22" s="52" t="s">
        <v>84</v>
      </c>
      <c r="B22" s="54" t="s">
        <v>153</v>
      </c>
      <c r="C22" s="503">
        <v>785</v>
      </c>
      <c r="D22" s="503">
        <v>773</v>
      </c>
      <c r="E22" s="506">
        <v>797</v>
      </c>
      <c r="F22" s="506">
        <v>798</v>
      </c>
      <c r="G22" s="506">
        <v>795</v>
      </c>
      <c r="H22" s="506">
        <v>810</v>
      </c>
      <c r="I22" s="506">
        <v>784</v>
      </c>
      <c r="J22" s="134">
        <v>792</v>
      </c>
      <c r="K22" s="61">
        <v>749</v>
      </c>
      <c r="L22" s="61">
        <v>742</v>
      </c>
      <c r="M22" s="55">
        <v>443</v>
      </c>
    </row>
    <row r="23" spans="1:13" x14ac:dyDescent="0.2">
      <c r="A23" s="52"/>
      <c r="B23" s="54" t="s">
        <v>101</v>
      </c>
      <c r="C23" s="503">
        <v>667</v>
      </c>
      <c r="D23" s="503">
        <v>644</v>
      </c>
      <c r="E23" s="506">
        <v>664</v>
      </c>
      <c r="F23" s="506">
        <v>665</v>
      </c>
      <c r="G23" s="506">
        <v>663</v>
      </c>
      <c r="H23" s="506">
        <v>675</v>
      </c>
      <c r="I23" s="506">
        <v>653</v>
      </c>
      <c r="J23" s="134">
        <v>660</v>
      </c>
      <c r="K23" s="61">
        <v>624</v>
      </c>
      <c r="L23" s="61">
        <v>618</v>
      </c>
      <c r="M23" s="55">
        <v>369</v>
      </c>
    </row>
    <row r="24" spans="1:13" x14ac:dyDescent="0.2">
      <c r="A24" s="52"/>
      <c r="B24" s="54" t="s">
        <v>154</v>
      </c>
      <c r="C24" s="503">
        <v>4802</v>
      </c>
      <c r="D24" s="503">
        <v>4704</v>
      </c>
      <c r="E24" s="506">
        <v>4853</v>
      </c>
      <c r="F24" s="506">
        <v>4860.6030000000001</v>
      </c>
      <c r="G24" s="506">
        <v>4844</v>
      </c>
      <c r="H24" s="506">
        <v>4935</v>
      </c>
      <c r="I24" s="506">
        <v>4774.8909999999996</v>
      </c>
      <c r="J24" s="134">
        <v>4823</v>
      </c>
      <c r="K24" s="61">
        <v>4562</v>
      </c>
      <c r="L24" s="61">
        <v>4516.8240000000005</v>
      </c>
      <c r="M24" s="55">
        <v>2699.6039999999998</v>
      </c>
    </row>
    <row r="25" spans="1:13" x14ac:dyDescent="0.2">
      <c r="A25" s="58"/>
      <c r="B25" s="59" t="s">
        <v>155</v>
      </c>
      <c r="C25" s="504">
        <v>288</v>
      </c>
      <c r="D25" s="504">
        <v>323</v>
      </c>
      <c r="E25" s="508">
        <v>333</v>
      </c>
      <c r="F25" s="508">
        <v>334</v>
      </c>
      <c r="G25" s="508">
        <v>333</v>
      </c>
      <c r="H25" s="508">
        <v>339</v>
      </c>
      <c r="I25" s="508">
        <v>328</v>
      </c>
      <c r="J25" s="136">
        <v>331</v>
      </c>
      <c r="K25" s="61">
        <v>313</v>
      </c>
      <c r="L25" s="61">
        <v>310</v>
      </c>
      <c r="M25" s="60">
        <v>185</v>
      </c>
    </row>
    <row r="26" spans="1:13" x14ac:dyDescent="0.2">
      <c r="A26" s="54" t="s">
        <v>104</v>
      </c>
      <c r="B26" s="52"/>
      <c r="C26" s="509"/>
      <c r="D26" s="503"/>
      <c r="E26" s="503"/>
      <c r="F26" s="503"/>
      <c r="G26" s="503"/>
      <c r="H26" s="503"/>
      <c r="I26" s="503"/>
      <c r="J26" s="61"/>
      <c r="K26" s="53"/>
      <c r="L26" s="53"/>
      <c r="M26" s="55"/>
    </row>
    <row r="27" spans="1:13" x14ac:dyDescent="0.2">
      <c r="A27" s="52" t="s">
        <v>84</v>
      </c>
      <c r="B27" s="54" t="s">
        <v>105</v>
      </c>
      <c r="C27" s="503">
        <v>1836</v>
      </c>
      <c r="D27" s="503">
        <v>1583</v>
      </c>
      <c r="E27" s="524">
        <v>1772</v>
      </c>
      <c r="F27" s="524">
        <v>1762.1780000000001</v>
      </c>
      <c r="G27" s="524">
        <v>1747</v>
      </c>
      <c r="H27" s="524">
        <v>1750</v>
      </c>
      <c r="I27" s="524">
        <v>1750</v>
      </c>
      <c r="J27" s="138"/>
      <c r="K27" s="55"/>
      <c r="L27" s="55"/>
      <c r="M27" s="55"/>
    </row>
    <row r="28" spans="1:13" x14ac:dyDescent="0.2">
      <c r="A28" s="52"/>
      <c r="B28" s="54" t="s">
        <v>106</v>
      </c>
      <c r="C28" s="503">
        <v>1601</v>
      </c>
      <c r="D28" s="503">
        <v>1639</v>
      </c>
      <c r="E28" s="524">
        <v>1696</v>
      </c>
      <c r="F28" s="524">
        <v>1716.9639999999999</v>
      </c>
      <c r="G28" s="524">
        <v>1675</v>
      </c>
      <c r="H28" s="524">
        <v>1883</v>
      </c>
      <c r="I28" s="524">
        <v>1883</v>
      </c>
      <c r="J28" s="138"/>
      <c r="K28" s="55"/>
      <c r="L28" s="55"/>
      <c r="M28" s="55"/>
    </row>
    <row r="29" spans="1:13" x14ac:dyDescent="0.2">
      <c r="A29" s="52"/>
      <c r="B29" s="54" t="s">
        <v>107</v>
      </c>
      <c r="C29" s="503">
        <v>1714</v>
      </c>
      <c r="D29" s="503">
        <v>1811</v>
      </c>
      <c r="E29" s="524">
        <v>1723</v>
      </c>
      <c r="F29" s="524">
        <v>1725.578</v>
      </c>
      <c r="G29" s="524">
        <v>1766</v>
      </c>
      <c r="H29" s="524">
        <v>1771</v>
      </c>
      <c r="I29" s="524">
        <v>1771</v>
      </c>
      <c r="J29" s="138"/>
      <c r="K29" s="55"/>
      <c r="L29" s="55"/>
      <c r="M29" s="55"/>
    </row>
    <row r="30" spans="1:13" x14ac:dyDescent="0.2">
      <c r="A30" s="58"/>
      <c r="B30" s="59" t="s">
        <v>108</v>
      </c>
      <c r="C30" s="504">
        <v>1391</v>
      </c>
      <c r="D30" s="503">
        <v>1411</v>
      </c>
      <c r="E30" s="524">
        <v>1456</v>
      </c>
      <c r="F30" s="524">
        <v>1452.883</v>
      </c>
      <c r="G30" s="524">
        <v>1447</v>
      </c>
      <c r="H30" s="524">
        <v>1355</v>
      </c>
      <c r="I30" s="524">
        <v>1355</v>
      </c>
      <c r="J30" s="138"/>
      <c r="K30" s="60"/>
      <c r="L30" s="60"/>
      <c r="M30" s="55"/>
    </row>
    <row r="31" spans="1:13" x14ac:dyDescent="0.2">
      <c r="C31" s="55"/>
      <c r="D31" s="53">
        <v>6444</v>
      </c>
      <c r="E31" s="53">
        <v>6647</v>
      </c>
      <c r="F31" s="53">
        <v>6657.6029999999992</v>
      </c>
      <c r="G31" s="53">
        <v>6635</v>
      </c>
      <c r="H31" s="53">
        <v>6759</v>
      </c>
      <c r="I31" s="53">
        <v>6759</v>
      </c>
      <c r="J31" s="434">
        <v>0</v>
      </c>
      <c r="K31" s="61">
        <v>0</v>
      </c>
      <c r="L31" s="61">
        <v>0</v>
      </c>
      <c r="M31" s="53">
        <v>0</v>
      </c>
    </row>
    <row r="32" spans="1:13" x14ac:dyDescent="0.2">
      <c r="C32" s="55"/>
      <c r="D32" s="55"/>
      <c r="E32" s="55"/>
      <c r="F32" s="55"/>
      <c r="G32" s="55"/>
      <c r="H32" s="55"/>
      <c r="I32" s="55"/>
      <c r="J32" s="55"/>
      <c r="K32" s="61"/>
      <c r="L32" s="61"/>
      <c r="M32" s="55"/>
    </row>
    <row r="33" spans="1:13" x14ac:dyDescent="0.2">
      <c r="A33" s="54" t="s">
        <v>109</v>
      </c>
      <c r="B33" s="52"/>
      <c r="C33" s="510"/>
      <c r="D33" s="510"/>
      <c r="E33" s="519"/>
      <c r="F33" s="510"/>
      <c r="G33" s="510"/>
      <c r="H33" s="510"/>
      <c r="I33" s="510"/>
      <c r="J33" s="60"/>
      <c r="K33" s="61"/>
      <c r="L33" s="61"/>
      <c r="M33" s="60"/>
    </row>
    <row r="34" spans="1:13" x14ac:dyDescent="0.2">
      <c r="A34" s="65" t="s">
        <v>110</v>
      </c>
      <c r="B34" s="66" t="s">
        <v>111</v>
      </c>
      <c r="C34" s="521">
        <v>10590</v>
      </c>
      <c r="D34" s="521">
        <v>10467</v>
      </c>
      <c r="E34" s="521">
        <v>12346</v>
      </c>
      <c r="F34" s="521">
        <v>11756</v>
      </c>
      <c r="G34" s="521">
        <v>12561</v>
      </c>
      <c r="H34" s="521">
        <v>12591</v>
      </c>
      <c r="I34" s="521">
        <v>12806</v>
      </c>
      <c r="J34" s="138">
        <v>13277</v>
      </c>
      <c r="K34" s="53">
        <v>12495</v>
      </c>
      <c r="L34" s="53">
        <v>14753</v>
      </c>
      <c r="M34" s="55">
        <v>15211</v>
      </c>
    </row>
    <row r="35" spans="1:13" x14ac:dyDescent="0.2">
      <c r="A35" s="52"/>
      <c r="B35" s="54" t="s">
        <v>124</v>
      </c>
      <c r="C35" s="522">
        <v>12786</v>
      </c>
      <c r="D35" s="522">
        <v>12727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138">
        <v>17284.77</v>
      </c>
      <c r="K35" s="55">
        <v>16225</v>
      </c>
      <c r="L35" s="55">
        <v>20454.55</v>
      </c>
      <c r="M35" s="55">
        <v>21654.14</v>
      </c>
    </row>
    <row r="36" spans="1:13" x14ac:dyDescent="0.2">
      <c r="A36" s="52"/>
      <c r="B36" s="54" t="s">
        <v>90</v>
      </c>
      <c r="C36" s="522">
        <v>9460</v>
      </c>
      <c r="D36" s="522">
        <v>8533</v>
      </c>
      <c r="E36" s="522">
        <v>8198</v>
      </c>
      <c r="F36" s="522">
        <v>8038</v>
      </c>
      <c r="G36" s="522">
        <v>11242</v>
      </c>
      <c r="H36" s="522">
        <v>7783</v>
      </c>
      <c r="I36" s="522">
        <v>6886</v>
      </c>
      <c r="J36" s="138">
        <v>8195</v>
      </c>
      <c r="K36" s="55">
        <v>9591</v>
      </c>
      <c r="L36" s="55">
        <v>12056</v>
      </c>
      <c r="M36" s="55">
        <v>15745</v>
      </c>
    </row>
    <row r="37" spans="1:13" x14ac:dyDescent="0.2">
      <c r="A37" s="52"/>
      <c r="B37" s="54" t="s">
        <v>91</v>
      </c>
      <c r="C37" s="522">
        <v>10340</v>
      </c>
      <c r="D37" s="522">
        <v>9526</v>
      </c>
      <c r="E37" s="522">
        <v>10290</v>
      </c>
      <c r="F37" s="522">
        <v>11394</v>
      </c>
      <c r="G37" s="522">
        <v>11809</v>
      </c>
      <c r="H37" s="522">
        <v>11560</v>
      </c>
      <c r="I37" s="522">
        <v>11664</v>
      </c>
      <c r="J37" s="138">
        <v>12501</v>
      </c>
      <c r="K37" s="55">
        <v>11923</v>
      </c>
      <c r="L37" s="55">
        <v>18584</v>
      </c>
      <c r="M37" s="55">
        <v>17841</v>
      </c>
    </row>
    <row r="38" spans="1:13" x14ac:dyDescent="0.2">
      <c r="A38" s="52"/>
      <c r="B38" s="54" t="s">
        <v>125</v>
      </c>
      <c r="C38" s="522">
        <v>11030</v>
      </c>
      <c r="D38" s="522">
        <v>4826</v>
      </c>
      <c r="E38" s="522">
        <v>4437</v>
      </c>
      <c r="F38" s="522">
        <v>3618</v>
      </c>
      <c r="G38" s="522">
        <v>6791</v>
      </c>
      <c r="H38" s="522">
        <v>4969</v>
      </c>
      <c r="I38" s="522">
        <v>4592</v>
      </c>
      <c r="J38" s="138">
        <v>6693</v>
      </c>
      <c r="K38" s="55">
        <v>7525</v>
      </c>
      <c r="L38" s="55">
        <v>12119</v>
      </c>
      <c r="M38" s="55">
        <v>9108</v>
      </c>
    </row>
    <row r="39" spans="1:13" x14ac:dyDescent="0.2">
      <c r="A39" s="52"/>
      <c r="B39" s="54" t="s">
        <v>126</v>
      </c>
      <c r="C39" s="522">
        <v>5515</v>
      </c>
      <c r="D39" s="522">
        <v>6799</v>
      </c>
      <c r="E39" s="522">
        <v>7087</v>
      </c>
      <c r="F39" s="522">
        <v>6069</v>
      </c>
      <c r="G39" s="522">
        <v>8147</v>
      </c>
      <c r="H39" s="522">
        <v>6468</v>
      </c>
      <c r="I39" s="522">
        <v>5903</v>
      </c>
      <c r="J39" s="138">
        <v>7311</v>
      </c>
      <c r="K39" s="55">
        <v>8473</v>
      </c>
      <c r="L39" s="55">
        <v>10146</v>
      </c>
      <c r="M39" s="55">
        <v>7915</v>
      </c>
    </row>
    <row r="40" spans="1:13" x14ac:dyDescent="0.2">
      <c r="A40" s="58"/>
      <c r="B40" s="59" t="s">
        <v>127</v>
      </c>
      <c r="C40" s="523">
        <v>3457</v>
      </c>
      <c r="D40" s="523">
        <v>3188</v>
      </c>
      <c r="E40" s="523">
        <v>3219</v>
      </c>
      <c r="F40" s="523">
        <v>2781</v>
      </c>
      <c r="G40" s="523">
        <v>3777</v>
      </c>
      <c r="H40" s="523">
        <v>2920</v>
      </c>
      <c r="I40" s="523">
        <v>2666</v>
      </c>
      <c r="J40" s="138">
        <v>3183</v>
      </c>
      <c r="K40" s="60">
        <v>4060</v>
      </c>
      <c r="L40" s="60">
        <v>7128</v>
      </c>
      <c r="M40" s="55">
        <v>9061</v>
      </c>
    </row>
    <row r="41" spans="1:13" x14ac:dyDescent="0.2">
      <c r="A41" s="64"/>
      <c r="B41" s="64"/>
      <c r="C41" s="510"/>
      <c r="D41" s="510"/>
      <c r="E41" s="536"/>
      <c r="F41" s="536"/>
      <c r="G41" s="510"/>
      <c r="H41" s="510"/>
      <c r="I41" s="510"/>
      <c r="J41" s="53"/>
      <c r="K41" s="61"/>
      <c r="L41" s="61"/>
      <c r="M41" s="53"/>
    </row>
    <row r="42" spans="1:13" x14ac:dyDescent="0.2">
      <c r="A42" s="54" t="s">
        <v>115</v>
      </c>
      <c r="B42" s="52"/>
      <c r="C42" s="510"/>
      <c r="D42" s="510"/>
      <c r="E42" s="519"/>
      <c r="F42" s="519"/>
      <c r="G42" s="510"/>
      <c r="H42" s="510"/>
      <c r="I42" s="510"/>
      <c r="J42" s="60"/>
      <c r="K42" s="61"/>
      <c r="L42" s="61"/>
      <c r="M42" s="60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138">
        <v>5762</v>
      </c>
      <c r="K43" s="53">
        <v>5349</v>
      </c>
      <c r="L43" s="53">
        <v>5619</v>
      </c>
      <c r="M43" s="55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138">
        <v>5762</v>
      </c>
      <c r="K44" s="55">
        <v>5349</v>
      </c>
      <c r="L44" s="55">
        <v>5619</v>
      </c>
      <c r="M44" s="55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138">
        <v>2881</v>
      </c>
      <c r="K45" s="55">
        <v>2674.5</v>
      </c>
      <c r="L45" s="55">
        <v>2809.5</v>
      </c>
      <c r="M45" s="55">
        <v>2326</v>
      </c>
    </row>
    <row r="46" spans="1:13" x14ac:dyDescent="0.2">
      <c r="A46" s="58"/>
      <c r="B46" s="59" t="s">
        <v>127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138">
        <v>5762</v>
      </c>
      <c r="K46" s="60">
        <v>5349</v>
      </c>
      <c r="L46" s="60">
        <v>5619</v>
      </c>
      <c r="M46" s="55">
        <v>4652</v>
      </c>
    </row>
    <row r="47" spans="1:13" x14ac:dyDescent="0.2">
      <c r="C47" s="55"/>
      <c r="D47" s="55"/>
      <c r="E47" s="53"/>
      <c r="F47" s="55"/>
      <c r="G47" s="55"/>
      <c r="H47" s="55"/>
      <c r="I47" s="55"/>
      <c r="J47" s="53"/>
      <c r="K47" s="61"/>
      <c r="L47" s="61"/>
      <c r="M47" s="53"/>
    </row>
    <row r="48" spans="1:13" x14ac:dyDescent="0.2">
      <c r="A48" s="41" t="s">
        <v>118</v>
      </c>
      <c r="B48" s="42"/>
      <c r="C48" s="55"/>
      <c r="D48" s="55"/>
      <c r="E48" s="60"/>
      <c r="F48" s="55"/>
      <c r="G48" s="55"/>
      <c r="H48" s="55"/>
      <c r="I48" s="55"/>
      <c r="J48" s="60"/>
      <c r="K48" s="61"/>
      <c r="L48" s="61"/>
      <c r="M48" s="60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138">
        <v>5656</v>
      </c>
      <c r="K49" s="53">
        <v>5781</v>
      </c>
      <c r="L49" s="53">
        <v>5909</v>
      </c>
      <c r="M49" s="55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138">
        <v>14520</v>
      </c>
      <c r="K50" s="60">
        <v>14270</v>
      </c>
      <c r="L50" s="60">
        <v>16340</v>
      </c>
      <c r="M50" s="55">
        <v>18530</v>
      </c>
    </row>
    <row r="51" spans="1:13" x14ac:dyDescent="0.2">
      <c r="C51" s="55"/>
      <c r="D51" s="55"/>
      <c r="E51" s="53"/>
      <c r="F51" s="55"/>
      <c r="G51" s="55"/>
      <c r="H51" s="55"/>
      <c r="I51" s="55"/>
      <c r="J51" s="53"/>
      <c r="K51" s="61"/>
      <c r="L51" s="61"/>
      <c r="M51" s="53"/>
    </row>
    <row r="52" spans="1:13" x14ac:dyDescent="0.2">
      <c r="C52" s="55"/>
      <c r="D52" s="55"/>
      <c r="E52" s="55"/>
      <c r="F52" s="55"/>
      <c r="G52" s="55"/>
      <c r="H52" s="55"/>
      <c r="I52" s="55"/>
      <c r="J52" s="55"/>
      <c r="K52" s="61"/>
      <c r="L52" s="61"/>
      <c r="M52" s="55"/>
    </row>
    <row r="53" spans="1:13" x14ac:dyDescent="0.2">
      <c r="A53" s="70" t="s">
        <v>121</v>
      </c>
      <c r="B53" s="52"/>
      <c r="C53" s="55"/>
      <c r="D53" s="55"/>
      <c r="E53" s="60"/>
      <c r="F53" s="55"/>
      <c r="G53" s="55"/>
      <c r="H53" s="55"/>
      <c r="I53" s="55"/>
      <c r="J53" s="60"/>
      <c r="K53" s="61"/>
      <c r="L53" s="61"/>
      <c r="M53" s="60"/>
    </row>
    <row r="54" spans="1:13" x14ac:dyDescent="0.2">
      <c r="A54" s="65" t="s">
        <v>122</v>
      </c>
      <c r="B54" s="66" t="s">
        <v>123</v>
      </c>
      <c r="C54" s="116">
        <v>2520</v>
      </c>
      <c r="D54" s="116">
        <v>2502</v>
      </c>
      <c r="E54" s="116">
        <v>3037</v>
      </c>
      <c r="F54" s="116">
        <v>3042</v>
      </c>
      <c r="G54" s="116">
        <v>3530</v>
      </c>
      <c r="H54" s="116">
        <v>3746</v>
      </c>
      <c r="I54" s="116">
        <v>3714</v>
      </c>
      <c r="J54" s="138">
        <v>4076</v>
      </c>
      <c r="K54" s="53">
        <v>3911</v>
      </c>
      <c r="L54" s="53">
        <v>4666</v>
      </c>
      <c r="M54" s="55">
        <v>3482</v>
      </c>
    </row>
    <row r="55" spans="1:13" x14ac:dyDescent="0.2">
      <c r="A55" s="52"/>
      <c r="B55" s="54" t="s">
        <v>124</v>
      </c>
      <c r="C55" s="117">
        <v>1995</v>
      </c>
      <c r="D55" s="117">
        <v>1833</v>
      </c>
      <c r="E55" s="117">
        <v>2284</v>
      </c>
      <c r="F55" s="117">
        <v>2303</v>
      </c>
      <c r="G55" s="117">
        <v>2622</v>
      </c>
      <c r="H55" s="117">
        <v>3060</v>
      </c>
      <c r="I55" s="117">
        <v>2960</v>
      </c>
      <c r="J55" s="138">
        <v>3025</v>
      </c>
      <c r="K55" s="55">
        <v>2710</v>
      </c>
      <c r="L55" s="55">
        <v>3234</v>
      </c>
      <c r="M55" s="55">
        <v>2140</v>
      </c>
    </row>
    <row r="56" spans="1:13" x14ac:dyDescent="0.2">
      <c r="A56" s="52"/>
      <c r="B56" s="54" t="s">
        <v>90</v>
      </c>
      <c r="C56" s="117">
        <v>180</v>
      </c>
      <c r="D56" s="117">
        <v>26</v>
      </c>
      <c r="E56" s="117">
        <v>25</v>
      </c>
      <c r="F56" s="117">
        <v>24</v>
      </c>
      <c r="G56" s="117">
        <v>34</v>
      </c>
      <c r="H56" s="117">
        <v>23</v>
      </c>
      <c r="I56" s="117">
        <v>28</v>
      </c>
      <c r="J56" s="138">
        <v>33</v>
      </c>
      <c r="K56" s="55">
        <v>29</v>
      </c>
      <c r="L56" s="55">
        <v>38</v>
      </c>
      <c r="M56" s="55">
        <v>28</v>
      </c>
    </row>
    <row r="57" spans="1:13" x14ac:dyDescent="0.2">
      <c r="A57" s="52"/>
      <c r="B57" s="54" t="s">
        <v>91</v>
      </c>
      <c r="C57" s="117">
        <v>1530</v>
      </c>
      <c r="D57" s="117">
        <v>1448</v>
      </c>
      <c r="E57" s="117">
        <v>1502</v>
      </c>
      <c r="F57" s="117">
        <v>1535</v>
      </c>
      <c r="G57" s="117">
        <v>1512</v>
      </c>
      <c r="H57" s="117">
        <v>997</v>
      </c>
      <c r="I57" s="117">
        <v>956</v>
      </c>
      <c r="J57" s="138">
        <v>1000</v>
      </c>
      <c r="K57" s="55">
        <v>811</v>
      </c>
      <c r="L57" s="55">
        <v>1421</v>
      </c>
      <c r="M57" s="55">
        <v>858</v>
      </c>
    </row>
    <row r="58" spans="1:13" x14ac:dyDescent="0.2">
      <c r="A58" s="52"/>
      <c r="B58" s="54" t="s">
        <v>125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38">
        <v>0</v>
      </c>
      <c r="K58" s="55">
        <v>0</v>
      </c>
      <c r="L58" s="55">
        <v>0</v>
      </c>
      <c r="M58" s="55">
        <v>0</v>
      </c>
    </row>
    <row r="59" spans="1:13" x14ac:dyDescent="0.2">
      <c r="A59" s="52"/>
      <c r="B59" s="54" t="s">
        <v>126</v>
      </c>
      <c r="C59" s="117">
        <v>17</v>
      </c>
      <c r="D59" s="117">
        <v>7</v>
      </c>
      <c r="E59" s="117">
        <v>7</v>
      </c>
      <c r="F59" s="117">
        <v>8</v>
      </c>
      <c r="G59" s="117">
        <v>8</v>
      </c>
      <c r="H59" s="117">
        <v>9</v>
      </c>
      <c r="I59" s="117">
        <v>6</v>
      </c>
      <c r="J59" s="138">
        <v>7</v>
      </c>
      <c r="K59" s="55">
        <v>8</v>
      </c>
      <c r="L59" s="55">
        <v>7</v>
      </c>
      <c r="M59" s="55">
        <v>4</v>
      </c>
    </row>
    <row r="60" spans="1:13" x14ac:dyDescent="0.2">
      <c r="A60" s="58"/>
      <c r="B60" s="59" t="s">
        <v>127</v>
      </c>
      <c r="C60" s="117">
        <v>249</v>
      </c>
      <c r="D60" s="117">
        <v>201</v>
      </c>
      <c r="E60" s="117">
        <v>222</v>
      </c>
      <c r="F60" s="117">
        <v>195</v>
      </c>
      <c r="G60" s="117">
        <v>268</v>
      </c>
      <c r="H60" s="117">
        <v>219</v>
      </c>
      <c r="I60" s="117">
        <v>192</v>
      </c>
      <c r="J60" s="138">
        <v>216</v>
      </c>
      <c r="K60" s="60">
        <v>272</v>
      </c>
      <c r="L60" s="60">
        <v>474</v>
      </c>
      <c r="M60" s="55">
        <v>483</v>
      </c>
    </row>
    <row r="61" spans="1:13" x14ac:dyDescent="0.2">
      <c r="A61" s="71"/>
      <c r="B61" s="72" t="s">
        <v>128</v>
      </c>
      <c r="C61" s="132">
        <v>6491</v>
      </c>
      <c r="D61" s="132">
        <v>6017</v>
      </c>
      <c r="E61" s="132">
        <v>7077</v>
      </c>
      <c r="F61" s="132">
        <v>7107</v>
      </c>
      <c r="G61" s="132">
        <v>7974</v>
      </c>
      <c r="H61" s="132">
        <v>8054</v>
      </c>
      <c r="I61" s="132">
        <v>7856</v>
      </c>
      <c r="J61" s="435">
        <v>8357</v>
      </c>
      <c r="K61" s="61">
        <v>7741</v>
      </c>
      <c r="L61" s="61">
        <v>9840</v>
      </c>
      <c r="M61" s="74">
        <v>6995</v>
      </c>
    </row>
    <row r="62" spans="1:13" x14ac:dyDescent="0.2">
      <c r="A62" s="64"/>
      <c r="B62" s="64"/>
      <c r="C62" s="55"/>
      <c r="D62" s="55"/>
      <c r="E62" s="55"/>
      <c r="F62" s="55"/>
      <c r="G62" s="55"/>
      <c r="H62" s="55"/>
      <c r="I62" s="55"/>
      <c r="J62" s="61"/>
      <c r="K62" s="53"/>
      <c r="L62" s="53"/>
      <c r="M62" s="55"/>
    </row>
    <row r="63" spans="1:13" x14ac:dyDescent="0.2">
      <c r="A63" s="70" t="s">
        <v>129</v>
      </c>
      <c r="B63" s="52"/>
      <c r="C63" s="55"/>
      <c r="D63" s="55"/>
      <c r="E63" s="55"/>
      <c r="F63" s="55"/>
      <c r="G63" s="55"/>
      <c r="H63" s="55"/>
      <c r="I63" s="55"/>
      <c r="J63" s="61"/>
      <c r="K63" s="60"/>
      <c r="L63" s="60"/>
      <c r="M63" s="55"/>
    </row>
    <row r="64" spans="1:13" x14ac:dyDescent="0.2">
      <c r="A64" s="65" t="s">
        <v>122</v>
      </c>
      <c r="B64" s="66" t="s">
        <v>130</v>
      </c>
      <c r="C64" s="53">
        <v>4304</v>
      </c>
      <c r="D64" s="53">
        <v>4231</v>
      </c>
      <c r="E64" s="53">
        <v>4356</v>
      </c>
      <c r="F64" s="53">
        <v>4357</v>
      </c>
      <c r="G64" s="53">
        <v>4276</v>
      </c>
      <c r="H64" s="53">
        <v>4585</v>
      </c>
      <c r="I64" s="53">
        <v>4435</v>
      </c>
      <c r="J64" s="434">
        <v>4564</v>
      </c>
      <c r="K64" s="61">
        <v>4006</v>
      </c>
      <c r="L64" s="61">
        <v>4169</v>
      </c>
      <c r="M64" s="53">
        <v>2061</v>
      </c>
    </row>
    <row r="65" spans="1:13" x14ac:dyDescent="0.2">
      <c r="A65" s="52"/>
      <c r="B65" s="54" t="s">
        <v>101</v>
      </c>
      <c r="C65" s="55">
        <v>3657</v>
      </c>
      <c r="D65" s="55">
        <v>3525</v>
      </c>
      <c r="E65" s="55">
        <v>3629</v>
      </c>
      <c r="F65" s="55">
        <v>3631</v>
      </c>
      <c r="G65" s="55">
        <v>3566</v>
      </c>
      <c r="H65" s="55">
        <v>3821</v>
      </c>
      <c r="I65" s="55">
        <v>3694</v>
      </c>
      <c r="J65" s="134">
        <v>3803</v>
      </c>
      <c r="K65" s="61">
        <v>3338</v>
      </c>
      <c r="L65" s="61">
        <v>3473</v>
      </c>
      <c r="M65" s="55">
        <v>1717</v>
      </c>
    </row>
    <row r="66" spans="1:13" x14ac:dyDescent="0.2">
      <c r="A66" s="52"/>
      <c r="B66" s="54" t="s">
        <v>131</v>
      </c>
      <c r="C66" s="55">
        <v>13167</v>
      </c>
      <c r="D66" s="55">
        <v>12872</v>
      </c>
      <c r="E66" s="55">
        <v>13263</v>
      </c>
      <c r="F66" s="55">
        <v>13269</v>
      </c>
      <c r="G66" s="55">
        <v>13028</v>
      </c>
      <c r="H66" s="55">
        <v>13969</v>
      </c>
      <c r="I66" s="55">
        <v>13506</v>
      </c>
      <c r="J66" s="134">
        <v>13895</v>
      </c>
      <c r="K66" s="61">
        <v>12201</v>
      </c>
      <c r="L66" s="61">
        <v>12690</v>
      </c>
      <c r="M66" s="55">
        <v>6279</v>
      </c>
    </row>
    <row r="67" spans="1:13" x14ac:dyDescent="0.2">
      <c r="A67" s="58"/>
      <c r="B67" s="59" t="s">
        <v>132</v>
      </c>
      <c r="C67" s="55">
        <v>1579</v>
      </c>
      <c r="D67" s="55">
        <v>1768</v>
      </c>
      <c r="E67" s="55">
        <v>1820</v>
      </c>
      <c r="F67" s="55">
        <v>1824</v>
      </c>
      <c r="G67" s="55">
        <v>1791</v>
      </c>
      <c r="H67" s="55">
        <v>1919</v>
      </c>
      <c r="I67" s="55">
        <v>1855</v>
      </c>
      <c r="J67" s="136">
        <v>1907</v>
      </c>
      <c r="K67" s="61">
        <v>1674</v>
      </c>
      <c r="L67" s="61">
        <v>1742</v>
      </c>
      <c r="M67" s="60">
        <v>861</v>
      </c>
    </row>
    <row r="68" spans="1:13" x14ac:dyDescent="0.2">
      <c r="A68" s="75"/>
      <c r="B68" s="76" t="s">
        <v>128</v>
      </c>
      <c r="C68" s="74">
        <v>22707</v>
      </c>
      <c r="D68" s="74">
        <v>22396</v>
      </c>
      <c r="E68" s="74">
        <v>23068</v>
      </c>
      <c r="F68" s="74">
        <v>23081</v>
      </c>
      <c r="G68" s="74">
        <v>22661</v>
      </c>
      <c r="H68" s="74">
        <v>24294</v>
      </c>
      <c r="I68" s="74">
        <v>23490</v>
      </c>
      <c r="J68" s="435">
        <v>24169</v>
      </c>
      <c r="K68" s="74">
        <v>21219</v>
      </c>
      <c r="L68" s="74">
        <v>22074</v>
      </c>
      <c r="M68" s="55">
        <v>10918</v>
      </c>
    </row>
    <row r="69" spans="1:13" x14ac:dyDescent="0.2">
      <c r="C69" s="55"/>
      <c r="D69" s="55"/>
      <c r="E69" s="53"/>
      <c r="F69" s="53"/>
      <c r="G69" s="55"/>
      <c r="H69" s="55"/>
      <c r="I69" s="55"/>
      <c r="J69" s="61"/>
      <c r="K69" s="61"/>
      <c r="L69" s="61"/>
      <c r="M69" s="53"/>
    </row>
    <row r="70" spans="1:13" x14ac:dyDescent="0.2">
      <c r="A70" s="41" t="s">
        <v>133</v>
      </c>
      <c r="B70" s="42"/>
      <c r="C70" s="55"/>
      <c r="D70" s="55"/>
      <c r="E70" s="60"/>
      <c r="F70" s="60"/>
      <c r="G70" s="55"/>
      <c r="H70" s="55"/>
      <c r="I70" s="55"/>
      <c r="J70" s="61"/>
      <c r="K70" s="61"/>
      <c r="L70" s="61"/>
      <c r="M70" s="60"/>
    </row>
    <row r="71" spans="1:13" x14ac:dyDescent="0.2">
      <c r="A71" s="44" t="s">
        <v>122</v>
      </c>
      <c r="B71" s="45" t="s">
        <v>119</v>
      </c>
      <c r="C71" s="116">
        <v>30116</v>
      </c>
      <c r="D71" s="116">
        <v>28976</v>
      </c>
      <c r="E71" s="116">
        <v>30552</v>
      </c>
      <c r="F71" s="116">
        <v>31293</v>
      </c>
      <c r="G71" s="116">
        <v>31756</v>
      </c>
      <c r="H71" s="116">
        <v>33063</v>
      </c>
      <c r="I71" s="116">
        <v>32697</v>
      </c>
      <c r="J71" s="434">
        <v>33772</v>
      </c>
      <c r="K71" s="53">
        <v>32541</v>
      </c>
      <c r="L71" s="53">
        <v>32888</v>
      </c>
      <c r="M71" s="55">
        <v>19721</v>
      </c>
    </row>
    <row r="72" spans="1:13" x14ac:dyDescent="0.2">
      <c r="A72" s="48"/>
      <c r="B72" s="69" t="s">
        <v>120</v>
      </c>
      <c r="C72" s="117">
        <v>8389</v>
      </c>
      <c r="D72" s="117">
        <v>7669</v>
      </c>
      <c r="E72" s="117">
        <v>8700</v>
      </c>
      <c r="F72" s="117">
        <v>8836</v>
      </c>
      <c r="G72" s="117">
        <v>8890</v>
      </c>
      <c r="H72" s="117">
        <v>9584</v>
      </c>
      <c r="I72" s="117">
        <v>9264</v>
      </c>
      <c r="J72" s="136">
        <v>9220</v>
      </c>
      <c r="K72" s="60">
        <v>8833</v>
      </c>
      <c r="L72" s="60">
        <v>10148</v>
      </c>
      <c r="M72" s="55">
        <v>7995</v>
      </c>
    </row>
    <row r="73" spans="1:13" x14ac:dyDescent="0.2">
      <c r="A73" s="75"/>
      <c r="B73" s="79" t="s">
        <v>128</v>
      </c>
      <c r="C73" s="132">
        <v>38505</v>
      </c>
      <c r="D73" s="132">
        <v>36645</v>
      </c>
      <c r="E73" s="132">
        <v>39252</v>
      </c>
      <c r="F73" s="132">
        <v>40129</v>
      </c>
      <c r="G73" s="132">
        <v>40646</v>
      </c>
      <c r="H73" s="132">
        <v>42647</v>
      </c>
      <c r="I73" s="132">
        <v>41961</v>
      </c>
      <c r="J73" s="435">
        <v>42992</v>
      </c>
      <c r="K73" s="61">
        <v>41374</v>
      </c>
      <c r="L73" s="61">
        <v>43036</v>
      </c>
      <c r="M73" s="74">
        <v>27716</v>
      </c>
    </row>
    <row r="74" spans="1:13" x14ac:dyDescent="0.2">
      <c r="A74" s="56"/>
      <c r="B74" s="80"/>
      <c r="C74" s="55"/>
      <c r="D74" s="55"/>
      <c r="E74" s="55"/>
      <c r="F74" s="55"/>
      <c r="G74" s="55"/>
      <c r="H74" s="55"/>
      <c r="I74" s="55"/>
      <c r="J74" s="61"/>
      <c r="K74" s="53"/>
      <c r="L74" s="53"/>
      <c r="M74" s="55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61"/>
      <c r="K75" s="55"/>
      <c r="L75" s="55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61"/>
      <c r="K76" s="60"/>
      <c r="L76" s="60"/>
      <c r="M76" s="55"/>
    </row>
    <row r="77" spans="1:13" x14ac:dyDescent="0.2">
      <c r="A77" s="45" t="s">
        <v>122</v>
      </c>
      <c r="B77" s="45" t="s">
        <v>134</v>
      </c>
      <c r="C77" s="116">
        <v>6491</v>
      </c>
      <c r="D77" s="116">
        <v>6017</v>
      </c>
      <c r="E77" s="116">
        <v>7077</v>
      </c>
      <c r="F77" s="116">
        <v>7107</v>
      </c>
      <c r="G77" s="116">
        <v>7974</v>
      </c>
      <c r="H77" s="116">
        <v>8054</v>
      </c>
      <c r="I77" s="116">
        <v>7856</v>
      </c>
      <c r="J77" s="116">
        <v>8357</v>
      </c>
      <c r="K77" s="116">
        <v>7741</v>
      </c>
      <c r="L77" s="116">
        <v>9840</v>
      </c>
      <c r="M77" s="116">
        <v>6995</v>
      </c>
    </row>
    <row r="78" spans="1:13" x14ac:dyDescent="0.2">
      <c r="A78" s="56"/>
      <c r="B78" s="56" t="s">
        <v>135</v>
      </c>
      <c r="C78" s="117">
        <v>22707</v>
      </c>
      <c r="D78" s="117">
        <v>22396</v>
      </c>
      <c r="E78" s="117">
        <v>23068</v>
      </c>
      <c r="F78" s="117">
        <v>23081</v>
      </c>
      <c r="G78" s="117">
        <v>22661</v>
      </c>
      <c r="H78" s="117">
        <v>24294</v>
      </c>
      <c r="I78" s="117">
        <v>23490</v>
      </c>
      <c r="J78" s="117">
        <v>24169</v>
      </c>
      <c r="K78" s="117">
        <v>21219</v>
      </c>
      <c r="L78" s="117">
        <v>22074</v>
      </c>
      <c r="M78" s="117">
        <v>10918</v>
      </c>
    </row>
    <row r="79" spans="1:13" x14ac:dyDescent="0.2">
      <c r="A79" s="78"/>
      <c r="B79" s="78" t="s">
        <v>136</v>
      </c>
      <c r="C79" s="118">
        <v>38505</v>
      </c>
      <c r="D79" s="118">
        <v>36645</v>
      </c>
      <c r="E79" s="118">
        <v>39252</v>
      </c>
      <c r="F79" s="118">
        <v>40129</v>
      </c>
      <c r="G79" s="118">
        <v>40646</v>
      </c>
      <c r="H79" s="118">
        <v>42647</v>
      </c>
      <c r="I79" s="118">
        <v>41961</v>
      </c>
      <c r="J79" s="118">
        <v>42992</v>
      </c>
      <c r="K79" s="118">
        <v>41374</v>
      </c>
      <c r="L79" s="118">
        <v>43036</v>
      </c>
      <c r="M79" s="118">
        <v>27716</v>
      </c>
    </row>
    <row r="80" spans="1:13" x14ac:dyDescent="0.2">
      <c r="A80" s="75"/>
      <c r="B80" s="75" t="s">
        <v>128</v>
      </c>
      <c r="C80" s="60">
        <v>67703</v>
      </c>
      <c r="D80" s="60">
        <v>65058</v>
      </c>
      <c r="E80" s="60">
        <v>69397</v>
      </c>
      <c r="F80" s="60">
        <v>70317</v>
      </c>
      <c r="G80" s="60">
        <v>71281</v>
      </c>
      <c r="H80" s="60">
        <v>74995</v>
      </c>
      <c r="I80" s="60">
        <v>73307</v>
      </c>
      <c r="J80" s="60">
        <v>75518</v>
      </c>
      <c r="K80" s="60">
        <v>70334</v>
      </c>
      <c r="L80" s="60">
        <v>74950</v>
      </c>
      <c r="M80" s="55">
        <v>45629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  <c r="M81" s="45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  <c r="M82" s="56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  <c r="M83" s="78"/>
    </row>
    <row r="84" spans="1:13" x14ac:dyDescent="0.2">
      <c r="A84" s="65" t="s">
        <v>122</v>
      </c>
      <c r="B84" s="66" t="s">
        <v>88</v>
      </c>
      <c r="C84" s="175">
        <f>C91-SUM(C85:C90)</f>
        <v>1691</v>
      </c>
      <c r="D84" s="175">
        <f t="shared" ref="D84:I84" si="0">D91-SUM(D85:D90)</f>
        <v>1689</v>
      </c>
      <c r="E84" s="175">
        <f t="shared" si="0"/>
        <v>2191</v>
      </c>
      <c r="F84" s="175">
        <f t="shared" si="0"/>
        <v>2131</v>
      </c>
      <c r="G84" s="175">
        <f t="shared" si="0"/>
        <v>2285</v>
      </c>
      <c r="H84" s="175">
        <f t="shared" si="0"/>
        <v>2314</v>
      </c>
      <c r="I84" s="175">
        <f t="shared" si="0"/>
        <v>2267</v>
      </c>
      <c r="J84" s="175">
        <f t="shared" ref="J84:K84" si="1">J91-SUM(J85:J90)</f>
        <v>2509</v>
      </c>
      <c r="K84" s="175">
        <f t="shared" si="1"/>
        <v>2549</v>
      </c>
      <c r="L84" s="175">
        <f t="shared" ref="L84:M84" si="2">L91-SUM(L85:L90)</f>
        <v>2811</v>
      </c>
      <c r="M84" s="175">
        <f t="shared" si="2"/>
        <v>1805</v>
      </c>
    </row>
    <row r="85" spans="1:13" x14ac:dyDescent="0.2">
      <c r="A85" s="52"/>
      <c r="B85" s="54" t="s">
        <v>89</v>
      </c>
      <c r="C85" s="57">
        <f>ROUND(C$91*C55/C$61,0)</f>
        <v>1338</v>
      </c>
      <c r="D85" s="57">
        <f t="shared" ref="D85:I85" si="3">ROUND(D$91*D55/D$61,0)</f>
        <v>1238</v>
      </c>
      <c r="E85" s="57">
        <f t="shared" si="3"/>
        <v>1647</v>
      </c>
      <c r="F85" s="57">
        <f t="shared" si="3"/>
        <v>1614</v>
      </c>
      <c r="G85" s="57">
        <f t="shared" si="3"/>
        <v>1697</v>
      </c>
      <c r="H85" s="57">
        <f t="shared" si="3"/>
        <v>1891</v>
      </c>
      <c r="I85" s="57">
        <f t="shared" si="3"/>
        <v>1807</v>
      </c>
      <c r="J85" s="57">
        <f t="shared" ref="J85:K85" si="4">ROUND(J$91*J55/J$61,0)</f>
        <v>1862</v>
      </c>
      <c r="K85" s="57">
        <f t="shared" si="4"/>
        <v>1766</v>
      </c>
      <c r="L85" s="57">
        <f t="shared" ref="L85:M85" si="5">ROUND(L$91*L55/L$61,0)</f>
        <v>1948</v>
      </c>
      <c r="M85" s="57">
        <f t="shared" si="5"/>
        <v>1110</v>
      </c>
    </row>
    <row r="86" spans="1:13" x14ac:dyDescent="0.2">
      <c r="A86" s="52"/>
      <c r="B86" s="54" t="s">
        <v>90</v>
      </c>
      <c r="C86" s="57">
        <f t="shared" ref="C86:I90" si="6">ROUND(C$91*C56/C$61,0)</f>
        <v>121</v>
      </c>
      <c r="D86" s="57">
        <f t="shared" si="6"/>
        <v>18</v>
      </c>
      <c r="E86" s="57">
        <f t="shared" si="6"/>
        <v>18</v>
      </c>
      <c r="F86" s="57">
        <f t="shared" si="6"/>
        <v>17</v>
      </c>
      <c r="G86" s="57">
        <f t="shared" si="6"/>
        <v>22</v>
      </c>
      <c r="H86" s="57">
        <f t="shared" si="6"/>
        <v>14</v>
      </c>
      <c r="I86" s="57">
        <f t="shared" si="6"/>
        <v>17</v>
      </c>
      <c r="J86" s="57">
        <f t="shared" ref="J86:K86" si="7">ROUND(J$91*J56/J$61,0)</f>
        <v>20</v>
      </c>
      <c r="K86" s="57">
        <f t="shared" si="7"/>
        <v>19</v>
      </c>
      <c r="L86" s="57">
        <f t="shared" ref="L86:M86" si="8">ROUND(L$91*L56/L$61,0)</f>
        <v>23</v>
      </c>
      <c r="M86" s="57">
        <f t="shared" si="8"/>
        <v>15</v>
      </c>
    </row>
    <row r="87" spans="1:13" x14ac:dyDescent="0.2">
      <c r="A87" s="52"/>
      <c r="B87" s="54" t="s">
        <v>91</v>
      </c>
      <c r="C87" s="57">
        <f t="shared" si="6"/>
        <v>1026</v>
      </c>
      <c r="D87" s="57">
        <f t="shared" si="6"/>
        <v>978</v>
      </c>
      <c r="E87" s="57">
        <f t="shared" si="6"/>
        <v>1083</v>
      </c>
      <c r="F87" s="57">
        <f t="shared" si="6"/>
        <v>1076</v>
      </c>
      <c r="G87" s="57">
        <f t="shared" si="6"/>
        <v>978</v>
      </c>
      <c r="H87" s="57">
        <f t="shared" si="6"/>
        <v>616</v>
      </c>
      <c r="I87" s="57">
        <f t="shared" si="6"/>
        <v>584</v>
      </c>
      <c r="J87" s="57">
        <f t="shared" ref="J87:K87" si="9">ROUND(J$91*J57/J$61,0)</f>
        <v>615</v>
      </c>
      <c r="K87" s="57">
        <f t="shared" si="9"/>
        <v>529</v>
      </c>
      <c r="L87" s="57">
        <f t="shared" ref="L87:M87" si="10">ROUND(L$91*L57/L$61,0)</f>
        <v>856</v>
      </c>
      <c r="M87" s="57">
        <f t="shared" si="10"/>
        <v>445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11</v>
      </c>
      <c r="D89" s="57">
        <f t="shared" si="6"/>
        <v>5</v>
      </c>
      <c r="E89" s="57">
        <f t="shared" si="6"/>
        <v>5</v>
      </c>
      <c r="F89" s="57">
        <f t="shared" si="6"/>
        <v>6</v>
      </c>
      <c r="G89" s="57">
        <f t="shared" si="6"/>
        <v>5</v>
      </c>
      <c r="H89" s="57">
        <f t="shared" si="6"/>
        <v>6</v>
      </c>
      <c r="I89" s="57">
        <f t="shared" si="6"/>
        <v>4</v>
      </c>
      <c r="J89" s="57">
        <f t="shared" ref="J89:K89" si="13">ROUND(J$91*J59/J$61,0)</f>
        <v>4</v>
      </c>
      <c r="K89" s="57">
        <f t="shared" si="13"/>
        <v>5</v>
      </c>
      <c r="L89" s="57">
        <f t="shared" ref="L89:M89" si="14">ROUND(L$91*L59/L$61,0)</f>
        <v>4</v>
      </c>
      <c r="M89" s="57">
        <f t="shared" si="14"/>
        <v>2</v>
      </c>
    </row>
    <row r="90" spans="1:13" x14ac:dyDescent="0.2">
      <c r="A90" s="58"/>
      <c r="B90" s="59" t="s">
        <v>94</v>
      </c>
      <c r="C90" s="57">
        <f t="shared" si="6"/>
        <v>167</v>
      </c>
      <c r="D90" s="57">
        <f t="shared" si="6"/>
        <v>136</v>
      </c>
      <c r="E90" s="57">
        <f t="shared" si="6"/>
        <v>160</v>
      </c>
      <c r="F90" s="57">
        <f t="shared" si="6"/>
        <v>137</v>
      </c>
      <c r="G90" s="57">
        <f t="shared" si="6"/>
        <v>173</v>
      </c>
      <c r="H90" s="57">
        <f t="shared" si="6"/>
        <v>135</v>
      </c>
      <c r="I90" s="57">
        <f t="shared" si="6"/>
        <v>117</v>
      </c>
      <c r="J90" s="57">
        <f t="shared" ref="J90:K90" si="15">ROUND(J$91*J60/J$61,0)</f>
        <v>133</v>
      </c>
      <c r="K90" s="57">
        <f t="shared" si="15"/>
        <v>177</v>
      </c>
      <c r="L90" s="57">
        <f t="shared" ref="L90:M90" si="16">ROUND(L$91*L60/L$61,0)</f>
        <v>286</v>
      </c>
      <c r="M90" s="57">
        <f t="shared" si="16"/>
        <v>251</v>
      </c>
    </row>
    <row r="91" spans="1:13" x14ac:dyDescent="0.2">
      <c r="A91" s="71"/>
      <c r="B91" s="72" t="s">
        <v>128</v>
      </c>
      <c r="C91" s="301">
        <f>C106</f>
        <v>4354</v>
      </c>
      <c r="D91" s="301">
        <f t="shared" ref="D91:I91" si="17">D106</f>
        <v>4064</v>
      </c>
      <c r="E91" s="301">
        <f t="shared" si="17"/>
        <v>5104</v>
      </c>
      <c r="F91" s="301">
        <f t="shared" si="17"/>
        <v>4981</v>
      </c>
      <c r="G91" s="301">
        <f t="shared" si="17"/>
        <v>5160</v>
      </c>
      <c r="H91" s="301">
        <f t="shared" si="17"/>
        <v>4976</v>
      </c>
      <c r="I91" s="301">
        <f t="shared" si="17"/>
        <v>4796</v>
      </c>
      <c r="J91" s="301">
        <f t="shared" ref="J91:K91" si="18">J106</f>
        <v>5143</v>
      </c>
      <c r="K91" s="301">
        <f t="shared" si="18"/>
        <v>5045</v>
      </c>
      <c r="L91" s="301">
        <f t="shared" ref="L91:M91" si="19">L106</f>
        <v>5928</v>
      </c>
      <c r="M91" s="301">
        <f t="shared" si="19"/>
        <v>3628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2787</v>
      </c>
      <c r="D94" s="175">
        <f t="shared" ref="D94:I94" si="20">D98-SUM(D95:D97)</f>
        <v>2802</v>
      </c>
      <c r="E94" s="175">
        <f t="shared" si="20"/>
        <v>2863</v>
      </c>
      <c r="F94" s="175">
        <f t="shared" si="20"/>
        <v>2834</v>
      </c>
      <c r="G94" s="175">
        <f t="shared" si="20"/>
        <v>2799</v>
      </c>
      <c r="H94" s="175">
        <f t="shared" si="20"/>
        <v>3152</v>
      </c>
      <c r="I94" s="175">
        <f t="shared" si="20"/>
        <v>3456</v>
      </c>
      <c r="J94" s="175">
        <f t="shared" ref="J94:K94" si="21">J98-SUM(J95:J97)</f>
        <v>3562</v>
      </c>
      <c r="K94" s="175">
        <f t="shared" si="21"/>
        <v>3116</v>
      </c>
      <c r="L94" s="175">
        <f t="shared" ref="L94:M94" si="22">L98-SUM(L95:L97)</f>
        <v>3447</v>
      </c>
      <c r="M94" s="175">
        <f t="shared" si="22"/>
        <v>3102</v>
      </c>
    </row>
    <row r="95" spans="1:13" x14ac:dyDescent="0.2">
      <c r="A95" s="52"/>
      <c r="B95" s="54" t="s">
        <v>101</v>
      </c>
      <c r="C95" s="57">
        <f>ROUND(C$98*C65/C$68,0)</f>
        <v>2367</v>
      </c>
      <c r="D95" s="57">
        <f t="shared" ref="D95:I95" si="23">ROUND(D$98*D65/D$68,0)</f>
        <v>2334</v>
      </c>
      <c r="E95" s="57">
        <f t="shared" si="23"/>
        <v>2386</v>
      </c>
      <c r="F95" s="57">
        <f t="shared" si="23"/>
        <v>2362</v>
      </c>
      <c r="G95" s="57">
        <f t="shared" si="23"/>
        <v>2334</v>
      </c>
      <c r="H95" s="57">
        <f t="shared" si="23"/>
        <v>2627</v>
      </c>
      <c r="I95" s="57">
        <f t="shared" si="23"/>
        <v>2879</v>
      </c>
      <c r="J95" s="57">
        <f t="shared" ref="J95:K95" si="24">ROUND(J$98*J65/J$68,0)</f>
        <v>2968</v>
      </c>
      <c r="K95" s="57">
        <f t="shared" si="24"/>
        <v>2597</v>
      </c>
      <c r="L95" s="57">
        <f t="shared" ref="L95:M95" si="25">ROUND(L$98*L65/L$68,0)</f>
        <v>2872</v>
      </c>
      <c r="M95" s="57">
        <f t="shared" si="25"/>
        <v>2585</v>
      </c>
    </row>
    <row r="96" spans="1:13" x14ac:dyDescent="0.2">
      <c r="A96" s="52"/>
      <c r="B96" s="54" t="s">
        <v>102</v>
      </c>
      <c r="C96" s="57">
        <f t="shared" ref="C96:I97" si="26">ROUND(C$98*C66/C$68,0)</f>
        <v>8523</v>
      </c>
      <c r="D96" s="57">
        <f t="shared" si="26"/>
        <v>8525</v>
      </c>
      <c r="E96" s="57">
        <f t="shared" si="26"/>
        <v>8719</v>
      </c>
      <c r="F96" s="57">
        <f t="shared" si="26"/>
        <v>8633</v>
      </c>
      <c r="G96" s="57">
        <f t="shared" si="26"/>
        <v>8528</v>
      </c>
      <c r="H96" s="57">
        <f t="shared" si="26"/>
        <v>9602</v>
      </c>
      <c r="I96" s="57">
        <f t="shared" si="26"/>
        <v>10525</v>
      </c>
      <c r="J96" s="57">
        <f t="shared" ref="J96:K96" si="27">ROUND(J$98*J66/J$68,0)</f>
        <v>10843</v>
      </c>
      <c r="K96" s="57">
        <f t="shared" si="27"/>
        <v>9491</v>
      </c>
      <c r="L96" s="57">
        <f t="shared" ref="L96:M96" si="28">ROUND(L$98*L66/L$68,0)</f>
        <v>10492</v>
      </c>
      <c r="M96" s="57">
        <f t="shared" si="28"/>
        <v>9452</v>
      </c>
    </row>
    <row r="97" spans="1:13" x14ac:dyDescent="0.2">
      <c r="A97" s="58"/>
      <c r="B97" s="59" t="s">
        <v>94</v>
      </c>
      <c r="C97" s="57">
        <f t="shared" si="26"/>
        <v>1022</v>
      </c>
      <c r="D97" s="57">
        <f t="shared" si="26"/>
        <v>1171</v>
      </c>
      <c r="E97" s="57">
        <f t="shared" si="26"/>
        <v>1196</v>
      </c>
      <c r="F97" s="57">
        <f t="shared" si="26"/>
        <v>1187</v>
      </c>
      <c r="G97" s="57">
        <f t="shared" si="26"/>
        <v>1172</v>
      </c>
      <c r="H97" s="57">
        <f t="shared" si="26"/>
        <v>1319</v>
      </c>
      <c r="I97" s="57">
        <f t="shared" si="26"/>
        <v>1446</v>
      </c>
      <c r="J97" s="57">
        <f t="shared" ref="J97:K97" si="29">ROUND(J$98*J67/J$68,0)</f>
        <v>1488</v>
      </c>
      <c r="K97" s="57">
        <f t="shared" si="29"/>
        <v>1302</v>
      </c>
      <c r="L97" s="57">
        <f t="shared" ref="L97:M97" si="30">ROUND(L$98*L67/L$68,0)</f>
        <v>1440</v>
      </c>
      <c r="M97" s="57">
        <f t="shared" si="30"/>
        <v>1296</v>
      </c>
    </row>
    <row r="98" spans="1:13" x14ac:dyDescent="0.2">
      <c r="A98" s="75"/>
      <c r="B98" s="76" t="s">
        <v>128</v>
      </c>
      <c r="C98" s="301">
        <f>C107</f>
        <v>14699</v>
      </c>
      <c r="D98" s="301">
        <f t="shared" ref="D98:I98" si="31">D107</f>
        <v>14832</v>
      </c>
      <c r="E98" s="301">
        <f t="shared" si="31"/>
        <v>15164</v>
      </c>
      <c r="F98" s="301">
        <f t="shared" si="31"/>
        <v>15016</v>
      </c>
      <c r="G98" s="301">
        <f t="shared" si="31"/>
        <v>14833</v>
      </c>
      <c r="H98" s="301">
        <f t="shared" si="31"/>
        <v>16700</v>
      </c>
      <c r="I98" s="301">
        <f t="shared" si="31"/>
        <v>18306</v>
      </c>
      <c r="J98" s="301">
        <f t="shared" ref="J98:K98" si="32">J107</f>
        <v>18861</v>
      </c>
      <c r="K98" s="301">
        <f t="shared" si="32"/>
        <v>16506</v>
      </c>
      <c r="L98" s="301">
        <f t="shared" ref="L98:M98" si="33">L107</f>
        <v>18251</v>
      </c>
      <c r="M98" s="301">
        <f t="shared" si="33"/>
        <v>16435</v>
      </c>
    </row>
    <row r="99" spans="1:13" x14ac:dyDescent="0.2">
      <c r="C99" s="77"/>
      <c r="D99" s="77"/>
      <c r="E99" s="217"/>
      <c r="F99" s="217"/>
      <c r="G99" s="217"/>
      <c r="H99" s="217"/>
      <c r="I99" s="217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</row>
    <row r="101" spans="1:13" x14ac:dyDescent="0.2">
      <c r="A101" s="44" t="s">
        <v>122</v>
      </c>
      <c r="B101" s="45" t="s">
        <v>119</v>
      </c>
      <c r="C101" s="175">
        <f>C103-C102</f>
        <v>25638</v>
      </c>
      <c r="D101" s="175">
        <f t="shared" ref="D101:I101" si="34">D103-D102</f>
        <v>24300</v>
      </c>
      <c r="E101" s="175">
        <f t="shared" si="34"/>
        <v>25278</v>
      </c>
      <c r="F101" s="175">
        <f t="shared" si="34"/>
        <v>25115</v>
      </c>
      <c r="G101" s="175">
        <f t="shared" si="34"/>
        <v>24577</v>
      </c>
      <c r="H101" s="175">
        <f t="shared" si="34"/>
        <v>26289</v>
      </c>
      <c r="I101" s="175">
        <f t="shared" si="34"/>
        <v>26944</v>
      </c>
      <c r="J101" s="175">
        <f t="shared" ref="J101:K101" si="35">J103-J102</f>
        <v>27470</v>
      </c>
      <c r="K101" s="175">
        <f t="shared" si="35"/>
        <v>24913</v>
      </c>
      <c r="L101" s="175">
        <f t="shared" ref="L101:M101" si="36">L103-L102</f>
        <v>25287</v>
      </c>
      <c r="M101" s="175">
        <f t="shared" si="36"/>
        <v>15716</v>
      </c>
    </row>
    <row r="102" spans="1:13" x14ac:dyDescent="0.2">
      <c r="A102" s="48"/>
      <c r="B102" s="69" t="s">
        <v>120</v>
      </c>
      <c r="C102" s="62">
        <f>ROUND(C$103*C72/C$73,0)</f>
        <v>7141</v>
      </c>
      <c r="D102" s="62">
        <f t="shared" ref="D102:I102" si="37">ROUND(D$103*D72/D$73,0)</f>
        <v>6432</v>
      </c>
      <c r="E102" s="62">
        <f t="shared" si="37"/>
        <v>7198</v>
      </c>
      <c r="F102" s="62">
        <f t="shared" si="37"/>
        <v>7091</v>
      </c>
      <c r="G102" s="62">
        <f t="shared" si="37"/>
        <v>6880</v>
      </c>
      <c r="H102" s="62">
        <f t="shared" si="37"/>
        <v>7620</v>
      </c>
      <c r="I102" s="62">
        <f t="shared" si="37"/>
        <v>7634</v>
      </c>
      <c r="J102" s="62">
        <f t="shared" ref="J102:K102" si="38">ROUND(J$103*J72/J$73,0)</f>
        <v>7500</v>
      </c>
      <c r="K102" s="62">
        <f t="shared" si="38"/>
        <v>6763</v>
      </c>
      <c r="L102" s="62">
        <f t="shared" ref="L102:M102" si="39">ROUND(L$103*L72/L$73,0)</f>
        <v>7802</v>
      </c>
      <c r="M102" s="62">
        <f t="shared" si="39"/>
        <v>6372</v>
      </c>
    </row>
    <row r="103" spans="1:13" x14ac:dyDescent="0.2">
      <c r="A103" s="75"/>
      <c r="B103" s="79" t="s">
        <v>128</v>
      </c>
      <c r="C103" s="301">
        <f>C108</f>
        <v>32779</v>
      </c>
      <c r="D103" s="301">
        <f t="shared" ref="D103:I103" si="40">D108</f>
        <v>30732</v>
      </c>
      <c r="E103" s="301">
        <f t="shared" si="40"/>
        <v>32476</v>
      </c>
      <c r="F103" s="301">
        <f t="shared" si="40"/>
        <v>32206</v>
      </c>
      <c r="G103" s="301">
        <f t="shared" si="40"/>
        <v>31457</v>
      </c>
      <c r="H103" s="301">
        <f t="shared" si="40"/>
        <v>33909</v>
      </c>
      <c r="I103" s="301">
        <f t="shared" si="40"/>
        <v>34578</v>
      </c>
      <c r="J103" s="301">
        <f t="shared" ref="J103:K103" si="41">J108</f>
        <v>34970</v>
      </c>
      <c r="K103" s="301">
        <f t="shared" si="41"/>
        <v>31676</v>
      </c>
      <c r="L103" s="301">
        <f t="shared" ref="L103:M103" si="42">L108</f>
        <v>33089</v>
      </c>
      <c r="M103" s="301">
        <f t="shared" si="42"/>
        <v>22088</v>
      </c>
    </row>
    <row r="104" spans="1:13" x14ac:dyDescent="0.2">
      <c r="C104" s="56"/>
      <c r="D104" s="56"/>
      <c r="E104" s="217"/>
      <c r="F104" s="217"/>
      <c r="G104" s="217"/>
      <c r="H104" s="217"/>
      <c r="I104" s="217"/>
    </row>
    <row r="105" spans="1:13" x14ac:dyDescent="0.2">
      <c r="A105" s="41" t="s">
        <v>451</v>
      </c>
      <c r="C105" s="56"/>
      <c r="D105" s="56"/>
      <c r="E105" s="217"/>
      <c r="F105" s="217"/>
      <c r="G105" s="217"/>
      <c r="H105" s="217"/>
      <c r="I105" s="217"/>
    </row>
    <row r="106" spans="1:13" x14ac:dyDescent="0.2">
      <c r="A106" s="129" t="s">
        <v>122</v>
      </c>
      <c r="B106" s="129" t="s">
        <v>134</v>
      </c>
      <c r="C106" s="175">
        <f>地域観光消費2!D33</f>
        <v>4354</v>
      </c>
      <c r="D106" s="175">
        <f>地域観光消費2!E33</f>
        <v>4064</v>
      </c>
      <c r="E106" s="175">
        <f>地域観光消費2!F33</f>
        <v>5104</v>
      </c>
      <c r="F106" s="175">
        <f>地域観光消費2!G33</f>
        <v>4981</v>
      </c>
      <c r="G106" s="175">
        <f>地域観光消費2!H33</f>
        <v>5160</v>
      </c>
      <c r="H106" s="175">
        <f>地域観光消費2!I33</f>
        <v>4976</v>
      </c>
      <c r="I106" s="175">
        <f>地域観光消費2!J33</f>
        <v>4796</v>
      </c>
      <c r="J106" s="175">
        <f>地域観光消費2!K33</f>
        <v>5143</v>
      </c>
      <c r="K106" s="175">
        <f>地域観光消費2!L33</f>
        <v>5045</v>
      </c>
      <c r="L106" s="175">
        <f>地域観光消費2!M33</f>
        <v>5928</v>
      </c>
      <c r="M106" s="175">
        <f>地域観光消費2!N33</f>
        <v>3628</v>
      </c>
    </row>
    <row r="107" spans="1:13" x14ac:dyDescent="0.2">
      <c r="A107" s="85"/>
      <c r="B107" s="85" t="s">
        <v>135</v>
      </c>
      <c r="C107" s="57">
        <f>地域観光消費2!D34</f>
        <v>14699</v>
      </c>
      <c r="D107" s="57">
        <f>地域観光消費2!E34</f>
        <v>14832</v>
      </c>
      <c r="E107" s="57">
        <f>地域観光消費2!F34</f>
        <v>15164</v>
      </c>
      <c r="F107" s="57">
        <f>地域観光消費2!G34</f>
        <v>15016</v>
      </c>
      <c r="G107" s="57">
        <f>地域観光消費2!H34</f>
        <v>14833</v>
      </c>
      <c r="H107" s="57">
        <f>地域観光消費2!I34</f>
        <v>16700</v>
      </c>
      <c r="I107" s="57">
        <f>地域観光消費2!J34</f>
        <v>18306</v>
      </c>
      <c r="J107" s="57">
        <f>地域観光消費2!K34</f>
        <v>18861</v>
      </c>
      <c r="K107" s="57">
        <f>地域観光消費2!L34</f>
        <v>16506</v>
      </c>
      <c r="L107" s="57">
        <f>地域観光消費2!M34</f>
        <v>18251</v>
      </c>
      <c r="M107" s="57">
        <f>地域観光消費2!N34</f>
        <v>16435</v>
      </c>
    </row>
    <row r="108" spans="1:13" x14ac:dyDescent="0.2">
      <c r="A108" s="130"/>
      <c r="B108" s="130" t="s">
        <v>136</v>
      </c>
      <c r="C108" s="62">
        <f>地域観光消費2!D35</f>
        <v>32779</v>
      </c>
      <c r="D108" s="62">
        <f>地域観光消費2!E35</f>
        <v>30732</v>
      </c>
      <c r="E108" s="62">
        <f>地域観光消費2!F35</f>
        <v>32476</v>
      </c>
      <c r="F108" s="62">
        <f>地域観光消費2!G35</f>
        <v>32206</v>
      </c>
      <c r="G108" s="62">
        <f>地域観光消費2!H35</f>
        <v>31457</v>
      </c>
      <c r="H108" s="62">
        <f>地域観光消費2!I35</f>
        <v>33909</v>
      </c>
      <c r="I108" s="62">
        <f>地域観光消費2!J35</f>
        <v>34578</v>
      </c>
      <c r="J108" s="62">
        <f>地域観光消費2!K35</f>
        <v>34970</v>
      </c>
      <c r="K108" s="62">
        <f>地域観光消費2!L35</f>
        <v>31676</v>
      </c>
      <c r="L108" s="62">
        <f>地域観光消費2!M35</f>
        <v>33089</v>
      </c>
      <c r="M108" s="62">
        <f>地域観光消費2!N35</f>
        <v>22088</v>
      </c>
    </row>
    <row r="109" spans="1:13" x14ac:dyDescent="0.2">
      <c r="A109" s="131"/>
      <c r="B109" s="131" t="s">
        <v>128</v>
      </c>
      <c r="C109" s="62">
        <f>SUM(C106:C108)</f>
        <v>51832</v>
      </c>
      <c r="D109" s="62">
        <f t="shared" ref="D109:I109" si="43">SUM(D106:D108)</f>
        <v>49628</v>
      </c>
      <c r="E109" s="62">
        <f t="shared" si="43"/>
        <v>52744</v>
      </c>
      <c r="F109" s="62">
        <f t="shared" si="43"/>
        <v>52203</v>
      </c>
      <c r="G109" s="62">
        <f t="shared" si="43"/>
        <v>51450</v>
      </c>
      <c r="H109" s="62">
        <f t="shared" si="43"/>
        <v>55585</v>
      </c>
      <c r="I109" s="62">
        <f t="shared" si="43"/>
        <v>57680</v>
      </c>
      <c r="J109" s="62">
        <f t="shared" ref="J109:K109" si="44">SUM(J106:J108)</f>
        <v>58974</v>
      </c>
      <c r="K109" s="62">
        <f t="shared" si="44"/>
        <v>53227</v>
      </c>
      <c r="L109" s="62">
        <f t="shared" ref="L109:M109" si="45">SUM(L106:L108)</f>
        <v>57268</v>
      </c>
      <c r="M109" s="62">
        <f t="shared" si="45"/>
        <v>42151</v>
      </c>
    </row>
    <row r="111" spans="1:13" x14ac:dyDescent="0.2">
      <c r="B111" s="61"/>
      <c r="C111" s="61"/>
      <c r="D111" s="61"/>
      <c r="E111" s="61"/>
      <c r="F111" s="61"/>
      <c r="G111" s="61"/>
      <c r="H111" s="61"/>
      <c r="I111" s="61"/>
    </row>
    <row r="112" spans="1:13" x14ac:dyDescent="0.2">
      <c r="A112" s="128" t="s">
        <v>21</v>
      </c>
      <c r="B112" s="53" t="s">
        <v>206</v>
      </c>
      <c r="C112" s="53">
        <f>市町入込数2!D28</f>
        <v>637000</v>
      </c>
      <c r="D112" s="53">
        <f>市町入込数2!E28</f>
        <v>502218</v>
      </c>
      <c r="E112" s="53">
        <f>市町入込数2!F28</f>
        <v>599208</v>
      </c>
      <c r="F112" s="53">
        <f>市町入込数2!G28</f>
        <v>593204</v>
      </c>
      <c r="G112" s="53">
        <f>市町入込数2!H28</f>
        <v>604480</v>
      </c>
      <c r="H112" s="53">
        <f>市町入込数2!I28</f>
        <v>558953</v>
      </c>
      <c r="I112" s="53">
        <f>市町入込数2!J28</f>
        <v>535533</v>
      </c>
      <c r="J112" s="53">
        <f>市町入込数2!K28</f>
        <v>518594</v>
      </c>
      <c r="K112" s="53">
        <f>市町入込数2!L28</f>
        <v>497697</v>
      </c>
      <c r="L112" s="53">
        <f>市町入込数2!M28</f>
        <v>483077</v>
      </c>
      <c r="M112" s="53">
        <f>市町入込数2!N28</f>
        <v>281427</v>
      </c>
    </row>
    <row r="113" spans="1:13" x14ac:dyDescent="0.2">
      <c r="A113" s="89"/>
      <c r="B113" s="60" t="s">
        <v>207</v>
      </c>
      <c r="C113" s="60">
        <f>市町入込数2!O28</f>
        <v>109000</v>
      </c>
      <c r="D113" s="60">
        <f>市町入込数2!P28</f>
        <v>118739</v>
      </c>
      <c r="E113" s="60">
        <f>市町入込数2!Q28</f>
        <v>120738</v>
      </c>
      <c r="F113" s="60">
        <f>市町入込数2!R28</f>
        <v>121315</v>
      </c>
      <c r="G113" s="60">
        <f>市町入込数2!S28</f>
        <v>113211</v>
      </c>
      <c r="H113" s="60">
        <f>市町入込数2!T28</f>
        <v>105902</v>
      </c>
      <c r="I113" s="60">
        <f>市町入込数2!U28</f>
        <v>102515</v>
      </c>
      <c r="J113" s="60">
        <f>市町入込数2!V28</f>
        <v>118157</v>
      </c>
      <c r="K113" s="60">
        <f>市町入込数2!W28</f>
        <v>117903</v>
      </c>
      <c r="L113" s="60">
        <f>市町入込数2!X28</f>
        <v>123790</v>
      </c>
      <c r="M113" s="60">
        <f>市町入込数2!Y28</f>
        <v>100492</v>
      </c>
    </row>
    <row r="114" spans="1:13" x14ac:dyDescent="0.2">
      <c r="A114" s="45"/>
      <c r="B114" s="53" t="s">
        <v>199</v>
      </c>
      <c r="C114" s="53">
        <v>90</v>
      </c>
      <c r="D114" s="53">
        <v>97</v>
      </c>
      <c r="E114" s="53">
        <v>99</v>
      </c>
      <c r="F114" s="53">
        <v>100</v>
      </c>
      <c r="G114" s="53">
        <v>93</v>
      </c>
      <c r="H114" s="53">
        <v>85</v>
      </c>
      <c r="I114" s="96">
        <v>80</v>
      </c>
      <c r="J114" s="86">
        <f>宿泊者数!Z19</f>
        <v>98</v>
      </c>
      <c r="K114" s="86">
        <f>宿泊者数!Z42</f>
        <v>97.8</v>
      </c>
      <c r="L114" s="86">
        <f>宿泊者数!Z65</f>
        <v>103.947</v>
      </c>
      <c r="M114" s="86">
        <f>宿泊者数!Z88</f>
        <v>88.971000000000004</v>
      </c>
    </row>
    <row r="115" spans="1:13" x14ac:dyDescent="0.2">
      <c r="A115" s="56"/>
      <c r="B115" s="55" t="s">
        <v>200</v>
      </c>
      <c r="C115" s="55">
        <v>6</v>
      </c>
      <c r="D115" s="55">
        <v>6</v>
      </c>
      <c r="E115" s="55">
        <v>6</v>
      </c>
      <c r="F115" s="55">
        <v>6</v>
      </c>
      <c r="G115" s="55">
        <v>9</v>
      </c>
      <c r="H115" s="55">
        <v>10</v>
      </c>
      <c r="I115" s="95">
        <v>12</v>
      </c>
      <c r="J115" s="86">
        <f>宿泊者数!Z20</f>
        <v>9</v>
      </c>
      <c r="K115" s="86">
        <f>宿泊者数!Z43</f>
        <v>8.7010000000000005</v>
      </c>
      <c r="L115" s="86">
        <f>宿泊者数!Z66</f>
        <v>8.7110000000000003</v>
      </c>
      <c r="M115" s="86">
        <f>宿泊者数!Z89</f>
        <v>5.0069999999999997</v>
      </c>
    </row>
    <row r="116" spans="1:13" x14ac:dyDescent="0.2">
      <c r="A116" s="56"/>
      <c r="B116" s="55" t="s">
        <v>201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95">
        <v>0</v>
      </c>
      <c r="J116" s="86">
        <f>宿泊者数!Z21</f>
        <v>0</v>
      </c>
      <c r="K116" s="86">
        <f>宿泊者数!Z44</f>
        <v>0</v>
      </c>
      <c r="L116" s="86">
        <f>宿泊者数!Z67</f>
        <v>0</v>
      </c>
      <c r="M116" s="86">
        <f>宿泊者数!Z90</f>
        <v>0</v>
      </c>
    </row>
    <row r="117" spans="1:13" x14ac:dyDescent="0.2">
      <c r="A117" s="56"/>
      <c r="B117" s="55" t="s">
        <v>202</v>
      </c>
      <c r="C117" s="55">
        <v>13</v>
      </c>
      <c r="D117" s="55">
        <v>16</v>
      </c>
      <c r="E117" s="55">
        <v>16</v>
      </c>
      <c r="F117" s="55">
        <v>15</v>
      </c>
      <c r="G117" s="55">
        <v>11</v>
      </c>
      <c r="H117" s="55">
        <v>11</v>
      </c>
      <c r="I117" s="95">
        <v>11</v>
      </c>
      <c r="J117" s="86">
        <f>宿泊者数!Z22</f>
        <v>11</v>
      </c>
      <c r="K117" s="86">
        <f>宿泊者数!Z45</f>
        <v>11.401999999999999</v>
      </c>
      <c r="L117" s="86">
        <f>宿泊者数!Z68</f>
        <v>11.132</v>
      </c>
      <c r="M117" s="86">
        <f>宿泊者数!Z91</f>
        <v>6.5140000000000002</v>
      </c>
    </row>
    <row r="118" spans="1:13" x14ac:dyDescent="0.2">
      <c r="A118" s="56"/>
      <c r="B118" s="55" t="s">
        <v>203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95">
        <v>0</v>
      </c>
      <c r="J118" s="86">
        <f>宿泊者数!Z23</f>
        <v>0</v>
      </c>
      <c r="K118" s="86">
        <f>宿泊者数!Z46</f>
        <v>0</v>
      </c>
      <c r="L118" s="86">
        <f>宿泊者数!Z69</f>
        <v>0</v>
      </c>
      <c r="M118" s="86">
        <f>宿泊者数!Z92</f>
        <v>0</v>
      </c>
    </row>
    <row r="119" spans="1:13" x14ac:dyDescent="0.2">
      <c r="A119" s="56"/>
      <c r="B119" s="55" t="s">
        <v>204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95">
        <v>0</v>
      </c>
      <c r="J119" s="86">
        <f>宿泊者数!Z24</f>
        <v>0</v>
      </c>
      <c r="K119" s="86">
        <f>宿泊者数!Z47</f>
        <v>0</v>
      </c>
      <c r="L119" s="86">
        <f>宿泊者数!Z70</f>
        <v>0</v>
      </c>
      <c r="M119" s="86">
        <f>宿泊者数!Z93</f>
        <v>0</v>
      </c>
    </row>
    <row r="120" spans="1:13" x14ac:dyDescent="0.2">
      <c r="A120" s="78"/>
      <c r="B120" s="60" t="s">
        <v>205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97">
        <v>0</v>
      </c>
      <c r="J120" s="86">
        <f>宿泊者数!Z25</f>
        <v>0</v>
      </c>
      <c r="K120" s="86">
        <f>宿泊者数!Z48</f>
        <v>0</v>
      </c>
      <c r="L120" s="86">
        <f>宿泊者数!Z71</f>
        <v>0</v>
      </c>
      <c r="M120" s="86">
        <f>宿泊者数!Z94</f>
        <v>0</v>
      </c>
    </row>
    <row r="121" spans="1:13" x14ac:dyDescent="0.2">
      <c r="A121" s="111" t="s">
        <v>20</v>
      </c>
      <c r="B121" s="53" t="s">
        <v>206</v>
      </c>
      <c r="C121" s="53">
        <f>市町入込数2!D29</f>
        <v>1790000</v>
      </c>
      <c r="D121" s="53">
        <f>市町入込数2!E29</f>
        <v>1858560</v>
      </c>
      <c r="E121" s="53">
        <f>市町入込数2!F29</f>
        <v>1948721</v>
      </c>
      <c r="F121" s="53">
        <f>市町入込数2!G29</f>
        <v>1964026</v>
      </c>
      <c r="G121" s="53">
        <f>市町入込数2!H29</f>
        <v>2026893</v>
      </c>
      <c r="H121" s="53">
        <f>市町入込数2!I29</f>
        <v>2095732</v>
      </c>
      <c r="I121" s="53">
        <f>市町入込数2!J29</f>
        <v>2146080</v>
      </c>
      <c r="J121" s="53">
        <f>市町入込数2!K29</f>
        <v>2124175</v>
      </c>
      <c r="K121" s="53">
        <f>市町入込数2!L29</f>
        <v>1963920</v>
      </c>
      <c r="L121" s="53">
        <f>市町入込数2!M29</f>
        <v>1915893</v>
      </c>
      <c r="M121" s="53">
        <f>市町入込数2!N29</f>
        <v>1105197</v>
      </c>
    </row>
    <row r="122" spans="1:13" x14ac:dyDescent="0.2">
      <c r="A122" s="89"/>
      <c r="B122" s="60" t="s">
        <v>207</v>
      </c>
      <c r="C122" s="60">
        <f>市町入込数2!O29</f>
        <v>92000</v>
      </c>
      <c r="D122" s="60">
        <f>市町入込数2!P29</f>
        <v>56687</v>
      </c>
      <c r="E122" s="60">
        <f>市町入込数2!Q29</f>
        <v>52293</v>
      </c>
      <c r="F122" s="60">
        <f>市町入込数2!R29</f>
        <v>47009</v>
      </c>
      <c r="G122" s="60">
        <f>市町入込数2!S29</f>
        <v>44066</v>
      </c>
      <c r="H122" s="60">
        <f>市町入込数2!T29</f>
        <v>37117</v>
      </c>
      <c r="I122" s="60">
        <f>市町入込数2!U29</f>
        <v>35705</v>
      </c>
      <c r="J122" s="60">
        <f>市町入込数2!V29</f>
        <v>46112</v>
      </c>
      <c r="K122" s="60">
        <f>市町入込数2!W29</f>
        <v>50114</v>
      </c>
      <c r="L122" s="60">
        <f>市町入込数2!X29</f>
        <v>44302</v>
      </c>
      <c r="M122" s="60">
        <f>市町入込数2!Y29</f>
        <v>21718</v>
      </c>
    </row>
    <row r="123" spans="1:13" x14ac:dyDescent="0.2">
      <c r="B123" s="61" t="s">
        <v>199</v>
      </c>
      <c r="C123" s="61">
        <v>8</v>
      </c>
      <c r="D123" s="61">
        <v>8</v>
      </c>
      <c r="E123" s="61">
        <v>8</v>
      </c>
      <c r="F123" s="61">
        <v>8</v>
      </c>
      <c r="G123" s="61">
        <v>9</v>
      </c>
      <c r="H123" s="61">
        <v>10</v>
      </c>
      <c r="I123" s="96">
        <v>12</v>
      </c>
      <c r="J123" s="57">
        <f>宿泊者数!AA19</f>
        <v>23</v>
      </c>
      <c r="K123" s="57">
        <f>宿泊者数!AA42</f>
        <v>23.31</v>
      </c>
      <c r="L123" s="57">
        <f>宿泊者数!AA65</f>
        <v>20.446000000000002</v>
      </c>
      <c r="M123" s="57">
        <f>宿泊者数!AA88</f>
        <v>14.327999999999999</v>
      </c>
    </row>
    <row r="124" spans="1:13" x14ac:dyDescent="0.2">
      <c r="B124" s="61" t="s">
        <v>200</v>
      </c>
      <c r="C124" s="61">
        <v>10</v>
      </c>
      <c r="D124" s="61">
        <v>0</v>
      </c>
      <c r="E124" s="61">
        <v>0</v>
      </c>
      <c r="F124" s="61">
        <v>0</v>
      </c>
      <c r="G124" s="61">
        <v>0</v>
      </c>
      <c r="H124" s="61">
        <v>27</v>
      </c>
      <c r="I124" s="95">
        <v>24</v>
      </c>
      <c r="J124" s="57">
        <f>宿泊者数!AA20</f>
        <v>23</v>
      </c>
      <c r="K124" s="57">
        <f>宿泊者数!AA43</f>
        <v>26.803999999999998</v>
      </c>
      <c r="L124" s="57">
        <f>宿泊者数!AA66</f>
        <v>23.856000000000002</v>
      </c>
      <c r="M124" s="57">
        <f>宿泊者数!AA89</f>
        <v>7.39</v>
      </c>
    </row>
    <row r="125" spans="1:13" x14ac:dyDescent="0.2">
      <c r="B125" s="61" t="s">
        <v>201</v>
      </c>
      <c r="C125" s="61">
        <v>16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95">
        <v>0</v>
      </c>
      <c r="J125" s="57">
        <f>宿泊者数!AA21</f>
        <v>0</v>
      </c>
      <c r="K125" s="57">
        <f>宿泊者数!AA44</f>
        <v>0</v>
      </c>
      <c r="L125" s="57">
        <f>宿泊者数!AA67</f>
        <v>0</v>
      </c>
      <c r="M125" s="57">
        <f>宿泊者数!AA90</f>
        <v>0</v>
      </c>
    </row>
    <row r="126" spans="1:13" x14ac:dyDescent="0.2">
      <c r="B126" s="61" t="s">
        <v>202</v>
      </c>
      <c r="C126" s="61">
        <v>48</v>
      </c>
      <c r="D126" s="61">
        <v>49</v>
      </c>
      <c r="E126" s="61">
        <v>44</v>
      </c>
      <c r="F126" s="61">
        <v>39</v>
      </c>
      <c r="G126" s="61">
        <v>35</v>
      </c>
      <c r="H126" s="61">
        <v>0</v>
      </c>
      <c r="I126" s="95">
        <v>0</v>
      </c>
      <c r="J126" s="57">
        <f>宿泊者数!AA22</f>
        <v>0</v>
      </c>
      <c r="K126" s="57">
        <f>宿泊者数!AA45</f>
        <v>0</v>
      </c>
      <c r="L126" s="57">
        <f>宿泊者数!AA68</f>
        <v>0</v>
      </c>
      <c r="M126" s="57">
        <f>宿泊者数!AA91</f>
        <v>0</v>
      </c>
    </row>
    <row r="127" spans="1:13" x14ac:dyDescent="0.2">
      <c r="A127" s="56"/>
      <c r="B127" s="55" t="s">
        <v>203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95">
        <v>0</v>
      </c>
      <c r="J127" s="57">
        <f>宿泊者数!AA23</f>
        <v>0</v>
      </c>
      <c r="K127" s="57">
        <f>宿泊者数!AA46</f>
        <v>0</v>
      </c>
      <c r="L127" s="57">
        <f>宿泊者数!AA69</f>
        <v>0</v>
      </c>
      <c r="M127" s="57">
        <f>宿泊者数!AA92</f>
        <v>0</v>
      </c>
    </row>
    <row r="128" spans="1:13" x14ac:dyDescent="0.2">
      <c r="A128" s="56"/>
      <c r="B128" s="55" t="s">
        <v>204</v>
      </c>
      <c r="C128" s="55">
        <v>2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95">
        <v>0</v>
      </c>
      <c r="J128" s="57">
        <f>宿泊者数!AA24</f>
        <v>0</v>
      </c>
      <c r="K128" s="57">
        <f>宿泊者数!AA47</f>
        <v>0</v>
      </c>
      <c r="L128" s="57">
        <f>宿泊者数!AA70</f>
        <v>0</v>
      </c>
      <c r="M128" s="57">
        <f>宿泊者数!AA93</f>
        <v>0</v>
      </c>
    </row>
    <row r="129" spans="1:13" x14ac:dyDescent="0.2">
      <c r="A129" s="78"/>
      <c r="B129" s="60" t="s">
        <v>205</v>
      </c>
      <c r="C129" s="60">
        <v>8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97">
        <v>0</v>
      </c>
      <c r="J129" s="57">
        <f>宿泊者数!AA25</f>
        <v>0</v>
      </c>
      <c r="K129" s="57">
        <f>宿泊者数!AA48</f>
        <v>0</v>
      </c>
      <c r="L129" s="57">
        <f>宿泊者数!AA71</f>
        <v>0</v>
      </c>
      <c r="M129" s="57">
        <f>宿泊者数!AA94</f>
        <v>0</v>
      </c>
    </row>
    <row r="130" spans="1:13" x14ac:dyDescent="0.2">
      <c r="A130" s="111" t="s">
        <v>19</v>
      </c>
      <c r="B130" s="53" t="s">
        <v>206</v>
      </c>
      <c r="C130" s="53">
        <f>市町入込数2!D30</f>
        <v>1225000</v>
      </c>
      <c r="D130" s="53">
        <f>市町入込数2!E30</f>
        <v>1186210</v>
      </c>
      <c r="E130" s="53">
        <f>市町入込数2!F30</f>
        <v>1226379</v>
      </c>
      <c r="F130" s="53">
        <f>市町入込数2!G30</f>
        <v>1242176</v>
      </c>
      <c r="G130" s="53">
        <f>市町入込数2!H30</f>
        <v>1209823</v>
      </c>
      <c r="H130" s="53">
        <f>市町入込数2!I30</f>
        <v>1226552</v>
      </c>
      <c r="I130" s="53">
        <f>市町入込数2!J30</f>
        <v>1155193</v>
      </c>
      <c r="J130" s="53">
        <f>市町入込数2!K30</f>
        <v>1195350</v>
      </c>
      <c r="K130" s="53">
        <f>市町入込数2!L30</f>
        <v>1137144</v>
      </c>
      <c r="L130" s="53">
        <f>市町入込数2!M30</f>
        <v>1220022</v>
      </c>
      <c r="M130" s="53">
        <f>市町入込数2!N30</f>
        <v>540047</v>
      </c>
    </row>
    <row r="131" spans="1:13" x14ac:dyDescent="0.2">
      <c r="A131" s="89"/>
      <c r="B131" s="60" t="s">
        <v>207</v>
      </c>
      <c r="C131" s="60">
        <f>市町入込数2!O30</f>
        <v>247000</v>
      </c>
      <c r="D131" s="60">
        <f>市町入込数2!P30</f>
        <v>247142</v>
      </c>
      <c r="E131" s="60">
        <f>市町入込数2!Q30</f>
        <v>260692</v>
      </c>
      <c r="F131" s="60">
        <f>市町入込数2!R30</f>
        <v>261295</v>
      </c>
      <c r="G131" s="60">
        <f>市町入込数2!S30</f>
        <v>290761</v>
      </c>
      <c r="H131" s="60">
        <f>市町入込数2!T30</f>
        <v>315808</v>
      </c>
      <c r="I131" s="60">
        <f>市町入込数2!U30</f>
        <v>307286</v>
      </c>
      <c r="J131" s="60">
        <f>市町入込数2!V30</f>
        <v>294317</v>
      </c>
      <c r="K131" s="60">
        <f>市町入込数2!W30</f>
        <v>276239</v>
      </c>
      <c r="L131" s="60">
        <f>市町入込数2!X30</f>
        <v>280870</v>
      </c>
      <c r="M131" s="60">
        <f>市町入込数2!Y30</f>
        <v>196581</v>
      </c>
    </row>
    <row r="132" spans="1:13" x14ac:dyDescent="0.2">
      <c r="B132" s="61" t="s">
        <v>199</v>
      </c>
      <c r="C132" s="61">
        <v>82</v>
      </c>
      <c r="D132" s="61">
        <v>88</v>
      </c>
      <c r="E132" s="61">
        <v>97</v>
      </c>
      <c r="F132" s="61">
        <v>104</v>
      </c>
      <c r="G132" s="61">
        <v>115</v>
      </c>
      <c r="H132" s="61">
        <v>133</v>
      </c>
      <c r="I132" s="96">
        <v>132</v>
      </c>
      <c r="J132" s="86">
        <f>宿泊者数!AB19</f>
        <v>123</v>
      </c>
      <c r="K132" s="86">
        <f>宿泊者数!AB42</f>
        <v>128.49199999999999</v>
      </c>
      <c r="L132" s="86">
        <f>宿泊者数!AB65</f>
        <v>127.822</v>
      </c>
      <c r="M132" s="86">
        <f>宿泊者数!AB88</f>
        <v>92.165000000000006</v>
      </c>
    </row>
    <row r="133" spans="1:13" x14ac:dyDescent="0.2">
      <c r="B133" s="61" t="s">
        <v>200</v>
      </c>
      <c r="C133" s="61">
        <v>120</v>
      </c>
      <c r="D133" s="61">
        <v>117</v>
      </c>
      <c r="E133" s="61">
        <v>119</v>
      </c>
      <c r="F133" s="61">
        <v>112</v>
      </c>
      <c r="G133" s="61">
        <v>130</v>
      </c>
      <c r="H133" s="61">
        <v>134</v>
      </c>
      <c r="I133" s="95">
        <v>126</v>
      </c>
      <c r="J133" s="86">
        <f>宿泊者数!AB20</f>
        <v>123</v>
      </c>
      <c r="K133" s="86">
        <f>宿泊者数!AB43</f>
        <v>111.982</v>
      </c>
      <c r="L133" s="86">
        <f>宿泊者数!AB66</f>
        <v>107.316</v>
      </c>
      <c r="M133" s="86">
        <f>宿泊者数!AB89</f>
        <v>69.323999999999998</v>
      </c>
    </row>
    <row r="134" spans="1:13" x14ac:dyDescent="0.2">
      <c r="B134" s="61" t="s">
        <v>201</v>
      </c>
      <c r="C134" s="61">
        <v>1</v>
      </c>
      <c r="D134" s="61">
        <v>1</v>
      </c>
      <c r="E134" s="61">
        <v>1</v>
      </c>
      <c r="F134" s="61">
        <v>0</v>
      </c>
      <c r="G134" s="61">
        <v>1</v>
      </c>
      <c r="H134" s="61">
        <v>1</v>
      </c>
      <c r="I134" s="95">
        <v>1</v>
      </c>
      <c r="J134" s="86">
        <f>宿泊者数!AB21</f>
        <v>1</v>
      </c>
      <c r="K134" s="86">
        <f>宿泊者数!AB44</f>
        <v>0.65900000000000003</v>
      </c>
      <c r="L134" s="86">
        <f>宿泊者数!AB67</f>
        <v>0.66700000000000004</v>
      </c>
      <c r="M134" s="86">
        <f>宿泊者数!AB90</f>
        <v>0.27400000000000002</v>
      </c>
    </row>
    <row r="135" spans="1:13" x14ac:dyDescent="0.2">
      <c r="B135" s="61" t="s">
        <v>202</v>
      </c>
      <c r="C135" s="61">
        <v>14</v>
      </c>
      <c r="D135" s="61">
        <v>13</v>
      </c>
      <c r="E135" s="61">
        <v>13</v>
      </c>
      <c r="F135" s="61">
        <v>12</v>
      </c>
      <c r="G135" s="61">
        <v>12</v>
      </c>
      <c r="H135" s="61">
        <v>13</v>
      </c>
      <c r="I135" s="95">
        <v>12</v>
      </c>
      <c r="J135" s="86">
        <f>宿泊者数!AB22</f>
        <v>12</v>
      </c>
      <c r="K135" s="86">
        <f>宿泊者数!AB45</f>
        <v>0.65200000000000002</v>
      </c>
      <c r="L135" s="86">
        <f>宿泊者数!AB68</f>
        <v>10.468999999999999</v>
      </c>
      <c r="M135" s="86">
        <f>宿泊者数!AB91</f>
        <v>6.9690000000000003</v>
      </c>
    </row>
    <row r="136" spans="1:13" x14ac:dyDescent="0.2">
      <c r="B136" s="61" t="s">
        <v>203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95">
        <v>0</v>
      </c>
      <c r="J136" s="86">
        <f>宿泊者数!AB23</f>
        <v>0</v>
      </c>
      <c r="K136" s="86">
        <f>宿泊者数!AB46</f>
        <v>0</v>
      </c>
      <c r="L136" s="86">
        <f>宿泊者数!AB69</f>
        <v>0</v>
      </c>
      <c r="M136" s="86">
        <f>宿泊者数!AB92</f>
        <v>0</v>
      </c>
    </row>
    <row r="137" spans="1:13" x14ac:dyDescent="0.2">
      <c r="A137" s="56"/>
      <c r="B137" s="55" t="s">
        <v>204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95">
        <v>0</v>
      </c>
      <c r="J137" s="86">
        <f>宿泊者数!AB24</f>
        <v>0</v>
      </c>
      <c r="K137" s="86">
        <f>宿泊者数!AB47</f>
        <v>0</v>
      </c>
      <c r="L137" s="86">
        <f>宿泊者数!AB70</f>
        <v>0</v>
      </c>
      <c r="M137" s="86">
        <f>宿泊者数!AB93</f>
        <v>0</v>
      </c>
    </row>
    <row r="138" spans="1:13" x14ac:dyDescent="0.2">
      <c r="A138" s="78"/>
      <c r="B138" s="60" t="s">
        <v>205</v>
      </c>
      <c r="C138" s="60">
        <v>30</v>
      </c>
      <c r="D138" s="60">
        <v>28</v>
      </c>
      <c r="E138" s="60">
        <v>31</v>
      </c>
      <c r="F138" s="60">
        <v>33</v>
      </c>
      <c r="G138" s="60">
        <v>33</v>
      </c>
      <c r="H138" s="60">
        <v>36</v>
      </c>
      <c r="I138" s="97">
        <v>36</v>
      </c>
      <c r="J138" s="86">
        <f>宿泊者数!AB25</f>
        <v>36</v>
      </c>
      <c r="K138" s="86">
        <f>宿泊者数!AB48</f>
        <v>34.454000000000001</v>
      </c>
      <c r="L138" s="86">
        <f>宿泊者数!AB71</f>
        <v>34.595999999999997</v>
      </c>
      <c r="M138" s="86">
        <f>宿泊者数!AB94</f>
        <v>27.849</v>
      </c>
    </row>
    <row r="139" spans="1:13" x14ac:dyDescent="0.2">
      <c r="A139" s="111" t="s">
        <v>18</v>
      </c>
      <c r="B139" s="53" t="s">
        <v>206</v>
      </c>
      <c r="C139" s="53">
        <f>市町入込数2!D31</f>
        <v>1087000</v>
      </c>
      <c r="D139" s="53">
        <f>市町入込数2!E31</f>
        <v>1091431</v>
      </c>
      <c r="E139" s="53">
        <f>市町入込数2!F31</f>
        <v>1113555</v>
      </c>
      <c r="F139" s="53">
        <f>市町入込数2!G31</f>
        <v>1186378</v>
      </c>
      <c r="G139" s="53">
        <f>市町入込数2!H31</f>
        <v>1128762</v>
      </c>
      <c r="H139" s="53">
        <f>市町入込数2!I31</f>
        <v>1184436</v>
      </c>
      <c r="I139" s="53">
        <f>市町入込数2!J31</f>
        <v>1081571</v>
      </c>
      <c r="J139" s="53">
        <f>市町入込数2!K31</f>
        <v>985455</v>
      </c>
      <c r="K139" s="53">
        <f>市町入込数2!L31</f>
        <v>977881</v>
      </c>
      <c r="L139" s="53">
        <f>市町入込数2!M31</f>
        <v>904585</v>
      </c>
      <c r="M139" s="53">
        <f>市町入込数2!N31</f>
        <v>714084</v>
      </c>
    </row>
    <row r="140" spans="1:13" x14ac:dyDescent="0.2">
      <c r="A140" s="89"/>
      <c r="B140" s="60" t="s">
        <v>207</v>
      </c>
      <c r="C140" s="60">
        <f>市町入込数2!O31</f>
        <v>85000</v>
      </c>
      <c r="D140" s="60">
        <f>市町入込数2!P31</f>
        <v>86200</v>
      </c>
      <c r="E140" s="60">
        <f>市町入込数2!Q31</f>
        <v>88000</v>
      </c>
      <c r="F140" s="60">
        <f>市町入込数2!R31</f>
        <v>89000</v>
      </c>
      <c r="G140" s="60">
        <f>市町入込数2!S31</f>
        <v>88000</v>
      </c>
      <c r="H140" s="60">
        <f>市町入込数2!T31</f>
        <v>92000</v>
      </c>
      <c r="I140" s="60">
        <f>市町入込数2!U31</f>
        <v>83904</v>
      </c>
      <c r="J140" s="60">
        <f>市町入込数2!V31</f>
        <v>76353</v>
      </c>
      <c r="K140" s="60">
        <f>市町入込数2!W31</f>
        <v>75761</v>
      </c>
      <c r="L140" s="60">
        <f>市町入込数2!X31</f>
        <v>74724</v>
      </c>
      <c r="M140" s="60">
        <f>市町入込数2!Y31</f>
        <v>59778</v>
      </c>
    </row>
    <row r="141" spans="1:13" x14ac:dyDescent="0.2">
      <c r="B141" s="61" t="s">
        <v>199</v>
      </c>
      <c r="C141" s="61">
        <v>12</v>
      </c>
      <c r="D141" s="61">
        <v>11</v>
      </c>
      <c r="E141" s="61">
        <v>12</v>
      </c>
      <c r="F141" s="61">
        <v>13</v>
      </c>
      <c r="G141" s="61">
        <v>13</v>
      </c>
      <c r="H141" s="61">
        <v>13</v>
      </c>
      <c r="I141" s="96">
        <v>12</v>
      </c>
      <c r="J141" s="86">
        <f>宿泊者数!AC19</f>
        <v>11</v>
      </c>
      <c r="K141" s="86">
        <f>宿泊者数!AC42</f>
        <v>11.034000000000001</v>
      </c>
      <c r="L141" s="86">
        <f>宿泊者数!AC65</f>
        <v>10.89</v>
      </c>
      <c r="M141" s="86">
        <f>宿泊者数!AC88</f>
        <v>8.7119999999999997</v>
      </c>
    </row>
    <row r="142" spans="1:13" x14ac:dyDescent="0.2">
      <c r="B142" s="61" t="s">
        <v>200</v>
      </c>
      <c r="C142" s="61">
        <v>16</v>
      </c>
      <c r="D142" s="61">
        <v>17</v>
      </c>
      <c r="E142" s="61">
        <v>17</v>
      </c>
      <c r="F142" s="61">
        <v>18</v>
      </c>
      <c r="G142" s="61">
        <v>17</v>
      </c>
      <c r="H142" s="61">
        <v>18</v>
      </c>
      <c r="I142" s="95">
        <v>16</v>
      </c>
      <c r="J142" s="86">
        <f>宿泊者数!AC20</f>
        <v>15</v>
      </c>
      <c r="K142" s="86">
        <f>宿泊者数!AC43</f>
        <v>14.741</v>
      </c>
      <c r="L142" s="86">
        <f>宿泊者数!AC66</f>
        <v>14.548999999999999</v>
      </c>
      <c r="M142" s="86">
        <f>宿泊者数!AC89</f>
        <v>11.638999999999999</v>
      </c>
    </row>
    <row r="143" spans="1:13" x14ac:dyDescent="0.2">
      <c r="B143" s="61" t="s">
        <v>201</v>
      </c>
      <c r="C143" s="61">
        <v>1</v>
      </c>
      <c r="D143" s="61">
        <v>1</v>
      </c>
      <c r="E143" s="61">
        <v>1</v>
      </c>
      <c r="F143" s="61">
        <v>1</v>
      </c>
      <c r="G143" s="61">
        <v>1</v>
      </c>
      <c r="H143" s="61">
        <v>1</v>
      </c>
      <c r="I143" s="95">
        <v>1</v>
      </c>
      <c r="J143" s="86">
        <f>宿泊者数!AC21</f>
        <v>1</v>
      </c>
      <c r="K143" s="86">
        <f>宿泊者数!AC44</f>
        <v>0.65800000000000003</v>
      </c>
      <c r="L143" s="86">
        <f>宿泊者数!AC67</f>
        <v>0.64900000000000002</v>
      </c>
      <c r="M143" s="86">
        <f>宿泊者数!AC90</f>
        <v>0.51900000000000002</v>
      </c>
    </row>
    <row r="144" spans="1:13" x14ac:dyDescent="0.2">
      <c r="B144" s="61" t="s">
        <v>202</v>
      </c>
      <c r="C144" s="61">
        <v>20</v>
      </c>
      <c r="D144" s="61">
        <v>21</v>
      </c>
      <c r="E144" s="61">
        <v>19</v>
      </c>
      <c r="F144" s="61">
        <v>19</v>
      </c>
      <c r="G144" s="61">
        <v>19</v>
      </c>
      <c r="H144" s="61">
        <v>20</v>
      </c>
      <c r="I144" s="95">
        <v>18</v>
      </c>
      <c r="J144" s="86">
        <f>宿泊者数!AC22</f>
        <v>17</v>
      </c>
      <c r="K144" s="86">
        <f>宿泊者数!AC45</f>
        <v>16.388000000000002</v>
      </c>
      <c r="L144" s="86">
        <f>宿泊者数!AC68</f>
        <v>16.125</v>
      </c>
      <c r="M144" s="86">
        <f>宿泊者数!AC91</f>
        <v>12.9</v>
      </c>
    </row>
    <row r="145" spans="1:13" x14ac:dyDescent="0.2">
      <c r="B145" s="61" t="s">
        <v>203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95">
        <v>0</v>
      </c>
      <c r="J145" s="86">
        <f>宿泊者数!AC23</f>
        <v>0</v>
      </c>
      <c r="K145" s="86">
        <f>宿泊者数!AC46</f>
        <v>0</v>
      </c>
      <c r="L145" s="86">
        <f>宿泊者数!AC69</f>
        <v>0</v>
      </c>
      <c r="M145" s="86">
        <f>宿泊者数!AC92</f>
        <v>0</v>
      </c>
    </row>
    <row r="146" spans="1:13" x14ac:dyDescent="0.2">
      <c r="A146" s="56"/>
      <c r="B146" s="55" t="s">
        <v>204</v>
      </c>
      <c r="C146" s="55">
        <v>1</v>
      </c>
      <c r="D146" s="55">
        <v>1</v>
      </c>
      <c r="E146" s="55">
        <v>1</v>
      </c>
      <c r="F146" s="55">
        <v>1</v>
      </c>
      <c r="G146" s="55">
        <v>1</v>
      </c>
      <c r="H146" s="55">
        <v>1</v>
      </c>
      <c r="I146" s="95">
        <v>1</v>
      </c>
      <c r="J146" s="86">
        <f>宿泊者数!AC24</f>
        <v>1</v>
      </c>
      <c r="K146" s="86">
        <f>宿泊者数!AC47</f>
        <v>0.65800000000000003</v>
      </c>
      <c r="L146" s="86">
        <f>宿泊者数!AC70</f>
        <v>0.64900000000000002</v>
      </c>
      <c r="M146" s="86">
        <f>宿泊者数!AC93</f>
        <v>0.51900000000000002</v>
      </c>
    </row>
    <row r="147" spans="1:13" x14ac:dyDescent="0.2">
      <c r="A147" s="78"/>
      <c r="B147" s="60" t="s">
        <v>205</v>
      </c>
      <c r="C147" s="60">
        <v>36</v>
      </c>
      <c r="D147" s="60">
        <v>35</v>
      </c>
      <c r="E147" s="60">
        <v>38</v>
      </c>
      <c r="F147" s="60">
        <v>37</v>
      </c>
      <c r="G147" s="60">
        <v>37</v>
      </c>
      <c r="H147" s="60">
        <v>39</v>
      </c>
      <c r="I147" s="97">
        <v>36</v>
      </c>
      <c r="J147" s="86">
        <f>宿泊者数!AC25</f>
        <v>32</v>
      </c>
      <c r="K147" s="86">
        <f>宿泊者数!AC48</f>
        <v>32.281999999999996</v>
      </c>
      <c r="L147" s="86">
        <f>宿泊者数!AC71</f>
        <v>31.861999999999998</v>
      </c>
      <c r="M147" s="86">
        <f>宿泊者数!AC94</f>
        <v>25.489000000000001</v>
      </c>
    </row>
    <row r="148" spans="1:13" x14ac:dyDescent="0.2">
      <c r="A148" s="111" t="s">
        <v>17</v>
      </c>
      <c r="B148" s="53" t="s">
        <v>206</v>
      </c>
      <c r="C148" s="53">
        <f>市町入込数2!D32</f>
        <v>190000</v>
      </c>
      <c r="D148" s="53">
        <f>市町入込数2!E32</f>
        <v>228422</v>
      </c>
      <c r="E148" s="53">
        <f>市町入込数2!F32</f>
        <v>173716</v>
      </c>
      <c r="F148" s="53">
        <f>市町入込数2!G32</f>
        <v>145029</v>
      </c>
      <c r="G148" s="53">
        <f>市町入込数2!H32</f>
        <v>145171</v>
      </c>
      <c r="H148" s="53">
        <f>市町入込数2!I32</f>
        <v>139867</v>
      </c>
      <c r="I148" s="53">
        <f>市町入込数2!J32</f>
        <v>124535</v>
      </c>
      <c r="J148" s="53">
        <f>市町入込数2!K32</f>
        <v>138968</v>
      </c>
      <c r="K148" s="53">
        <f>市町入込数2!L32</f>
        <v>140534</v>
      </c>
      <c r="L148" s="53">
        <f>市町入込数2!M32</f>
        <v>129068</v>
      </c>
      <c r="M148" s="53">
        <f>市町入込数2!N32</f>
        <v>21627</v>
      </c>
    </row>
    <row r="149" spans="1:13" x14ac:dyDescent="0.2">
      <c r="A149" s="89"/>
      <c r="B149" s="60" t="s">
        <v>207</v>
      </c>
      <c r="C149" s="60">
        <f>市町入込数2!O32</f>
        <v>22000</v>
      </c>
      <c r="D149" s="60">
        <f>市町入込数2!P32</f>
        <v>3560</v>
      </c>
      <c r="E149" s="60">
        <f>市町入込数2!Q32</f>
        <v>15527</v>
      </c>
      <c r="F149" s="60">
        <f>市町入込数2!R32</f>
        <v>17876</v>
      </c>
      <c r="G149" s="60">
        <f>市町入込数2!S32</f>
        <v>20066</v>
      </c>
      <c r="H149" s="60">
        <f>市町入込数2!T32</f>
        <v>22409</v>
      </c>
      <c r="I149" s="60">
        <f>市町入込数2!U32</f>
        <v>21064</v>
      </c>
      <c r="J149" s="60">
        <f>市町入込数2!V32</f>
        <v>19748</v>
      </c>
      <c r="K149" s="60">
        <f>市町入込数2!W32</f>
        <v>18430</v>
      </c>
      <c r="L149" s="60">
        <f>市町入込数2!X32</f>
        <v>18955</v>
      </c>
      <c r="M149" s="60">
        <f>市町入込数2!Y32</f>
        <v>16384</v>
      </c>
    </row>
    <row r="150" spans="1:13" x14ac:dyDescent="0.2">
      <c r="B150" s="61" t="s">
        <v>199</v>
      </c>
      <c r="C150" s="61">
        <v>22</v>
      </c>
      <c r="D150" s="61">
        <v>3</v>
      </c>
      <c r="E150" s="61">
        <v>3</v>
      </c>
      <c r="F150" s="61">
        <v>4</v>
      </c>
      <c r="G150" s="61">
        <v>20</v>
      </c>
      <c r="H150" s="61">
        <v>22</v>
      </c>
      <c r="I150" s="96">
        <v>18</v>
      </c>
      <c r="J150" s="86">
        <f>宿泊者数!AD19</f>
        <v>16</v>
      </c>
      <c r="K150" s="86">
        <f>宿泊者数!AD42</f>
        <v>14.53</v>
      </c>
      <c r="L150" s="86">
        <f>宿泊者数!AD65</f>
        <v>15.638999999999999</v>
      </c>
      <c r="M150" s="86">
        <f>宿泊者数!AD88</f>
        <v>11.183999999999999</v>
      </c>
    </row>
    <row r="151" spans="1:13" x14ac:dyDescent="0.2">
      <c r="B151" s="61" t="s">
        <v>200</v>
      </c>
      <c r="C151" s="61">
        <v>0</v>
      </c>
      <c r="D151" s="61">
        <v>0</v>
      </c>
      <c r="E151" s="119">
        <v>13</v>
      </c>
      <c r="F151" s="119">
        <v>14</v>
      </c>
      <c r="G151" s="61">
        <v>0</v>
      </c>
      <c r="H151" s="61">
        <v>0</v>
      </c>
      <c r="I151" s="95">
        <v>4</v>
      </c>
      <c r="J151" s="86">
        <f>宿泊者数!AD20</f>
        <v>4</v>
      </c>
      <c r="K151" s="86">
        <f>宿泊者数!AD43</f>
        <v>3.9</v>
      </c>
      <c r="L151" s="86">
        <f>宿泊者数!AD66</f>
        <v>3.3159999999999998</v>
      </c>
      <c r="M151" s="86">
        <f>宿泊者数!AD89</f>
        <v>5.2</v>
      </c>
    </row>
    <row r="152" spans="1:13" x14ac:dyDescent="0.2">
      <c r="B152" s="61" t="s">
        <v>201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95">
        <v>0</v>
      </c>
      <c r="J152" s="86">
        <f>宿泊者数!AD21</f>
        <v>0</v>
      </c>
      <c r="K152" s="86">
        <f>宿泊者数!AD44</f>
        <v>0</v>
      </c>
      <c r="L152" s="86">
        <f>宿泊者数!AD67</f>
        <v>0</v>
      </c>
      <c r="M152" s="86">
        <f>宿泊者数!AD90</f>
        <v>0</v>
      </c>
    </row>
    <row r="153" spans="1:13" x14ac:dyDescent="0.2">
      <c r="B153" s="61" t="s">
        <v>202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95">
        <v>0</v>
      </c>
      <c r="J153" s="86">
        <f>宿泊者数!AD22</f>
        <v>0</v>
      </c>
      <c r="K153" s="86">
        <f>宿泊者数!AD45</f>
        <v>0</v>
      </c>
      <c r="L153" s="86">
        <f>宿泊者数!AD68</f>
        <v>0</v>
      </c>
      <c r="M153" s="86">
        <f>宿泊者数!AD91</f>
        <v>0</v>
      </c>
    </row>
    <row r="154" spans="1:13" x14ac:dyDescent="0.2">
      <c r="B154" s="61" t="s">
        <v>203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95">
        <v>0</v>
      </c>
      <c r="J154" s="86">
        <f>宿泊者数!AD23</f>
        <v>0</v>
      </c>
      <c r="K154" s="86">
        <f>宿泊者数!AD46</f>
        <v>0</v>
      </c>
      <c r="L154" s="86">
        <f>宿泊者数!AD69</f>
        <v>0</v>
      </c>
      <c r="M154" s="86">
        <f>宿泊者数!AD92</f>
        <v>0</v>
      </c>
    </row>
    <row r="155" spans="1:13" x14ac:dyDescent="0.2">
      <c r="A155" s="56"/>
      <c r="B155" s="55" t="s">
        <v>204</v>
      </c>
      <c r="C155" s="55">
        <v>0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95">
        <v>0</v>
      </c>
      <c r="J155" s="86">
        <f>宿泊者数!AD24</f>
        <v>0</v>
      </c>
      <c r="K155" s="86">
        <f>宿泊者数!AD47</f>
        <v>0</v>
      </c>
      <c r="L155" s="86">
        <f>宿泊者数!AD70</f>
        <v>0</v>
      </c>
      <c r="M155" s="86">
        <f>宿泊者数!AD93</f>
        <v>0</v>
      </c>
    </row>
    <row r="156" spans="1:13" x14ac:dyDescent="0.2">
      <c r="A156" s="78"/>
      <c r="B156" s="60" t="s">
        <v>205</v>
      </c>
      <c r="C156" s="60">
        <v>0</v>
      </c>
      <c r="D156" s="60">
        <v>0</v>
      </c>
      <c r="E156" s="60">
        <v>0</v>
      </c>
      <c r="F156" s="60">
        <v>0</v>
      </c>
      <c r="G156" s="60">
        <v>0</v>
      </c>
      <c r="H156" s="60">
        <v>0</v>
      </c>
      <c r="I156" s="97">
        <v>0</v>
      </c>
      <c r="J156" s="86">
        <f>宿泊者数!AD25</f>
        <v>0</v>
      </c>
      <c r="K156" s="86">
        <f>宿泊者数!AD48</f>
        <v>0</v>
      </c>
      <c r="L156" s="86">
        <f>宿泊者数!AD71</f>
        <v>0</v>
      </c>
      <c r="M156" s="86">
        <f>宿泊者数!AD94</f>
        <v>0</v>
      </c>
    </row>
    <row r="157" spans="1:13" x14ac:dyDescent="0.2">
      <c r="A157" s="111" t="s">
        <v>16</v>
      </c>
      <c r="B157" s="53" t="s">
        <v>206</v>
      </c>
      <c r="C157" s="53">
        <f>市町入込数2!D33</f>
        <v>322000</v>
      </c>
      <c r="D157" s="53">
        <f>市町入込数2!E33</f>
        <v>348314</v>
      </c>
      <c r="E157" s="53">
        <f>市町入込数2!F33</f>
        <v>343059</v>
      </c>
      <c r="F157" s="53">
        <f>市町入込数2!G33</f>
        <v>306414</v>
      </c>
      <c r="G157" s="53">
        <f>市町入込数2!H33</f>
        <v>300956</v>
      </c>
      <c r="H157" s="53">
        <f>市町入込数2!I33</f>
        <v>322602</v>
      </c>
      <c r="I157" s="53">
        <f>市町入込数2!J33</f>
        <v>323826</v>
      </c>
      <c r="J157" s="53">
        <f>市町入込数2!K33</f>
        <v>360601</v>
      </c>
      <c r="K157" s="53">
        <f>市町入込数2!L33</f>
        <v>296336</v>
      </c>
      <c r="L157" s="53">
        <f>市町入込数2!M33</f>
        <v>276189</v>
      </c>
      <c r="M157" s="53">
        <f>市町入込数2!N33</f>
        <v>165420</v>
      </c>
    </row>
    <row r="158" spans="1:13" x14ac:dyDescent="0.2">
      <c r="A158" s="89"/>
      <c r="B158" s="60" t="s">
        <v>207</v>
      </c>
      <c r="C158" s="60">
        <f>市町入込数2!O33</f>
        <v>23000</v>
      </c>
      <c r="D158" s="60">
        <f>市町入込数2!P33</f>
        <v>25610</v>
      </c>
      <c r="E158" s="60">
        <f>市町入込数2!Q33</f>
        <v>22266</v>
      </c>
      <c r="F158" s="60">
        <f>市町入込数2!R33</f>
        <v>20413</v>
      </c>
      <c r="G158" s="60">
        <f>市町入込数2!S33</f>
        <v>19094</v>
      </c>
      <c r="H158" s="60">
        <f>市町入込数2!T33</f>
        <v>6480</v>
      </c>
      <c r="I158" s="60">
        <f>市町入込数2!U33</f>
        <v>6474</v>
      </c>
      <c r="J158" s="60">
        <f>市町入込数2!V33</f>
        <v>6298</v>
      </c>
      <c r="K158" s="60">
        <f>市町入込数2!W33</f>
        <v>5766</v>
      </c>
      <c r="L158" s="60">
        <f>市町入込数2!X33</f>
        <v>5553</v>
      </c>
      <c r="M158" s="55">
        <f>市町入込数2!Y33</f>
        <v>2385</v>
      </c>
    </row>
    <row r="159" spans="1:13" x14ac:dyDescent="0.2">
      <c r="B159" s="61" t="s">
        <v>199</v>
      </c>
      <c r="C159" s="61">
        <v>0</v>
      </c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96">
        <v>0</v>
      </c>
      <c r="J159" s="86">
        <f>宿泊者数!AE19</f>
        <v>0</v>
      </c>
      <c r="K159" s="86">
        <f>宿泊者数!AE42</f>
        <v>0</v>
      </c>
      <c r="L159" s="175">
        <f>宿泊者数!AE65</f>
        <v>0</v>
      </c>
      <c r="M159" s="175">
        <f>宿泊者数!AE88</f>
        <v>0</v>
      </c>
    </row>
    <row r="160" spans="1:13" x14ac:dyDescent="0.2">
      <c r="B160" s="61" t="s">
        <v>200</v>
      </c>
      <c r="C160" s="61">
        <v>3</v>
      </c>
      <c r="D160" s="61">
        <v>3</v>
      </c>
      <c r="E160" s="61">
        <v>0</v>
      </c>
      <c r="F160" s="61">
        <v>0</v>
      </c>
      <c r="G160" s="61">
        <v>0</v>
      </c>
      <c r="H160" s="61">
        <v>0</v>
      </c>
      <c r="I160" s="95">
        <v>0</v>
      </c>
      <c r="J160" s="86">
        <f>宿泊者数!AE20</f>
        <v>0</v>
      </c>
      <c r="K160" s="86">
        <f>宿泊者数!AE43</f>
        <v>0</v>
      </c>
      <c r="L160" s="57">
        <f>宿泊者数!AE66</f>
        <v>0</v>
      </c>
      <c r="M160" s="57">
        <f>宿泊者数!AE89</f>
        <v>0</v>
      </c>
    </row>
    <row r="161" spans="1:13" x14ac:dyDescent="0.2">
      <c r="B161" s="61" t="s">
        <v>201</v>
      </c>
      <c r="C161" s="61">
        <v>0</v>
      </c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95">
        <v>0</v>
      </c>
      <c r="J161" s="86">
        <f>宿泊者数!AE21</f>
        <v>0</v>
      </c>
      <c r="K161" s="86">
        <f>宿泊者数!AE44</f>
        <v>0</v>
      </c>
      <c r="L161" s="57">
        <f>宿泊者数!AE67</f>
        <v>0</v>
      </c>
      <c r="M161" s="57">
        <f>宿泊者数!AE90</f>
        <v>0</v>
      </c>
    </row>
    <row r="162" spans="1:13" x14ac:dyDescent="0.2">
      <c r="B162" s="61" t="s">
        <v>202</v>
      </c>
      <c r="C162" s="61">
        <v>20</v>
      </c>
      <c r="D162" s="61">
        <v>23</v>
      </c>
      <c r="E162" s="61">
        <v>22</v>
      </c>
      <c r="F162" s="61">
        <v>20</v>
      </c>
      <c r="G162" s="61">
        <v>19</v>
      </c>
      <c r="H162" s="61">
        <v>6</v>
      </c>
      <c r="I162" s="95">
        <v>6</v>
      </c>
      <c r="J162" s="86">
        <f>宿泊者数!AE22</f>
        <v>6</v>
      </c>
      <c r="K162" s="86">
        <f>宿泊者数!AE45</f>
        <v>5.766</v>
      </c>
      <c r="L162" s="57">
        <f>宿泊者数!AE68</f>
        <v>5.5529999999999999</v>
      </c>
      <c r="M162" s="57">
        <f>宿泊者数!AE91</f>
        <v>2.3849999999999998</v>
      </c>
    </row>
    <row r="163" spans="1:13" x14ac:dyDescent="0.2">
      <c r="A163" s="56"/>
      <c r="B163" s="55" t="s">
        <v>203</v>
      </c>
      <c r="C163" s="55">
        <v>0</v>
      </c>
      <c r="D163" s="55">
        <v>0</v>
      </c>
      <c r="E163" s="55">
        <v>0</v>
      </c>
      <c r="F163" s="55">
        <v>0</v>
      </c>
      <c r="G163" s="55">
        <v>0</v>
      </c>
      <c r="H163" s="55">
        <v>0</v>
      </c>
      <c r="I163" s="95">
        <v>0</v>
      </c>
      <c r="J163" s="86">
        <f>宿泊者数!AE23</f>
        <v>0</v>
      </c>
      <c r="K163" s="86">
        <f>宿泊者数!AE46</f>
        <v>0</v>
      </c>
      <c r="L163" s="57">
        <f>宿泊者数!AE69</f>
        <v>0</v>
      </c>
      <c r="M163" s="57">
        <f>宿泊者数!AE92</f>
        <v>0</v>
      </c>
    </row>
    <row r="164" spans="1:13" x14ac:dyDescent="0.2">
      <c r="A164" s="56"/>
      <c r="B164" s="55" t="s">
        <v>204</v>
      </c>
      <c r="C164" s="55">
        <v>0</v>
      </c>
      <c r="D164" s="55">
        <v>0</v>
      </c>
      <c r="E164" s="55">
        <v>0</v>
      </c>
      <c r="F164" s="55">
        <v>0</v>
      </c>
      <c r="G164" s="55">
        <v>0</v>
      </c>
      <c r="H164" s="55">
        <v>0</v>
      </c>
      <c r="I164" s="95">
        <v>0</v>
      </c>
      <c r="J164" s="86">
        <f>宿泊者数!AE24</f>
        <v>0</v>
      </c>
      <c r="K164" s="86">
        <f>宿泊者数!AE47</f>
        <v>0</v>
      </c>
      <c r="L164" s="57">
        <f>宿泊者数!AE70</f>
        <v>0</v>
      </c>
      <c r="M164" s="57">
        <f>宿泊者数!AE93</f>
        <v>0</v>
      </c>
    </row>
    <row r="165" spans="1:13" x14ac:dyDescent="0.2">
      <c r="A165" s="78"/>
      <c r="B165" s="60" t="s">
        <v>205</v>
      </c>
      <c r="C165" s="60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97">
        <v>0</v>
      </c>
      <c r="J165" s="86">
        <f>宿泊者数!AE25</f>
        <v>0</v>
      </c>
      <c r="K165" s="86">
        <f>宿泊者数!AE48</f>
        <v>0</v>
      </c>
      <c r="L165" s="62">
        <f>宿泊者数!AE71</f>
        <v>0</v>
      </c>
      <c r="M165" s="62">
        <f>宿泊者数!AE94</f>
        <v>0</v>
      </c>
    </row>
    <row r="166" spans="1:13" x14ac:dyDescent="0.2">
      <c r="A166" s="111" t="s">
        <v>14</v>
      </c>
      <c r="B166" s="53" t="s">
        <v>206</v>
      </c>
      <c r="C166" s="53">
        <f>市町入込数2!D34</f>
        <v>654000</v>
      </c>
      <c r="D166" s="53">
        <f>市町入込数2!E34</f>
        <v>627073</v>
      </c>
      <c r="E166" s="53">
        <f>市町入込数2!F34</f>
        <v>621829</v>
      </c>
      <c r="F166" s="53">
        <f>市町入込数2!G34</f>
        <v>601587</v>
      </c>
      <c r="G166" s="53">
        <f>市町入込数2!H34</f>
        <v>578765</v>
      </c>
      <c r="H166" s="53">
        <f>市町入込数2!I34</f>
        <v>578043</v>
      </c>
      <c r="I166" s="53">
        <f>市町入込数2!J34</f>
        <v>541653</v>
      </c>
      <c r="J166" s="53">
        <f>市町入込数2!K34</f>
        <v>648312</v>
      </c>
      <c r="K166" s="53">
        <f>市町入込数2!L34</f>
        <v>620025</v>
      </c>
      <c r="L166" s="53">
        <f>市町入込数2!M34</f>
        <v>636909</v>
      </c>
      <c r="M166" s="55">
        <f>市町入込数2!N34</f>
        <v>437320</v>
      </c>
    </row>
    <row r="167" spans="1:13" x14ac:dyDescent="0.2">
      <c r="A167" s="87"/>
      <c r="B167" s="55" t="s">
        <v>207</v>
      </c>
      <c r="C167" s="55">
        <f>市町入込数2!O34</f>
        <v>58000</v>
      </c>
      <c r="D167" s="55">
        <f>市町入込数2!P34</f>
        <v>63869</v>
      </c>
      <c r="E167" s="55">
        <f>市町入込数2!Q34</f>
        <v>61510</v>
      </c>
      <c r="F167" s="55">
        <f>市町入込数2!R34</f>
        <v>61881</v>
      </c>
      <c r="G167" s="55">
        <f>市町入込数2!S34</f>
        <v>64629</v>
      </c>
      <c r="H167" s="55">
        <f>市町入込数2!T34</f>
        <v>72767</v>
      </c>
      <c r="I167" s="55">
        <f>市町入込数2!U34</f>
        <v>73798</v>
      </c>
      <c r="J167" s="60">
        <f>市町入込数2!V34</f>
        <v>72930</v>
      </c>
      <c r="K167" s="60">
        <f>市町入込数2!W34</f>
        <v>74636</v>
      </c>
      <c r="L167" s="60">
        <f>市町入込数2!X34</f>
        <v>72887</v>
      </c>
      <c r="M167" s="60">
        <f>市町入込数2!Y34</f>
        <v>34144</v>
      </c>
    </row>
    <row r="168" spans="1:13" x14ac:dyDescent="0.2">
      <c r="A168" s="45"/>
      <c r="B168" s="53" t="s">
        <v>199</v>
      </c>
      <c r="C168" s="53">
        <v>23</v>
      </c>
      <c r="D168" s="53">
        <v>32</v>
      </c>
      <c r="E168" s="53">
        <v>27</v>
      </c>
      <c r="F168" s="53">
        <v>30</v>
      </c>
      <c r="G168" s="53">
        <v>31</v>
      </c>
      <c r="H168" s="53">
        <v>35</v>
      </c>
      <c r="I168" s="96">
        <v>36</v>
      </c>
      <c r="J168" s="86">
        <f>宿泊者数!AF19</f>
        <v>36</v>
      </c>
      <c r="K168" s="86">
        <f>宿泊者数!AF42</f>
        <v>38.237000000000002</v>
      </c>
      <c r="L168" s="86">
        <f>宿泊者数!AF65</f>
        <v>37.508000000000003</v>
      </c>
      <c r="M168" s="86">
        <f>宿泊者数!AF88</f>
        <v>13.579000000000001</v>
      </c>
    </row>
    <row r="169" spans="1:13" x14ac:dyDescent="0.2">
      <c r="A169" s="56"/>
      <c r="B169" s="55" t="s">
        <v>200</v>
      </c>
      <c r="C169" s="55">
        <v>1</v>
      </c>
      <c r="D169" s="55">
        <v>1</v>
      </c>
      <c r="E169" s="55">
        <v>1</v>
      </c>
      <c r="F169" s="55">
        <v>1</v>
      </c>
      <c r="G169" s="55">
        <v>1</v>
      </c>
      <c r="H169" s="55">
        <v>0</v>
      </c>
      <c r="I169" s="95">
        <v>0.5</v>
      </c>
      <c r="J169" s="86">
        <f>宿泊者数!AF20</f>
        <v>1</v>
      </c>
      <c r="K169" s="86">
        <f>宿泊者数!AF43</f>
        <v>0.502</v>
      </c>
      <c r="L169" s="86">
        <f>宿泊者数!AF66</f>
        <v>0.37</v>
      </c>
      <c r="M169" s="86">
        <f>宿泊者数!AF89</f>
        <v>0.249</v>
      </c>
    </row>
    <row r="170" spans="1:13" x14ac:dyDescent="0.2">
      <c r="A170" s="56"/>
      <c r="B170" s="55" t="s">
        <v>201</v>
      </c>
      <c r="C170" s="55">
        <v>2</v>
      </c>
      <c r="D170" s="55">
        <v>1</v>
      </c>
      <c r="E170" s="55">
        <v>1</v>
      </c>
      <c r="F170" s="55">
        <v>2</v>
      </c>
      <c r="G170" s="55">
        <v>2</v>
      </c>
      <c r="H170" s="55">
        <v>1</v>
      </c>
      <c r="I170" s="95">
        <v>2</v>
      </c>
      <c r="J170" s="86">
        <f>宿泊者数!AF21</f>
        <v>2</v>
      </c>
      <c r="K170" s="86">
        <f>宿泊者数!AF44</f>
        <v>1.6180000000000001</v>
      </c>
      <c r="L170" s="86">
        <f>宿泊者数!AF67</f>
        <v>1.85</v>
      </c>
      <c r="M170" s="86">
        <f>宿泊者数!AF90</f>
        <v>1.008</v>
      </c>
    </row>
    <row r="171" spans="1:13" x14ac:dyDescent="0.2">
      <c r="A171" s="56"/>
      <c r="B171" s="55" t="s">
        <v>202</v>
      </c>
      <c r="C171" s="55">
        <v>32</v>
      </c>
      <c r="D171" s="55">
        <v>30</v>
      </c>
      <c r="E171" s="55">
        <v>32</v>
      </c>
      <c r="F171" s="55">
        <v>30</v>
      </c>
      <c r="G171" s="55">
        <v>31</v>
      </c>
      <c r="H171" s="55">
        <v>36</v>
      </c>
      <c r="I171" s="95">
        <v>35</v>
      </c>
      <c r="J171" s="86">
        <f>宿泊者数!AF22</f>
        <v>34</v>
      </c>
      <c r="K171" s="86">
        <f>宿泊者数!AF45</f>
        <v>34.279000000000003</v>
      </c>
      <c r="L171" s="86">
        <f>宿泊者数!AF68</f>
        <v>33.158999999999999</v>
      </c>
      <c r="M171" s="86">
        <f>宿泊者数!AF91</f>
        <v>19.308</v>
      </c>
    </row>
    <row r="172" spans="1:13" x14ac:dyDescent="0.2">
      <c r="A172" s="56"/>
      <c r="B172" s="55" t="s">
        <v>203</v>
      </c>
      <c r="C172" s="55">
        <v>0</v>
      </c>
      <c r="D172" s="55">
        <v>0</v>
      </c>
      <c r="E172" s="55">
        <v>0</v>
      </c>
      <c r="F172" s="55">
        <v>0</v>
      </c>
      <c r="G172" s="55">
        <v>0</v>
      </c>
      <c r="H172" s="55">
        <v>0</v>
      </c>
      <c r="I172" s="95">
        <v>0</v>
      </c>
      <c r="J172" s="86">
        <f>宿泊者数!AF23</f>
        <v>0</v>
      </c>
      <c r="K172" s="86">
        <f>宿泊者数!AF46</f>
        <v>0</v>
      </c>
      <c r="L172" s="86">
        <f>宿泊者数!AF69</f>
        <v>0</v>
      </c>
      <c r="M172" s="86">
        <f>宿泊者数!AF92</f>
        <v>0</v>
      </c>
    </row>
    <row r="173" spans="1:13" x14ac:dyDescent="0.2">
      <c r="A173" s="56"/>
      <c r="B173" s="55" t="s">
        <v>204</v>
      </c>
      <c r="C173" s="55">
        <v>0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95">
        <v>0</v>
      </c>
      <c r="J173" s="86">
        <f>宿泊者数!AF24</f>
        <v>0</v>
      </c>
      <c r="K173" s="86">
        <f>宿泊者数!AF47</f>
        <v>0</v>
      </c>
      <c r="L173" s="86">
        <f>宿泊者数!AF70</f>
        <v>0</v>
      </c>
      <c r="M173" s="86">
        <f>宿泊者数!AF93</f>
        <v>0</v>
      </c>
    </row>
    <row r="174" spans="1:13" x14ac:dyDescent="0.2">
      <c r="A174" s="78"/>
      <c r="B174" s="55" t="s">
        <v>205</v>
      </c>
      <c r="C174" s="55">
        <v>0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97">
        <v>0</v>
      </c>
      <c r="J174" s="86">
        <f>宿泊者数!AF25</f>
        <v>0</v>
      </c>
      <c r="K174" s="86">
        <f>宿泊者数!AF48</f>
        <v>0</v>
      </c>
      <c r="L174" s="86">
        <f>宿泊者数!AF71</f>
        <v>0</v>
      </c>
      <c r="M174" s="86">
        <f>宿泊者数!AF94</f>
        <v>0</v>
      </c>
    </row>
    <row r="175" spans="1:13" x14ac:dyDescent="0.2">
      <c r="A175" s="129" t="s">
        <v>259</v>
      </c>
      <c r="B175" s="116" t="s">
        <v>206</v>
      </c>
      <c r="C175" s="116">
        <f>C112+C121+C130+C139+C148+C157+C166</f>
        <v>5905000</v>
      </c>
      <c r="D175" s="116">
        <f t="shared" ref="D175:I175" si="46">D112+D121+D130+D139+D148+D157+D166</f>
        <v>5842228</v>
      </c>
      <c r="E175" s="116">
        <f t="shared" si="46"/>
        <v>6026467</v>
      </c>
      <c r="F175" s="116">
        <f t="shared" si="46"/>
        <v>6038814</v>
      </c>
      <c r="G175" s="116">
        <f t="shared" si="46"/>
        <v>5994850</v>
      </c>
      <c r="H175" s="116">
        <f t="shared" si="46"/>
        <v>6106185</v>
      </c>
      <c r="I175" s="116">
        <f t="shared" si="46"/>
        <v>5908391</v>
      </c>
      <c r="J175" s="116">
        <f t="shared" ref="J175:K175" si="47">J112+J121+J130+J139+J148+J157+J166</f>
        <v>5971455</v>
      </c>
      <c r="K175" s="116">
        <f t="shared" si="47"/>
        <v>5633537</v>
      </c>
      <c r="L175" s="116">
        <f t="shared" ref="L175:M175" si="48">L112+L121+L130+L139+L148+L157+L166</f>
        <v>5565743</v>
      </c>
      <c r="M175" s="116">
        <f t="shared" si="48"/>
        <v>3265122</v>
      </c>
    </row>
    <row r="176" spans="1:13" x14ac:dyDescent="0.2">
      <c r="A176" s="85"/>
      <c r="B176" s="118" t="s">
        <v>207</v>
      </c>
      <c r="C176" s="118">
        <f t="shared" ref="C176:I176" si="49">C113+C122+C131+C140+C149+C158+C167</f>
        <v>636000</v>
      </c>
      <c r="D176" s="118">
        <f t="shared" si="49"/>
        <v>601807</v>
      </c>
      <c r="E176" s="118">
        <f t="shared" si="49"/>
        <v>621026</v>
      </c>
      <c r="F176" s="118">
        <f t="shared" si="49"/>
        <v>618789</v>
      </c>
      <c r="G176" s="118">
        <f t="shared" si="49"/>
        <v>639827</v>
      </c>
      <c r="H176" s="118">
        <f t="shared" si="49"/>
        <v>652483</v>
      </c>
      <c r="I176" s="118">
        <f t="shared" si="49"/>
        <v>630746</v>
      </c>
      <c r="J176" s="118">
        <f t="shared" ref="J176:K176" si="50">J113+J122+J131+J140+J149+J158+J167</f>
        <v>633915</v>
      </c>
      <c r="K176" s="118">
        <f t="shared" si="50"/>
        <v>618849</v>
      </c>
      <c r="L176" s="118">
        <f t="shared" ref="L176:M176" si="51">L113+L122+L131+L140+L149+L158+L167</f>
        <v>621081</v>
      </c>
      <c r="M176" s="118">
        <f t="shared" si="51"/>
        <v>431482</v>
      </c>
    </row>
    <row r="177" spans="1:13" x14ac:dyDescent="0.2">
      <c r="A177" s="85"/>
      <c r="B177" s="131" t="s">
        <v>265</v>
      </c>
      <c r="C177" s="132">
        <f>C175+C176</f>
        <v>6541000</v>
      </c>
      <c r="D177" s="132">
        <f t="shared" ref="D177:I177" si="52">D175+D176</f>
        <v>6444035</v>
      </c>
      <c r="E177" s="132">
        <f t="shared" si="52"/>
        <v>6647493</v>
      </c>
      <c r="F177" s="132">
        <f t="shared" si="52"/>
        <v>6657603</v>
      </c>
      <c r="G177" s="132">
        <f t="shared" si="52"/>
        <v>6634677</v>
      </c>
      <c r="H177" s="132">
        <f t="shared" si="52"/>
        <v>6758668</v>
      </c>
      <c r="I177" s="132">
        <f t="shared" si="52"/>
        <v>6539137</v>
      </c>
      <c r="J177" s="132">
        <f t="shared" ref="J177:K177" si="53">J175+J176</f>
        <v>6605370</v>
      </c>
      <c r="K177" s="132">
        <f t="shared" si="53"/>
        <v>6252386</v>
      </c>
      <c r="L177" s="132">
        <f t="shared" ref="L177:M177" si="54">L175+L176</f>
        <v>6186824</v>
      </c>
      <c r="M177" s="132">
        <f t="shared" si="54"/>
        <v>3696604</v>
      </c>
    </row>
    <row r="178" spans="1:13" x14ac:dyDescent="0.2">
      <c r="A178" s="85"/>
      <c r="B178" s="116" t="s">
        <v>199</v>
      </c>
      <c r="C178" s="116">
        <f t="shared" ref="C178:I184" si="55">C114+C123+C132+C141+C150+C159+C168</f>
        <v>237</v>
      </c>
      <c r="D178" s="116">
        <f t="shared" si="55"/>
        <v>239</v>
      </c>
      <c r="E178" s="116">
        <f t="shared" si="55"/>
        <v>246</v>
      </c>
      <c r="F178" s="116">
        <f t="shared" si="55"/>
        <v>259</v>
      </c>
      <c r="G178" s="116">
        <f t="shared" si="55"/>
        <v>281</v>
      </c>
      <c r="H178" s="116">
        <f t="shared" si="55"/>
        <v>298</v>
      </c>
      <c r="I178" s="116">
        <f t="shared" si="55"/>
        <v>290</v>
      </c>
      <c r="J178" s="116">
        <f t="shared" ref="J178:K178" si="56">J114+J123+J132+J141+J150+J159+J168</f>
        <v>307</v>
      </c>
      <c r="K178" s="116">
        <f t="shared" si="56"/>
        <v>313.40299999999996</v>
      </c>
      <c r="L178" s="116">
        <f t="shared" ref="L178:M178" si="57">L114+L123+L132+L141+L150+L159+L168</f>
        <v>316.25200000000001</v>
      </c>
      <c r="M178" s="116">
        <f t="shared" si="57"/>
        <v>228.93899999999999</v>
      </c>
    </row>
    <row r="179" spans="1:13" x14ac:dyDescent="0.2">
      <c r="A179" s="85"/>
      <c r="B179" s="117" t="s">
        <v>200</v>
      </c>
      <c r="C179" s="117">
        <f t="shared" si="55"/>
        <v>156</v>
      </c>
      <c r="D179" s="117">
        <f t="shared" si="55"/>
        <v>144</v>
      </c>
      <c r="E179" s="117">
        <f t="shared" si="55"/>
        <v>156</v>
      </c>
      <c r="F179" s="117">
        <f t="shared" si="55"/>
        <v>151</v>
      </c>
      <c r="G179" s="117">
        <f t="shared" si="55"/>
        <v>157</v>
      </c>
      <c r="H179" s="117">
        <f t="shared" si="55"/>
        <v>189</v>
      </c>
      <c r="I179" s="117">
        <f t="shared" si="55"/>
        <v>182.5</v>
      </c>
      <c r="J179" s="117">
        <f t="shared" ref="J179:K179" si="58">J115+J124+J133+J142+J151+J160+J169</f>
        <v>175</v>
      </c>
      <c r="K179" s="117">
        <f t="shared" si="58"/>
        <v>166.63000000000002</v>
      </c>
      <c r="L179" s="117">
        <f t="shared" ref="L179:M179" si="59">L115+L124+L133+L142+L151+L160+L169</f>
        <v>158.11800000000002</v>
      </c>
      <c r="M179" s="117">
        <f t="shared" si="59"/>
        <v>98.808999999999997</v>
      </c>
    </row>
    <row r="180" spans="1:13" x14ac:dyDescent="0.2">
      <c r="A180" s="85"/>
      <c r="B180" s="117" t="s">
        <v>201</v>
      </c>
      <c r="C180" s="117">
        <f t="shared" si="55"/>
        <v>20</v>
      </c>
      <c r="D180" s="117">
        <f t="shared" si="55"/>
        <v>3</v>
      </c>
      <c r="E180" s="117">
        <f t="shared" si="55"/>
        <v>3</v>
      </c>
      <c r="F180" s="117">
        <f t="shared" si="55"/>
        <v>3</v>
      </c>
      <c r="G180" s="117">
        <f t="shared" si="55"/>
        <v>4</v>
      </c>
      <c r="H180" s="117">
        <f t="shared" si="55"/>
        <v>3</v>
      </c>
      <c r="I180" s="117">
        <f t="shared" si="55"/>
        <v>4</v>
      </c>
      <c r="J180" s="117">
        <f t="shared" ref="J180:K180" si="60">J116+J125+J134+J143+J152+J161+J170</f>
        <v>4</v>
      </c>
      <c r="K180" s="117">
        <f t="shared" si="60"/>
        <v>2.9350000000000005</v>
      </c>
      <c r="L180" s="117">
        <f t="shared" ref="L180:M180" si="61">L116+L125+L134+L143+L152+L161+L170</f>
        <v>3.1660000000000004</v>
      </c>
      <c r="M180" s="117">
        <f t="shared" si="61"/>
        <v>1.8010000000000002</v>
      </c>
    </row>
    <row r="181" spans="1:13" x14ac:dyDescent="0.2">
      <c r="A181" s="85"/>
      <c r="B181" s="117" t="s">
        <v>202</v>
      </c>
      <c r="C181" s="117">
        <f t="shared" si="55"/>
        <v>147</v>
      </c>
      <c r="D181" s="117">
        <f t="shared" si="55"/>
        <v>152</v>
      </c>
      <c r="E181" s="117">
        <f t="shared" si="55"/>
        <v>146</v>
      </c>
      <c r="F181" s="117">
        <f t="shared" si="55"/>
        <v>135</v>
      </c>
      <c r="G181" s="117">
        <f t="shared" si="55"/>
        <v>127</v>
      </c>
      <c r="H181" s="117">
        <f t="shared" si="55"/>
        <v>86</v>
      </c>
      <c r="I181" s="117">
        <f t="shared" si="55"/>
        <v>82</v>
      </c>
      <c r="J181" s="117">
        <f t="shared" ref="J181:K181" si="62">J117+J126+J135+J144+J153+J162+J171</f>
        <v>80</v>
      </c>
      <c r="K181" s="117">
        <f t="shared" si="62"/>
        <v>68.486999999999995</v>
      </c>
      <c r="L181" s="117">
        <f t="shared" ref="L181:M181" si="63">L117+L126+L135+L144+L153+L162+L171</f>
        <v>76.437999999999988</v>
      </c>
      <c r="M181" s="117">
        <f t="shared" si="63"/>
        <v>48.076000000000001</v>
      </c>
    </row>
    <row r="182" spans="1:13" x14ac:dyDescent="0.2">
      <c r="A182" s="85"/>
      <c r="B182" s="117" t="s">
        <v>203</v>
      </c>
      <c r="C182" s="117">
        <f t="shared" si="55"/>
        <v>0</v>
      </c>
      <c r="D182" s="117">
        <f t="shared" si="55"/>
        <v>0</v>
      </c>
      <c r="E182" s="117">
        <f t="shared" si="55"/>
        <v>0</v>
      </c>
      <c r="F182" s="117">
        <f t="shared" si="55"/>
        <v>0</v>
      </c>
      <c r="G182" s="117">
        <f t="shared" si="55"/>
        <v>0</v>
      </c>
      <c r="H182" s="117">
        <f t="shared" si="55"/>
        <v>0</v>
      </c>
      <c r="I182" s="117">
        <f t="shared" si="55"/>
        <v>0</v>
      </c>
      <c r="J182" s="117">
        <f t="shared" ref="J182:K182" si="64">J118+J127+J136+J145+J154+J163+J172</f>
        <v>0</v>
      </c>
      <c r="K182" s="117">
        <f t="shared" si="64"/>
        <v>0</v>
      </c>
      <c r="L182" s="117">
        <f t="shared" ref="L182:M182" si="65">L118+L127+L136+L145+L154+L163+L172</f>
        <v>0</v>
      </c>
      <c r="M182" s="117">
        <f t="shared" si="65"/>
        <v>0</v>
      </c>
    </row>
    <row r="183" spans="1:13" x14ac:dyDescent="0.2">
      <c r="A183" s="85"/>
      <c r="B183" s="117" t="s">
        <v>204</v>
      </c>
      <c r="C183" s="117">
        <f t="shared" si="55"/>
        <v>3</v>
      </c>
      <c r="D183" s="117">
        <f t="shared" si="55"/>
        <v>1</v>
      </c>
      <c r="E183" s="117">
        <f t="shared" si="55"/>
        <v>1</v>
      </c>
      <c r="F183" s="117">
        <f t="shared" si="55"/>
        <v>1</v>
      </c>
      <c r="G183" s="117">
        <f t="shared" si="55"/>
        <v>1</v>
      </c>
      <c r="H183" s="117">
        <f t="shared" si="55"/>
        <v>1</v>
      </c>
      <c r="I183" s="117">
        <f t="shared" si="55"/>
        <v>1</v>
      </c>
      <c r="J183" s="117">
        <f t="shared" ref="J183:K183" si="66">J119+J128+J137+J146+J155+J164+J173</f>
        <v>1</v>
      </c>
      <c r="K183" s="117">
        <f t="shared" si="66"/>
        <v>0.65800000000000003</v>
      </c>
      <c r="L183" s="117">
        <f t="shared" ref="L183:M183" si="67">L119+L128+L137+L146+L155+L164+L173</f>
        <v>0.64900000000000002</v>
      </c>
      <c r="M183" s="117">
        <f t="shared" si="67"/>
        <v>0.51900000000000002</v>
      </c>
    </row>
    <row r="184" spans="1:13" x14ac:dyDescent="0.2">
      <c r="A184" s="130"/>
      <c r="B184" s="118" t="s">
        <v>205</v>
      </c>
      <c r="C184" s="118">
        <f t="shared" si="55"/>
        <v>74</v>
      </c>
      <c r="D184" s="118">
        <f t="shared" si="55"/>
        <v>63</v>
      </c>
      <c r="E184" s="118">
        <f t="shared" si="55"/>
        <v>69</v>
      </c>
      <c r="F184" s="118">
        <f t="shared" si="55"/>
        <v>70</v>
      </c>
      <c r="G184" s="118">
        <f t="shared" si="55"/>
        <v>70</v>
      </c>
      <c r="H184" s="118">
        <f t="shared" si="55"/>
        <v>75</v>
      </c>
      <c r="I184" s="118">
        <f t="shared" si="55"/>
        <v>72</v>
      </c>
      <c r="J184" s="118">
        <f t="shared" ref="J184:K184" si="68">J120+J129+J138+J147+J156+J165+J174</f>
        <v>68</v>
      </c>
      <c r="K184" s="118">
        <f t="shared" si="68"/>
        <v>66.73599999999999</v>
      </c>
      <c r="L184" s="118">
        <f t="shared" ref="L184:M184" si="69">L120+L129+L138+L147+L156+L165+L174</f>
        <v>66.457999999999998</v>
      </c>
      <c r="M184" s="118">
        <f t="shared" si="69"/>
        <v>53.338000000000001</v>
      </c>
    </row>
    <row r="185" spans="1:13" x14ac:dyDescent="0.2">
      <c r="B185" s="61"/>
      <c r="C185" s="61"/>
      <c r="D185" s="61"/>
      <c r="E185" s="61"/>
      <c r="F185" s="61"/>
      <c r="G185" s="61"/>
      <c r="H185" s="61"/>
      <c r="I185" s="61"/>
    </row>
    <row r="187" spans="1:13" x14ac:dyDescent="0.2">
      <c r="A187" t="s">
        <v>213</v>
      </c>
      <c r="C187" s="122" t="s">
        <v>210</v>
      </c>
      <c r="D187" s="122" t="s">
        <v>70</v>
      </c>
      <c r="E187" s="123" t="s">
        <v>67</v>
      </c>
      <c r="F187" s="122" t="s">
        <v>61</v>
      </c>
      <c r="G187" s="122" t="s">
        <v>60</v>
      </c>
      <c r="H187" s="122" t="s">
        <v>75</v>
      </c>
      <c r="I187" s="122" t="s">
        <v>76</v>
      </c>
      <c r="J187" s="49" t="s">
        <v>481</v>
      </c>
      <c r="K187" s="49" t="s">
        <v>579</v>
      </c>
      <c r="L187" s="601" t="s">
        <v>596</v>
      </c>
      <c r="M187" s="707" t="s">
        <v>663</v>
      </c>
    </row>
    <row r="188" spans="1:13" x14ac:dyDescent="0.2">
      <c r="B188" s="45" t="s">
        <v>239</v>
      </c>
      <c r="C188" s="53">
        <f>SUM(C189:C195)</f>
        <v>784</v>
      </c>
      <c r="D188" s="53">
        <f t="shared" ref="D188:H188" si="70">SUM(D189:D195)</f>
        <v>840</v>
      </c>
      <c r="E188" s="53">
        <f t="shared" si="70"/>
        <v>1064</v>
      </c>
      <c r="F188" s="53">
        <f t="shared" si="70"/>
        <v>1007</v>
      </c>
      <c r="G188" s="53">
        <f t="shared" si="70"/>
        <v>938</v>
      </c>
      <c r="H188" s="53">
        <f t="shared" si="70"/>
        <v>839</v>
      </c>
      <c r="I188" s="53">
        <f t="shared" ref="I188:J188" si="71">SUM(I189:I195)</f>
        <v>822</v>
      </c>
      <c r="J188" s="53">
        <f t="shared" si="71"/>
        <v>982</v>
      </c>
      <c r="K188" s="53">
        <f t="shared" ref="K188:L188" si="72">SUM(K189:K195)</f>
        <v>975</v>
      </c>
      <c r="L188" s="53">
        <f t="shared" si="72"/>
        <v>1156</v>
      </c>
      <c r="M188" s="53">
        <f t="shared" ref="M188" si="73">SUM(M189:M195)</f>
        <v>817</v>
      </c>
    </row>
    <row r="189" spans="1:13" x14ac:dyDescent="0.2">
      <c r="B189" s="124" t="s">
        <v>199</v>
      </c>
      <c r="C189" s="55">
        <f>ROUND(C84*C114/C178,0)</f>
        <v>642</v>
      </c>
      <c r="D189" s="55">
        <f t="shared" ref="D189:I189" si="74">ROUND(D84*D114/D178,0)</f>
        <v>685</v>
      </c>
      <c r="E189" s="55">
        <f t="shared" si="74"/>
        <v>882</v>
      </c>
      <c r="F189" s="55">
        <f t="shared" si="74"/>
        <v>823</v>
      </c>
      <c r="G189" s="55">
        <f t="shared" si="74"/>
        <v>756</v>
      </c>
      <c r="H189" s="55">
        <f t="shared" si="74"/>
        <v>660</v>
      </c>
      <c r="I189" s="55">
        <f t="shared" si="74"/>
        <v>625</v>
      </c>
      <c r="J189" s="55">
        <f t="shared" ref="J189:K189" si="75">ROUND(J84*J114/J178,0)</f>
        <v>801</v>
      </c>
      <c r="K189" s="55">
        <f t="shared" si="75"/>
        <v>795</v>
      </c>
      <c r="L189" s="55">
        <f t="shared" ref="L189:M189" si="76">ROUND(L84*L114/L178,0)</f>
        <v>924</v>
      </c>
      <c r="M189" s="55">
        <f t="shared" si="76"/>
        <v>701</v>
      </c>
    </row>
    <row r="190" spans="1:13" x14ac:dyDescent="0.2">
      <c r="B190" s="125" t="s">
        <v>200</v>
      </c>
      <c r="C190" s="55">
        <f>ROUND(C85*C115/C179,0)</f>
        <v>51</v>
      </c>
      <c r="D190" s="55">
        <f t="shared" ref="D190:I190" si="77">ROUND(D85*D115/D179,0)</f>
        <v>52</v>
      </c>
      <c r="E190" s="55">
        <f t="shared" si="77"/>
        <v>63</v>
      </c>
      <c r="F190" s="55">
        <f t="shared" si="77"/>
        <v>64</v>
      </c>
      <c r="G190" s="55">
        <f t="shared" si="77"/>
        <v>97</v>
      </c>
      <c r="H190" s="55">
        <f t="shared" si="77"/>
        <v>100</v>
      </c>
      <c r="I190" s="55">
        <f t="shared" si="77"/>
        <v>119</v>
      </c>
      <c r="J190" s="55">
        <f t="shared" ref="J190:K190" si="78">ROUND(J85*J115/J179,0)</f>
        <v>96</v>
      </c>
      <c r="K190" s="55">
        <f t="shared" si="78"/>
        <v>92</v>
      </c>
      <c r="L190" s="55">
        <f t="shared" ref="L190:M190" si="79">ROUND(L85*L115/L179,0)</f>
        <v>107</v>
      </c>
      <c r="M190" s="55">
        <f t="shared" si="79"/>
        <v>56</v>
      </c>
    </row>
    <row r="191" spans="1:13" x14ac:dyDescent="0.2">
      <c r="B191" s="125" t="s">
        <v>201</v>
      </c>
      <c r="C191" s="55">
        <f>ROUND(C86*C116/C180,0)</f>
        <v>0</v>
      </c>
      <c r="D191" s="55">
        <f t="shared" ref="D191:I191" si="80">ROUND(D86*D116/D180,0)</f>
        <v>0</v>
      </c>
      <c r="E191" s="55">
        <f t="shared" si="80"/>
        <v>0</v>
      </c>
      <c r="F191" s="55">
        <f t="shared" si="80"/>
        <v>0</v>
      </c>
      <c r="G191" s="55">
        <f t="shared" si="80"/>
        <v>0</v>
      </c>
      <c r="H191" s="55">
        <f t="shared" si="80"/>
        <v>0</v>
      </c>
      <c r="I191" s="55">
        <f t="shared" si="80"/>
        <v>0</v>
      </c>
      <c r="J191" s="55">
        <f t="shared" ref="J191:K191" si="81">ROUND(J86*J116/J180,0)</f>
        <v>0</v>
      </c>
      <c r="K191" s="55">
        <f t="shared" si="81"/>
        <v>0</v>
      </c>
      <c r="L191" s="55">
        <f t="shared" ref="L191:M191" si="82">ROUND(L86*L116/L180,0)</f>
        <v>0</v>
      </c>
      <c r="M191" s="55">
        <f t="shared" si="82"/>
        <v>0</v>
      </c>
    </row>
    <row r="192" spans="1:13" x14ac:dyDescent="0.2">
      <c r="B192" s="125" t="s">
        <v>202</v>
      </c>
      <c r="C192" s="55">
        <f>ROUND(C87*C117/C181,0)</f>
        <v>91</v>
      </c>
      <c r="D192" s="55">
        <f t="shared" ref="D192:I192" si="83">ROUND(D87*D117/D181,0)</f>
        <v>103</v>
      </c>
      <c r="E192" s="55">
        <f t="shared" si="83"/>
        <v>119</v>
      </c>
      <c r="F192" s="55">
        <f t="shared" si="83"/>
        <v>120</v>
      </c>
      <c r="G192" s="55">
        <f t="shared" si="83"/>
        <v>85</v>
      </c>
      <c r="H192" s="55">
        <f t="shared" si="83"/>
        <v>79</v>
      </c>
      <c r="I192" s="55">
        <f t="shared" si="83"/>
        <v>78</v>
      </c>
      <c r="J192" s="55">
        <f t="shared" ref="J192:K192" si="84">ROUND(J87*J117/J181,0)</f>
        <v>85</v>
      </c>
      <c r="K192" s="55">
        <f t="shared" si="84"/>
        <v>88</v>
      </c>
      <c r="L192" s="55">
        <f t="shared" ref="L192:M192" si="85">ROUND(L87*L117/L181,0)</f>
        <v>125</v>
      </c>
      <c r="M192" s="55">
        <f t="shared" si="85"/>
        <v>60</v>
      </c>
    </row>
    <row r="193" spans="2:14" x14ac:dyDescent="0.2">
      <c r="B193" s="133" t="s">
        <v>203</v>
      </c>
      <c r="C193" s="134"/>
      <c r="D193" s="134"/>
      <c r="E193" s="134"/>
      <c r="F193" s="134"/>
      <c r="G193" s="134"/>
      <c r="H193" s="134"/>
      <c r="I193" s="134"/>
    </row>
    <row r="194" spans="2:14" x14ac:dyDescent="0.2">
      <c r="B194" s="125" t="s">
        <v>204</v>
      </c>
      <c r="C194" s="55">
        <f>ROUND(C89*C119/C183,0)</f>
        <v>0</v>
      </c>
      <c r="D194" s="55">
        <f t="shared" ref="D194:I194" si="86">ROUND(D89*D119/D183,0)</f>
        <v>0</v>
      </c>
      <c r="E194" s="55">
        <f t="shared" si="86"/>
        <v>0</v>
      </c>
      <c r="F194" s="55">
        <f t="shared" si="86"/>
        <v>0</v>
      </c>
      <c r="G194" s="55">
        <f t="shared" si="86"/>
        <v>0</v>
      </c>
      <c r="H194" s="55">
        <f t="shared" si="86"/>
        <v>0</v>
      </c>
      <c r="I194" s="55">
        <f t="shared" si="86"/>
        <v>0</v>
      </c>
      <c r="J194" s="55">
        <f t="shared" ref="J194:K194" si="87">ROUND(J89*J119/J183,0)</f>
        <v>0</v>
      </c>
      <c r="K194" s="55">
        <f t="shared" si="87"/>
        <v>0</v>
      </c>
      <c r="L194" s="55">
        <f t="shared" ref="L194:M194" si="88">ROUND(L89*L119/L183,0)</f>
        <v>0</v>
      </c>
      <c r="M194" s="55">
        <f t="shared" si="88"/>
        <v>0</v>
      </c>
    </row>
    <row r="195" spans="2:14" x14ac:dyDescent="0.2">
      <c r="B195" s="126" t="s">
        <v>205</v>
      </c>
      <c r="C195" s="60">
        <f>ROUND(C90*C120/C184,0)</f>
        <v>0</v>
      </c>
      <c r="D195" s="60">
        <f t="shared" ref="D195:I195" si="89">ROUND(D90*D120/D184,0)</f>
        <v>0</v>
      </c>
      <c r="E195" s="60">
        <f t="shared" si="89"/>
        <v>0</v>
      </c>
      <c r="F195" s="60">
        <f t="shared" si="89"/>
        <v>0</v>
      </c>
      <c r="G195" s="60">
        <f t="shared" si="89"/>
        <v>0</v>
      </c>
      <c r="H195" s="60">
        <f t="shared" si="89"/>
        <v>0</v>
      </c>
      <c r="I195" s="60">
        <f t="shared" si="89"/>
        <v>0</v>
      </c>
      <c r="J195" s="60">
        <f t="shared" ref="J195:K195" si="90">ROUND(J90*J120/J184,0)</f>
        <v>0</v>
      </c>
      <c r="K195" s="60">
        <f t="shared" si="90"/>
        <v>0</v>
      </c>
      <c r="L195" s="60">
        <f t="shared" ref="L195:M195" si="91">ROUND(L90*L120/L184,0)</f>
        <v>0</v>
      </c>
      <c r="M195" s="60">
        <f t="shared" si="91"/>
        <v>0</v>
      </c>
    </row>
    <row r="196" spans="2:14" x14ac:dyDescent="0.2">
      <c r="B196" t="s">
        <v>240</v>
      </c>
      <c r="C196" s="53">
        <f>SUM(C197:C203)</f>
        <v>600</v>
      </c>
      <c r="D196" s="53">
        <f t="shared" ref="D196:H196" si="92">SUM(D197:D203)</f>
        <v>372</v>
      </c>
      <c r="E196" s="53">
        <f t="shared" si="92"/>
        <v>397</v>
      </c>
      <c r="F196" s="53">
        <f t="shared" si="92"/>
        <v>377</v>
      </c>
      <c r="G196" s="53">
        <f t="shared" si="92"/>
        <v>343</v>
      </c>
      <c r="H196" s="53">
        <f t="shared" si="92"/>
        <v>348</v>
      </c>
      <c r="I196" s="53">
        <f t="shared" ref="I196:J196" si="93">SUM(I197:I203)</f>
        <v>332</v>
      </c>
      <c r="J196" s="53">
        <f t="shared" si="93"/>
        <v>433</v>
      </c>
      <c r="K196" s="53">
        <f t="shared" ref="K196:L196" si="94">SUM(K197:K203)</f>
        <v>474</v>
      </c>
      <c r="L196" s="53">
        <f t="shared" si="94"/>
        <v>476</v>
      </c>
      <c r="M196" s="53">
        <f t="shared" ref="M196" si="95">SUM(M197:M203)</f>
        <v>196</v>
      </c>
    </row>
    <row r="197" spans="2:14" x14ac:dyDescent="0.2">
      <c r="B197" s="120" t="s">
        <v>199</v>
      </c>
      <c r="C197" s="61">
        <f>ROUND(C84*C123/C178,0)</f>
        <v>57</v>
      </c>
      <c r="D197" s="61">
        <f t="shared" ref="D197:I197" si="96">ROUND(D84*D123/D178,0)</f>
        <v>57</v>
      </c>
      <c r="E197" s="61">
        <f t="shared" si="96"/>
        <v>71</v>
      </c>
      <c r="F197" s="61">
        <f t="shared" si="96"/>
        <v>66</v>
      </c>
      <c r="G197" s="61">
        <f t="shared" si="96"/>
        <v>73</v>
      </c>
      <c r="H197" s="61">
        <f t="shared" si="96"/>
        <v>78</v>
      </c>
      <c r="I197" s="61">
        <f t="shared" si="96"/>
        <v>94</v>
      </c>
      <c r="J197" s="61">
        <f t="shared" ref="J197:K197" si="97">ROUND(J84*J123/J178,0)</f>
        <v>188</v>
      </c>
      <c r="K197" s="61">
        <f t="shared" si="97"/>
        <v>190</v>
      </c>
      <c r="L197" s="61">
        <f t="shared" ref="L197:M197" si="98">ROUND(L84*L123/L178,0)</f>
        <v>182</v>
      </c>
      <c r="M197" s="61">
        <f t="shared" si="98"/>
        <v>113</v>
      </c>
    </row>
    <row r="198" spans="2:14" x14ac:dyDescent="0.2">
      <c r="B198" s="121" t="s">
        <v>200</v>
      </c>
      <c r="C198" s="61">
        <f>ROUND(C85*C124/C179,0)</f>
        <v>86</v>
      </c>
      <c r="D198" s="61">
        <f t="shared" ref="D198:I198" si="99">ROUND(D85*D124/D179,0)</f>
        <v>0</v>
      </c>
      <c r="E198" s="61">
        <f t="shared" si="99"/>
        <v>0</v>
      </c>
      <c r="F198" s="61">
        <f t="shared" si="99"/>
        <v>0</v>
      </c>
      <c r="G198" s="61">
        <f t="shared" si="99"/>
        <v>0</v>
      </c>
      <c r="H198" s="61">
        <f t="shared" si="99"/>
        <v>270</v>
      </c>
      <c r="I198" s="61">
        <f t="shared" si="99"/>
        <v>238</v>
      </c>
      <c r="J198" s="61">
        <f t="shared" ref="J198:K198" si="100">ROUND(J85*J124/J179,0)</f>
        <v>245</v>
      </c>
      <c r="K198" s="61">
        <f t="shared" si="100"/>
        <v>284</v>
      </c>
      <c r="L198" s="61">
        <f t="shared" ref="L198:M198" si="101">ROUND(L85*L124/L179,0)</f>
        <v>294</v>
      </c>
      <c r="M198" s="61">
        <f t="shared" si="101"/>
        <v>83</v>
      </c>
    </row>
    <row r="199" spans="2:14" x14ac:dyDescent="0.2">
      <c r="B199" s="121" t="s">
        <v>201</v>
      </c>
      <c r="C199" s="61">
        <f>ROUND(C86*C125/C180,0)</f>
        <v>97</v>
      </c>
      <c r="D199" s="61">
        <f t="shared" ref="D199:I199" si="102">ROUND(D86*D125/D180,0)</f>
        <v>0</v>
      </c>
      <c r="E199" s="61">
        <f t="shared" si="102"/>
        <v>0</v>
      </c>
      <c r="F199" s="61">
        <f t="shared" si="102"/>
        <v>0</v>
      </c>
      <c r="G199" s="61">
        <f t="shared" si="102"/>
        <v>0</v>
      </c>
      <c r="H199" s="61">
        <f t="shared" si="102"/>
        <v>0</v>
      </c>
      <c r="I199" s="61">
        <f t="shared" si="102"/>
        <v>0</v>
      </c>
      <c r="J199" s="61">
        <f t="shared" ref="J199:K199" si="103">ROUND(J86*J125/J180,0)</f>
        <v>0</v>
      </c>
      <c r="K199" s="61">
        <f t="shared" si="103"/>
        <v>0</v>
      </c>
      <c r="L199" s="61">
        <f t="shared" ref="L199:M199" si="104">ROUND(L86*L125/L180,0)</f>
        <v>0</v>
      </c>
      <c r="M199" s="61">
        <f t="shared" si="104"/>
        <v>0</v>
      </c>
    </row>
    <row r="200" spans="2:14" x14ac:dyDescent="0.2">
      <c r="B200" s="121" t="s">
        <v>202</v>
      </c>
      <c r="C200" s="61">
        <f>ROUND(C87*C126/C181,0)</f>
        <v>335</v>
      </c>
      <c r="D200" s="61">
        <f t="shared" ref="D200:I200" si="105">ROUND(D87*D126/D181,0)</f>
        <v>315</v>
      </c>
      <c r="E200" s="61">
        <f t="shared" si="105"/>
        <v>326</v>
      </c>
      <c r="F200" s="61">
        <f t="shared" si="105"/>
        <v>311</v>
      </c>
      <c r="G200" s="61">
        <f t="shared" si="105"/>
        <v>270</v>
      </c>
      <c r="H200" s="61">
        <f t="shared" si="105"/>
        <v>0</v>
      </c>
      <c r="I200" s="61">
        <f t="shared" si="105"/>
        <v>0</v>
      </c>
      <c r="J200" s="61">
        <f t="shared" ref="J200:K200" si="106">ROUND(J87*J126/J181,0)</f>
        <v>0</v>
      </c>
      <c r="K200" s="61">
        <f t="shared" si="106"/>
        <v>0</v>
      </c>
      <c r="L200" s="61">
        <f t="shared" ref="L200:M200" si="107">ROUND(L87*L126/L181,0)</f>
        <v>0</v>
      </c>
      <c r="M200" s="61">
        <f t="shared" si="107"/>
        <v>0</v>
      </c>
    </row>
    <row r="201" spans="2:14" x14ac:dyDescent="0.2">
      <c r="B201" s="137" t="s">
        <v>203</v>
      </c>
      <c r="C201" s="138"/>
      <c r="D201" s="138"/>
      <c r="E201" s="138"/>
      <c r="F201" s="138"/>
      <c r="G201" s="138"/>
      <c r="H201" s="138"/>
      <c r="I201" s="138"/>
    </row>
    <row r="202" spans="2:14" x14ac:dyDescent="0.2">
      <c r="B202" s="121" t="s">
        <v>204</v>
      </c>
      <c r="C202" s="61">
        <f>ROUND(C89*C128/C183,0)</f>
        <v>7</v>
      </c>
      <c r="D202" s="61">
        <f t="shared" ref="D202:I202" si="108">ROUND(D89*D128/D183,0)</f>
        <v>0</v>
      </c>
      <c r="E202" s="61">
        <f t="shared" si="108"/>
        <v>0</v>
      </c>
      <c r="F202" s="61">
        <f t="shared" si="108"/>
        <v>0</v>
      </c>
      <c r="G202" s="61">
        <f t="shared" si="108"/>
        <v>0</v>
      </c>
      <c r="H202" s="61">
        <f t="shared" si="108"/>
        <v>0</v>
      </c>
      <c r="I202" s="61">
        <f t="shared" si="108"/>
        <v>0</v>
      </c>
      <c r="J202" s="61">
        <f t="shared" ref="J202:K202" si="109">ROUND(J89*J128/J183,0)</f>
        <v>0</v>
      </c>
      <c r="K202" s="61">
        <f t="shared" si="109"/>
        <v>0</v>
      </c>
      <c r="L202" s="61">
        <f t="shared" ref="L202:M202" si="110">ROUND(L89*L128/L183,0)</f>
        <v>0</v>
      </c>
      <c r="M202" s="61">
        <f t="shared" si="110"/>
        <v>0</v>
      </c>
    </row>
    <row r="203" spans="2:14" x14ac:dyDescent="0.2">
      <c r="B203" s="121" t="s">
        <v>205</v>
      </c>
      <c r="C203" s="61">
        <f>ROUND(C90*C129/C184,0)</f>
        <v>18</v>
      </c>
      <c r="D203" s="61">
        <f t="shared" ref="D203:I203" si="111">ROUND(D90*D129/D184,0)</f>
        <v>0</v>
      </c>
      <c r="E203" s="61">
        <f t="shared" si="111"/>
        <v>0</v>
      </c>
      <c r="F203" s="61">
        <f t="shared" si="111"/>
        <v>0</v>
      </c>
      <c r="G203" s="61">
        <f t="shared" si="111"/>
        <v>0</v>
      </c>
      <c r="H203" s="61">
        <f t="shared" si="111"/>
        <v>0</v>
      </c>
      <c r="I203" s="61">
        <f t="shared" si="111"/>
        <v>0</v>
      </c>
      <c r="J203" s="61">
        <f t="shared" ref="J203:K203" si="112">ROUND(J90*J129/J184,0)</f>
        <v>0</v>
      </c>
      <c r="K203" s="61">
        <f t="shared" si="112"/>
        <v>0</v>
      </c>
      <c r="L203" s="61">
        <f t="shared" ref="L203:M203" si="113">ROUND(L90*L129/L184,0)</f>
        <v>0</v>
      </c>
      <c r="M203" s="61">
        <f t="shared" si="113"/>
        <v>0</v>
      </c>
    </row>
    <row r="204" spans="2:14" x14ac:dyDescent="0.2">
      <c r="B204" s="45" t="s">
        <v>241</v>
      </c>
      <c r="C204" s="53">
        <f>SUM(C205:C211)</f>
        <v>1785</v>
      </c>
      <c r="D204" s="53">
        <f t="shared" ref="D204:H204" si="114">SUM(D205:D211)</f>
        <v>1777</v>
      </c>
      <c r="E204" s="53">
        <f t="shared" si="114"/>
        <v>2296</v>
      </c>
      <c r="F204" s="53">
        <f t="shared" si="114"/>
        <v>2213</v>
      </c>
      <c r="G204" s="53">
        <f t="shared" si="114"/>
        <v>2519</v>
      </c>
      <c r="H204" s="53">
        <f t="shared" si="114"/>
        <v>2535</v>
      </c>
      <c r="I204" s="53">
        <f t="shared" ref="I204:J204" si="115">SUM(I205:I211)</f>
        <v>2427</v>
      </c>
      <c r="J204" s="53">
        <f t="shared" si="115"/>
        <v>2479</v>
      </c>
      <c r="K204" s="53">
        <f t="shared" ref="K204:L204" si="116">SUM(K205:K211)</f>
        <v>2333</v>
      </c>
      <c r="L204" s="53">
        <f t="shared" si="116"/>
        <v>2729</v>
      </c>
      <c r="M204" s="53">
        <f t="shared" ref="M204" si="117">SUM(M205:M211)</f>
        <v>1705</v>
      </c>
    </row>
    <row r="205" spans="2:14" x14ac:dyDescent="0.2">
      <c r="B205" s="124" t="s">
        <v>199</v>
      </c>
      <c r="C205" s="55">
        <f>ROUND(C84*C132/C178,0)</f>
        <v>585</v>
      </c>
      <c r="D205" s="55">
        <f t="shared" ref="D205:I205" si="118">ROUND(D84*D132/D178,0)</f>
        <v>622</v>
      </c>
      <c r="E205" s="55">
        <f t="shared" si="118"/>
        <v>864</v>
      </c>
      <c r="F205" s="55">
        <f t="shared" si="118"/>
        <v>856</v>
      </c>
      <c r="G205" s="55">
        <f t="shared" si="118"/>
        <v>935</v>
      </c>
      <c r="H205" s="55">
        <f t="shared" si="118"/>
        <v>1033</v>
      </c>
      <c r="I205" s="55">
        <f t="shared" si="118"/>
        <v>1032</v>
      </c>
      <c r="J205" s="55">
        <f t="shared" ref="J205:K205" si="119">ROUND(J84*J132/J178,0)</f>
        <v>1005</v>
      </c>
      <c r="K205" s="55">
        <f t="shared" si="119"/>
        <v>1045</v>
      </c>
      <c r="L205" s="55">
        <f t="shared" ref="L205:M205" si="120">ROUND(L84*L132/L178,0)</f>
        <v>1136</v>
      </c>
      <c r="M205" s="55">
        <f t="shared" si="120"/>
        <v>727</v>
      </c>
    </row>
    <row r="206" spans="2:14" x14ac:dyDescent="0.2">
      <c r="B206" s="624" t="s">
        <v>200</v>
      </c>
      <c r="C206" s="134">
        <f>ROUND(C85*C133/C179,0)-1</f>
        <v>1028</v>
      </c>
      <c r="D206" s="134">
        <f>ROUND(D85*D133/D179,0)-1</f>
        <v>1005</v>
      </c>
      <c r="E206" s="134">
        <f>ROUND(E85*E133/E179,0)+2</f>
        <v>1258</v>
      </c>
      <c r="F206" s="134">
        <f>ROUND(F85*F133/F179,0)-1</f>
        <v>1196</v>
      </c>
      <c r="G206" s="134">
        <f>ROUND(G85*G133/G179,0)-1</f>
        <v>1404</v>
      </c>
      <c r="H206" s="134">
        <f>ROUND(H85*H133/H179,0)-2</f>
        <v>1339</v>
      </c>
      <c r="I206" s="134">
        <f>ROUND(I85*I133/I179,0)-1</f>
        <v>1247</v>
      </c>
      <c r="J206" s="134">
        <f>ROUND(J85*J133/J179,0)-2</f>
        <v>1307</v>
      </c>
      <c r="K206" s="134">
        <f>ROUND(K85*K133/K179,0)+1</f>
        <v>1188</v>
      </c>
      <c r="L206" s="623">
        <f t="shared" ref="L206" si="121">ROUND(L85*L133/L179,0)</f>
        <v>1322</v>
      </c>
      <c r="M206" s="623">
        <f>ROUND(M85*M133/M179,0)+1</f>
        <v>780</v>
      </c>
      <c r="N206" t="s">
        <v>631</v>
      </c>
    </row>
    <row r="207" spans="2:14" x14ac:dyDescent="0.2">
      <c r="B207" s="125" t="s">
        <v>201</v>
      </c>
      <c r="C207" s="55">
        <f>ROUND(C86*C134/C180,0)</f>
        <v>6</v>
      </c>
      <c r="D207" s="55">
        <f t="shared" ref="D207:I207" si="122">ROUND(D86*D134/D180,0)</f>
        <v>6</v>
      </c>
      <c r="E207" s="55">
        <f t="shared" si="122"/>
        <v>6</v>
      </c>
      <c r="F207" s="55">
        <f t="shared" si="122"/>
        <v>0</v>
      </c>
      <c r="G207" s="55">
        <f t="shared" si="122"/>
        <v>6</v>
      </c>
      <c r="H207" s="55">
        <f t="shared" si="122"/>
        <v>5</v>
      </c>
      <c r="I207" s="55">
        <f t="shared" si="122"/>
        <v>4</v>
      </c>
      <c r="J207" s="55">
        <f t="shared" ref="J207:K207" si="123">ROUND(J86*J134/J180,0)</f>
        <v>5</v>
      </c>
      <c r="K207" s="55">
        <f t="shared" si="123"/>
        <v>4</v>
      </c>
      <c r="L207" s="55">
        <f t="shared" ref="L207:M207" si="124">ROUND(L86*L134/L180,0)</f>
        <v>5</v>
      </c>
      <c r="M207" s="55">
        <f t="shared" si="124"/>
        <v>2</v>
      </c>
    </row>
    <row r="208" spans="2:14" x14ac:dyDescent="0.2">
      <c r="B208" s="125" t="s">
        <v>202</v>
      </c>
      <c r="C208" s="55">
        <f>ROUND(C87*C135/C181,0)</f>
        <v>98</v>
      </c>
      <c r="D208" s="55">
        <f t="shared" ref="D208:I208" si="125">ROUND(D87*D135/D181,0)</f>
        <v>84</v>
      </c>
      <c r="E208" s="55">
        <f t="shared" si="125"/>
        <v>96</v>
      </c>
      <c r="F208" s="55">
        <f t="shared" si="125"/>
        <v>96</v>
      </c>
      <c r="G208" s="55">
        <f t="shared" si="125"/>
        <v>92</v>
      </c>
      <c r="H208" s="55">
        <f t="shared" si="125"/>
        <v>93</v>
      </c>
      <c r="I208" s="55">
        <f t="shared" si="125"/>
        <v>85</v>
      </c>
      <c r="J208" s="55">
        <f t="shared" ref="J208:K208" si="126">ROUND(J87*J135/J181,0)</f>
        <v>92</v>
      </c>
      <c r="K208" s="55">
        <f t="shared" si="126"/>
        <v>5</v>
      </c>
      <c r="L208" s="55">
        <f t="shared" ref="L208:M208" si="127">ROUND(L87*L135/L181,0)</f>
        <v>117</v>
      </c>
      <c r="M208" s="55">
        <f t="shared" si="127"/>
        <v>65</v>
      </c>
    </row>
    <row r="209" spans="2:13" x14ac:dyDescent="0.2">
      <c r="B209" s="133" t="s">
        <v>203</v>
      </c>
      <c r="C209" s="134"/>
      <c r="D209" s="134"/>
      <c r="E209" s="134"/>
      <c r="F209" s="134"/>
      <c r="G209" s="134"/>
      <c r="H209" s="134"/>
      <c r="I209" s="134"/>
    </row>
    <row r="210" spans="2:13" x14ac:dyDescent="0.2">
      <c r="B210" s="125" t="s">
        <v>204</v>
      </c>
      <c r="C210" s="55">
        <f>ROUND(C89*C137/C183,0)</f>
        <v>0</v>
      </c>
      <c r="D210" s="55">
        <f t="shared" ref="D210:I210" si="128">ROUND(D89*D137/D183,0)</f>
        <v>0</v>
      </c>
      <c r="E210" s="55">
        <f t="shared" si="128"/>
        <v>0</v>
      </c>
      <c r="F210" s="55">
        <f t="shared" si="128"/>
        <v>0</v>
      </c>
      <c r="G210" s="55">
        <f t="shared" si="128"/>
        <v>0</v>
      </c>
      <c r="H210" s="55">
        <f t="shared" si="128"/>
        <v>0</v>
      </c>
      <c r="I210" s="55">
        <f t="shared" si="128"/>
        <v>0</v>
      </c>
      <c r="J210" s="55">
        <f t="shared" ref="J210:K210" si="129">ROUND(J89*J137/J183,0)</f>
        <v>0</v>
      </c>
      <c r="K210" s="55">
        <f t="shared" si="129"/>
        <v>0</v>
      </c>
      <c r="L210" s="55">
        <f t="shared" ref="L210:M210" si="130">ROUND(L89*L137/L183,0)</f>
        <v>0</v>
      </c>
      <c r="M210" s="55">
        <f t="shared" si="130"/>
        <v>0</v>
      </c>
    </row>
    <row r="211" spans="2:13" x14ac:dyDescent="0.2">
      <c r="B211" s="126" t="s">
        <v>205</v>
      </c>
      <c r="C211" s="60">
        <f>ROUND(C90*C138/C184,0)</f>
        <v>68</v>
      </c>
      <c r="D211" s="60">
        <f t="shared" ref="D211:I211" si="131">ROUND(D90*D138/D184,0)</f>
        <v>60</v>
      </c>
      <c r="E211" s="60">
        <f t="shared" si="131"/>
        <v>72</v>
      </c>
      <c r="F211" s="60">
        <f t="shared" si="131"/>
        <v>65</v>
      </c>
      <c r="G211" s="60">
        <f t="shared" si="131"/>
        <v>82</v>
      </c>
      <c r="H211" s="60">
        <f t="shared" si="131"/>
        <v>65</v>
      </c>
      <c r="I211" s="60">
        <f t="shared" si="131"/>
        <v>59</v>
      </c>
      <c r="J211" s="60">
        <f t="shared" ref="J211:K211" si="132">ROUND(J90*J138/J184,0)</f>
        <v>70</v>
      </c>
      <c r="K211" s="60">
        <f t="shared" si="132"/>
        <v>91</v>
      </c>
      <c r="L211" s="60">
        <f t="shared" ref="L211:M211" si="133">ROUND(L90*L138/L184,0)</f>
        <v>149</v>
      </c>
      <c r="M211" s="60">
        <f t="shared" si="133"/>
        <v>131</v>
      </c>
    </row>
    <row r="212" spans="2:13" x14ac:dyDescent="0.2">
      <c r="B212" t="s">
        <v>242</v>
      </c>
      <c r="C212" s="53">
        <f>SUM(C213:C219)</f>
        <v>454</v>
      </c>
      <c r="D212" s="53">
        <f t="shared" ref="D212:H212" si="134">SUM(D213:D219)</f>
        <v>446</v>
      </c>
      <c r="E212" s="53">
        <f t="shared" si="134"/>
        <v>526</v>
      </c>
      <c r="F212" s="53">
        <f t="shared" si="134"/>
        <v>534</v>
      </c>
      <c r="G212" s="53">
        <f t="shared" si="134"/>
        <v>538</v>
      </c>
      <c r="H212" s="53">
        <f t="shared" si="134"/>
        <v>505</v>
      </c>
      <c r="I212" s="53">
        <f t="shared" ref="I212:J212" si="135">SUM(I213:I219)</f>
        <v>447</v>
      </c>
      <c r="J212" s="53">
        <f t="shared" si="135"/>
        <v>453</v>
      </c>
      <c r="K212" s="53">
        <f t="shared" ref="K212:L212" si="136">SUM(K213:K219)</f>
        <v>468</v>
      </c>
      <c r="L212" s="53">
        <f t="shared" si="136"/>
        <v>603</v>
      </c>
      <c r="M212" s="53">
        <f t="shared" ref="M212" si="137">SUM(M213:M219)</f>
        <v>445</v>
      </c>
    </row>
    <row r="213" spans="2:13" x14ac:dyDescent="0.2">
      <c r="B213" s="120" t="s">
        <v>199</v>
      </c>
      <c r="C213" s="61">
        <f>ROUND(C84*C141/C178,0)</f>
        <v>86</v>
      </c>
      <c r="D213" s="61">
        <f t="shared" ref="D213:I213" si="138">ROUND(D84*D141/D178,0)</f>
        <v>78</v>
      </c>
      <c r="E213" s="61">
        <f t="shared" si="138"/>
        <v>107</v>
      </c>
      <c r="F213" s="61">
        <f t="shared" si="138"/>
        <v>107</v>
      </c>
      <c r="G213" s="61">
        <f t="shared" si="138"/>
        <v>106</v>
      </c>
      <c r="H213" s="61">
        <f t="shared" si="138"/>
        <v>101</v>
      </c>
      <c r="I213" s="61">
        <f t="shared" si="138"/>
        <v>94</v>
      </c>
      <c r="J213" s="61">
        <f t="shared" ref="J213:K213" si="139">ROUND(J84*J141/J178,0)</f>
        <v>90</v>
      </c>
      <c r="K213" s="61">
        <f t="shared" si="139"/>
        <v>90</v>
      </c>
      <c r="L213" s="61">
        <f t="shared" ref="L213:M213" si="140">ROUND(L84*L141/L178,0)</f>
        <v>97</v>
      </c>
      <c r="M213" s="61">
        <f t="shared" si="140"/>
        <v>69</v>
      </c>
    </row>
    <row r="214" spans="2:13" x14ac:dyDescent="0.2">
      <c r="B214" s="121" t="s">
        <v>200</v>
      </c>
      <c r="C214" s="61">
        <f>ROUND(C85*C142/C179,0)</f>
        <v>137</v>
      </c>
      <c r="D214" s="61">
        <f t="shared" ref="D214:I214" si="141">ROUND(D85*D142/D179,0)</f>
        <v>146</v>
      </c>
      <c r="E214" s="61">
        <f t="shared" si="141"/>
        <v>179</v>
      </c>
      <c r="F214" s="61">
        <f t="shared" si="141"/>
        <v>192</v>
      </c>
      <c r="G214" s="61">
        <f t="shared" si="141"/>
        <v>184</v>
      </c>
      <c r="H214" s="61">
        <f t="shared" si="141"/>
        <v>180</v>
      </c>
      <c r="I214" s="61">
        <f t="shared" si="141"/>
        <v>158</v>
      </c>
      <c r="J214" s="61">
        <f t="shared" ref="J214:K214" si="142">ROUND(J85*J142/J179,0)</f>
        <v>160</v>
      </c>
      <c r="K214" s="61">
        <f t="shared" si="142"/>
        <v>156</v>
      </c>
      <c r="L214" s="61">
        <f t="shared" ref="L214:M214" si="143">ROUND(L85*L142/L179,0)</f>
        <v>179</v>
      </c>
      <c r="M214" s="61">
        <f t="shared" si="143"/>
        <v>131</v>
      </c>
    </row>
    <row r="215" spans="2:13" x14ac:dyDescent="0.2">
      <c r="B215" s="121" t="s">
        <v>201</v>
      </c>
      <c r="C215" s="61">
        <f>ROUND(C86*C143/C180,0)</f>
        <v>6</v>
      </c>
      <c r="D215" s="61">
        <f t="shared" ref="D215:I215" si="144">ROUND(D86*D143/D180,0)</f>
        <v>6</v>
      </c>
      <c r="E215" s="61">
        <f t="shared" si="144"/>
        <v>6</v>
      </c>
      <c r="F215" s="61">
        <f t="shared" si="144"/>
        <v>6</v>
      </c>
      <c r="G215" s="61">
        <f t="shared" si="144"/>
        <v>6</v>
      </c>
      <c r="H215" s="61">
        <f t="shared" si="144"/>
        <v>5</v>
      </c>
      <c r="I215" s="61">
        <f t="shared" si="144"/>
        <v>4</v>
      </c>
      <c r="J215" s="61">
        <f t="shared" ref="J215:K215" si="145">ROUND(J86*J143/J180,0)</f>
        <v>5</v>
      </c>
      <c r="K215" s="61">
        <f t="shared" si="145"/>
        <v>4</v>
      </c>
      <c r="L215" s="61">
        <f t="shared" ref="L215:M215" si="146">ROUND(L86*L143/L180,0)</f>
        <v>5</v>
      </c>
      <c r="M215" s="61">
        <f t="shared" si="146"/>
        <v>4</v>
      </c>
    </row>
    <row r="216" spans="2:13" x14ac:dyDescent="0.2">
      <c r="B216" s="121" t="s">
        <v>202</v>
      </c>
      <c r="C216" s="61">
        <f>ROUND(C87*C144/C181,0)</f>
        <v>140</v>
      </c>
      <c r="D216" s="61">
        <f t="shared" ref="D216:I216" si="147">ROUND(D87*D144/D181,0)</f>
        <v>135</v>
      </c>
      <c r="E216" s="61">
        <f t="shared" si="147"/>
        <v>141</v>
      </c>
      <c r="F216" s="61">
        <f t="shared" si="147"/>
        <v>151</v>
      </c>
      <c r="G216" s="61">
        <f t="shared" si="147"/>
        <v>146</v>
      </c>
      <c r="H216" s="61">
        <f t="shared" si="147"/>
        <v>143</v>
      </c>
      <c r="I216" s="61">
        <f t="shared" si="147"/>
        <v>128</v>
      </c>
      <c r="J216" s="61">
        <f t="shared" ref="J216:K216" si="148">ROUND(J87*J144/J181,0)</f>
        <v>131</v>
      </c>
      <c r="K216" s="61">
        <f t="shared" si="148"/>
        <v>127</v>
      </c>
      <c r="L216" s="61">
        <f t="shared" ref="L216:M216" si="149">ROUND(L87*L144/L181,0)</f>
        <v>181</v>
      </c>
      <c r="M216" s="61">
        <f t="shared" si="149"/>
        <v>119</v>
      </c>
    </row>
    <row r="217" spans="2:13" x14ac:dyDescent="0.2">
      <c r="B217" s="137" t="s">
        <v>203</v>
      </c>
      <c r="C217" s="138"/>
      <c r="D217" s="138"/>
      <c r="E217" s="138"/>
      <c r="F217" s="138"/>
      <c r="G217" s="138"/>
      <c r="H217" s="138"/>
      <c r="I217" s="138"/>
    </row>
    <row r="218" spans="2:13" x14ac:dyDescent="0.2">
      <c r="B218" s="121" t="s">
        <v>204</v>
      </c>
      <c r="C218" s="61">
        <f>ROUND(C89*C146/C183,0)</f>
        <v>4</v>
      </c>
      <c r="D218" s="61">
        <f t="shared" ref="D218:I218" si="150">ROUND(D89*D146/D183,0)</f>
        <v>5</v>
      </c>
      <c r="E218" s="61">
        <f t="shared" si="150"/>
        <v>5</v>
      </c>
      <c r="F218" s="61">
        <f t="shared" si="150"/>
        <v>6</v>
      </c>
      <c r="G218" s="61">
        <f t="shared" si="150"/>
        <v>5</v>
      </c>
      <c r="H218" s="61">
        <f t="shared" si="150"/>
        <v>6</v>
      </c>
      <c r="I218" s="61">
        <f t="shared" si="150"/>
        <v>4</v>
      </c>
      <c r="J218" s="61">
        <f t="shared" ref="J218:K218" si="151">ROUND(J89*J146/J183,0)</f>
        <v>4</v>
      </c>
      <c r="K218" s="61">
        <f t="shared" si="151"/>
        <v>5</v>
      </c>
      <c r="L218" s="61">
        <f t="shared" ref="L218:M218" si="152">ROUND(L89*L146/L183,0)</f>
        <v>4</v>
      </c>
      <c r="M218" s="61">
        <f t="shared" si="152"/>
        <v>2</v>
      </c>
    </row>
    <row r="219" spans="2:13" x14ac:dyDescent="0.2">
      <c r="B219" s="121" t="s">
        <v>205</v>
      </c>
      <c r="C219" s="61">
        <f>ROUND(C90*C147/C184,0)</f>
        <v>81</v>
      </c>
      <c r="D219" s="61">
        <f t="shared" ref="D219:I219" si="153">ROUND(D90*D147/D184,0)</f>
        <v>76</v>
      </c>
      <c r="E219" s="61">
        <f t="shared" si="153"/>
        <v>88</v>
      </c>
      <c r="F219" s="61">
        <f t="shared" si="153"/>
        <v>72</v>
      </c>
      <c r="G219" s="61">
        <f t="shared" si="153"/>
        <v>91</v>
      </c>
      <c r="H219" s="61">
        <f t="shared" si="153"/>
        <v>70</v>
      </c>
      <c r="I219" s="61">
        <f t="shared" si="153"/>
        <v>59</v>
      </c>
      <c r="J219" s="61">
        <f t="shared" ref="J219:K219" si="154">ROUND(J90*J147/J184,0)</f>
        <v>63</v>
      </c>
      <c r="K219" s="61">
        <f t="shared" si="154"/>
        <v>86</v>
      </c>
      <c r="L219" s="61">
        <f t="shared" ref="L219:M219" si="155">ROUND(L90*L147/L184,0)</f>
        <v>137</v>
      </c>
      <c r="M219" s="61">
        <f t="shared" si="155"/>
        <v>120</v>
      </c>
    </row>
    <row r="220" spans="2:13" x14ac:dyDescent="0.2">
      <c r="B220" s="45" t="s">
        <v>243</v>
      </c>
      <c r="C220" s="53">
        <f>SUM(C221:C227)</f>
        <v>157</v>
      </c>
      <c r="D220" s="53">
        <f t="shared" ref="D220:H220" si="156">SUM(D221:D227)</f>
        <v>21</v>
      </c>
      <c r="E220" s="53">
        <f t="shared" si="156"/>
        <v>164</v>
      </c>
      <c r="F220" s="53">
        <f t="shared" si="156"/>
        <v>183</v>
      </c>
      <c r="G220" s="53">
        <f t="shared" si="156"/>
        <v>163</v>
      </c>
      <c r="H220" s="53">
        <f t="shared" si="156"/>
        <v>171</v>
      </c>
      <c r="I220" s="53">
        <f t="shared" ref="I220:J220" si="157">SUM(I221:I227)</f>
        <v>181</v>
      </c>
      <c r="J220" s="53">
        <f t="shared" si="157"/>
        <v>174</v>
      </c>
      <c r="K220" s="53">
        <f t="shared" ref="K220:L220" si="158">SUM(K221:K227)</f>
        <v>159</v>
      </c>
      <c r="L220" s="53">
        <f t="shared" si="158"/>
        <v>180</v>
      </c>
      <c r="M220" s="53">
        <f t="shared" ref="M220" si="159">SUM(M221:M227)</f>
        <v>146</v>
      </c>
    </row>
    <row r="221" spans="2:13" x14ac:dyDescent="0.2">
      <c r="B221" s="124" t="s">
        <v>199</v>
      </c>
      <c r="C221" s="55">
        <f>ROUND(C84*C150/C178,0)</f>
        <v>157</v>
      </c>
      <c r="D221" s="55">
        <f t="shared" ref="D221:I221" si="160">ROUND(D84*D150/D178,0)</f>
        <v>21</v>
      </c>
      <c r="E221" s="55">
        <f t="shared" si="160"/>
        <v>27</v>
      </c>
      <c r="F221" s="55">
        <f t="shared" si="160"/>
        <v>33</v>
      </c>
      <c r="G221" s="55">
        <f t="shared" si="160"/>
        <v>163</v>
      </c>
      <c r="H221" s="55">
        <f t="shared" si="160"/>
        <v>171</v>
      </c>
      <c r="I221" s="55">
        <f t="shared" si="160"/>
        <v>141</v>
      </c>
      <c r="J221" s="55">
        <f t="shared" ref="J221:K221" si="161">ROUND(J84*J150/J178,0)</f>
        <v>131</v>
      </c>
      <c r="K221" s="55">
        <f t="shared" si="161"/>
        <v>118</v>
      </c>
      <c r="L221" s="55">
        <f t="shared" ref="L221:M221" si="162">ROUND(L84*L150/L178,0)</f>
        <v>139</v>
      </c>
      <c r="M221" s="55">
        <f t="shared" si="162"/>
        <v>88</v>
      </c>
    </row>
    <row r="222" spans="2:13" x14ac:dyDescent="0.2">
      <c r="B222" s="125" t="s">
        <v>200</v>
      </c>
      <c r="C222" s="55">
        <f>ROUND(C85*C151/C179,0)</f>
        <v>0</v>
      </c>
      <c r="D222" s="55">
        <f t="shared" ref="D222:I222" si="163">ROUND(D85*D151/D179,0)</f>
        <v>0</v>
      </c>
      <c r="E222" s="55">
        <f t="shared" si="163"/>
        <v>137</v>
      </c>
      <c r="F222" s="55">
        <f t="shared" si="163"/>
        <v>150</v>
      </c>
      <c r="G222" s="55">
        <f t="shared" si="163"/>
        <v>0</v>
      </c>
      <c r="H222" s="55">
        <f t="shared" si="163"/>
        <v>0</v>
      </c>
      <c r="I222" s="55">
        <f t="shared" si="163"/>
        <v>40</v>
      </c>
      <c r="J222" s="55">
        <f t="shared" ref="J222:K222" si="164">ROUND(J85*J151/J179,0)</f>
        <v>43</v>
      </c>
      <c r="K222" s="55">
        <f t="shared" si="164"/>
        <v>41</v>
      </c>
      <c r="L222" s="55">
        <f t="shared" ref="L222:M222" si="165">ROUND(L85*L151/L179,0)</f>
        <v>41</v>
      </c>
      <c r="M222" s="55">
        <f t="shared" si="165"/>
        <v>58</v>
      </c>
    </row>
    <row r="223" spans="2:13" x14ac:dyDescent="0.2">
      <c r="B223" s="125" t="s">
        <v>201</v>
      </c>
      <c r="C223" s="55">
        <f>ROUND(C86*C152/C180,0)</f>
        <v>0</v>
      </c>
      <c r="D223" s="55">
        <f t="shared" ref="D223:I223" si="166">ROUND(D86*D152/D180,0)</f>
        <v>0</v>
      </c>
      <c r="E223" s="55">
        <f t="shared" si="166"/>
        <v>0</v>
      </c>
      <c r="F223" s="55">
        <f t="shared" si="166"/>
        <v>0</v>
      </c>
      <c r="G223" s="55">
        <f t="shared" si="166"/>
        <v>0</v>
      </c>
      <c r="H223" s="55">
        <f t="shared" si="166"/>
        <v>0</v>
      </c>
      <c r="I223" s="55">
        <f t="shared" si="166"/>
        <v>0</v>
      </c>
      <c r="J223" s="55">
        <f t="shared" ref="J223:K223" si="167">ROUND(J86*J152/J180,0)</f>
        <v>0</v>
      </c>
      <c r="K223" s="55">
        <f t="shared" si="167"/>
        <v>0</v>
      </c>
      <c r="L223" s="55">
        <f t="shared" ref="L223:M223" si="168">ROUND(L86*L152/L180,0)</f>
        <v>0</v>
      </c>
      <c r="M223" s="55">
        <f t="shared" si="168"/>
        <v>0</v>
      </c>
    </row>
    <row r="224" spans="2:13" x14ac:dyDescent="0.2">
      <c r="B224" s="125" t="s">
        <v>202</v>
      </c>
      <c r="C224" s="55">
        <f>ROUND(C87*C153/C181,0)</f>
        <v>0</v>
      </c>
      <c r="D224" s="55">
        <f t="shared" ref="D224:I224" si="169">ROUND(D87*D153/D181,0)</f>
        <v>0</v>
      </c>
      <c r="E224" s="55">
        <f t="shared" si="169"/>
        <v>0</v>
      </c>
      <c r="F224" s="55">
        <f t="shared" si="169"/>
        <v>0</v>
      </c>
      <c r="G224" s="55">
        <f t="shared" si="169"/>
        <v>0</v>
      </c>
      <c r="H224" s="55">
        <f t="shared" si="169"/>
        <v>0</v>
      </c>
      <c r="I224" s="55">
        <f t="shared" si="169"/>
        <v>0</v>
      </c>
      <c r="J224" s="55">
        <f t="shared" ref="J224:K224" si="170">ROUND(J87*J153/J181,0)</f>
        <v>0</v>
      </c>
      <c r="K224" s="55">
        <f t="shared" si="170"/>
        <v>0</v>
      </c>
      <c r="L224" s="55">
        <f t="shared" ref="L224:M224" si="171">ROUND(L87*L153/L181,0)</f>
        <v>0</v>
      </c>
      <c r="M224" s="55">
        <f t="shared" si="171"/>
        <v>0</v>
      </c>
    </row>
    <row r="225" spans="2:13" x14ac:dyDescent="0.2">
      <c r="B225" s="133" t="s">
        <v>203</v>
      </c>
      <c r="C225" s="134"/>
      <c r="D225" s="134"/>
      <c r="E225" s="134"/>
      <c r="F225" s="134"/>
      <c r="G225" s="134"/>
      <c r="H225" s="134"/>
      <c r="I225" s="134"/>
    </row>
    <row r="226" spans="2:13" x14ac:dyDescent="0.2">
      <c r="B226" s="125" t="s">
        <v>204</v>
      </c>
      <c r="C226" s="55">
        <f>ROUND(C89*C155/C183,0)</f>
        <v>0</v>
      </c>
      <c r="D226" s="55">
        <f t="shared" ref="D226:I226" si="172">ROUND(D89*D155/D183,0)</f>
        <v>0</v>
      </c>
      <c r="E226" s="55">
        <f t="shared" si="172"/>
        <v>0</v>
      </c>
      <c r="F226" s="55">
        <f t="shared" si="172"/>
        <v>0</v>
      </c>
      <c r="G226" s="55">
        <f t="shared" si="172"/>
        <v>0</v>
      </c>
      <c r="H226" s="55">
        <f t="shared" si="172"/>
        <v>0</v>
      </c>
      <c r="I226" s="55">
        <f t="shared" si="172"/>
        <v>0</v>
      </c>
      <c r="J226" s="55">
        <f t="shared" ref="J226:K226" si="173">ROUND(J89*J155/J183,0)</f>
        <v>0</v>
      </c>
      <c r="K226" s="55">
        <f t="shared" si="173"/>
        <v>0</v>
      </c>
      <c r="L226" s="55">
        <f t="shared" ref="L226:M226" si="174">ROUND(L89*L155/L183,0)</f>
        <v>0</v>
      </c>
      <c r="M226" s="55">
        <f t="shared" si="174"/>
        <v>0</v>
      </c>
    </row>
    <row r="227" spans="2:13" x14ac:dyDescent="0.2">
      <c r="B227" s="126" t="s">
        <v>205</v>
      </c>
      <c r="C227" s="60">
        <f>ROUND(C90*C156/C184,0)</f>
        <v>0</v>
      </c>
      <c r="D227" s="60">
        <f t="shared" ref="D227:I227" si="175">ROUND(D90*D156/D184,0)</f>
        <v>0</v>
      </c>
      <c r="E227" s="60">
        <f t="shared" si="175"/>
        <v>0</v>
      </c>
      <c r="F227" s="60">
        <f t="shared" si="175"/>
        <v>0</v>
      </c>
      <c r="G227" s="60">
        <f t="shared" si="175"/>
        <v>0</v>
      </c>
      <c r="H227" s="60">
        <f t="shared" si="175"/>
        <v>0</v>
      </c>
      <c r="I227" s="60">
        <f t="shared" si="175"/>
        <v>0</v>
      </c>
      <c r="J227" s="60">
        <f t="shared" ref="J227:K227" si="176">ROUND(J90*J156/J184,0)</f>
        <v>0</v>
      </c>
      <c r="K227" s="60">
        <f t="shared" si="176"/>
        <v>0</v>
      </c>
      <c r="L227" s="60">
        <f t="shared" ref="L227:M227" si="177">ROUND(L90*L156/L184,0)</f>
        <v>0</v>
      </c>
      <c r="M227" s="60">
        <f t="shared" si="177"/>
        <v>0</v>
      </c>
    </row>
    <row r="228" spans="2:13" x14ac:dyDescent="0.2">
      <c r="B228" t="s">
        <v>244</v>
      </c>
      <c r="C228" s="53">
        <f>SUM(C229:C235)</f>
        <v>166</v>
      </c>
      <c r="D228" s="53">
        <f t="shared" ref="D228:H228" si="178">SUM(D229:D235)</f>
        <v>174</v>
      </c>
      <c r="E228" s="53">
        <f t="shared" si="178"/>
        <v>163</v>
      </c>
      <c r="F228" s="53">
        <f t="shared" si="178"/>
        <v>159</v>
      </c>
      <c r="G228" s="53">
        <f t="shared" si="178"/>
        <v>146</v>
      </c>
      <c r="H228" s="53">
        <f t="shared" si="178"/>
        <v>43</v>
      </c>
      <c r="I228" s="53">
        <f t="shared" ref="I228:J228" si="179">SUM(I229:I235)</f>
        <v>43</v>
      </c>
      <c r="J228" s="53">
        <f t="shared" si="179"/>
        <v>46</v>
      </c>
      <c r="K228" s="53">
        <f t="shared" ref="K228:L228" si="180">SUM(K229:K235)</f>
        <v>45</v>
      </c>
      <c r="L228" s="53">
        <f t="shared" si="180"/>
        <v>62</v>
      </c>
      <c r="M228" s="53">
        <f t="shared" ref="M228" si="181">SUM(M229:M235)</f>
        <v>22</v>
      </c>
    </row>
    <row r="229" spans="2:13" x14ac:dyDescent="0.2">
      <c r="B229" s="120" t="s">
        <v>199</v>
      </c>
      <c r="C229" s="61">
        <f>ROUND(C84*C159/C178,0)</f>
        <v>0</v>
      </c>
      <c r="D229" s="61">
        <f t="shared" ref="D229:I229" si="182">ROUND(D84*D159/D178,0)</f>
        <v>0</v>
      </c>
      <c r="E229" s="61">
        <f t="shared" si="182"/>
        <v>0</v>
      </c>
      <c r="F229" s="61">
        <f t="shared" si="182"/>
        <v>0</v>
      </c>
      <c r="G229" s="61">
        <f t="shared" si="182"/>
        <v>0</v>
      </c>
      <c r="H229" s="61">
        <f t="shared" si="182"/>
        <v>0</v>
      </c>
      <c r="I229" s="61">
        <f t="shared" si="182"/>
        <v>0</v>
      </c>
      <c r="J229" s="61">
        <f t="shared" ref="J229:K229" si="183">ROUND(J84*J159/J178,0)</f>
        <v>0</v>
      </c>
      <c r="K229" s="61">
        <f t="shared" si="183"/>
        <v>0</v>
      </c>
      <c r="L229" s="61">
        <f t="shared" ref="L229:M229" si="184">ROUND(L84*L159/L178,0)</f>
        <v>0</v>
      </c>
      <c r="M229" s="61">
        <f t="shared" si="184"/>
        <v>0</v>
      </c>
    </row>
    <row r="230" spans="2:13" x14ac:dyDescent="0.2">
      <c r="B230" s="121" t="s">
        <v>200</v>
      </c>
      <c r="C230" s="61">
        <f>ROUND(C85*C160/C179,0)</f>
        <v>26</v>
      </c>
      <c r="D230" s="61">
        <f t="shared" ref="D230:I230" si="185">ROUND(D85*D160/D179,0)</f>
        <v>26</v>
      </c>
      <c r="E230" s="61">
        <f t="shared" si="185"/>
        <v>0</v>
      </c>
      <c r="F230" s="61">
        <f t="shared" si="185"/>
        <v>0</v>
      </c>
      <c r="G230" s="61">
        <f t="shared" si="185"/>
        <v>0</v>
      </c>
      <c r="H230" s="61">
        <f t="shared" si="185"/>
        <v>0</v>
      </c>
      <c r="I230" s="61">
        <f t="shared" si="185"/>
        <v>0</v>
      </c>
      <c r="J230" s="61">
        <f t="shared" ref="J230:K230" si="186">ROUND(J85*J160/J179,0)</f>
        <v>0</v>
      </c>
      <c r="K230" s="61">
        <f t="shared" si="186"/>
        <v>0</v>
      </c>
      <c r="L230" s="61">
        <f t="shared" ref="L230:M230" si="187">ROUND(L85*L160/L179,0)</f>
        <v>0</v>
      </c>
      <c r="M230" s="61">
        <f t="shared" si="187"/>
        <v>0</v>
      </c>
    </row>
    <row r="231" spans="2:13" x14ac:dyDescent="0.2">
      <c r="B231" s="121" t="s">
        <v>201</v>
      </c>
      <c r="C231" s="61">
        <f>ROUND(C86*C161/C180,0)</f>
        <v>0</v>
      </c>
      <c r="D231" s="61">
        <f t="shared" ref="D231:I231" si="188">ROUND(D86*D161/D180,0)</f>
        <v>0</v>
      </c>
      <c r="E231" s="61">
        <f t="shared" si="188"/>
        <v>0</v>
      </c>
      <c r="F231" s="61">
        <f t="shared" si="188"/>
        <v>0</v>
      </c>
      <c r="G231" s="61">
        <f t="shared" si="188"/>
        <v>0</v>
      </c>
      <c r="H231" s="61">
        <f t="shared" si="188"/>
        <v>0</v>
      </c>
      <c r="I231" s="61">
        <f t="shared" si="188"/>
        <v>0</v>
      </c>
      <c r="J231" s="61">
        <f t="shared" ref="J231:K231" si="189">ROUND(J86*J161/J180,0)</f>
        <v>0</v>
      </c>
      <c r="K231" s="61">
        <f t="shared" si="189"/>
        <v>0</v>
      </c>
      <c r="L231" s="61">
        <f t="shared" ref="L231:M231" si="190">ROUND(L86*L161/L180,0)</f>
        <v>0</v>
      </c>
      <c r="M231" s="61">
        <f t="shared" si="190"/>
        <v>0</v>
      </c>
    </row>
    <row r="232" spans="2:13" x14ac:dyDescent="0.2">
      <c r="B232" s="121" t="s">
        <v>202</v>
      </c>
      <c r="C232" s="61">
        <f>ROUND(C87*C162/C181,0)</f>
        <v>140</v>
      </c>
      <c r="D232" s="61">
        <f t="shared" ref="D232:I232" si="191">ROUND(D87*D162/D181,0)</f>
        <v>148</v>
      </c>
      <c r="E232" s="61">
        <f t="shared" si="191"/>
        <v>163</v>
      </c>
      <c r="F232" s="61">
        <f t="shared" si="191"/>
        <v>159</v>
      </c>
      <c r="G232" s="61">
        <f t="shared" si="191"/>
        <v>146</v>
      </c>
      <c r="H232" s="61">
        <f t="shared" si="191"/>
        <v>43</v>
      </c>
      <c r="I232" s="61">
        <f t="shared" si="191"/>
        <v>43</v>
      </c>
      <c r="J232" s="61">
        <f t="shared" ref="J232:K232" si="192">ROUND(J87*J162/J181,0)</f>
        <v>46</v>
      </c>
      <c r="K232" s="61">
        <f t="shared" si="192"/>
        <v>45</v>
      </c>
      <c r="L232" s="61">
        <f t="shared" ref="L232:M232" si="193">ROUND(L87*L162/L181,0)</f>
        <v>62</v>
      </c>
      <c r="M232" s="61">
        <f t="shared" si="193"/>
        <v>22</v>
      </c>
    </row>
    <row r="233" spans="2:13" x14ac:dyDescent="0.2">
      <c r="B233" s="137" t="s">
        <v>203</v>
      </c>
      <c r="C233" s="138"/>
      <c r="D233" s="138"/>
      <c r="E233" s="138"/>
      <c r="F233" s="138"/>
      <c r="G233" s="138"/>
      <c r="H233" s="138"/>
      <c r="I233" s="138"/>
    </row>
    <row r="234" spans="2:13" x14ac:dyDescent="0.2">
      <c r="B234" s="121" t="s">
        <v>204</v>
      </c>
      <c r="C234" s="61">
        <f>ROUND(C89*C164/C183,0)</f>
        <v>0</v>
      </c>
      <c r="D234" s="61">
        <f t="shared" ref="D234:I234" si="194">ROUND(D89*D164/D183,0)</f>
        <v>0</v>
      </c>
      <c r="E234" s="61">
        <f t="shared" si="194"/>
        <v>0</v>
      </c>
      <c r="F234" s="61">
        <f t="shared" si="194"/>
        <v>0</v>
      </c>
      <c r="G234" s="61">
        <f t="shared" si="194"/>
        <v>0</v>
      </c>
      <c r="H234" s="61">
        <f t="shared" si="194"/>
        <v>0</v>
      </c>
      <c r="I234" s="61">
        <f t="shared" si="194"/>
        <v>0</v>
      </c>
      <c r="J234" s="61">
        <f t="shared" ref="J234:K234" si="195">ROUND(J89*J164/J183,0)</f>
        <v>0</v>
      </c>
      <c r="K234" s="61">
        <f t="shared" si="195"/>
        <v>0</v>
      </c>
      <c r="L234" s="61">
        <f t="shared" ref="L234:M234" si="196">ROUND(L89*L164/L183,0)</f>
        <v>0</v>
      </c>
      <c r="M234" s="61">
        <f t="shared" si="196"/>
        <v>0</v>
      </c>
    </row>
    <row r="235" spans="2:13" x14ac:dyDescent="0.2">
      <c r="B235" s="121" t="s">
        <v>205</v>
      </c>
      <c r="C235" s="61">
        <f>ROUND(C90*C165/C184,0)</f>
        <v>0</v>
      </c>
      <c r="D235" s="61">
        <f t="shared" ref="D235:I235" si="197">ROUND(D90*D165/D184,0)</f>
        <v>0</v>
      </c>
      <c r="E235" s="61">
        <f t="shared" si="197"/>
        <v>0</v>
      </c>
      <c r="F235" s="61">
        <f t="shared" si="197"/>
        <v>0</v>
      </c>
      <c r="G235" s="61">
        <f t="shared" si="197"/>
        <v>0</v>
      </c>
      <c r="H235" s="61">
        <f t="shared" si="197"/>
        <v>0</v>
      </c>
      <c r="I235" s="61">
        <f t="shared" si="197"/>
        <v>0</v>
      </c>
      <c r="J235" s="61">
        <f t="shared" ref="J235:K235" si="198">ROUND(J90*J165/J184,0)</f>
        <v>0</v>
      </c>
      <c r="K235" s="61">
        <f t="shared" si="198"/>
        <v>0</v>
      </c>
      <c r="L235" s="61">
        <f t="shared" ref="L235:M235" si="199">ROUND(L90*L165/L184,0)</f>
        <v>0</v>
      </c>
      <c r="M235" s="61">
        <f t="shared" si="199"/>
        <v>0</v>
      </c>
    </row>
    <row r="236" spans="2:13" x14ac:dyDescent="0.2">
      <c r="B236" s="45" t="s">
        <v>245</v>
      </c>
      <c r="C236" s="53">
        <f>SUM(C237:C243)</f>
        <v>408</v>
      </c>
      <c r="D236" s="53">
        <f t="shared" ref="D236:H236" si="200">SUM(D237:D243)</f>
        <v>434</v>
      </c>
      <c r="E236" s="53">
        <f t="shared" si="200"/>
        <v>494</v>
      </c>
      <c r="F236" s="53">
        <f t="shared" si="200"/>
        <v>508</v>
      </c>
      <c r="G236" s="53">
        <f t="shared" si="200"/>
        <v>513</v>
      </c>
      <c r="H236" s="53">
        <f t="shared" si="200"/>
        <v>535</v>
      </c>
      <c r="I236" s="53">
        <f t="shared" ref="I236:J236" si="201">SUM(I237:I243)</f>
        <v>544</v>
      </c>
      <c r="J236" s="53">
        <f t="shared" si="201"/>
        <v>576</v>
      </c>
      <c r="K236" s="53">
        <f t="shared" ref="K236:L236" si="202">SUM(K237:K243)</f>
        <v>591</v>
      </c>
      <c r="L236" s="53">
        <f t="shared" si="202"/>
        <v>722</v>
      </c>
      <c r="M236" s="53">
        <f t="shared" ref="M236" si="203">SUM(M237:M243)</f>
        <v>297</v>
      </c>
    </row>
    <row r="237" spans="2:13" x14ac:dyDescent="0.2">
      <c r="B237" s="124" t="s">
        <v>199</v>
      </c>
      <c r="C237" s="55">
        <f>ROUND(C84*C168/C178,0)</f>
        <v>164</v>
      </c>
      <c r="D237" s="55">
        <f t="shared" ref="D237:I237" si="204">ROUND(D84*D168/D178,0)</f>
        <v>226</v>
      </c>
      <c r="E237" s="55">
        <f t="shared" si="204"/>
        <v>240</v>
      </c>
      <c r="F237" s="55">
        <f t="shared" si="204"/>
        <v>247</v>
      </c>
      <c r="G237" s="55">
        <f t="shared" si="204"/>
        <v>252</v>
      </c>
      <c r="H237" s="55">
        <f t="shared" si="204"/>
        <v>272</v>
      </c>
      <c r="I237" s="55">
        <f t="shared" si="204"/>
        <v>281</v>
      </c>
      <c r="J237" s="55">
        <f t="shared" ref="J237:K237" si="205">ROUND(J84*J168/J178,0)</f>
        <v>294</v>
      </c>
      <c r="K237" s="55">
        <f t="shared" si="205"/>
        <v>311</v>
      </c>
      <c r="L237" s="55">
        <f t="shared" ref="L237:M237" si="206">ROUND(L84*L168/L178,0)</f>
        <v>333</v>
      </c>
      <c r="M237" s="55">
        <f t="shared" si="206"/>
        <v>107</v>
      </c>
    </row>
    <row r="238" spans="2:13" x14ac:dyDescent="0.2">
      <c r="B238" s="125" t="s">
        <v>200</v>
      </c>
      <c r="C238" s="55">
        <f>ROUND(C85*C169/C179,0)</f>
        <v>9</v>
      </c>
      <c r="D238" s="55">
        <f t="shared" ref="D238:I238" si="207">ROUND(D85*D169/D179,0)</f>
        <v>9</v>
      </c>
      <c r="E238" s="55">
        <f t="shared" si="207"/>
        <v>11</v>
      </c>
      <c r="F238" s="55">
        <f t="shared" si="207"/>
        <v>11</v>
      </c>
      <c r="G238" s="55">
        <f t="shared" si="207"/>
        <v>11</v>
      </c>
      <c r="H238" s="55">
        <f t="shared" si="207"/>
        <v>0</v>
      </c>
      <c r="I238" s="55">
        <f t="shared" si="207"/>
        <v>5</v>
      </c>
      <c r="J238" s="55">
        <f t="shared" ref="J238:K238" si="208">ROUND(J85*J169/J179,0)</f>
        <v>11</v>
      </c>
      <c r="K238" s="55">
        <f t="shared" si="208"/>
        <v>5</v>
      </c>
      <c r="L238" s="55">
        <f t="shared" ref="L238:M238" si="209">ROUND(L85*L169/L179,0)</f>
        <v>5</v>
      </c>
      <c r="M238" s="55">
        <f t="shared" si="209"/>
        <v>3</v>
      </c>
    </row>
    <row r="239" spans="2:13" x14ac:dyDescent="0.2">
      <c r="B239" s="125" t="s">
        <v>201</v>
      </c>
      <c r="C239" s="55">
        <f>ROUND(C86*C170/C180,0)</f>
        <v>12</v>
      </c>
      <c r="D239" s="55">
        <f t="shared" ref="D239:I239" si="210">ROUND(D86*D170/D180,0)</f>
        <v>6</v>
      </c>
      <c r="E239" s="55">
        <f t="shared" si="210"/>
        <v>6</v>
      </c>
      <c r="F239" s="55">
        <f t="shared" si="210"/>
        <v>11</v>
      </c>
      <c r="G239" s="55">
        <f t="shared" si="210"/>
        <v>11</v>
      </c>
      <c r="H239" s="55">
        <f t="shared" si="210"/>
        <v>5</v>
      </c>
      <c r="I239" s="55">
        <f t="shared" si="210"/>
        <v>9</v>
      </c>
      <c r="J239" s="55">
        <f t="shared" ref="J239:K239" si="211">ROUND(J86*J170/J180,0)</f>
        <v>10</v>
      </c>
      <c r="K239" s="55">
        <f t="shared" si="211"/>
        <v>10</v>
      </c>
      <c r="L239" s="55">
        <f t="shared" ref="L239:M239" si="212">ROUND(L86*L170/L180,0)</f>
        <v>13</v>
      </c>
      <c r="M239" s="55">
        <f t="shared" si="212"/>
        <v>8</v>
      </c>
    </row>
    <row r="240" spans="2:13" x14ac:dyDescent="0.2">
      <c r="B240" s="125" t="s">
        <v>202</v>
      </c>
      <c r="C240" s="55">
        <f>ROUND(C87*C171/C181,0)</f>
        <v>223</v>
      </c>
      <c r="D240" s="55">
        <f t="shared" ref="D240:I240" si="213">ROUND(D87*D171/D181,0)</f>
        <v>193</v>
      </c>
      <c r="E240" s="55">
        <f t="shared" si="213"/>
        <v>237</v>
      </c>
      <c r="F240" s="55">
        <f t="shared" si="213"/>
        <v>239</v>
      </c>
      <c r="G240" s="55">
        <f t="shared" si="213"/>
        <v>239</v>
      </c>
      <c r="H240" s="55">
        <f t="shared" si="213"/>
        <v>258</v>
      </c>
      <c r="I240" s="55">
        <f t="shared" si="213"/>
        <v>249</v>
      </c>
      <c r="J240" s="55">
        <f t="shared" ref="J240:K240" si="214">ROUND(J87*J171/J181,0)</f>
        <v>261</v>
      </c>
      <c r="K240" s="55">
        <f t="shared" si="214"/>
        <v>265</v>
      </c>
      <c r="L240" s="55">
        <f t="shared" ref="L240:M240" si="215">ROUND(L87*L171/L181,0)</f>
        <v>371</v>
      </c>
      <c r="M240" s="55">
        <f t="shared" si="215"/>
        <v>179</v>
      </c>
    </row>
    <row r="241" spans="1:13" x14ac:dyDescent="0.2">
      <c r="B241" s="133" t="s">
        <v>203</v>
      </c>
      <c r="C241" s="134"/>
      <c r="D241" s="134"/>
      <c r="E241" s="134"/>
      <c r="F241" s="134"/>
      <c r="G241" s="134"/>
      <c r="H241" s="134"/>
      <c r="I241" s="134"/>
    </row>
    <row r="242" spans="1:13" x14ac:dyDescent="0.2">
      <c r="B242" s="125" t="s">
        <v>204</v>
      </c>
      <c r="C242" s="55">
        <f>ROUND(C89*C173/C183,0)</f>
        <v>0</v>
      </c>
      <c r="D242" s="55">
        <f t="shared" ref="D242:I242" si="216">ROUND(D89*D173/D183,0)</f>
        <v>0</v>
      </c>
      <c r="E242" s="55">
        <f t="shared" si="216"/>
        <v>0</v>
      </c>
      <c r="F242" s="55">
        <f t="shared" si="216"/>
        <v>0</v>
      </c>
      <c r="G242" s="55">
        <f t="shared" si="216"/>
        <v>0</v>
      </c>
      <c r="H242" s="55">
        <f t="shared" si="216"/>
        <v>0</v>
      </c>
      <c r="I242" s="55">
        <f t="shared" si="216"/>
        <v>0</v>
      </c>
      <c r="J242" s="55">
        <f t="shared" ref="J242:K242" si="217">ROUND(J89*J173/J183,0)</f>
        <v>0</v>
      </c>
      <c r="K242" s="55">
        <f t="shared" si="217"/>
        <v>0</v>
      </c>
      <c r="L242" s="55">
        <f t="shared" ref="L242:M242" si="218">ROUND(L89*L173/L183,0)</f>
        <v>0</v>
      </c>
      <c r="M242" s="55">
        <f t="shared" si="218"/>
        <v>0</v>
      </c>
    </row>
    <row r="243" spans="1:13" x14ac:dyDescent="0.2">
      <c r="B243" s="126" t="s">
        <v>205</v>
      </c>
      <c r="C243" s="60">
        <f>ROUND(C90*C174/C184,0)</f>
        <v>0</v>
      </c>
      <c r="D243" s="60">
        <f t="shared" ref="D243:I243" si="219">ROUND(D90*D174/D184,0)</f>
        <v>0</v>
      </c>
      <c r="E243" s="60">
        <f t="shared" si="219"/>
        <v>0</v>
      </c>
      <c r="F243" s="60">
        <f t="shared" si="219"/>
        <v>0</v>
      </c>
      <c r="G243" s="60">
        <f t="shared" si="219"/>
        <v>0</v>
      </c>
      <c r="H243" s="60">
        <f t="shared" si="219"/>
        <v>0</v>
      </c>
      <c r="I243" s="60">
        <f t="shared" si="219"/>
        <v>0</v>
      </c>
      <c r="J243" s="60">
        <f t="shared" ref="J243:K243" si="220">ROUND(J90*J174/J184,0)</f>
        <v>0</v>
      </c>
      <c r="K243" s="60">
        <f t="shared" si="220"/>
        <v>0</v>
      </c>
      <c r="L243" s="60">
        <f t="shared" ref="L243:M243" si="221">ROUND(L90*L174/L184,0)</f>
        <v>0</v>
      </c>
      <c r="M243" s="60">
        <f t="shared" si="221"/>
        <v>0</v>
      </c>
    </row>
    <row r="244" spans="1:13" x14ac:dyDescent="0.2">
      <c r="B244" s="614" t="s">
        <v>627</v>
      </c>
      <c r="C244" s="617">
        <f>C188+C196+C204+C212+C220+C228+C236-地域観光消費2!D33</f>
        <v>0</v>
      </c>
      <c r="D244" s="617">
        <f>D188+D196+D204+D212+D220+D228+D236-地域観光消費2!E33</f>
        <v>0</v>
      </c>
      <c r="E244" s="617">
        <f>E188+E196+E204+E212+E220+E228+E236-地域観光消費2!F33</f>
        <v>0</v>
      </c>
      <c r="F244" s="617">
        <f>F188+F196+F204+F212+F220+F228+F236-地域観光消費2!G33</f>
        <v>0</v>
      </c>
      <c r="G244" s="617">
        <f>G188+G196+G204+G212+G220+G228+G236-地域観光消費2!H33</f>
        <v>0</v>
      </c>
      <c r="H244" s="617">
        <f>H188+H196+H204+H212+H220+H228+H236-地域観光消費2!I33</f>
        <v>0</v>
      </c>
      <c r="I244" s="617">
        <f>I188+I196+I204+I212+I220+I228+I236-地域観光消費2!J33</f>
        <v>0</v>
      </c>
      <c r="J244" s="617">
        <f>J188+J196+J204+J212+J220+J228+J236-地域観光消費2!K33</f>
        <v>0</v>
      </c>
      <c r="K244" s="617">
        <f>K188+K196+K204+K212+K220+K228+K236-地域観光消費2!L33</f>
        <v>0</v>
      </c>
      <c r="L244" s="617">
        <f>L188+L196+L204+L212+L220+L228+L236-地域観光消費2!M33</f>
        <v>0</v>
      </c>
      <c r="M244" s="617">
        <f>M188+M196+M204+M212+M220+M228+M236-地域観光消費2!N33</f>
        <v>0</v>
      </c>
    </row>
    <row r="245" spans="1:13" x14ac:dyDescent="0.2">
      <c r="A245" t="s">
        <v>296</v>
      </c>
      <c r="B245" s="168" t="s">
        <v>297</v>
      </c>
      <c r="C245" s="156">
        <f>交通費単価!E22</f>
        <v>2440</v>
      </c>
      <c r="D245" s="156">
        <f>交通費単価!H22</f>
        <v>2440</v>
      </c>
      <c r="E245" s="61">
        <f>交通費単価!K22</f>
        <v>2440</v>
      </c>
      <c r="F245" s="156">
        <f>交通費単価!O22</f>
        <v>2440</v>
      </c>
      <c r="G245" s="156">
        <f>交通費単価!S22</f>
        <v>2440</v>
      </c>
      <c r="H245" s="156">
        <f>交通費単価!W22</f>
        <v>2440</v>
      </c>
      <c r="I245" s="156">
        <f>交通費単価!AA22</f>
        <v>2303</v>
      </c>
      <c r="J245" s="77">
        <f>交通費単価!AE22</f>
        <v>2090</v>
      </c>
      <c r="K245" s="77">
        <f>交通費単価!AI22</f>
        <v>1862</v>
      </c>
      <c r="L245" s="77">
        <f>交通費単価!AM22</f>
        <v>1659</v>
      </c>
      <c r="M245" s="77">
        <f>交通費単価!AQ22</f>
        <v>1478</v>
      </c>
    </row>
    <row r="246" spans="1:13" x14ac:dyDescent="0.2">
      <c r="B246" s="168" t="s">
        <v>298</v>
      </c>
      <c r="C246" s="156">
        <f>交通費単価!E23</f>
        <v>13180</v>
      </c>
      <c r="D246" s="156">
        <f>交通費単価!H23</f>
        <v>13180</v>
      </c>
      <c r="E246" s="61">
        <f>交通費単価!K23</f>
        <v>13180</v>
      </c>
      <c r="F246" s="156">
        <f>交通費単価!O23</f>
        <v>13580</v>
      </c>
      <c r="G246" s="156">
        <f>交通費単価!S23</f>
        <v>13590</v>
      </c>
      <c r="H246" s="156">
        <f>交通費単価!W23</f>
        <v>13580</v>
      </c>
      <c r="I246" s="156">
        <f>交通費単価!AA23</f>
        <v>12817</v>
      </c>
      <c r="J246" s="68">
        <f>交通費単価!AE23</f>
        <v>12450</v>
      </c>
      <c r="K246" s="68">
        <f>交通費単価!AI23</f>
        <v>12408</v>
      </c>
      <c r="L246" s="68">
        <f>交通費単価!AM23</f>
        <v>12611</v>
      </c>
      <c r="M246" s="68">
        <f>交通費単価!AQ23</f>
        <v>12792</v>
      </c>
    </row>
    <row r="247" spans="1:13" x14ac:dyDescent="0.2">
      <c r="A247" s="173" t="s">
        <v>302</v>
      </c>
      <c r="B247" s="169" t="s">
        <v>299</v>
      </c>
      <c r="C247" s="53">
        <f t="shared" ref="C247:I248" si="222">C7*C245/1000</f>
        <v>14408.2</v>
      </c>
      <c r="D247" s="53">
        <f t="shared" si="222"/>
        <v>14254.48</v>
      </c>
      <c r="E247" s="53">
        <f t="shared" si="222"/>
        <v>14703.44</v>
      </c>
      <c r="F247" s="53">
        <f t="shared" si="222"/>
        <v>14734.70616</v>
      </c>
      <c r="G247" s="53">
        <f t="shared" si="222"/>
        <v>14627.8</v>
      </c>
      <c r="H247" s="53">
        <f t="shared" si="222"/>
        <v>14901.08</v>
      </c>
      <c r="I247" s="53">
        <f t="shared" si="222"/>
        <v>13607.024472999999</v>
      </c>
      <c r="J247" s="53">
        <f t="shared" ref="J247:K247" si="223">J7*J245/1000</f>
        <v>12479.39</v>
      </c>
      <c r="K247" s="53">
        <f t="shared" si="223"/>
        <v>10481.198</v>
      </c>
      <c r="L247" s="53">
        <f t="shared" ref="L247:M247" si="224">L7*L245/1000</f>
        <v>9233.5676370000001</v>
      </c>
      <c r="M247" s="53">
        <f t="shared" si="224"/>
        <v>4825.850316</v>
      </c>
    </row>
    <row r="248" spans="1:13" x14ac:dyDescent="0.2">
      <c r="A248" s="56"/>
      <c r="B248" s="170" t="s">
        <v>300</v>
      </c>
      <c r="C248" s="55">
        <f t="shared" si="222"/>
        <v>8382.48</v>
      </c>
      <c r="D248" s="55">
        <f t="shared" si="222"/>
        <v>7934.36</v>
      </c>
      <c r="E248" s="55">
        <f t="shared" si="222"/>
        <v>8184.78</v>
      </c>
      <c r="F248" s="55">
        <f t="shared" si="222"/>
        <v>8403.1546199999993</v>
      </c>
      <c r="G248" s="55">
        <f t="shared" si="222"/>
        <v>8697.6</v>
      </c>
      <c r="H248" s="55">
        <f t="shared" si="222"/>
        <v>8854.16</v>
      </c>
      <c r="I248" s="55">
        <f t="shared" si="222"/>
        <v>8093.9354999999996</v>
      </c>
      <c r="J248" s="55">
        <f t="shared" ref="J248:K248" si="225">J8*J246/1000</f>
        <v>7905.75</v>
      </c>
      <c r="K248" s="55">
        <f t="shared" si="225"/>
        <v>7680.5519999999997</v>
      </c>
      <c r="L248" s="55">
        <f t="shared" ref="L248:M248" si="226">L8*L246/1000</f>
        <v>7832.452491</v>
      </c>
      <c r="M248" s="55">
        <f t="shared" si="226"/>
        <v>5519.5177439999998</v>
      </c>
    </row>
    <row r="249" spans="1:13" x14ac:dyDescent="0.2">
      <c r="A249" s="78"/>
      <c r="B249" s="171" t="s">
        <v>301</v>
      </c>
      <c r="C249" s="68">
        <f>C247+C248</f>
        <v>22790.68</v>
      </c>
      <c r="D249" s="68">
        <f t="shared" ref="D249:H249" si="227">D247+D248</f>
        <v>22188.84</v>
      </c>
      <c r="E249" s="68">
        <f t="shared" si="227"/>
        <v>22888.22</v>
      </c>
      <c r="F249" s="68">
        <f t="shared" si="227"/>
        <v>23137.860779999999</v>
      </c>
      <c r="G249" s="68">
        <f t="shared" si="227"/>
        <v>23325.4</v>
      </c>
      <c r="H249" s="68">
        <f t="shared" si="227"/>
        <v>23755.239999999998</v>
      </c>
      <c r="I249" s="68">
        <f t="shared" ref="I249:J249" si="228">I247+I248</f>
        <v>21700.959972999997</v>
      </c>
      <c r="J249" s="68">
        <f t="shared" si="228"/>
        <v>20385.14</v>
      </c>
      <c r="K249" s="68">
        <f t="shared" ref="K249:L249" si="229">K247+K248</f>
        <v>18161.75</v>
      </c>
      <c r="L249" s="68">
        <f t="shared" si="229"/>
        <v>17066.020128</v>
      </c>
      <c r="M249" s="68">
        <f t="shared" ref="M249" si="230">M247+M248</f>
        <v>10345.368060000001</v>
      </c>
    </row>
    <row r="250" spans="1:13" x14ac:dyDescent="0.2">
      <c r="A250" s="177" t="s">
        <v>303</v>
      </c>
      <c r="B250" s="174" t="s">
        <v>304</v>
      </c>
      <c r="C250" s="175">
        <f>ROUND(C252*C247/C249,0)</f>
        <v>9293</v>
      </c>
      <c r="D250" s="175">
        <f t="shared" ref="D250:H250" si="231">ROUND(D252*D247/D249,0)</f>
        <v>9528</v>
      </c>
      <c r="E250" s="175">
        <f t="shared" si="231"/>
        <v>9741</v>
      </c>
      <c r="F250" s="175">
        <f t="shared" si="231"/>
        <v>9563</v>
      </c>
      <c r="G250" s="175">
        <f t="shared" si="231"/>
        <v>9302</v>
      </c>
      <c r="H250" s="175">
        <f t="shared" si="231"/>
        <v>10476</v>
      </c>
      <c r="I250" s="175">
        <f t="shared" ref="I250:J250" si="232">ROUND(I252*I247/I249,0)</f>
        <v>11478</v>
      </c>
      <c r="J250" s="175">
        <f t="shared" si="232"/>
        <v>11546</v>
      </c>
      <c r="K250" s="175">
        <f t="shared" ref="K250:L250" si="233">ROUND(K252*K247/K249,0)</f>
        <v>9526</v>
      </c>
      <c r="L250" s="175">
        <f t="shared" si="233"/>
        <v>9875</v>
      </c>
      <c r="M250" s="175">
        <f t="shared" ref="M250" si="234">ROUND(M252*M247/M249,0)</f>
        <v>7667</v>
      </c>
    </row>
    <row r="251" spans="1:13" x14ac:dyDescent="0.2">
      <c r="A251" s="56"/>
      <c r="B251" s="176" t="s">
        <v>305</v>
      </c>
      <c r="C251" s="57">
        <f>C252-C250</f>
        <v>5406</v>
      </c>
      <c r="D251" s="57">
        <f t="shared" ref="D251:H251" si="235">D252-D250</f>
        <v>5304</v>
      </c>
      <c r="E251" s="57">
        <f t="shared" si="235"/>
        <v>5423</v>
      </c>
      <c r="F251" s="57">
        <f t="shared" si="235"/>
        <v>5453</v>
      </c>
      <c r="G251" s="57">
        <f t="shared" si="235"/>
        <v>5531</v>
      </c>
      <c r="H251" s="57">
        <f t="shared" si="235"/>
        <v>6224</v>
      </c>
      <c r="I251" s="57">
        <f t="shared" ref="I251:J251" si="236">I252-I250</f>
        <v>6828</v>
      </c>
      <c r="J251" s="57">
        <f t="shared" si="236"/>
        <v>7315</v>
      </c>
      <c r="K251" s="57">
        <f t="shared" ref="K251:L251" si="237">K252-K250</f>
        <v>6980</v>
      </c>
      <c r="L251" s="57">
        <f t="shared" si="237"/>
        <v>8376</v>
      </c>
      <c r="M251" s="57">
        <f t="shared" ref="M251" si="238">M252-M250</f>
        <v>8768</v>
      </c>
    </row>
    <row r="252" spans="1:13" x14ac:dyDescent="0.2">
      <c r="A252" s="78"/>
      <c r="B252" s="171" t="s">
        <v>306</v>
      </c>
      <c r="C252" s="68">
        <f>C98</f>
        <v>14699</v>
      </c>
      <c r="D252" s="68">
        <f t="shared" ref="D252:I252" si="239">D98</f>
        <v>14832</v>
      </c>
      <c r="E252" s="68">
        <f t="shared" si="239"/>
        <v>15164</v>
      </c>
      <c r="F252" s="68">
        <f t="shared" si="239"/>
        <v>15016</v>
      </c>
      <c r="G252" s="68">
        <f t="shared" si="239"/>
        <v>14833</v>
      </c>
      <c r="H252" s="68">
        <f t="shared" si="239"/>
        <v>16700</v>
      </c>
      <c r="I252" s="68">
        <f t="shared" si="239"/>
        <v>18306</v>
      </c>
      <c r="J252" s="68">
        <f t="shared" ref="J252:K252" si="240">J98</f>
        <v>18861</v>
      </c>
      <c r="K252" s="68">
        <f t="shared" si="240"/>
        <v>16506</v>
      </c>
      <c r="L252" s="68">
        <f t="shared" ref="L252:M252" si="241">L98</f>
        <v>18251</v>
      </c>
      <c r="M252" s="68">
        <f t="shared" si="241"/>
        <v>16435</v>
      </c>
    </row>
    <row r="254" spans="1:13" x14ac:dyDescent="0.2">
      <c r="A254" t="s">
        <v>214</v>
      </c>
      <c r="C254" s="122" t="s">
        <v>210</v>
      </c>
      <c r="D254" s="122" t="s">
        <v>70</v>
      </c>
      <c r="E254" s="123" t="s">
        <v>67</v>
      </c>
      <c r="F254" s="122" t="s">
        <v>61</v>
      </c>
      <c r="G254" s="122" t="s">
        <v>60</v>
      </c>
      <c r="H254" s="122" t="s">
        <v>75</v>
      </c>
      <c r="I254" s="122" t="s">
        <v>76</v>
      </c>
      <c r="J254" s="49" t="s">
        <v>481</v>
      </c>
      <c r="K254" s="49" t="s">
        <v>579</v>
      </c>
      <c r="L254" s="601" t="s">
        <v>596</v>
      </c>
      <c r="M254" s="707" t="s">
        <v>663</v>
      </c>
    </row>
    <row r="255" spans="1:13" x14ac:dyDescent="0.2">
      <c r="B255" s="45" t="s">
        <v>239</v>
      </c>
      <c r="C255" s="53">
        <f>C256+C257</f>
        <v>1929</v>
      </c>
      <c r="D255" s="53">
        <f t="shared" ref="D255:H255" si="242">D256+D257</f>
        <v>1866</v>
      </c>
      <c r="E255" s="53">
        <f t="shared" si="242"/>
        <v>2023</v>
      </c>
      <c r="F255" s="53">
        <f t="shared" si="242"/>
        <v>2008</v>
      </c>
      <c r="G255" s="53">
        <f t="shared" si="242"/>
        <v>1917</v>
      </c>
      <c r="H255" s="53">
        <f t="shared" si="242"/>
        <v>1969</v>
      </c>
      <c r="I255" s="53">
        <f t="shared" ref="I255:J255" si="243">I256+I257</f>
        <v>2150</v>
      </c>
      <c r="J255" s="53">
        <f t="shared" si="243"/>
        <v>2366</v>
      </c>
      <c r="K255" s="53">
        <f t="shared" ref="K255:L255" si="244">K256+K257</f>
        <v>2172</v>
      </c>
      <c r="L255" s="53">
        <f t="shared" si="244"/>
        <v>2526</v>
      </c>
      <c r="M255" s="53">
        <f t="shared" ref="M255" si="245">M256+M257</f>
        <v>2703</v>
      </c>
    </row>
    <row r="256" spans="1:13" x14ac:dyDescent="0.2">
      <c r="B256" s="124" t="s">
        <v>206</v>
      </c>
      <c r="C256" s="55">
        <f>ROUND(C250*C112/C175,0)</f>
        <v>1002</v>
      </c>
      <c r="D256" s="55">
        <f t="shared" ref="D256:H256" si="246">ROUND(D250*D112/D175,0)</f>
        <v>819</v>
      </c>
      <c r="E256" s="55">
        <f t="shared" si="246"/>
        <v>969</v>
      </c>
      <c r="F256" s="55">
        <f t="shared" si="246"/>
        <v>939</v>
      </c>
      <c r="G256" s="55">
        <f t="shared" si="246"/>
        <v>938</v>
      </c>
      <c r="H256" s="55">
        <f t="shared" si="246"/>
        <v>959</v>
      </c>
      <c r="I256" s="55">
        <f t="shared" ref="I256:J256" si="247">ROUND(I250*I112/I175,0)</f>
        <v>1040</v>
      </c>
      <c r="J256" s="55">
        <f t="shared" si="247"/>
        <v>1003</v>
      </c>
      <c r="K256" s="55">
        <f t="shared" ref="K256:L256" si="248">ROUND(K250*K112/K175,0)</f>
        <v>842</v>
      </c>
      <c r="L256" s="55">
        <f t="shared" si="248"/>
        <v>857</v>
      </c>
      <c r="M256" s="55">
        <f t="shared" ref="M256" si="249">ROUND(M250*M112/M175,0)</f>
        <v>661</v>
      </c>
    </row>
    <row r="257" spans="2:14" x14ac:dyDescent="0.2">
      <c r="B257" s="125" t="s">
        <v>207</v>
      </c>
      <c r="C257" s="55">
        <f>ROUND(C251*C113/C176,0)</f>
        <v>927</v>
      </c>
      <c r="D257" s="55">
        <f t="shared" ref="D257:H257" si="250">ROUND(D251*D113/D176,0)</f>
        <v>1047</v>
      </c>
      <c r="E257" s="55">
        <f t="shared" si="250"/>
        <v>1054</v>
      </c>
      <c r="F257" s="55">
        <f t="shared" si="250"/>
        <v>1069</v>
      </c>
      <c r="G257" s="55">
        <f t="shared" si="250"/>
        <v>979</v>
      </c>
      <c r="H257" s="55">
        <f t="shared" si="250"/>
        <v>1010</v>
      </c>
      <c r="I257" s="55">
        <f t="shared" ref="I257:J257" si="251">ROUND(I251*I113/I176,0)</f>
        <v>1110</v>
      </c>
      <c r="J257" s="55">
        <f t="shared" si="251"/>
        <v>1363</v>
      </c>
      <c r="K257" s="55">
        <f t="shared" ref="K257:L257" si="252">ROUND(K251*K113/K176,0)</f>
        <v>1330</v>
      </c>
      <c r="L257" s="55">
        <f t="shared" si="252"/>
        <v>1669</v>
      </c>
      <c r="M257" s="55">
        <f t="shared" ref="M257" si="253">ROUND(M251*M113/M176,0)</f>
        <v>2042</v>
      </c>
    </row>
    <row r="258" spans="2:14" x14ac:dyDescent="0.2">
      <c r="B258" s="45" t="s">
        <v>240</v>
      </c>
      <c r="C258" s="53">
        <f>C259+C260</f>
        <v>3597</v>
      </c>
      <c r="D258" s="53">
        <f t="shared" ref="D258:H258" si="254">D259+D260</f>
        <v>3529</v>
      </c>
      <c r="E258" s="53">
        <f t="shared" si="254"/>
        <v>3607</v>
      </c>
      <c r="F258" s="53">
        <f t="shared" si="254"/>
        <v>3524</v>
      </c>
      <c r="G258" s="53">
        <f t="shared" si="254"/>
        <v>3527</v>
      </c>
      <c r="H258" s="53">
        <f t="shared" si="254"/>
        <v>3950</v>
      </c>
      <c r="I258" s="53">
        <f t="shared" ref="I258:J258" si="255">I259+I260</f>
        <v>4557</v>
      </c>
      <c r="J258" s="53">
        <f t="shared" si="255"/>
        <v>4639</v>
      </c>
      <c r="K258" s="53">
        <f t="shared" ref="K258:L258" si="256">K259+K260</f>
        <v>3884</v>
      </c>
      <c r="L258" s="53">
        <f t="shared" si="256"/>
        <v>3996</v>
      </c>
      <c r="M258" s="53">
        <f t="shared" ref="M258" si="257">M259+M260</f>
        <v>3036</v>
      </c>
    </row>
    <row r="259" spans="2:14" x14ac:dyDescent="0.2">
      <c r="B259" s="622" t="s">
        <v>206</v>
      </c>
      <c r="C259" s="134">
        <f>ROUND(C250*C121/C175,0)-2</f>
        <v>2815</v>
      </c>
      <c r="D259" s="134">
        <f>ROUND(D250*D121/D175,0)-2</f>
        <v>3029</v>
      </c>
      <c r="E259" s="623">
        <f t="shared" ref="E259:H259" si="258">ROUND(E250*E121/E175,0)</f>
        <v>3150</v>
      </c>
      <c r="F259" s="623">
        <f t="shared" si="258"/>
        <v>3110</v>
      </c>
      <c r="G259" s="134">
        <f>ROUND(G250*G121/G175,0)+1</f>
        <v>3146</v>
      </c>
      <c r="H259" s="623">
        <f t="shared" si="258"/>
        <v>3596</v>
      </c>
      <c r="I259" s="134">
        <f>ROUND(I250*I121/I175,0)+1</f>
        <v>4170</v>
      </c>
      <c r="J259" s="623">
        <f t="shared" ref="J259" si="259">ROUND(J250*J121/J175,0)</f>
        <v>4107</v>
      </c>
      <c r="K259" s="134">
        <f>ROUND(K250*K121/K175,0)-2</f>
        <v>3319</v>
      </c>
      <c r="L259" s="623">
        <f t="shared" ref="L259:M259" si="260">ROUND(L250*L121/L175,0)</f>
        <v>3399</v>
      </c>
      <c r="M259" s="623">
        <f t="shared" si="260"/>
        <v>2595</v>
      </c>
      <c r="N259" t="s">
        <v>631</v>
      </c>
    </row>
    <row r="260" spans="2:14" x14ac:dyDescent="0.2">
      <c r="B260" s="126" t="s">
        <v>207</v>
      </c>
      <c r="C260" s="60">
        <f>ROUND(C251*C122/C176,0)</f>
        <v>782</v>
      </c>
      <c r="D260" s="60">
        <f t="shared" ref="D260:H260" si="261">ROUND(D251*D122/D176,0)</f>
        <v>500</v>
      </c>
      <c r="E260" s="60">
        <f t="shared" si="261"/>
        <v>457</v>
      </c>
      <c r="F260" s="60">
        <f t="shared" si="261"/>
        <v>414</v>
      </c>
      <c r="G260" s="60">
        <f t="shared" si="261"/>
        <v>381</v>
      </c>
      <c r="H260" s="60">
        <f t="shared" si="261"/>
        <v>354</v>
      </c>
      <c r="I260" s="60">
        <f t="shared" ref="I260:J260" si="262">ROUND(I251*I122/I176,0)</f>
        <v>387</v>
      </c>
      <c r="J260" s="60">
        <f t="shared" si="262"/>
        <v>532</v>
      </c>
      <c r="K260" s="60">
        <f t="shared" ref="K260:L260" si="263">ROUND(K251*K122/K176,0)</f>
        <v>565</v>
      </c>
      <c r="L260" s="60">
        <f t="shared" si="263"/>
        <v>597</v>
      </c>
      <c r="M260" s="60">
        <f t="shared" ref="M260" si="264">ROUND(M251*M122/M176,0)</f>
        <v>441</v>
      </c>
    </row>
    <row r="261" spans="2:14" x14ac:dyDescent="0.2">
      <c r="B261" s="56" t="s">
        <v>241</v>
      </c>
      <c r="C261" s="53">
        <f>C262+C263</f>
        <v>4028</v>
      </c>
      <c r="D261" s="53">
        <f t="shared" ref="D261:H261" si="265">D262+D263</f>
        <v>4113</v>
      </c>
      <c r="E261" s="53">
        <f t="shared" si="265"/>
        <v>4258</v>
      </c>
      <c r="F261" s="53">
        <f t="shared" si="265"/>
        <v>4270</v>
      </c>
      <c r="G261" s="53">
        <f t="shared" si="265"/>
        <v>4390</v>
      </c>
      <c r="H261" s="53">
        <f t="shared" si="265"/>
        <v>5116</v>
      </c>
      <c r="I261" s="53">
        <f t="shared" ref="I261:J261" si="266">I262+I263</f>
        <v>5570</v>
      </c>
      <c r="J261" s="53">
        <f t="shared" si="266"/>
        <v>5707</v>
      </c>
      <c r="K261" s="53">
        <f t="shared" ref="K261:L261" si="267">K262+K263</f>
        <v>5039</v>
      </c>
      <c r="L261" s="53">
        <f t="shared" si="267"/>
        <v>5953</v>
      </c>
      <c r="M261" s="53">
        <f t="shared" ref="M261" si="268">M262+M263</f>
        <v>5263</v>
      </c>
    </row>
    <row r="262" spans="2:14" x14ac:dyDescent="0.2">
      <c r="B262" s="124" t="s">
        <v>206</v>
      </c>
      <c r="C262" s="55">
        <f>ROUND(C250*C130/C175,0)</f>
        <v>1928</v>
      </c>
      <c r="D262" s="55">
        <f t="shared" ref="D262:H262" si="269">ROUND(D250*D130/D175,0)</f>
        <v>1935</v>
      </c>
      <c r="E262" s="55">
        <f t="shared" si="269"/>
        <v>1982</v>
      </c>
      <c r="F262" s="55">
        <f t="shared" si="269"/>
        <v>1967</v>
      </c>
      <c r="G262" s="55">
        <f t="shared" si="269"/>
        <v>1877</v>
      </c>
      <c r="H262" s="55">
        <f t="shared" si="269"/>
        <v>2104</v>
      </c>
      <c r="I262" s="55">
        <f t="shared" ref="I262:J262" si="270">ROUND(I250*I130/I175,0)</f>
        <v>2244</v>
      </c>
      <c r="J262" s="55">
        <f t="shared" si="270"/>
        <v>2311</v>
      </c>
      <c r="K262" s="55">
        <f t="shared" ref="K262:L262" si="271">ROUND(K250*K130/K175,0)</f>
        <v>1923</v>
      </c>
      <c r="L262" s="55">
        <f t="shared" si="271"/>
        <v>2165</v>
      </c>
      <c r="M262" s="55">
        <f t="shared" ref="M262" si="272">ROUND(M250*M130/M175,0)</f>
        <v>1268</v>
      </c>
    </row>
    <row r="263" spans="2:14" x14ac:dyDescent="0.2">
      <c r="B263" s="125" t="s">
        <v>207</v>
      </c>
      <c r="C263" s="55">
        <f>ROUND(C251*C131/C176,0)</f>
        <v>2100</v>
      </c>
      <c r="D263" s="55">
        <f t="shared" ref="D263:H263" si="273">ROUND(D251*D131/D176,0)</f>
        <v>2178</v>
      </c>
      <c r="E263" s="55">
        <f t="shared" si="273"/>
        <v>2276</v>
      </c>
      <c r="F263" s="55">
        <f t="shared" si="273"/>
        <v>2303</v>
      </c>
      <c r="G263" s="55">
        <f t="shared" si="273"/>
        <v>2513</v>
      </c>
      <c r="H263" s="55">
        <f t="shared" si="273"/>
        <v>3012</v>
      </c>
      <c r="I263" s="55">
        <f t="shared" ref="I263:J263" si="274">ROUND(I251*I131/I176,0)</f>
        <v>3326</v>
      </c>
      <c r="J263" s="55">
        <f t="shared" si="274"/>
        <v>3396</v>
      </c>
      <c r="K263" s="55">
        <f t="shared" ref="K263:L263" si="275">ROUND(K251*K131/K176,0)</f>
        <v>3116</v>
      </c>
      <c r="L263" s="55">
        <f t="shared" si="275"/>
        <v>3788</v>
      </c>
      <c r="M263" s="55">
        <f t="shared" ref="M263" si="276">ROUND(M251*M131/M176,0)</f>
        <v>3995</v>
      </c>
    </row>
    <row r="264" spans="2:14" x14ac:dyDescent="0.2">
      <c r="B264" s="45" t="s">
        <v>242</v>
      </c>
      <c r="C264" s="53">
        <f>C265+C266</f>
        <v>2434</v>
      </c>
      <c r="D264" s="53">
        <f t="shared" ref="D264:H264" si="277">D265+D266</f>
        <v>2540</v>
      </c>
      <c r="E264" s="53">
        <f t="shared" si="277"/>
        <v>2568</v>
      </c>
      <c r="F264" s="53">
        <f t="shared" si="277"/>
        <v>2663</v>
      </c>
      <c r="G264" s="53">
        <f t="shared" si="277"/>
        <v>2512</v>
      </c>
      <c r="H264" s="53">
        <f t="shared" si="277"/>
        <v>2910</v>
      </c>
      <c r="I264" s="53">
        <f t="shared" ref="I264:J264" si="278">I265+I266</f>
        <v>3009</v>
      </c>
      <c r="J264" s="53">
        <f t="shared" si="278"/>
        <v>2786</v>
      </c>
      <c r="K264" s="53">
        <f t="shared" ref="K264:L264" si="279">K265+K266</f>
        <v>2509</v>
      </c>
      <c r="L264" s="53">
        <f t="shared" si="279"/>
        <v>2613</v>
      </c>
      <c r="M264" s="53">
        <f t="shared" ref="M264" si="280">M265+M266</f>
        <v>2892</v>
      </c>
    </row>
    <row r="265" spans="2:14" x14ac:dyDescent="0.2">
      <c r="B265" s="124" t="s">
        <v>206</v>
      </c>
      <c r="C265" s="55">
        <f>ROUND(C250*C139/C175,0)</f>
        <v>1711</v>
      </c>
      <c r="D265" s="55">
        <f t="shared" ref="D265:H265" si="281">ROUND(D250*D139/D175,0)</f>
        <v>1780</v>
      </c>
      <c r="E265" s="55">
        <f t="shared" si="281"/>
        <v>1800</v>
      </c>
      <c r="F265" s="55">
        <f t="shared" si="281"/>
        <v>1879</v>
      </c>
      <c r="G265" s="55">
        <f t="shared" si="281"/>
        <v>1751</v>
      </c>
      <c r="H265" s="55">
        <f t="shared" si="281"/>
        <v>2032</v>
      </c>
      <c r="I265" s="55">
        <f t="shared" ref="I265:J265" si="282">ROUND(I250*I139/I175,0)</f>
        <v>2101</v>
      </c>
      <c r="J265" s="55">
        <f t="shared" si="282"/>
        <v>1905</v>
      </c>
      <c r="K265" s="55">
        <f t="shared" ref="K265:L265" si="283">ROUND(K250*K139/K175,0)</f>
        <v>1654</v>
      </c>
      <c r="L265" s="55">
        <f t="shared" si="283"/>
        <v>1605</v>
      </c>
      <c r="M265" s="55">
        <f t="shared" ref="M265" si="284">ROUND(M250*M139/M175,0)</f>
        <v>1677</v>
      </c>
    </row>
    <row r="266" spans="2:14" x14ac:dyDescent="0.2">
      <c r="B266" s="126" t="s">
        <v>207</v>
      </c>
      <c r="C266" s="60">
        <f>ROUND(C251*C140/C176,0)</f>
        <v>723</v>
      </c>
      <c r="D266" s="60">
        <f t="shared" ref="D266:H266" si="285">ROUND(D251*D140/D176,0)</f>
        <v>760</v>
      </c>
      <c r="E266" s="60">
        <f t="shared" si="285"/>
        <v>768</v>
      </c>
      <c r="F266" s="60">
        <f t="shared" si="285"/>
        <v>784</v>
      </c>
      <c r="G266" s="60">
        <f t="shared" si="285"/>
        <v>761</v>
      </c>
      <c r="H266" s="60">
        <f t="shared" si="285"/>
        <v>878</v>
      </c>
      <c r="I266" s="60">
        <f t="shared" ref="I266:J266" si="286">ROUND(I251*I140/I176,0)</f>
        <v>908</v>
      </c>
      <c r="J266" s="60">
        <f t="shared" si="286"/>
        <v>881</v>
      </c>
      <c r="K266" s="60">
        <f t="shared" ref="K266:L266" si="287">ROUND(K251*K140/K176,0)</f>
        <v>855</v>
      </c>
      <c r="L266" s="60">
        <f t="shared" si="287"/>
        <v>1008</v>
      </c>
      <c r="M266" s="60">
        <f t="shared" ref="M266" si="288">ROUND(M251*M140/M176,0)</f>
        <v>1215</v>
      </c>
    </row>
    <row r="267" spans="2:14" x14ac:dyDescent="0.2">
      <c r="B267" s="56" t="s">
        <v>243</v>
      </c>
      <c r="C267" s="53">
        <f>C268+C269</f>
        <v>486</v>
      </c>
      <c r="D267" s="53">
        <f t="shared" ref="D267:H267" si="289">D268+D269</f>
        <v>404</v>
      </c>
      <c r="E267" s="53">
        <f t="shared" si="289"/>
        <v>417</v>
      </c>
      <c r="F267" s="53">
        <f t="shared" si="289"/>
        <v>388</v>
      </c>
      <c r="G267" s="53">
        <f t="shared" si="289"/>
        <v>398</v>
      </c>
      <c r="H267" s="53">
        <f t="shared" si="289"/>
        <v>454</v>
      </c>
      <c r="I267" s="53">
        <f t="shared" ref="I267:J267" si="290">I268+I269</f>
        <v>470</v>
      </c>
      <c r="J267" s="53">
        <f t="shared" si="290"/>
        <v>497</v>
      </c>
      <c r="K267" s="53">
        <f t="shared" ref="K267:L267" si="291">K268+K269</f>
        <v>446</v>
      </c>
      <c r="L267" s="53">
        <f t="shared" si="291"/>
        <v>485</v>
      </c>
      <c r="M267" s="53">
        <f t="shared" ref="M267" si="292">M268+M269</f>
        <v>384</v>
      </c>
    </row>
    <row r="268" spans="2:14" x14ac:dyDescent="0.2">
      <c r="B268" s="124" t="s">
        <v>206</v>
      </c>
      <c r="C268" s="55">
        <f>ROUND(C250*C148/C175,0)</f>
        <v>299</v>
      </c>
      <c r="D268" s="55">
        <f t="shared" ref="D268:H268" si="293">ROUND(D250*D148/D175,0)</f>
        <v>373</v>
      </c>
      <c r="E268" s="55">
        <f t="shared" si="293"/>
        <v>281</v>
      </c>
      <c r="F268" s="55">
        <f t="shared" si="293"/>
        <v>230</v>
      </c>
      <c r="G268" s="55">
        <f t="shared" si="293"/>
        <v>225</v>
      </c>
      <c r="H268" s="55">
        <f t="shared" si="293"/>
        <v>240</v>
      </c>
      <c r="I268" s="55">
        <f t="shared" ref="I268:J268" si="294">ROUND(I250*I148/I175,0)</f>
        <v>242</v>
      </c>
      <c r="J268" s="55">
        <f t="shared" si="294"/>
        <v>269</v>
      </c>
      <c r="K268" s="55">
        <f t="shared" ref="K268:L268" si="295">ROUND(K250*K148/K175,0)</f>
        <v>238</v>
      </c>
      <c r="L268" s="55">
        <f t="shared" si="295"/>
        <v>229</v>
      </c>
      <c r="M268" s="55">
        <f t="shared" ref="M268" si="296">ROUND(M250*M148/M175,0)</f>
        <v>51</v>
      </c>
    </row>
    <row r="269" spans="2:14" x14ac:dyDescent="0.2">
      <c r="B269" s="125" t="s">
        <v>207</v>
      </c>
      <c r="C269" s="55">
        <f>ROUND(C251*C149/C176,0)</f>
        <v>187</v>
      </c>
      <c r="D269" s="55">
        <f t="shared" ref="D269:H269" si="297">ROUND(D251*D149/D176,0)</f>
        <v>31</v>
      </c>
      <c r="E269" s="55">
        <f t="shared" si="297"/>
        <v>136</v>
      </c>
      <c r="F269" s="55">
        <f t="shared" si="297"/>
        <v>158</v>
      </c>
      <c r="G269" s="55">
        <f t="shared" si="297"/>
        <v>173</v>
      </c>
      <c r="H269" s="55">
        <f t="shared" si="297"/>
        <v>214</v>
      </c>
      <c r="I269" s="55">
        <f t="shared" ref="I269:J269" si="298">ROUND(I251*I149/I176,0)</f>
        <v>228</v>
      </c>
      <c r="J269" s="55">
        <f t="shared" si="298"/>
        <v>228</v>
      </c>
      <c r="K269" s="55">
        <f t="shared" ref="K269:L269" si="299">ROUND(K251*K149/K176,0)</f>
        <v>208</v>
      </c>
      <c r="L269" s="55">
        <f t="shared" si="299"/>
        <v>256</v>
      </c>
      <c r="M269" s="55">
        <f t="shared" ref="M269" si="300">ROUND(M251*M149/M176,0)</f>
        <v>333</v>
      </c>
    </row>
    <row r="270" spans="2:14" x14ac:dyDescent="0.2">
      <c r="B270" s="45" t="s">
        <v>244</v>
      </c>
      <c r="C270" s="53">
        <f>C271+C272</f>
        <v>703</v>
      </c>
      <c r="D270" s="53">
        <f t="shared" ref="D270:H270" si="301">D271+D272</f>
        <v>794</v>
      </c>
      <c r="E270" s="53">
        <f t="shared" si="301"/>
        <v>749</v>
      </c>
      <c r="F270" s="53">
        <f t="shared" si="301"/>
        <v>665</v>
      </c>
      <c r="G270" s="53">
        <f t="shared" si="301"/>
        <v>632</v>
      </c>
      <c r="H270" s="53">
        <f t="shared" si="301"/>
        <v>615</v>
      </c>
      <c r="I270" s="53">
        <f t="shared" ref="I270:J270" si="302">I271+I272</f>
        <v>699</v>
      </c>
      <c r="J270" s="53">
        <f t="shared" si="302"/>
        <v>770</v>
      </c>
      <c r="K270" s="53">
        <f t="shared" ref="K270:L270" si="303">K271+K272</f>
        <v>566</v>
      </c>
      <c r="L270" s="53">
        <f t="shared" si="303"/>
        <v>565</v>
      </c>
      <c r="M270" s="53">
        <f t="shared" ref="M270" si="304">M271+M272</f>
        <v>436</v>
      </c>
    </row>
    <row r="271" spans="2:14" x14ac:dyDescent="0.2">
      <c r="B271" s="124" t="s">
        <v>206</v>
      </c>
      <c r="C271" s="55">
        <f>ROUND(C250*C157/C175,0)</f>
        <v>507</v>
      </c>
      <c r="D271" s="55">
        <f t="shared" ref="D271:H271" si="305">ROUND(D250*D157/D175,0)</f>
        <v>568</v>
      </c>
      <c r="E271" s="55">
        <f t="shared" si="305"/>
        <v>555</v>
      </c>
      <c r="F271" s="55">
        <f t="shared" si="305"/>
        <v>485</v>
      </c>
      <c r="G271" s="55">
        <f t="shared" si="305"/>
        <v>467</v>
      </c>
      <c r="H271" s="55">
        <f t="shared" si="305"/>
        <v>553</v>
      </c>
      <c r="I271" s="55">
        <f t="shared" ref="I271:J271" si="306">ROUND(I250*I157/I175,0)</f>
        <v>629</v>
      </c>
      <c r="J271" s="55">
        <f t="shared" si="306"/>
        <v>697</v>
      </c>
      <c r="K271" s="55">
        <f t="shared" ref="K271:L271" si="307">ROUND(K250*K157/K175,0)</f>
        <v>501</v>
      </c>
      <c r="L271" s="55">
        <f t="shared" si="307"/>
        <v>490</v>
      </c>
      <c r="M271" s="55">
        <f t="shared" ref="M271" si="308">ROUND(M250*M157/M175,0)</f>
        <v>388</v>
      </c>
    </row>
    <row r="272" spans="2:14" x14ac:dyDescent="0.2">
      <c r="B272" s="126" t="s">
        <v>207</v>
      </c>
      <c r="C272" s="60">
        <f>ROUND(C251*C158/C176,0)</f>
        <v>196</v>
      </c>
      <c r="D272" s="60">
        <f t="shared" ref="D272:H272" si="309">ROUND(D251*D158/D176,0)</f>
        <v>226</v>
      </c>
      <c r="E272" s="60">
        <f t="shared" si="309"/>
        <v>194</v>
      </c>
      <c r="F272" s="60">
        <f t="shared" si="309"/>
        <v>180</v>
      </c>
      <c r="G272" s="60">
        <f t="shared" si="309"/>
        <v>165</v>
      </c>
      <c r="H272" s="60">
        <f t="shared" si="309"/>
        <v>62</v>
      </c>
      <c r="I272" s="60">
        <f t="shared" ref="I272:J272" si="310">ROUND(I251*I158/I176,0)</f>
        <v>70</v>
      </c>
      <c r="J272" s="60">
        <f t="shared" si="310"/>
        <v>73</v>
      </c>
      <c r="K272" s="60">
        <f t="shared" ref="K272:L272" si="311">ROUND(K251*K158/K176,0)</f>
        <v>65</v>
      </c>
      <c r="L272" s="60">
        <f t="shared" si="311"/>
        <v>75</v>
      </c>
      <c r="M272" s="60">
        <f t="shared" ref="M272" si="312">ROUND(M251*M158/M176,0)</f>
        <v>48</v>
      </c>
    </row>
    <row r="273" spans="1:14" x14ac:dyDescent="0.2">
      <c r="B273" s="56" t="s">
        <v>245</v>
      </c>
      <c r="C273" s="53">
        <f>C274+C275</f>
        <v>1522</v>
      </c>
      <c r="D273" s="53">
        <f t="shared" ref="D273:H273" si="313">D274+D275</f>
        <v>1586</v>
      </c>
      <c r="E273" s="53">
        <f t="shared" si="313"/>
        <v>1542</v>
      </c>
      <c r="F273" s="53">
        <f t="shared" si="313"/>
        <v>1498</v>
      </c>
      <c r="G273" s="53">
        <f t="shared" si="313"/>
        <v>1457</v>
      </c>
      <c r="H273" s="53">
        <f t="shared" si="313"/>
        <v>1686</v>
      </c>
      <c r="I273" s="53">
        <f t="shared" ref="I273:J273" si="314">I274+I275</f>
        <v>1851</v>
      </c>
      <c r="J273" s="53">
        <f t="shared" si="314"/>
        <v>2096</v>
      </c>
      <c r="K273" s="53">
        <f t="shared" ref="K273:L273" si="315">K274+K275</f>
        <v>1890</v>
      </c>
      <c r="L273" s="53">
        <f t="shared" si="315"/>
        <v>2113</v>
      </c>
      <c r="M273" s="53">
        <f t="shared" ref="M273" si="316">M274+M275</f>
        <v>1721</v>
      </c>
    </row>
    <row r="274" spans="1:14" x14ac:dyDescent="0.2">
      <c r="B274" s="124" t="s">
        <v>206</v>
      </c>
      <c r="C274" s="55">
        <f>ROUND(C250*C166/C175,0)</f>
        <v>1029</v>
      </c>
      <c r="D274" s="55">
        <f t="shared" ref="D274:H274" si="317">ROUND(D250*D166/D175,0)</f>
        <v>1023</v>
      </c>
      <c r="E274" s="55">
        <f t="shared" si="317"/>
        <v>1005</v>
      </c>
      <c r="F274" s="55">
        <f t="shared" si="317"/>
        <v>953</v>
      </c>
      <c r="G274" s="55">
        <f t="shared" si="317"/>
        <v>898</v>
      </c>
      <c r="H274" s="55">
        <f t="shared" si="317"/>
        <v>992</v>
      </c>
      <c r="I274" s="55">
        <f t="shared" ref="I274:J274" si="318">ROUND(I250*I166/I175,0)</f>
        <v>1052</v>
      </c>
      <c r="J274" s="55">
        <f t="shared" si="318"/>
        <v>1254</v>
      </c>
      <c r="K274" s="55">
        <f t="shared" ref="K274:L274" si="319">ROUND(K250*K166/K175,0)</f>
        <v>1048</v>
      </c>
      <c r="L274" s="55">
        <f t="shared" si="319"/>
        <v>1130</v>
      </c>
      <c r="M274" s="55">
        <f t="shared" ref="M274" si="320">ROUND(M250*M166/M175,0)</f>
        <v>1027</v>
      </c>
    </row>
    <row r="275" spans="1:14" x14ac:dyDescent="0.2">
      <c r="B275" s="126" t="s">
        <v>207</v>
      </c>
      <c r="C275" s="60">
        <f>ROUND(C251*C167/C176,0)</f>
        <v>493</v>
      </c>
      <c r="D275" s="60">
        <f t="shared" ref="D275:H275" si="321">ROUND(D251*D167/D176,0)</f>
        <v>563</v>
      </c>
      <c r="E275" s="60">
        <f t="shared" si="321"/>
        <v>537</v>
      </c>
      <c r="F275" s="60">
        <f t="shared" si="321"/>
        <v>545</v>
      </c>
      <c r="G275" s="60">
        <f t="shared" si="321"/>
        <v>559</v>
      </c>
      <c r="H275" s="60">
        <f t="shared" si="321"/>
        <v>694</v>
      </c>
      <c r="I275" s="60">
        <f t="shared" ref="I275:J275" si="322">ROUND(I251*I167/I176,0)</f>
        <v>799</v>
      </c>
      <c r="J275" s="60">
        <f t="shared" si="322"/>
        <v>842</v>
      </c>
      <c r="K275" s="60">
        <f t="shared" ref="K275:L275" si="323">ROUND(K251*K167/K176,0)</f>
        <v>842</v>
      </c>
      <c r="L275" s="60">
        <f t="shared" si="323"/>
        <v>983</v>
      </c>
      <c r="M275" s="60">
        <f t="shared" ref="M275" si="324">ROUND(M251*M167/M176,0)</f>
        <v>694</v>
      </c>
    </row>
    <row r="276" spans="1:14" x14ac:dyDescent="0.2">
      <c r="B276" s="614" t="s">
        <v>627</v>
      </c>
      <c r="C276" s="612">
        <f>C255+C258+C261+C264+C267+C270+C273-地域観光消費2!D34</f>
        <v>0</v>
      </c>
      <c r="D276" s="612">
        <f>D255+D258+D261+D264+D267+D270+D273-地域観光消費2!E34</f>
        <v>0</v>
      </c>
      <c r="E276" s="612">
        <f>E255+E258+E261+E264+E267+E270+E273-地域観光消費2!F34</f>
        <v>0</v>
      </c>
      <c r="F276" s="612">
        <f>F255+F258+F261+F264+F267+F270+F273-地域観光消費2!G34</f>
        <v>0</v>
      </c>
      <c r="G276" s="612">
        <f>G255+G258+G261+G264+G267+G270+G273-地域観光消費2!H34</f>
        <v>0</v>
      </c>
      <c r="H276" s="612">
        <f>H255+H258+H261+H264+H267+H270+H273-地域観光消費2!I34</f>
        <v>0</v>
      </c>
      <c r="I276" s="612">
        <f>I255+I258+I261+I264+I267+I270+I273-地域観光消費2!J34</f>
        <v>0</v>
      </c>
      <c r="J276" s="612">
        <f>J255+J258+J261+J264+J267+J270+J273-地域観光消費2!K34</f>
        <v>0</v>
      </c>
      <c r="K276" s="612">
        <f>K255+K258+K261+K264+K267+K270+K273-地域観光消費2!L34</f>
        <v>0</v>
      </c>
      <c r="L276" s="612">
        <f>L255+L258+L261+L264+L267+L270+L273-地域観光消費2!M34</f>
        <v>0</v>
      </c>
      <c r="M276" s="612">
        <f>M255+M258+M261+M264+M267+M270+M273-地域観光消費2!N34</f>
        <v>0</v>
      </c>
    </row>
    <row r="277" spans="1:14" x14ac:dyDescent="0.2">
      <c r="J277" s="56"/>
    </row>
    <row r="278" spans="1:14" x14ac:dyDescent="0.2">
      <c r="A278" t="s">
        <v>215</v>
      </c>
      <c r="C278" s="122" t="s">
        <v>210</v>
      </c>
      <c r="D278" s="122" t="s">
        <v>70</v>
      </c>
      <c r="E278" s="123" t="s">
        <v>67</v>
      </c>
      <c r="F278" s="122" t="s">
        <v>61</v>
      </c>
      <c r="G278" s="122" t="s">
        <v>60</v>
      </c>
      <c r="H278" s="122" t="s">
        <v>75</v>
      </c>
      <c r="I278" s="122" t="s">
        <v>76</v>
      </c>
      <c r="J278" s="78" t="s">
        <v>490</v>
      </c>
      <c r="K278" s="78" t="s">
        <v>577</v>
      </c>
      <c r="L278" s="122" t="s">
        <v>596</v>
      </c>
      <c r="M278" s="707" t="s">
        <v>663</v>
      </c>
    </row>
    <row r="279" spans="1:14" x14ac:dyDescent="0.2">
      <c r="B279" s="45" t="s">
        <v>239</v>
      </c>
      <c r="C279" s="53">
        <f>C280+C281</f>
        <v>3990</v>
      </c>
      <c r="D279" s="53">
        <f t="shared" ref="D279:H279" si="325">D280+D281</f>
        <v>3358</v>
      </c>
      <c r="E279" s="53">
        <f t="shared" si="325"/>
        <v>3912</v>
      </c>
      <c r="F279" s="53">
        <f t="shared" si="325"/>
        <v>3857</v>
      </c>
      <c r="G279" s="53">
        <f t="shared" si="325"/>
        <v>3695</v>
      </c>
      <c r="H279" s="53">
        <f t="shared" si="325"/>
        <v>3643</v>
      </c>
      <c r="I279" s="53">
        <f t="shared" ref="I279:J279" si="326">I280+I281</f>
        <v>3683</v>
      </c>
      <c r="J279" s="53">
        <f t="shared" si="326"/>
        <v>3784</v>
      </c>
      <c r="K279" s="53">
        <f t="shared" ref="K279:L279" si="327">K280+K281</f>
        <v>3489</v>
      </c>
      <c r="L279" s="53">
        <f t="shared" si="327"/>
        <v>3750</v>
      </c>
      <c r="M279" s="53">
        <f t="shared" ref="M279" si="328">M280+M281</f>
        <v>2839</v>
      </c>
    </row>
    <row r="280" spans="1:14" x14ac:dyDescent="0.2">
      <c r="B280" s="124" t="s">
        <v>206</v>
      </c>
      <c r="C280" s="55">
        <f>ROUND(C101*C112/C175,0)</f>
        <v>2766</v>
      </c>
      <c r="D280" s="55">
        <f t="shared" ref="D280:I280" si="329">ROUND(D101*D112/D175,0)</f>
        <v>2089</v>
      </c>
      <c r="E280" s="55">
        <f t="shared" si="329"/>
        <v>2513</v>
      </c>
      <c r="F280" s="55">
        <f t="shared" si="329"/>
        <v>2467</v>
      </c>
      <c r="G280" s="55">
        <f t="shared" si="329"/>
        <v>2478</v>
      </c>
      <c r="H280" s="55">
        <f t="shared" si="329"/>
        <v>2406</v>
      </c>
      <c r="I280" s="55">
        <f t="shared" si="329"/>
        <v>2442</v>
      </c>
      <c r="J280" s="55">
        <f t="shared" ref="J280:K280" si="330">ROUND(J101*J112/J175,0)</f>
        <v>2386</v>
      </c>
      <c r="K280" s="55">
        <f t="shared" si="330"/>
        <v>2201</v>
      </c>
      <c r="L280" s="55">
        <f t="shared" ref="L280:M280" si="331">ROUND(L101*L112/L175,0)</f>
        <v>2195</v>
      </c>
      <c r="M280" s="55">
        <f t="shared" si="331"/>
        <v>1355</v>
      </c>
    </row>
    <row r="281" spans="1:14" x14ac:dyDescent="0.2">
      <c r="B281" s="125" t="s">
        <v>207</v>
      </c>
      <c r="C281" s="55">
        <f>ROUND(C102*C113/C176,0)</f>
        <v>1224</v>
      </c>
      <c r="D281" s="55">
        <f t="shared" ref="D281:I281" si="332">ROUND(D102*D113/D176,0)</f>
        <v>1269</v>
      </c>
      <c r="E281" s="55">
        <f t="shared" si="332"/>
        <v>1399</v>
      </c>
      <c r="F281" s="55">
        <f t="shared" si="332"/>
        <v>1390</v>
      </c>
      <c r="G281" s="55">
        <f t="shared" si="332"/>
        <v>1217</v>
      </c>
      <c r="H281" s="55">
        <f t="shared" si="332"/>
        <v>1237</v>
      </c>
      <c r="I281" s="55">
        <f t="shared" si="332"/>
        <v>1241</v>
      </c>
      <c r="J281" s="55">
        <f t="shared" ref="J281:K281" si="333">ROUND(J102*J113/J176,0)</f>
        <v>1398</v>
      </c>
      <c r="K281" s="55">
        <f t="shared" si="333"/>
        <v>1288</v>
      </c>
      <c r="L281" s="55">
        <f t="shared" ref="L281:M281" si="334">ROUND(L102*L113/L176,0)</f>
        <v>1555</v>
      </c>
      <c r="M281" s="55">
        <f t="shared" si="334"/>
        <v>1484</v>
      </c>
    </row>
    <row r="282" spans="1:14" x14ac:dyDescent="0.2">
      <c r="B282" s="45" t="s">
        <v>240</v>
      </c>
      <c r="C282" s="53">
        <f>C283+C284</f>
        <v>8805</v>
      </c>
      <c r="D282" s="53">
        <f t="shared" ref="D282:H282" si="335">D283+D284</f>
        <v>8336</v>
      </c>
      <c r="E282" s="53">
        <f t="shared" si="335"/>
        <v>8780</v>
      </c>
      <c r="F282" s="53">
        <f t="shared" si="335"/>
        <v>8708</v>
      </c>
      <c r="G282" s="53">
        <f t="shared" si="335"/>
        <v>8783</v>
      </c>
      <c r="H282" s="53">
        <f t="shared" si="335"/>
        <v>9456</v>
      </c>
      <c r="I282" s="53">
        <f t="shared" ref="I282:J282" si="336">I283+I284</f>
        <v>10219</v>
      </c>
      <c r="J282" s="53">
        <f t="shared" si="336"/>
        <v>10320</v>
      </c>
      <c r="K282" s="53">
        <f t="shared" ref="K282:L282" si="337">K283+K284</f>
        <v>9234</v>
      </c>
      <c r="L282" s="53">
        <f t="shared" si="337"/>
        <v>9260</v>
      </c>
      <c r="M282" s="53">
        <f t="shared" ref="M282" si="338">M283+M284</f>
        <v>5640</v>
      </c>
    </row>
    <row r="283" spans="1:14" x14ac:dyDescent="0.2">
      <c r="B283" s="622" t="s">
        <v>206</v>
      </c>
      <c r="C283" s="134">
        <f>ROUND(C101*C121/C175,0)</f>
        <v>7772</v>
      </c>
      <c r="D283" s="623">
        <f t="shared" ref="D283" si="339">ROUND(D101*D121/D175,0)</f>
        <v>7730</v>
      </c>
      <c r="E283" s="134">
        <f>ROUND(E101*E121/E175,0)</f>
        <v>8174</v>
      </c>
      <c r="F283" s="623">
        <f>ROUND(F101*F121/F175,0)+1</f>
        <v>8169</v>
      </c>
      <c r="G283" s="623">
        <f>ROUND(G101*G121/G175,0)-1</f>
        <v>8309</v>
      </c>
      <c r="H283" s="134">
        <f>ROUND(H101*H121/H175,0)</f>
        <v>9023</v>
      </c>
      <c r="I283" s="134">
        <f>ROUND(I101*I121/I175,0)</f>
        <v>9787</v>
      </c>
      <c r="J283" s="134">
        <f>ROUND(J101*J121/J175,0)+2</f>
        <v>9774</v>
      </c>
      <c r="K283" s="134">
        <f>ROUND(K101*K121/K175,0)+1</f>
        <v>8686</v>
      </c>
      <c r="L283" s="134">
        <f>ROUND(L101*L121/L175,0)-2</f>
        <v>8703</v>
      </c>
      <c r="M283" s="134">
        <f>ROUND(M101*M121/M175,0)-1</f>
        <v>5319</v>
      </c>
      <c r="N283" t="s">
        <v>631</v>
      </c>
    </row>
    <row r="284" spans="1:14" x14ac:dyDescent="0.2">
      <c r="B284" s="126" t="s">
        <v>207</v>
      </c>
      <c r="C284" s="60">
        <f>ROUND(C102*C122/C176,0)</f>
        <v>1033</v>
      </c>
      <c r="D284" s="60">
        <f t="shared" ref="D284:I284" si="340">ROUND(D102*D122/D176,0)</f>
        <v>606</v>
      </c>
      <c r="E284" s="60">
        <f t="shared" si="340"/>
        <v>606</v>
      </c>
      <c r="F284" s="60">
        <f t="shared" si="340"/>
        <v>539</v>
      </c>
      <c r="G284" s="60">
        <f t="shared" si="340"/>
        <v>474</v>
      </c>
      <c r="H284" s="60">
        <f t="shared" si="340"/>
        <v>433</v>
      </c>
      <c r="I284" s="60">
        <f t="shared" si="340"/>
        <v>432</v>
      </c>
      <c r="J284" s="60">
        <f t="shared" ref="J284:K284" si="341">ROUND(J102*J122/J176,0)</f>
        <v>546</v>
      </c>
      <c r="K284" s="60">
        <f t="shared" si="341"/>
        <v>548</v>
      </c>
      <c r="L284" s="60">
        <f t="shared" ref="L284:M284" si="342">ROUND(L102*L122/L176,0)</f>
        <v>557</v>
      </c>
      <c r="M284" s="60">
        <f t="shared" si="342"/>
        <v>321</v>
      </c>
    </row>
    <row r="285" spans="1:14" x14ac:dyDescent="0.2">
      <c r="B285" s="56" t="s">
        <v>241</v>
      </c>
      <c r="C285" s="53">
        <f>C286+C287</f>
        <v>8092</v>
      </c>
      <c r="D285" s="53">
        <f t="shared" ref="D285:H285" si="343">D286+D287</f>
        <v>7575</v>
      </c>
      <c r="E285" s="53">
        <f t="shared" si="343"/>
        <v>8166</v>
      </c>
      <c r="F285" s="53">
        <f t="shared" si="343"/>
        <v>8160</v>
      </c>
      <c r="G285" s="53">
        <f t="shared" si="343"/>
        <v>8087</v>
      </c>
      <c r="H285" s="53">
        <f t="shared" si="343"/>
        <v>8969</v>
      </c>
      <c r="I285" s="53">
        <f t="shared" ref="I285:J285" si="344">I286+I287</f>
        <v>8987</v>
      </c>
      <c r="J285" s="53">
        <f t="shared" si="344"/>
        <v>8981</v>
      </c>
      <c r="K285" s="53">
        <f t="shared" ref="K285:L285" si="345">K286+K287</f>
        <v>8048</v>
      </c>
      <c r="L285" s="53">
        <f t="shared" si="345"/>
        <v>9071</v>
      </c>
      <c r="M285" s="53">
        <f t="shared" ref="M285" si="346">M286+M287</f>
        <v>5502</v>
      </c>
    </row>
    <row r="286" spans="1:14" x14ac:dyDescent="0.2">
      <c r="B286" s="124" t="s">
        <v>206</v>
      </c>
      <c r="C286" s="55">
        <f>ROUND(C101*C130/C175,0)</f>
        <v>5319</v>
      </c>
      <c r="D286" s="55">
        <f t="shared" ref="D286:I286" si="347">ROUND(D101*D130/D175,0)</f>
        <v>4934</v>
      </c>
      <c r="E286" s="55">
        <f t="shared" si="347"/>
        <v>5144</v>
      </c>
      <c r="F286" s="55">
        <f t="shared" si="347"/>
        <v>5166</v>
      </c>
      <c r="G286" s="55">
        <f t="shared" si="347"/>
        <v>4960</v>
      </c>
      <c r="H286" s="55">
        <f t="shared" si="347"/>
        <v>5281</v>
      </c>
      <c r="I286" s="55">
        <f t="shared" si="347"/>
        <v>5268</v>
      </c>
      <c r="J286" s="55">
        <f t="shared" ref="J286:K286" si="348">ROUND(J101*J130/J175,0)</f>
        <v>5499</v>
      </c>
      <c r="K286" s="55">
        <f t="shared" si="348"/>
        <v>5029</v>
      </c>
      <c r="L286" s="55">
        <f t="shared" ref="L286:M286" si="349">ROUND(L101*L130/L175,0)</f>
        <v>5543</v>
      </c>
      <c r="M286" s="55">
        <f t="shared" si="349"/>
        <v>2599</v>
      </c>
    </row>
    <row r="287" spans="1:14" x14ac:dyDescent="0.2">
      <c r="B287" s="125" t="s">
        <v>207</v>
      </c>
      <c r="C287" s="55">
        <f>ROUND(C102*C131/C176,0)</f>
        <v>2773</v>
      </c>
      <c r="D287" s="55">
        <f t="shared" ref="D287:I287" si="350">ROUND(D102*D131/D176,0)</f>
        <v>2641</v>
      </c>
      <c r="E287" s="55">
        <f t="shared" si="350"/>
        <v>3022</v>
      </c>
      <c r="F287" s="55">
        <f t="shared" si="350"/>
        <v>2994</v>
      </c>
      <c r="G287" s="55">
        <f t="shared" si="350"/>
        <v>3127</v>
      </c>
      <c r="H287" s="55">
        <f t="shared" si="350"/>
        <v>3688</v>
      </c>
      <c r="I287" s="55">
        <f t="shared" si="350"/>
        <v>3719</v>
      </c>
      <c r="J287" s="55">
        <f t="shared" ref="J287:K287" si="351">ROUND(J102*J131/J176,0)</f>
        <v>3482</v>
      </c>
      <c r="K287" s="55">
        <f t="shared" si="351"/>
        <v>3019</v>
      </c>
      <c r="L287" s="55">
        <f t="shared" ref="L287:M287" si="352">ROUND(L102*L131/L176,0)</f>
        <v>3528</v>
      </c>
      <c r="M287" s="55">
        <f t="shared" si="352"/>
        <v>2903</v>
      </c>
    </row>
    <row r="288" spans="1:14" x14ac:dyDescent="0.2">
      <c r="B288" s="45" t="s">
        <v>242</v>
      </c>
      <c r="C288" s="53">
        <f>C289+C290</f>
        <v>5673</v>
      </c>
      <c r="D288" s="53">
        <f t="shared" ref="D288:H288" si="353">D289+D290</f>
        <v>5461</v>
      </c>
      <c r="E288" s="53">
        <f t="shared" si="353"/>
        <v>5691</v>
      </c>
      <c r="F288" s="53">
        <f t="shared" si="353"/>
        <v>5954</v>
      </c>
      <c r="G288" s="53">
        <f t="shared" si="353"/>
        <v>5574</v>
      </c>
      <c r="H288" s="53">
        <f t="shared" si="353"/>
        <v>6173</v>
      </c>
      <c r="I288" s="53">
        <f t="shared" ref="I288:J288" si="354">I289+I290</f>
        <v>5948</v>
      </c>
      <c r="J288" s="53">
        <f t="shared" si="354"/>
        <v>5436</v>
      </c>
      <c r="K288" s="53">
        <f t="shared" ref="K288:L288" si="355">K289+K290</f>
        <v>5152</v>
      </c>
      <c r="L288" s="53">
        <f t="shared" si="355"/>
        <v>5049</v>
      </c>
      <c r="M288" s="53">
        <f t="shared" ref="M288" si="356">M289+M290</f>
        <v>4320</v>
      </c>
    </row>
    <row r="289" spans="1:13" x14ac:dyDescent="0.2">
      <c r="B289" s="124" t="s">
        <v>206</v>
      </c>
      <c r="C289" s="55">
        <f>ROUND(C101*C139/C175,0)</f>
        <v>4719</v>
      </c>
      <c r="D289" s="55">
        <f t="shared" ref="D289:I289" si="357">ROUND(D101*D139/D175,0)</f>
        <v>4540</v>
      </c>
      <c r="E289" s="55">
        <f t="shared" si="357"/>
        <v>4671</v>
      </c>
      <c r="F289" s="55">
        <f t="shared" si="357"/>
        <v>4934</v>
      </c>
      <c r="G289" s="55">
        <f t="shared" si="357"/>
        <v>4628</v>
      </c>
      <c r="H289" s="55">
        <f t="shared" si="357"/>
        <v>5099</v>
      </c>
      <c r="I289" s="55">
        <f t="shared" si="357"/>
        <v>4932</v>
      </c>
      <c r="J289" s="55">
        <f t="shared" ref="J289:K289" si="358">ROUND(J101*J139/J175,0)</f>
        <v>4533</v>
      </c>
      <c r="K289" s="55">
        <f t="shared" si="358"/>
        <v>4324</v>
      </c>
      <c r="L289" s="55">
        <f t="shared" ref="L289:M289" si="359">ROUND(L101*L139/L175,0)</f>
        <v>4110</v>
      </c>
      <c r="M289" s="55">
        <f t="shared" si="359"/>
        <v>3437</v>
      </c>
    </row>
    <row r="290" spans="1:13" x14ac:dyDescent="0.2">
      <c r="B290" s="126" t="s">
        <v>207</v>
      </c>
      <c r="C290" s="60">
        <f>ROUND(C102*C140/C176,0)</f>
        <v>954</v>
      </c>
      <c r="D290" s="60">
        <f t="shared" ref="D290:I290" si="360">ROUND(D102*D140/D176,0)</f>
        <v>921</v>
      </c>
      <c r="E290" s="60">
        <f t="shared" si="360"/>
        <v>1020</v>
      </c>
      <c r="F290" s="60">
        <f t="shared" si="360"/>
        <v>1020</v>
      </c>
      <c r="G290" s="60">
        <f t="shared" si="360"/>
        <v>946</v>
      </c>
      <c r="H290" s="60">
        <f t="shared" si="360"/>
        <v>1074</v>
      </c>
      <c r="I290" s="60">
        <f t="shared" si="360"/>
        <v>1016</v>
      </c>
      <c r="J290" s="60">
        <f t="shared" ref="J290:K290" si="361">ROUND(J102*J140/J176,0)</f>
        <v>903</v>
      </c>
      <c r="K290" s="60">
        <f t="shared" si="361"/>
        <v>828</v>
      </c>
      <c r="L290" s="60">
        <f t="shared" ref="L290:M290" si="362">ROUND(L102*L140/L176,0)</f>
        <v>939</v>
      </c>
      <c r="M290" s="60">
        <f t="shared" si="362"/>
        <v>883</v>
      </c>
    </row>
    <row r="291" spans="1:13" x14ac:dyDescent="0.2">
      <c r="B291" s="56" t="s">
        <v>243</v>
      </c>
      <c r="C291" s="53">
        <f>C292+C293</f>
        <v>1072</v>
      </c>
      <c r="D291" s="53">
        <f t="shared" ref="D291:H291" si="363">D292+D293</f>
        <v>988</v>
      </c>
      <c r="E291" s="53">
        <f t="shared" si="363"/>
        <v>909</v>
      </c>
      <c r="F291" s="53">
        <f t="shared" si="363"/>
        <v>808</v>
      </c>
      <c r="G291" s="53">
        <f t="shared" si="363"/>
        <v>811</v>
      </c>
      <c r="H291" s="53">
        <f t="shared" si="363"/>
        <v>864</v>
      </c>
      <c r="I291" s="53">
        <f t="shared" ref="I291:J291" si="364">I292+I293</f>
        <v>823</v>
      </c>
      <c r="J291" s="53">
        <f t="shared" si="364"/>
        <v>873</v>
      </c>
      <c r="K291" s="53">
        <f t="shared" ref="K291:L291" si="365">K292+K293</f>
        <v>822</v>
      </c>
      <c r="L291" s="53">
        <f t="shared" si="365"/>
        <v>824</v>
      </c>
      <c r="M291" s="53">
        <f t="shared" ref="M291" si="366">M292+M293</f>
        <v>346</v>
      </c>
    </row>
    <row r="292" spans="1:13" x14ac:dyDescent="0.2">
      <c r="B292" s="124" t="s">
        <v>206</v>
      </c>
      <c r="C292" s="55">
        <f>ROUND(C101*C148/C175,0)</f>
        <v>825</v>
      </c>
      <c r="D292" s="55">
        <f t="shared" ref="D292:I292" si="367">ROUND(D101*D148/D175,0)</f>
        <v>950</v>
      </c>
      <c r="E292" s="55">
        <f t="shared" si="367"/>
        <v>729</v>
      </c>
      <c r="F292" s="55">
        <f t="shared" si="367"/>
        <v>603</v>
      </c>
      <c r="G292" s="55">
        <f t="shared" si="367"/>
        <v>595</v>
      </c>
      <c r="H292" s="55">
        <f t="shared" si="367"/>
        <v>602</v>
      </c>
      <c r="I292" s="55">
        <f t="shared" si="367"/>
        <v>568</v>
      </c>
      <c r="J292" s="55">
        <f t="shared" ref="J292:K292" si="368">ROUND(J101*J148/J175,0)</f>
        <v>639</v>
      </c>
      <c r="K292" s="55">
        <f t="shared" si="368"/>
        <v>621</v>
      </c>
      <c r="L292" s="55">
        <f t="shared" ref="L292:M292" si="369">ROUND(L101*L148/L175,0)</f>
        <v>586</v>
      </c>
      <c r="M292" s="55">
        <f t="shared" si="369"/>
        <v>104</v>
      </c>
    </row>
    <row r="293" spans="1:13" x14ac:dyDescent="0.2">
      <c r="B293" s="125" t="s">
        <v>207</v>
      </c>
      <c r="C293" s="55">
        <f>ROUND(C102*C149/C176,0)</f>
        <v>247</v>
      </c>
      <c r="D293" s="55">
        <f t="shared" ref="D293:I293" si="370">ROUND(D102*D149/D176,0)</f>
        <v>38</v>
      </c>
      <c r="E293" s="55">
        <f t="shared" si="370"/>
        <v>180</v>
      </c>
      <c r="F293" s="55">
        <f t="shared" si="370"/>
        <v>205</v>
      </c>
      <c r="G293" s="55">
        <f t="shared" si="370"/>
        <v>216</v>
      </c>
      <c r="H293" s="55">
        <f t="shared" si="370"/>
        <v>262</v>
      </c>
      <c r="I293" s="55">
        <f t="shared" si="370"/>
        <v>255</v>
      </c>
      <c r="J293" s="55">
        <f t="shared" ref="J293:K293" si="371">ROUND(J102*J149/J176,0)</f>
        <v>234</v>
      </c>
      <c r="K293" s="55">
        <f t="shared" si="371"/>
        <v>201</v>
      </c>
      <c r="L293" s="55">
        <f t="shared" ref="L293:M293" si="372">ROUND(L102*L149/L176,0)</f>
        <v>238</v>
      </c>
      <c r="M293" s="55">
        <f t="shared" si="372"/>
        <v>242</v>
      </c>
    </row>
    <row r="294" spans="1:13" x14ac:dyDescent="0.2">
      <c r="B294" s="45" t="s">
        <v>244</v>
      </c>
      <c r="C294" s="53">
        <f>C295+C296</f>
        <v>1656</v>
      </c>
      <c r="D294" s="53">
        <f t="shared" ref="D294:H294" si="373">D295+D296</f>
        <v>1723</v>
      </c>
      <c r="E294" s="53">
        <f t="shared" si="373"/>
        <v>1697</v>
      </c>
      <c r="F294" s="53">
        <f t="shared" si="373"/>
        <v>1508</v>
      </c>
      <c r="G294" s="53">
        <f t="shared" si="373"/>
        <v>1439</v>
      </c>
      <c r="H294" s="53">
        <f t="shared" si="373"/>
        <v>1465</v>
      </c>
      <c r="I294" s="53">
        <f t="shared" ref="I294:J294" si="374">I295+I296</f>
        <v>1555</v>
      </c>
      <c r="J294" s="53">
        <f t="shared" si="374"/>
        <v>1734</v>
      </c>
      <c r="K294" s="53">
        <f t="shared" ref="K294:L294" si="375">K295+K296</f>
        <v>1373</v>
      </c>
      <c r="L294" s="53">
        <f t="shared" si="375"/>
        <v>1325</v>
      </c>
      <c r="M294" s="53">
        <f t="shared" ref="M294" si="376">M295+M296</f>
        <v>831</v>
      </c>
    </row>
    <row r="295" spans="1:13" x14ac:dyDescent="0.2">
      <c r="B295" s="124" t="s">
        <v>206</v>
      </c>
      <c r="C295" s="55">
        <f>ROUND(C101*C157/C175,0)</f>
        <v>1398</v>
      </c>
      <c r="D295" s="55">
        <f t="shared" ref="D295:I295" si="377">ROUND(D101*D157/D175,0)</f>
        <v>1449</v>
      </c>
      <c r="E295" s="55">
        <f t="shared" si="377"/>
        <v>1439</v>
      </c>
      <c r="F295" s="55">
        <f t="shared" si="377"/>
        <v>1274</v>
      </c>
      <c r="G295" s="55">
        <f t="shared" si="377"/>
        <v>1234</v>
      </c>
      <c r="H295" s="55">
        <f t="shared" si="377"/>
        <v>1389</v>
      </c>
      <c r="I295" s="55">
        <f t="shared" si="377"/>
        <v>1477</v>
      </c>
      <c r="J295" s="55">
        <f t="shared" ref="J295:K295" si="378">ROUND(J101*J157/J175,0)</f>
        <v>1659</v>
      </c>
      <c r="K295" s="55">
        <f t="shared" si="378"/>
        <v>1310</v>
      </c>
      <c r="L295" s="55">
        <f t="shared" ref="L295:M295" si="379">ROUND(L101*L157/L175,0)</f>
        <v>1255</v>
      </c>
      <c r="M295" s="55">
        <f t="shared" si="379"/>
        <v>796</v>
      </c>
    </row>
    <row r="296" spans="1:13" x14ac:dyDescent="0.2">
      <c r="B296" s="126" t="s">
        <v>207</v>
      </c>
      <c r="C296" s="60">
        <f>ROUND(C102*C158/C176,0)</f>
        <v>258</v>
      </c>
      <c r="D296" s="60">
        <f t="shared" ref="D296:I296" si="380">ROUND(D102*D158/D176,0)</f>
        <v>274</v>
      </c>
      <c r="E296" s="60">
        <f t="shared" si="380"/>
        <v>258</v>
      </c>
      <c r="F296" s="60">
        <f t="shared" si="380"/>
        <v>234</v>
      </c>
      <c r="G296" s="60">
        <f t="shared" si="380"/>
        <v>205</v>
      </c>
      <c r="H296" s="60">
        <f t="shared" si="380"/>
        <v>76</v>
      </c>
      <c r="I296" s="60">
        <f t="shared" si="380"/>
        <v>78</v>
      </c>
      <c r="J296" s="60">
        <f t="shared" ref="J296:K296" si="381">ROUND(J102*J158/J176,0)</f>
        <v>75</v>
      </c>
      <c r="K296" s="60">
        <f t="shared" si="381"/>
        <v>63</v>
      </c>
      <c r="L296" s="60">
        <f t="shared" ref="L296:M296" si="382">ROUND(L102*L158/L176,0)</f>
        <v>70</v>
      </c>
      <c r="M296" s="60">
        <f t="shared" si="382"/>
        <v>35</v>
      </c>
    </row>
    <row r="297" spans="1:13" x14ac:dyDescent="0.2">
      <c r="B297" s="56" t="s">
        <v>245</v>
      </c>
      <c r="C297" s="53">
        <f>C298+C299</f>
        <v>3491</v>
      </c>
      <c r="D297" s="53">
        <f t="shared" ref="D297:H297" si="383">D298+D299</f>
        <v>3291</v>
      </c>
      <c r="E297" s="53">
        <f t="shared" si="383"/>
        <v>3321</v>
      </c>
      <c r="F297" s="53">
        <f t="shared" si="383"/>
        <v>3211</v>
      </c>
      <c r="G297" s="53">
        <f t="shared" si="383"/>
        <v>3068</v>
      </c>
      <c r="H297" s="53">
        <f t="shared" si="383"/>
        <v>3339</v>
      </c>
      <c r="I297" s="53">
        <f t="shared" ref="I297:J297" si="384">I298+I299</f>
        <v>3363</v>
      </c>
      <c r="J297" s="53">
        <f t="shared" si="384"/>
        <v>3845</v>
      </c>
      <c r="K297" s="53">
        <f t="shared" ref="K297:L297" si="385">K298+K299</f>
        <v>3558</v>
      </c>
      <c r="L297" s="53">
        <f t="shared" si="385"/>
        <v>3810</v>
      </c>
      <c r="M297" s="53">
        <f t="shared" ref="M297" si="386">M298+M299</f>
        <v>2609</v>
      </c>
    </row>
    <row r="298" spans="1:13" x14ac:dyDescent="0.2">
      <c r="B298" s="124" t="s">
        <v>206</v>
      </c>
      <c r="C298" s="55">
        <f>ROUND(C101*C166/C175,0)</f>
        <v>2840</v>
      </c>
      <c r="D298" s="55">
        <f t="shared" ref="D298:I298" si="387">ROUND(D101*D166/D175,0)</f>
        <v>2608</v>
      </c>
      <c r="E298" s="55">
        <f t="shared" si="387"/>
        <v>2608</v>
      </c>
      <c r="F298" s="55">
        <f t="shared" si="387"/>
        <v>2502</v>
      </c>
      <c r="G298" s="55">
        <f t="shared" si="387"/>
        <v>2373</v>
      </c>
      <c r="H298" s="55">
        <f t="shared" si="387"/>
        <v>2489</v>
      </c>
      <c r="I298" s="55">
        <f t="shared" si="387"/>
        <v>2470</v>
      </c>
      <c r="J298" s="55">
        <f t="shared" ref="J298:K298" si="388">ROUND(J101*J166/J175,0)</f>
        <v>2982</v>
      </c>
      <c r="K298" s="55">
        <f t="shared" si="388"/>
        <v>2742</v>
      </c>
      <c r="L298" s="55">
        <f t="shared" ref="L298:M298" si="389">ROUND(L101*L166/L175,0)</f>
        <v>2894</v>
      </c>
      <c r="M298" s="55">
        <f t="shared" si="389"/>
        <v>2105</v>
      </c>
    </row>
    <row r="299" spans="1:13" x14ac:dyDescent="0.2">
      <c r="B299" s="126" t="s">
        <v>207</v>
      </c>
      <c r="C299" s="60">
        <f>ROUND(C102*C167/C176,0)</f>
        <v>651</v>
      </c>
      <c r="D299" s="60">
        <f t="shared" ref="D299:I299" si="390">ROUND(D102*D167/D176,0)</f>
        <v>683</v>
      </c>
      <c r="E299" s="60">
        <f t="shared" si="390"/>
        <v>713</v>
      </c>
      <c r="F299" s="60">
        <f t="shared" si="390"/>
        <v>709</v>
      </c>
      <c r="G299" s="60">
        <f t="shared" si="390"/>
        <v>695</v>
      </c>
      <c r="H299" s="60">
        <f t="shared" si="390"/>
        <v>850</v>
      </c>
      <c r="I299" s="60">
        <f t="shared" si="390"/>
        <v>893</v>
      </c>
      <c r="J299" s="60">
        <f t="shared" ref="J299:K299" si="391">ROUND(J102*J167/J176,0)</f>
        <v>863</v>
      </c>
      <c r="K299" s="60">
        <f t="shared" si="391"/>
        <v>816</v>
      </c>
      <c r="L299" s="60">
        <f t="shared" ref="L299:M299" si="392">ROUND(L102*L167/L176,0)</f>
        <v>916</v>
      </c>
      <c r="M299" s="60">
        <f t="shared" si="392"/>
        <v>504</v>
      </c>
    </row>
    <row r="300" spans="1:13" x14ac:dyDescent="0.2">
      <c r="B300" s="614" t="s">
        <v>627</v>
      </c>
      <c r="C300" s="615">
        <f>C279+C282+C285+C288+C291+C294+C297-地域観光消費2!D35</f>
        <v>0</v>
      </c>
      <c r="D300" s="615">
        <f>D279+D282+D285+D288+D291+D294+D297-地域観光消費2!E35</f>
        <v>0</v>
      </c>
      <c r="E300" s="615">
        <f>E279+E282+E285+E288+E291+E294+E297-地域観光消費2!F35</f>
        <v>0</v>
      </c>
      <c r="F300" s="615">
        <f>F279+F282+F285+F288+F291+F294+F297-地域観光消費2!G35</f>
        <v>0</v>
      </c>
      <c r="G300" s="615">
        <f>G279+G282+G285+G288+G291+G294+G297-地域観光消費2!H35</f>
        <v>0</v>
      </c>
      <c r="H300" s="615">
        <f>H279+H282+H285+H288+H291+H294+H297-地域観光消費2!I35</f>
        <v>0</v>
      </c>
      <c r="I300" s="615">
        <f>I279+I282+I285+I288+I291+I294+I297-地域観光消費2!J35</f>
        <v>0</v>
      </c>
      <c r="J300" s="615">
        <f>J279+J282+J285+J288+J291+J294+J297-地域観光消費2!K35</f>
        <v>3</v>
      </c>
      <c r="K300" s="615">
        <f>K279+K282+K285+K288+K291+K294+K297-地域観光消費2!L35</f>
        <v>0</v>
      </c>
      <c r="L300" s="615">
        <f>L279+L282+L285+L288+L291+L294+L297-地域観光消費2!M35</f>
        <v>0</v>
      </c>
      <c r="M300" s="615">
        <f>M279+M282+M285+M288+M291+M294+M297-地域観光消費2!N35</f>
        <v>-1</v>
      </c>
    </row>
    <row r="301" spans="1:13" x14ac:dyDescent="0.2">
      <c r="A301" s="111" t="s">
        <v>470</v>
      </c>
      <c r="F301" s="248" t="s">
        <v>626</v>
      </c>
      <c r="H301" s="184" t="s">
        <v>209</v>
      </c>
      <c r="L301" s="78"/>
      <c r="M301" s="56"/>
    </row>
    <row r="302" spans="1:13" x14ac:dyDescent="0.2">
      <c r="A302" s="752" t="s">
        <v>467</v>
      </c>
      <c r="B302" s="752"/>
      <c r="C302" s="75" t="s">
        <v>210</v>
      </c>
      <c r="D302" s="75" t="s">
        <v>345</v>
      </c>
      <c r="E302" s="75" t="s">
        <v>346</v>
      </c>
      <c r="F302" s="75" t="s">
        <v>347</v>
      </c>
      <c r="G302" s="75" t="s">
        <v>348</v>
      </c>
      <c r="H302" s="75" t="s">
        <v>349</v>
      </c>
      <c r="I302" s="75" t="s">
        <v>360</v>
      </c>
      <c r="J302" s="75" t="s">
        <v>490</v>
      </c>
      <c r="K302" s="75" t="s">
        <v>577</v>
      </c>
      <c r="L302" s="80" t="s">
        <v>596</v>
      </c>
      <c r="M302" s="707" t="s">
        <v>663</v>
      </c>
    </row>
    <row r="303" spans="1:13" x14ac:dyDescent="0.2">
      <c r="A303" s="45" t="s">
        <v>458</v>
      </c>
      <c r="B303" s="45" t="s">
        <v>456</v>
      </c>
      <c r="C303" s="67">
        <f>C256+C259+C262+C265+C268+C271+C274</f>
        <v>9291</v>
      </c>
      <c r="D303" s="67">
        <f t="shared" ref="D303:I303" si="393">D256+D259+D262+D265+D268+D271+D274</f>
        <v>9527</v>
      </c>
      <c r="E303" s="67">
        <f t="shared" si="393"/>
        <v>9742</v>
      </c>
      <c r="F303" s="67">
        <f t="shared" si="393"/>
        <v>9563</v>
      </c>
      <c r="G303" s="67">
        <f t="shared" si="393"/>
        <v>9302</v>
      </c>
      <c r="H303" s="67">
        <f t="shared" si="393"/>
        <v>10476</v>
      </c>
      <c r="I303" s="67">
        <f t="shared" si="393"/>
        <v>11478</v>
      </c>
      <c r="J303" s="67">
        <f t="shared" ref="J303:K303" si="394">J256+J259+J262+J265+J268+J271+J274</f>
        <v>11546</v>
      </c>
      <c r="K303" s="67">
        <f t="shared" si="394"/>
        <v>9525</v>
      </c>
      <c r="L303" s="67">
        <f t="shared" ref="L303:M303" si="395">L256+L259+L262+L265+L268+L271+L274</f>
        <v>9875</v>
      </c>
      <c r="M303" s="67">
        <f t="shared" si="395"/>
        <v>7667</v>
      </c>
    </row>
    <row r="304" spans="1:13" x14ac:dyDescent="0.2">
      <c r="A304" s="56"/>
      <c r="B304" s="56" t="s">
        <v>457</v>
      </c>
      <c r="C304" s="77">
        <f>C280+C283+C286+C289+C292+C295+C298</f>
        <v>25639</v>
      </c>
      <c r="D304" s="77">
        <f t="shared" ref="D304:I304" si="396">D280+D283+D286+D289+D292+D295+D298</f>
        <v>24300</v>
      </c>
      <c r="E304" s="77">
        <f t="shared" si="396"/>
        <v>25278</v>
      </c>
      <c r="F304" s="77">
        <f t="shared" si="396"/>
        <v>25115</v>
      </c>
      <c r="G304" s="77">
        <f t="shared" si="396"/>
        <v>24577</v>
      </c>
      <c r="H304" s="77">
        <f t="shared" si="396"/>
        <v>26289</v>
      </c>
      <c r="I304" s="77">
        <f t="shared" si="396"/>
        <v>26944</v>
      </c>
      <c r="J304" s="77">
        <f t="shared" ref="J304:K304" si="397">J280+J283+J286+J289+J292+J295+J298</f>
        <v>27472</v>
      </c>
      <c r="K304" s="77">
        <f t="shared" si="397"/>
        <v>24913</v>
      </c>
      <c r="L304" s="77">
        <f t="shared" ref="L304:M304" si="398">L280+L283+L286+L289+L292+L295+L298</f>
        <v>25286</v>
      </c>
      <c r="M304" s="77">
        <f t="shared" si="398"/>
        <v>15715</v>
      </c>
    </row>
    <row r="305" spans="1:13" x14ac:dyDescent="0.2">
      <c r="A305" s="78"/>
      <c r="B305" s="75" t="s">
        <v>455</v>
      </c>
      <c r="C305" s="301">
        <f>SUM(C303:C304)</f>
        <v>34930</v>
      </c>
      <c r="D305" s="301">
        <f t="shared" ref="D305:I305" si="399">SUM(D303:D304)</f>
        <v>33827</v>
      </c>
      <c r="E305" s="301">
        <f t="shared" si="399"/>
        <v>35020</v>
      </c>
      <c r="F305" s="301">
        <f t="shared" si="399"/>
        <v>34678</v>
      </c>
      <c r="G305" s="301">
        <f t="shared" si="399"/>
        <v>33879</v>
      </c>
      <c r="H305" s="301">
        <f t="shared" si="399"/>
        <v>36765</v>
      </c>
      <c r="I305" s="301">
        <f t="shared" si="399"/>
        <v>38422</v>
      </c>
      <c r="J305" s="301">
        <f t="shared" ref="J305:K305" si="400">SUM(J303:J304)</f>
        <v>39018</v>
      </c>
      <c r="K305" s="301">
        <f t="shared" si="400"/>
        <v>34438</v>
      </c>
      <c r="L305" s="301">
        <f t="shared" ref="L305:M305" si="401">SUM(L303:L304)</f>
        <v>35161</v>
      </c>
      <c r="M305" s="301">
        <f t="shared" si="401"/>
        <v>23382</v>
      </c>
    </row>
    <row r="306" spans="1:13" x14ac:dyDescent="0.2">
      <c r="A306" s="45" t="s">
        <v>459</v>
      </c>
      <c r="B306" s="45" t="s">
        <v>460</v>
      </c>
      <c r="C306" s="67">
        <f>C188+C196+C204+C212+C220+C228+C236</f>
        <v>4354</v>
      </c>
      <c r="D306" s="67">
        <f t="shared" ref="D306:I306" si="402">D188+D196+D204+D212+D220+D228+D236</f>
        <v>4064</v>
      </c>
      <c r="E306" s="67">
        <f t="shared" si="402"/>
        <v>5104</v>
      </c>
      <c r="F306" s="67">
        <f t="shared" si="402"/>
        <v>4981</v>
      </c>
      <c r="G306" s="67">
        <f t="shared" si="402"/>
        <v>5160</v>
      </c>
      <c r="H306" s="67">
        <f t="shared" si="402"/>
        <v>4976</v>
      </c>
      <c r="I306" s="67">
        <f t="shared" si="402"/>
        <v>4796</v>
      </c>
      <c r="J306" s="67">
        <f t="shared" ref="J306:K306" si="403">J188+J196+J204+J212+J220+J228+J236</f>
        <v>5143</v>
      </c>
      <c r="K306" s="67">
        <f t="shared" si="403"/>
        <v>5045</v>
      </c>
      <c r="L306" s="67">
        <f t="shared" ref="L306:M306" si="404">L188+L196+L204+L212+L220+L228+L236</f>
        <v>5928</v>
      </c>
      <c r="M306" s="67">
        <f t="shared" si="404"/>
        <v>3628</v>
      </c>
    </row>
    <row r="307" spans="1:13" x14ac:dyDescent="0.2">
      <c r="A307" s="56"/>
      <c r="B307" s="56" t="s">
        <v>456</v>
      </c>
      <c r="C307" s="77">
        <f>C257+C260+C263+C266+C269+C272+C275</f>
        <v>5408</v>
      </c>
      <c r="D307" s="77">
        <f t="shared" ref="D307:I307" si="405">D257+D260+D263+D266+D269+D272+D275</f>
        <v>5305</v>
      </c>
      <c r="E307" s="77">
        <f t="shared" si="405"/>
        <v>5422</v>
      </c>
      <c r="F307" s="77">
        <f t="shared" si="405"/>
        <v>5453</v>
      </c>
      <c r="G307" s="77">
        <f t="shared" si="405"/>
        <v>5531</v>
      </c>
      <c r="H307" s="77">
        <f t="shared" si="405"/>
        <v>6224</v>
      </c>
      <c r="I307" s="77">
        <f t="shared" si="405"/>
        <v>6828</v>
      </c>
      <c r="J307" s="77">
        <f t="shared" ref="J307:K307" si="406">J257+J260+J263+J266+J269+J272+J275</f>
        <v>7315</v>
      </c>
      <c r="K307" s="77">
        <f t="shared" si="406"/>
        <v>6981</v>
      </c>
      <c r="L307" s="77">
        <f t="shared" ref="L307:M307" si="407">L257+L260+L263+L266+L269+L272+L275</f>
        <v>8376</v>
      </c>
      <c r="M307" s="77">
        <f t="shared" si="407"/>
        <v>8768</v>
      </c>
    </row>
    <row r="308" spans="1:13" x14ac:dyDescent="0.2">
      <c r="A308" s="56"/>
      <c r="B308" s="56" t="s">
        <v>457</v>
      </c>
      <c r="C308" s="77">
        <f>C281+C284+C287+C290+C293+C296+C299</f>
        <v>7140</v>
      </c>
      <c r="D308" s="77">
        <f t="shared" ref="D308:I308" si="408">D281+D284+D287+D290+D293+D296+D299</f>
        <v>6432</v>
      </c>
      <c r="E308" s="77">
        <f t="shared" si="408"/>
        <v>7198</v>
      </c>
      <c r="F308" s="77">
        <f t="shared" si="408"/>
        <v>7091</v>
      </c>
      <c r="G308" s="77">
        <f t="shared" si="408"/>
        <v>6880</v>
      </c>
      <c r="H308" s="77">
        <f t="shared" si="408"/>
        <v>7620</v>
      </c>
      <c r="I308" s="77">
        <f t="shared" si="408"/>
        <v>7634</v>
      </c>
      <c r="J308" s="77">
        <f t="shared" ref="J308:K308" si="409">J281+J284+J287+J290+J293+J296+J299</f>
        <v>7501</v>
      </c>
      <c r="K308" s="77">
        <f t="shared" si="409"/>
        <v>6763</v>
      </c>
      <c r="L308" s="77">
        <f t="shared" ref="L308:M308" si="410">L281+L284+L287+L290+L293+L296+L299</f>
        <v>7803</v>
      </c>
      <c r="M308" s="77">
        <f t="shared" si="410"/>
        <v>6372</v>
      </c>
    </row>
    <row r="309" spans="1:13" x14ac:dyDescent="0.2">
      <c r="A309" s="78"/>
      <c r="B309" s="75" t="s">
        <v>455</v>
      </c>
      <c r="C309" s="301">
        <f>SUM(C306:C308)</f>
        <v>16902</v>
      </c>
      <c r="D309" s="301">
        <f t="shared" ref="D309:I309" si="411">SUM(D306:D308)</f>
        <v>15801</v>
      </c>
      <c r="E309" s="301">
        <f t="shared" si="411"/>
        <v>17724</v>
      </c>
      <c r="F309" s="301">
        <f t="shared" si="411"/>
        <v>17525</v>
      </c>
      <c r="G309" s="301">
        <f t="shared" si="411"/>
        <v>17571</v>
      </c>
      <c r="H309" s="301">
        <f t="shared" si="411"/>
        <v>18820</v>
      </c>
      <c r="I309" s="301">
        <f t="shared" si="411"/>
        <v>19258</v>
      </c>
      <c r="J309" s="301">
        <f t="shared" ref="J309:K309" si="412">SUM(J306:J308)</f>
        <v>19959</v>
      </c>
      <c r="K309" s="301">
        <f t="shared" si="412"/>
        <v>18789</v>
      </c>
      <c r="L309" s="301">
        <f t="shared" ref="L309:M309" si="413">SUM(L306:L308)</f>
        <v>22107</v>
      </c>
      <c r="M309" s="301">
        <f t="shared" si="413"/>
        <v>18768</v>
      </c>
    </row>
    <row r="310" spans="1:13" x14ac:dyDescent="0.2">
      <c r="A310" s="75"/>
      <c r="B310" s="75" t="s">
        <v>461</v>
      </c>
      <c r="C310" s="73">
        <f>C309+C305</f>
        <v>51832</v>
      </c>
      <c r="D310" s="73">
        <f t="shared" ref="D310:I310" si="414">D309+D305</f>
        <v>49628</v>
      </c>
      <c r="E310" s="73">
        <f t="shared" si="414"/>
        <v>52744</v>
      </c>
      <c r="F310" s="73">
        <f t="shared" si="414"/>
        <v>52203</v>
      </c>
      <c r="G310" s="73">
        <f t="shared" si="414"/>
        <v>51450</v>
      </c>
      <c r="H310" s="73">
        <f t="shared" si="414"/>
        <v>55585</v>
      </c>
      <c r="I310" s="73">
        <f t="shared" si="414"/>
        <v>57680</v>
      </c>
      <c r="J310" s="73">
        <f t="shared" ref="J310:K310" si="415">J309+J305</f>
        <v>58977</v>
      </c>
      <c r="K310" s="73">
        <f t="shared" si="415"/>
        <v>53227</v>
      </c>
      <c r="L310" s="73">
        <f t="shared" ref="L310:M310" si="416">L309+L305</f>
        <v>57268</v>
      </c>
      <c r="M310" s="73">
        <f t="shared" si="416"/>
        <v>42150</v>
      </c>
    </row>
  </sheetData>
  <mergeCells count="1">
    <mergeCell ref="A302:B302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63"/>
  <sheetViews>
    <sheetView workbookViewId="0">
      <pane xSplit="2" ySplit="4" topLeftCell="C260" activePane="bottomRight" state="frozen"/>
      <selection pane="topRight" activeCell="C1" sqref="C1"/>
      <selection pane="bottomLeft" activeCell="A5" sqref="A5"/>
      <selection pane="bottomRight" activeCell="C1" sqref="C1:M80"/>
    </sheetView>
  </sheetViews>
  <sheetFormatPr defaultRowHeight="13" x14ac:dyDescent="0.2"/>
  <cols>
    <col min="1" max="1" width="10.26953125" customWidth="1"/>
    <col min="2" max="2" width="16.08984375" customWidth="1"/>
    <col min="3" max="3" width="11.08984375" customWidth="1"/>
    <col min="4" max="5" width="10.90625" customWidth="1"/>
    <col min="6" max="7" width="10.6328125" customWidth="1"/>
    <col min="8" max="8" width="11.08984375" customWidth="1"/>
    <col min="9" max="9" width="11.26953125" customWidth="1"/>
    <col min="10" max="13" width="11" customWidth="1"/>
    <col min="237" max="237" width="7.26953125" customWidth="1"/>
    <col min="238" max="238" width="16.08984375" customWidth="1"/>
    <col min="239" max="249" width="0" hidden="1" customWidth="1"/>
    <col min="250" max="259" width="10" customWidth="1"/>
    <col min="260" max="260" width="11.08984375" customWidth="1"/>
    <col min="261" max="262" width="10.90625" customWidth="1"/>
    <col min="263" max="264" width="10.6328125" customWidth="1"/>
    <col min="265" max="265" width="11.08984375" customWidth="1"/>
    <col min="266" max="266" width="11.26953125" customWidth="1"/>
    <col min="493" max="493" width="7.26953125" customWidth="1"/>
    <col min="494" max="494" width="16.08984375" customWidth="1"/>
    <col min="495" max="505" width="0" hidden="1" customWidth="1"/>
    <col min="506" max="515" width="10" customWidth="1"/>
    <col min="516" max="516" width="11.08984375" customWidth="1"/>
    <col min="517" max="518" width="10.90625" customWidth="1"/>
    <col min="519" max="520" width="10.6328125" customWidth="1"/>
    <col min="521" max="521" width="11.08984375" customWidth="1"/>
    <col min="522" max="522" width="11.26953125" customWidth="1"/>
    <col min="749" max="749" width="7.26953125" customWidth="1"/>
    <col min="750" max="750" width="16.08984375" customWidth="1"/>
    <col min="751" max="761" width="0" hidden="1" customWidth="1"/>
    <col min="762" max="771" width="10" customWidth="1"/>
    <col min="772" max="772" width="11.08984375" customWidth="1"/>
    <col min="773" max="774" width="10.90625" customWidth="1"/>
    <col min="775" max="776" width="10.6328125" customWidth="1"/>
    <col min="777" max="777" width="11.08984375" customWidth="1"/>
    <col min="778" max="778" width="11.26953125" customWidth="1"/>
    <col min="1005" max="1005" width="7.26953125" customWidth="1"/>
    <col min="1006" max="1006" width="16.08984375" customWidth="1"/>
    <col min="1007" max="1017" width="0" hidden="1" customWidth="1"/>
    <col min="1018" max="1027" width="10" customWidth="1"/>
    <col min="1028" max="1028" width="11.08984375" customWidth="1"/>
    <col min="1029" max="1030" width="10.90625" customWidth="1"/>
    <col min="1031" max="1032" width="10.6328125" customWidth="1"/>
    <col min="1033" max="1033" width="11.08984375" customWidth="1"/>
    <col min="1034" max="1034" width="11.26953125" customWidth="1"/>
    <col min="1261" max="1261" width="7.26953125" customWidth="1"/>
    <col min="1262" max="1262" width="16.08984375" customWidth="1"/>
    <col min="1263" max="1273" width="0" hidden="1" customWidth="1"/>
    <col min="1274" max="1283" width="10" customWidth="1"/>
    <col min="1284" max="1284" width="11.08984375" customWidth="1"/>
    <col min="1285" max="1286" width="10.90625" customWidth="1"/>
    <col min="1287" max="1288" width="10.6328125" customWidth="1"/>
    <col min="1289" max="1289" width="11.08984375" customWidth="1"/>
    <col min="1290" max="1290" width="11.26953125" customWidth="1"/>
    <col min="1517" max="1517" width="7.26953125" customWidth="1"/>
    <col min="1518" max="1518" width="16.08984375" customWidth="1"/>
    <col min="1519" max="1529" width="0" hidden="1" customWidth="1"/>
    <col min="1530" max="1539" width="10" customWidth="1"/>
    <col min="1540" max="1540" width="11.08984375" customWidth="1"/>
    <col min="1541" max="1542" width="10.90625" customWidth="1"/>
    <col min="1543" max="1544" width="10.6328125" customWidth="1"/>
    <col min="1545" max="1545" width="11.08984375" customWidth="1"/>
    <col min="1546" max="1546" width="11.26953125" customWidth="1"/>
    <col min="1773" max="1773" width="7.26953125" customWidth="1"/>
    <col min="1774" max="1774" width="16.08984375" customWidth="1"/>
    <col min="1775" max="1785" width="0" hidden="1" customWidth="1"/>
    <col min="1786" max="1795" width="10" customWidth="1"/>
    <col min="1796" max="1796" width="11.08984375" customWidth="1"/>
    <col min="1797" max="1798" width="10.90625" customWidth="1"/>
    <col min="1799" max="1800" width="10.6328125" customWidth="1"/>
    <col min="1801" max="1801" width="11.08984375" customWidth="1"/>
    <col min="1802" max="1802" width="11.26953125" customWidth="1"/>
    <col min="2029" max="2029" width="7.26953125" customWidth="1"/>
    <col min="2030" max="2030" width="16.08984375" customWidth="1"/>
    <col min="2031" max="2041" width="0" hidden="1" customWidth="1"/>
    <col min="2042" max="2051" width="10" customWidth="1"/>
    <col min="2052" max="2052" width="11.08984375" customWidth="1"/>
    <col min="2053" max="2054" width="10.90625" customWidth="1"/>
    <col min="2055" max="2056" width="10.6328125" customWidth="1"/>
    <col min="2057" max="2057" width="11.08984375" customWidth="1"/>
    <col min="2058" max="2058" width="11.26953125" customWidth="1"/>
    <col min="2285" max="2285" width="7.26953125" customWidth="1"/>
    <col min="2286" max="2286" width="16.08984375" customWidth="1"/>
    <col min="2287" max="2297" width="0" hidden="1" customWidth="1"/>
    <col min="2298" max="2307" width="10" customWidth="1"/>
    <col min="2308" max="2308" width="11.08984375" customWidth="1"/>
    <col min="2309" max="2310" width="10.90625" customWidth="1"/>
    <col min="2311" max="2312" width="10.6328125" customWidth="1"/>
    <col min="2313" max="2313" width="11.08984375" customWidth="1"/>
    <col min="2314" max="2314" width="11.26953125" customWidth="1"/>
    <col min="2541" max="2541" width="7.26953125" customWidth="1"/>
    <col min="2542" max="2542" width="16.08984375" customWidth="1"/>
    <col min="2543" max="2553" width="0" hidden="1" customWidth="1"/>
    <col min="2554" max="2563" width="10" customWidth="1"/>
    <col min="2564" max="2564" width="11.08984375" customWidth="1"/>
    <col min="2565" max="2566" width="10.90625" customWidth="1"/>
    <col min="2567" max="2568" width="10.6328125" customWidth="1"/>
    <col min="2569" max="2569" width="11.08984375" customWidth="1"/>
    <col min="2570" max="2570" width="11.26953125" customWidth="1"/>
    <col min="2797" max="2797" width="7.26953125" customWidth="1"/>
    <col min="2798" max="2798" width="16.08984375" customWidth="1"/>
    <col min="2799" max="2809" width="0" hidden="1" customWidth="1"/>
    <col min="2810" max="2819" width="10" customWidth="1"/>
    <col min="2820" max="2820" width="11.08984375" customWidth="1"/>
    <col min="2821" max="2822" width="10.90625" customWidth="1"/>
    <col min="2823" max="2824" width="10.6328125" customWidth="1"/>
    <col min="2825" max="2825" width="11.08984375" customWidth="1"/>
    <col min="2826" max="2826" width="11.26953125" customWidth="1"/>
    <col min="3053" max="3053" width="7.26953125" customWidth="1"/>
    <col min="3054" max="3054" width="16.08984375" customWidth="1"/>
    <col min="3055" max="3065" width="0" hidden="1" customWidth="1"/>
    <col min="3066" max="3075" width="10" customWidth="1"/>
    <col min="3076" max="3076" width="11.08984375" customWidth="1"/>
    <col min="3077" max="3078" width="10.90625" customWidth="1"/>
    <col min="3079" max="3080" width="10.6328125" customWidth="1"/>
    <col min="3081" max="3081" width="11.08984375" customWidth="1"/>
    <col min="3082" max="3082" width="11.26953125" customWidth="1"/>
    <col min="3309" max="3309" width="7.26953125" customWidth="1"/>
    <col min="3310" max="3310" width="16.08984375" customWidth="1"/>
    <col min="3311" max="3321" width="0" hidden="1" customWidth="1"/>
    <col min="3322" max="3331" width="10" customWidth="1"/>
    <col min="3332" max="3332" width="11.08984375" customWidth="1"/>
    <col min="3333" max="3334" width="10.90625" customWidth="1"/>
    <col min="3335" max="3336" width="10.6328125" customWidth="1"/>
    <col min="3337" max="3337" width="11.08984375" customWidth="1"/>
    <col min="3338" max="3338" width="11.26953125" customWidth="1"/>
    <col min="3565" max="3565" width="7.26953125" customWidth="1"/>
    <col min="3566" max="3566" width="16.08984375" customWidth="1"/>
    <col min="3567" max="3577" width="0" hidden="1" customWidth="1"/>
    <col min="3578" max="3587" width="10" customWidth="1"/>
    <col min="3588" max="3588" width="11.08984375" customWidth="1"/>
    <col min="3589" max="3590" width="10.90625" customWidth="1"/>
    <col min="3591" max="3592" width="10.6328125" customWidth="1"/>
    <col min="3593" max="3593" width="11.08984375" customWidth="1"/>
    <col min="3594" max="3594" width="11.26953125" customWidth="1"/>
    <col min="3821" max="3821" width="7.26953125" customWidth="1"/>
    <col min="3822" max="3822" width="16.08984375" customWidth="1"/>
    <col min="3823" max="3833" width="0" hidden="1" customWidth="1"/>
    <col min="3834" max="3843" width="10" customWidth="1"/>
    <col min="3844" max="3844" width="11.08984375" customWidth="1"/>
    <col min="3845" max="3846" width="10.90625" customWidth="1"/>
    <col min="3847" max="3848" width="10.6328125" customWidth="1"/>
    <col min="3849" max="3849" width="11.08984375" customWidth="1"/>
    <col min="3850" max="3850" width="11.26953125" customWidth="1"/>
    <col min="4077" max="4077" width="7.26953125" customWidth="1"/>
    <col min="4078" max="4078" width="16.08984375" customWidth="1"/>
    <col min="4079" max="4089" width="0" hidden="1" customWidth="1"/>
    <col min="4090" max="4099" width="10" customWidth="1"/>
    <col min="4100" max="4100" width="11.08984375" customWidth="1"/>
    <col min="4101" max="4102" width="10.90625" customWidth="1"/>
    <col min="4103" max="4104" width="10.6328125" customWidth="1"/>
    <col min="4105" max="4105" width="11.08984375" customWidth="1"/>
    <col min="4106" max="4106" width="11.26953125" customWidth="1"/>
    <col min="4333" max="4333" width="7.26953125" customWidth="1"/>
    <col min="4334" max="4334" width="16.08984375" customWidth="1"/>
    <col min="4335" max="4345" width="0" hidden="1" customWidth="1"/>
    <col min="4346" max="4355" width="10" customWidth="1"/>
    <col min="4356" max="4356" width="11.08984375" customWidth="1"/>
    <col min="4357" max="4358" width="10.90625" customWidth="1"/>
    <col min="4359" max="4360" width="10.6328125" customWidth="1"/>
    <col min="4361" max="4361" width="11.08984375" customWidth="1"/>
    <col min="4362" max="4362" width="11.26953125" customWidth="1"/>
    <col min="4589" max="4589" width="7.26953125" customWidth="1"/>
    <col min="4590" max="4590" width="16.08984375" customWidth="1"/>
    <col min="4591" max="4601" width="0" hidden="1" customWidth="1"/>
    <col min="4602" max="4611" width="10" customWidth="1"/>
    <col min="4612" max="4612" width="11.08984375" customWidth="1"/>
    <col min="4613" max="4614" width="10.90625" customWidth="1"/>
    <col min="4615" max="4616" width="10.6328125" customWidth="1"/>
    <col min="4617" max="4617" width="11.08984375" customWidth="1"/>
    <col min="4618" max="4618" width="11.26953125" customWidth="1"/>
    <col min="4845" max="4845" width="7.26953125" customWidth="1"/>
    <col min="4846" max="4846" width="16.08984375" customWidth="1"/>
    <col min="4847" max="4857" width="0" hidden="1" customWidth="1"/>
    <col min="4858" max="4867" width="10" customWidth="1"/>
    <col min="4868" max="4868" width="11.08984375" customWidth="1"/>
    <col min="4869" max="4870" width="10.90625" customWidth="1"/>
    <col min="4871" max="4872" width="10.6328125" customWidth="1"/>
    <col min="4873" max="4873" width="11.08984375" customWidth="1"/>
    <col min="4874" max="4874" width="11.26953125" customWidth="1"/>
    <col min="5101" max="5101" width="7.26953125" customWidth="1"/>
    <col min="5102" max="5102" width="16.08984375" customWidth="1"/>
    <col min="5103" max="5113" width="0" hidden="1" customWidth="1"/>
    <col min="5114" max="5123" width="10" customWidth="1"/>
    <col min="5124" max="5124" width="11.08984375" customWidth="1"/>
    <col min="5125" max="5126" width="10.90625" customWidth="1"/>
    <col min="5127" max="5128" width="10.6328125" customWidth="1"/>
    <col min="5129" max="5129" width="11.08984375" customWidth="1"/>
    <col min="5130" max="5130" width="11.26953125" customWidth="1"/>
    <col min="5357" max="5357" width="7.26953125" customWidth="1"/>
    <col min="5358" max="5358" width="16.08984375" customWidth="1"/>
    <col min="5359" max="5369" width="0" hidden="1" customWidth="1"/>
    <col min="5370" max="5379" width="10" customWidth="1"/>
    <col min="5380" max="5380" width="11.08984375" customWidth="1"/>
    <col min="5381" max="5382" width="10.90625" customWidth="1"/>
    <col min="5383" max="5384" width="10.6328125" customWidth="1"/>
    <col min="5385" max="5385" width="11.08984375" customWidth="1"/>
    <col min="5386" max="5386" width="11.26953125" customWidth="1"/>
    <col min="5613" max="5613" width="7.26953125" customWidth="1"/>
    <col min="5614" max="5614" width="16.08984375" customWidth="1"/>
    <col min="5615" max="5625" width="0" hidden="1" customWidth="1"/>
    <col min="5626" max="5635" width="10" customWidth="1"/>
    <col min="5636" max="5636" width="11.08984375" customWidth="1"/>
    <col min="5637" max="5638" width="10.90625" customWidth="1"/>
    <col min="5639" max="5640" width="10.6328125" customWidth="1"/>
    <col min="5641" max="5641" width="11.08984375" customWidth="1"/>
    <col min="5642" max="5642" width="11.26953125" customWidth="1"/>
    <col min="5869" max="5869" width="7.26953125" customWidth="1"/>
    <col min="5870" max="5870" width="16.08984375" customWidth="1"/>
    <col min="5871" max="5881" width="0" hidden="1" customWidth="1"/>
    <col min="5882" max="5891" width="10" customWidth="1"/>
    <col min="5892" max="5892" width="11.08984375" customWidth="1"/>
    <col min="5893" max="5894" width="10.90625" customWidth="1"/>
    <col min="5895" max="5896" width="10.6328125" customWidth="1"/>
    <col min="5897" max="5897" width="11.08984375" customWidth="1"/>
    <col min="5898" max="5898" width="11.26953125" customWidth="1"/>
    <col min="6125" max="6125" width="7.26953125" customWidth="1"/>
    <col min="6126" max="6126" width="16.08984375" customWidth="1"/>
    <col min="6127" max="6137" width="0" hidden="1" customWidth="1"/>
    <col min="6138" max="6147" width="10" customWidth="1"/>
    <col min="6148" max="6148" width="11.08984375" customWidth="1"/>
    <col min="6149" max="6150" width="10.90625" customWidth="1"/>
    <col min="6151" max="6152" width="10.6328125" customWidth="1"/>
    <col min="6153" max="6153" width="11.08984375" customWidth="1"/>
    <col min="6154" max="6154" width="11.26953125" customWidth="1"/>
    <col min="6381" max="6381" width="7.26953125" customWidth="1"/>
    <col min="6382" max="6382" width="16.08984375" customWidth="1"/>
    <col min="6383" max="6393" width="0" hidden="1" customWidth="1"/>
    <col min="6394" max="6403" width="10" customWidth="1"/>
    <col min="6404" max="6404" width="11.08984375" customWidth="1"/>
    <col min="6405" max="6406" width="10.90625" customWidth="1"/>
    <col min="6407" max="6408" width="10.6328125" customWidth="1"/>
    <col min="6409" max="6409" width="11.08984375" customWidth="1"/>
    <col min="6410" max="6410" width="11.26953125" customWidth="1"/>
    <col min="6637" max="6637" width="7.26953125" customWidth="1"/>
    <col min="6638" max="6638" width="16.08984375" customWidth="1"/>
    <col min="6639" max="6649" width="0" hidden="1" customWidth="1"/>
    <col min="6650" max="6659" width="10" customWidth="1"/>
    <col min="6660" max="6660" width="11.08984375" customWidth="1"/>
    <col min="6661" max="6662" width="10.90625" customWidth="1"/>
    <col min="6663" max="6664" width="10.6328125" customWidth="1"/>
    <col min="6665" max="6665" width="11.08984375" customWidth="1"/>
    <col min="6666" max="6666" width="11.26953125" customWidth="1"/>
    <col min="6893" max="6893" width="7.26953125" customWidth="1"/>
    <col min="6894" max="6894" width="16.08984375" customWidth="1"/>
    <col min="6895" max="6905" width="0" hidden="1" customWidth="1"/>
    <col min="6906" max="6915" width="10" customWidth="1"/>
    <col min="6916" max="6916" width="11.08984375" customWidth="1"/>
    <col min="6917" max="6918" width="10.90625" customWidth="1"/>
    <col min="6919" max="6920" width="10.6328125" customWidth="1"/>
    <col min="6921" max="6921" width="11.08984375" customWidth="1"/>
    <col min="6922" max="6922" width="11.26953125" customWidth="1"/>
    <col min="7149" max="7149" width="7.26953125" customWidth="1"/>
    <col min="7150" max="7150" width="16.08984375" customWidth="1"/>
    <col min="7151" max="7161" width="0" hidden="1" customWidth="1"/>
    <col min="7162" max="7171" width="10" customWidth="1"/>
    <col min="7172" max="7172" width="11.08984375" customWidth="1"/>
    <col min="7173" max="7174" width="10.90625" customWidth="1"/>
    <col min="7175" max="7176" width="10.6328125" customWidth="1"/>
    <col min="7177" max="7177" width="11.08984375" customWidth="1"/>
    <col min="7178" max="7178" width="11.26953125" customWidth="1"/>
    <col min="7405" max="7405" width="7.26953125" customWidth="1"/>
    <col min="7406" max="7406" width="16.08984375" customWidth="1"/>
    <col min="7407" max="7417" width="0" hidden="1" customWidth="1"/>
    <col min="7418" max="7427" width="10" customWidth="1"/>
    <col min="7428" max="7428" width="11.08984375" customWidth="1"/>
    <col min="7429" max="7430" width="10.90625" customWidth="1"/>
    <col min="7431" max="7432" width="10.6328125" customWidth="1"/>
    <col min="7433" max="7433" width="11.08984375" customWidth="1"/>
    <col min="7434" max="7434" width="11.26953125" customWidth="1"/>
    <col min="7661" max="7661" width="7.26953125" customWidth="1"/>
    <col min="7662" max="7662" width="16.08984375" customWidth="1"/>
    <col min="7663" max="7673" width="0" hidden="1" customWidth="1"/>
    <col min="7674" max="7683" width="10" customWidth="1"/>
    <col min="7684" max="7684" width="11.08984375" customWidth="1"/>
    <col min="7685" max="7686" width="10.90625" customWidth="1"/>
    <col min="7687" max="7688" width="10.6328125" customWidth="1"/>
    <col min="7689" max="7689" width="11.08984375" customWidth="1"/>
    <col min="7690" max="7690" width="11.26953125" customWidth="1"/>
    <col min="7917" max="7917" width="7.26953125" customWidth="1"/>
    <col min="7918" max="7918" width="16.08984375" customWidth="1"/>
    <col min="7919" max="7929" width="0" hidden="1" customWidth="1"/>
    <col min="7930" max="7939" width="10" customWidth="1"/>
    <col min="7940" max="7940" width="11.08984375" customWidth="1"/>
    <col min="7941" max="7942" width="10.90625" customWidth="1"/>
    <col min="7943" max="7944" width="10.6328125" customWidth="1"/>
    <col min="7945" max="7945" width="11.08984375" customWidth="1"/>
    <col min="7946" max="7946" width="11.26953125" customWidth="1"/>
    <col min="8173" max="8173" width="7.26953125" customWidth="1"/>
    <col min="8174" max="8174" width="16.08984375" customWidth="1"/>
    <col min="8175" max="8185" width="0" hidden="1" customWidth="1"/>
    <col min="8186" max="8195" width="10" customWidth="1"/>
    <col min="8196" max="8196" width="11.08984375" customWidth="1"/>
    <col min="8197" max="8198" width="10.90625" customWidth="1"/>
    <col min="8199" max="8200" width="10.6328125" customWidth="1"/>
    <col min="8201" max="8201" width="11.08984375" customWidth="1"/>
    <col min="8202" max="8202" width="11.26953125" customWidth="1"/>
    <col min="8429" max="8429" width="7.26953125" customWidth="1"/>
    <col min="8430" max="8430" width="16.08984375" customWidth="1"/>
    <col min="8431" max="8441" width="0" hidden="1" customWidth="1"/>
    <col min="8442" max="8451" width="10" customWidth="1"/>
    <col min="8452" max="8452" width="11.08984375" customWidth="1"/>
    <col min="8453" max="8454" width="10.90625" customWidth="1"/>
    <col min="8455" max="8456" width="10.6328125" customWidth="1"/>
    <col min="8457" max="8457" width="11.08984375" customWidth="1"/>
    <col min="8458" max="8458" width="11.26953125" customWidth="1"/>
    <col min="8685" max="8685" width="7.26953125" customWidth="1"/>
    <col min="8686" max="8686" width="16.08984375" customWidth="1"/>
    <col min="8687" max="8697" width="0" hidden="1" customWidth="1"/>
    <col min="8698" max="8707" width="10" customWidth="1"/>
    <col min="8708" max="8708" width="11.08984375" customWidth="1"/>
    <col min="8709" max="8710" width="10.90625" customWidth="1"/>
    <col min="8711" max="8712" width="10.6328125" customWidth="1"/>
    <col min="8713" max="8713" width="11.08984375" customWidth="1"/>
    <col min="8714" max="8714" width="11.26953125" customWidth="1"/>
    <col min="8941" max="8941" width="7.26953125" customWidth="1"/>
    <col min="8942" max="8942" width="16.08984375" customWidth="1"/>
    <col min="8943" max="8953" width="0" hidden="1" customWidth="1"/>
    <col min="8954" max="8963" width="10" customWidth="1"/>
    <col min="8964" max="8964" width="11.08984375" customWidth="1"/>
    <col min="8965" max="8966" width="10.90625" customWidth="1"/>
    <col min="8967" max="8968" width="10.6328125" customWidth="1"/>
    <col min="8969" max="8969" width="11.08984375" customWidth="1"/>
    <col min="8970" max="8970" width="11.26953125" customWidth="1"/>
    <col min="9197" max="9197" width="7.26953125" customWidth="1"/>
    <col min="9198" max="9198" width="16.08984375" customWidth="1"/>
    <col min="9199" max="9209" width="0" hidden="1" customWidth="1"/>
    <col min="9210" max="9219" width="10" customWidth="1"/>
    <col min="9220" max="9220" width="11.08984375" customWidth="1"/>
    <col min="9221" max="9222" width="10.90625" customWidth="1"/>
    <col min="9223" max="9224" width="10.6328125" customWidth="1"/>
    <col min="9225" max="9225" width="11.08984375" customWidth="1"/>
    <col min="9226" max="9226" width="11.26953125" customWidth="1"/>
    <col min="9453" max="9453" width="7.26953125" customWidth="1"/>
    <col min="9454" max="9454" width="16.08984375" customWidth="1"/>
    <col min="9455" max="9465" width="0" hidden="1" customWidth="1"/>
    <col min="9466" max="9475" width="10" customWidth="1"/>
    <col min="9476" max="9476" width="11.08984375" customWidth="1"/>
    <col min="9477" max="9478" width="10.90625" customWidth="1"/>
    <col min="9479" max="9480" width="10.6328125" customWidth="1"/>
    <col min="9481" max="9481" width="11.08984375" customWidth="1"/>
    <col min="9482" max="9482" width="11.26953125" customWidth="1"/>
    <col min="9709" max="9709" width="7.26953125" customWidth="1"/>
    <col min="9710" max="9710" width="16.08984375" customWidth="1"/>
    <col min="9711" max="9721" width="0" hidden="1" customWidth="1"/>
    <col min="9722" max="9731" width="10" customWidth="1"/>
    <col min="9732" max="9732" width="11.08984375" customWidth="1"/>
    <col min="9733" max="9734" width="10.90625" customWidth="1"/>
    <col min="9735" max="9736" width="10.6328125" customWidth="1"/>
    <col min="9737" max="9737" width="11.08984375" customWidth="1"/>
    <col min="9738" max="9738" width="11.26953125" customWidth="1"/>
    <col min="9965" max="9965" width="7.26953125" customWidth="1"/>
    <col min="9966" max="9966" width="16.08984375" customWidth="1"/>
    <col min="9967" max="9977" width="0" hidden="1" customWidth="1"/>
    <col min="9978" max="9987" width="10" customWidth="1"/>
    <col min="9988" max="9988" width="11.08984375" customWidth="1"/>
    <col min="9989" max="9990" width="10.90625" customWidth="1"/>
    <col min="9991" max="9992" width="10.6328125" customWidth="1"/>
    <col min="9993" max="9993" width="11.08984375" customWidth="1"/>
    <col min="9994" max="9994" width="11.26953125" customWidth="1"/>
    <col min="10221" max="10221" width="7.26953125" customWidth="1"/>
    <col min="10222" max="10222" width="16.08984375" customWidth="1"/>
    <col min="10223" max="10233" width="0" hidden="1" customWidth="1"/>
    <col min="10234" max="10243" width="10" customWidth="1"/>
    <col min="10244" max="10244" width="11.08984375" customWidth="1"/>
    <col min="10245" max="10246" width="10.90625" customWidth="1"/>
    <col min="10247" max="10248" width="10.6328125" customWidth="1"/>
    <col min="10249" max="10249" width="11.08984375" customWidth="1"/>
    <col min="10250" max="10250" width="11.26953125" customWidth="1"/>
    <col min="10477" max="10477" width="7.26953125" customWidth="1"/>
    <col min="10478" max="10478" width="16.08984375" customWidth="1"/>
    <col min="10479" max="10489" width="0" hidden="1" customWidth="1"/>
    <col min="10490" max="10499" width="10" customWidth="1"/>
    <col min="10500" max="10500" width="11.08984375" customWidth="1"/>
    <col min="10501" max="10502" width="10.90625" customWidth="1"/>
    <col min="10503" max="10504" width="10.6328125" customWidth="1"/>
    <col min="10505" max="10505" width="11.08984375" customWidth="1"/>
    <col min="10506" max="10506" width="11.26953125" customWidth="1"/>
    <col min="10733" max="10733" width="7.26953125" customWidth="1"/>
    <col min="10734" max="10734" width="16.08984375" customWidth="1"/>
    <col min="10735" max="10745" width="0" hidden="1" customWidth="1"/>
    <col min="10746" max="10755" width="10" customWidth="1"/>
    <col min="10756" max="10756" width="11.08984375" customWidth="1"/>
    <col min="10757" max="10758" width="10.90625" customWidth="1"/>
    <col min="10759" max="10760" width="10.6328125" customWidth="1"/>
    <col min="10761" max="10761" width="11.08984375" customWidth="1"/>
    <col min="10762" max="10762" width="11.26953125" customWidth="1"/>
    <col min="10989" max="10989" width="7.26953125" customWidth="1"/>
    <col min="10990" max="10990" width="16.08984375" customWidth="1"/>
    <col min="10991" max="11001" width="0" hidden="1" customWidth="1"/>
    <col min="11002" max="11011" width="10" customWidth="1"/>
    <col min="11012" max="11012" width="11.08984375" customWidth="1"/>
    <col min="11013" max="11014" width="10.90625" customWidth="1"/>
    <col min="11015" max="11016" width="10.6328125" customWidth="1"/>
    <col min="11017" max="11017" width="11.08984375" customWidth="1"/>
    <col min="11018" max="11018" width="11.26953125" customWidth="1"/>
    <col min="11245" max="11245" width="7.26953125" customWidth="1"/>
    <col min="11246" max="11246" width="16.08984375" customWidth="1"/>
    <col min="11247" max="11257" width="0" hidden="1" customWidth="1"/>
    <col min="11258" max="11267" width="10" customWidth="1"/>
    <col min="11268" max="11268" width="11.08984375" customWidth="1"/>
    <col min="11269" max="11270" width="10.90625" customWidth="1"/>
    <col min="11271" max="11272" width="10.6328125" customWidth="1"/>
    <col min="11273" max="11273" width="11.08984375" customWidth="1"/>
    <col min="11274" max="11274" width="11.26953125" customWidth="1"/>
    <col min="11501" max="11501" width="7.26953125" customWidth="1"/>
    <col min="11502" max="11502" width="16.08984375" customWidth="1"/>
    <col min="11503" max="11513" width="0" hidden="1" customWidth="1"/>
    <col min="11514" max="11523" width="10" customWidth="1"/>
    <col min="11524" max="11524" width="11.08984375" customWidth="1"/>
    <col min="11525" max="11526" width="10.90625" customWidth="1"/>
    <col min="11527" max="11528" width="10.6328125" customWidth="1"/>
    <col min="11529" max="11529" width="11.08984375" customWidth="1"/>
    <col min="11530" max="11530" width="11.26953125" customWidth="1"/>
    <col min="11757" max="11757" width="7.26953125" customWidth="1"/>
    <col min="11758" max="11758" width="16.08984375" customWidth="1"/>
    <col min="11759" max="11769" width="0" hidden="1" customWidth="1"/>
    <col min="11770" max="11779" width="10" customWidth="1"/>
    <col min="11780" max="11780" width="11.08984375" customWidth="1"/>
    <col min="11781" max="11782" width="10.90625" customWidth="1"/>
    <col min="11783" max="11784" width="10.6328125" customWidth="1"/>
    <col min="11785" max="11785" width="11.08984375" customWidth="1"/>
    <col min="11786" max="11786" width="11.26953125" customWidth="1"/>
    <col min="12013" max="12013" width="7.26953125" customWidth="1"/>
    <col min="12014" max="12014" width="16.08984375" customWidth="1"/>
    <col min="12015" max="12025" width="0" hidden="1" customWidth="1"/>
    <col min="12026" max="12035" width="10" customWidth="1"/>
    <col min="12036" max="12036" width="11.08984375" customWidth="1"/>
    <col min="12037" max="12038" width="10.90625" customWidth="1"/>
    <col min="12039" max="12040" width="10.6328125" customWidth="1"/>
    <col min="12041" max="12041" width="11.08984375" customWidth="1"/>
    <col min="12042" max="12042" width="11.26953125" customWidth="1"/>
    <col min="12269" max="12269" width="7.26953125" customWidth="1"/>
    <col min="12270" max="12270" width="16.08984375" customWidth="1"/>
    <col min="12271" max="12281" width="0" hidden="1" customWidth="1"/>
    <col min="12282" max="12291" width="10" customWidth="1"/>
    <col min="12292" max="12292" width="11.08984375" customWidth="1"/>
    <col min="12293" max="12294" width="10.90625" customWidth="1"/>
    <col min="12295" max="12296" width="10.6328125" customWidth="1"/>
    <col min="12297" max="12297" width="11.08984375" customWidth="1"/>
    <col min="12298" max="12298" width="11.26953125" customWidth="1"/>
    <col min="12525" max="12525" width="7.26953125" customWidth="1"/>
    <col min="12526" max="12526" width="16.08984375" customWidth="1"/>
    <col min="12527" max="12537" width="0" hidden="1" customWidth="1"/>
    <col min="12538" max="12547" width="10" customWidth="1"/>
    <col min="12548" max="12548" width="11.08984375" customWidth="1"/>
    <col min="12549" max="12550" width="10.90625" customWidth="1"/>
    <col min="12551" max="12552" width="10.6328125" customWidth="1"/>
    <col min="12553" max="12553" width="11.08984375" customWidth="1"/>
    <col min="12554" max="12554" width="11.26953125" customWidth="1"/>
    <col min="12781" max="12781" width="7.26953125" customWidth="1"/>
    <col min="12782" max="12782" width="16.08984375" customWidth="1"/>
    <col min="12783" max="12793" width="0" hidden="1" customWidth="1"/>
    <col min="12794" max="12803" width="10" customWidth="1"/>
    <col min="12804" max="12804" width="11.08984375" customWidth="1"/>
    <col min="12805" max="12806" width="10.90625" customWidth="1"/>
    <col min="12807" max="12808" width="10.6328125" customWidth="1"/>
    <col min="12809" max="12809" width="11.08984375" customWidth="1"/>
    <col min="12810" max="12810" width="11.26953125" customWidth="1"/>
    <col min="13037" max="13037" width="7.26953125" customWidth="1"/>
    <col min="13038" max="13038" width="16.08984375" customWidth="1"/>
    <col min="13039" max="13049" width="0" hidden="1" customWidth="1"/>
    <col min="13050" max="13059" width="10" customWidth="1"/>
    <col min="13060" max="13060" width="11.08984375" customWidth="1"/>
    <col min="13061" max="13062" width="10.90625" customWidth="1"/>
    <col min="13063" max="13064" width="10.6328125" customWidth="1"/>
    <col min="13065" max="13065" width="11.08984375" customWidth="1"/>
    <col min="13066" max="13066" width="11.26953125" customWidth="1"/>
    <col min="13293" max="13293" width="7.26953125" customWidth="1"/>
    <col min="13294" max="13294" width="16.08984375" customWidth="1"/>
    <col min="13295" max="13305" width="0" hidden="1" customWidth="1"/>
    <col min="13306" max="13315" width="10" customWidth="1"/>
    <col min="13316" max="13316" width="11.08984375" customWidth="1"/>
    <col min="13317" max="13318" width="10.90625" customWidth="1"/>
    <col min="13319" max="13320" width="10.6328125" customWidth="1"/>
    <col min="13321" max="13321" width="11.08984375" customWidth="1"/>
    <col min="13322" max="13322" width="11.26953125" customWidth="1"/>
    <col min="13549" max="13549" width="7.26953125" customWidth="1"/>
    <col min="13550" max="13550" width="16.08984375" customWidth="1"/>
    <col min="13551" max="13561" width="0" hidden="1" customWidth="1"/>
    <col min="13562" max="13571" width="10" customWidth="1"/>
    <col min="13572" max="13572" width="11.08984375" customWidth="1"/>
    <col min="13573" max="13574" width="10.90625" customWidth="1"/>
    <col min="13575" max="13576" width="10.6328125" customWidth="1"/>
    <col min="13577" max="13577" width="11.08984375" customWidth="1"/>
    <col min="13578" max="13578" width="11.26953125" customWidth="1"/>
    <col min="13805" max="13805" width="7.26953125" customWidth="1"/>
    <col min="13806" max="13806" width="16.08984375" customWidth="1"/>
    <col min="13807" max="13817" width="0" hidden="1" customWidth="1"/>
    <col min="13818" max="13827" width="10" customWidth="1"/>
    <col min="13828" max="13828" width="11.08984375" customWidth="1"/>
    <col min="13829" max="13830" width="10.90625" customWidth="1"/>
    <col min="13831" max="13832" width="10.6328125" customWidth="1"/>
    <col min="13833" max="13833" width="11.08984375" customWidth="1"/>
    <col min="13834" max="13834" width="11.26953125" customWidth="1"/>
    <col min="14061" max="14061" width="7.26953125" customWidth="1"/>
    <col min="14062" max="14062" width="16.08984375" customWidth="1"/>
    <col min="14063" max="14073" width="0" hidden="1" customWidth="1"/>
    <col min="14074" max="14083" width="10" customWidth="1"/>
    <col min="14084" max="14084" width="11.08984375" customWidth="1"/>
    <col min="14085" max="14086" width="10.90625" customWidth="1"/>
    <col min="14087" max="14088" width="10.6328125" customWidth="1"/>
    <col min="14089" max="14089" width="11.08984375" customWidth="1"/>
    <col min="14090" max="14090" width="11.26953125" customWidth="1"/>
    <col min="14317" max="14317" width="7.26953125" customWidth="1"/>
    <col min="14318" max="14318" width="16.08984375" customWidth="1"/>
    <col min="14319" max="14329" width="0" hidden="1" customWidth="1"/>
    <col min="14330" max="14339" width="10" customWidth="1"/>
    <col min="14340" max="14340" width="11.08984375" customWidth="1"/>
    <col min="14341" max="14342" width="10.90625" customWidth="1"/>
    <col min="14343" max="14344" width="10.6328125" customWidth="1"/>
    <col min="14345" max="14345" width="11.08984375" customWidth="1"/>
    <col min="14346" max="14346" width="11.26953125" customWidth="1"/>
    <col min="14573" max="14573" width="7.26953125" customWidth="1"/>
    <col min="14574" max="14574" width="16.08984375" customWidth="1"/>
    <col min="14575" max="14585" width="0" hidden="1" customWidth="1"/>
    <col min="14586" max="14595" width="10" customWidth="1"/>
    <col min="14596" max="14596" width="11.08984375" customWidth="1"/>
    <col min="14597" max="14598" width="10.90625" customWidth="1"/>
    <col min="14599" max="14600" width="10.6328125" customWidth="1"/>
    <col min="14601" max="14601" width="11.08984375" customWidth="1"/>
    <col min="14602" max="14602" width="11.26953125" customWidth="1"/>
    <col min="14829" max="14829" width="7.26953125" customWidth="1"/>
    <col min="14830" max="14830" width="16.08984375" customWidth="1"/>
    <col min="14831" max="14841" width="0" hidden="1" customWidth="1"/>
    <col min="14842" max="14851" width="10" customWidth="1"/>
    <col min="14852" max="14852" width="11.08984375" customWidth="1"/>
    <col min="14853" max="14854" width="10.90625" customWidth="1"/>
    <col min="14855" max="14856" width="10.6328125" customWidth="1"/>
    <col min="14857" max="14857" width="11.08984375" customWidth="1"/>
    <col min="14858" max="14858" width="11.26953125" customWidth="1"/>
    <col min="15085" max="15085" width="7.26953125" customWidth="1"/>
    <col min="15086" max="15086" width="16.08984375" customWidth="1"/>
    <col min="15087" max="15097" width="0" hidden="1" customWidth="1"/>
    <col min="15098" max="15107" width="10" customWidth="1"/>
    <col min="15108" max="15108" width="11.08984375" customWidth="1"/>
    <col min="15109" max="15110" width="10.90625" customWidth="1"/>
    <col min="15111" max="15112" width="10.6328125" customWidth="1"/>
    <col min="15113" max="15113" width="11.08984375" customWidth="1"/>
    <col min="15114" max="15114" width="11.26953125" customWidth="1"/>
    <col min="15341" max="15341" width="7.26953125" customWidth="1"/>
    <col min="15342" max="15342" width="16.08984375" customWidth="1"/>
    <col min="15343" max="15353" width="0" hidden="1" customWidth="1"/>
    <col min="15354" max="15363" width="10" customWidth="1"/>
    <col min="15364" max="15364" width="11.08984375" customWidth="1"/>
    <col min="15365" max="15366" width="10.90625" customWidth="1"/>
    <col min="15367" max="15368" width="10.6328125" customWidth="1"/>
    <col min="15369" max="15369" width="11.08984375" customWidth="1"/>
    <col min="15370" max="15370" width="11.26953125" customWidth="1"/>
    <col min="15597" max="15597" width="7.26953125" customWidth="1"/>
    <col min="15598" max="15598" width="16.08984375" customWidth="1"/>
    <col min="15599" max="15609" width="0" hidden="1" customWidth="1"/>
    <col min="15610" max="15619" width="10" customWidth="1"/>
    <col min="15620" max="15620" width="11.08984375" customWidth="1"/>
    <col min="15621" max="15622" width="10.90625" customWidth="1"/>
    <col min="15623" max="15624" width="10.6328125" customWidth="1"/>
    <col min="15625" max="15625" width="11.08984375" customWidth="1"/>
    <col min="15626" max="15626" width="11.26953125" customWidth="1"/>
    <col min="15853" max="15853" width="7.26953125" customWidth="1"/>
    <col min="15854" max="15854" width="16.08984375" customWidth="1"/>
    <col min="15855" max="15865" width="0" hidden="1" customWidth="1"/>
    <col min="15866" max="15875" width="10" customWidth="1"/>
    <col min="15876" max="15876" width="11.08984375" customWidth="1"/>
    <col min="15877" max="15878" width="10.90625" customWidth="1"/>
    <col min="15879" max="15880" width="10.6328125" customWidth="1"/>
    <col min="15881" max="15881" width="11.08984375" customWidth="1"/>
    <col min="15882" max="15882" width="11.26953125" customWidth="1"/>
    <col min="16109" max="16109" width="7.26953125" customWidth="1"/>
    <col min="16110" max="16110" width="16.08984375" customWidth="1"/>
    <col min="16111" max="16121" width="0" hidden="1" customWidth="1"/>
    <col min="16122" max="16131" width="10" customWidth="1"/>
    <col min="16132" max="16132" width="11.08984375" customWidth="1"/>
    <col min="16133" max="16134" width="10.90625" customWidth="1"/>
    <col min="16135" max="16136" width="10.6328125" customWidth="1"/>
    <col min="16137" max="16137" width="11.08984375" customWidth="1"/>
    <col min="16138" max="16138" width="11.26953125" customWidth="1"/>
  </cols>
  <sheetData>
    <row r="1" spans="1:13" x14ac:dyDescent="0.2">
      <c r="A1" s="41" t="s">
        <v>641</v>
      </c>
    </row>
    <row r="2" spans="1:13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223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48"/>
      <c r="C4" s="224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52"/>
      <c r="C5" s="537">
        <v>8339</v>
      </c>
      <c r="D5" s="53">
        <v>8362</v>
      </c>
      <c r="E5" s="53">
        <v>9993</v>
      </c>
      <c r="F5" s="53">
        <v>10620.766</v>
      </c>
      <c r="G5" s="53">
        <v>10762</v>
      </c>
      <c r="H5" s="53">
        <v>10331</v>
      </c>
      <c r="I5" s="53">
        <v>10118.350999999999</v>
      </c>
      <c r="J5" s="96">
        <v>10096</v>
      </c>
      <c r="K5" s="61">
        <v>9888</v>
      </c>
      <c r="L5" s="61">
        <v>9409.2350000000006</v>
      </c>
      <c r="M5" s="53">
        <v>5779.4950000000008</v>
      </c>
    </row>
    <row r="6" spans="1:13" x14ac:dyDescent="0.2">
      <c r="A6" s="54" t="s">
        <v>83</v>
      </c>
      <c r="B6" s="52"/>
      <c r="C6" s="538"/>
      <c r="D6" s="55"/>
      <c r="E6" s="55"/>
      <c r="F6" s="61"/>
      <c r="G6" s="61"/>
      <c r="H6" s="61"/>
      <c r="I6" s="61"/>
      <c r="J6" s="95"/>
      <c r="K6" s="61"/>
      <c r="L6" s="61"/>
      <c r="M6" s="55"/>
    </row>
    <row r="7" spans="1:13" x14ac:dyDescent="0.2">
      <c r="A7" s="52" t="s">
        <v>84</v>
      </c>
      <c r="B7" s="54" t="s">
        <v>156</v>
      </c>
      <c r="C7" s="538">
        <v>6411</v>
      </c>
      <c r="D7" s="55">
        <v>6509</v>
      </c>
      <c r="E7" s="55">
        <v>8056</v>
      </c>
      <c r="F7" s="117">
        <v>8589.6759999999995</v>
      </c>
      <c r="G7" s="61">
        <v>8632</v>
      </c>
      <c r="H7" s="61">
        <v>8269</v>
      </c>
      <c r="I7" s="61">
        <v>8046.3509999999997</v>
      </c>
      <c r="J7" s="95">
        <v>8030</v>
      </c>
      <c r="K7" s="61">
        <v>7886</v>
      </c>
      <c r="L7" s="61">
        <v>7489.4979999999996</v>
      </c>
      <c r="M7" s="55">
        <v>4718.0190000000002</v>
      </c>
    </row>
    <row r="8" spans="1:13" x14ac:dyDescent="0.2">
      <c r="A8" s="58"/>
      <c r="B8" s="59" t="s">
        <v>86</v>
      </c>
      <c r="C8" s="539">
        <v>1928</v>
      </c>
      <c r="D8" s="60">
        <v>1853</v>
      </c>
      <c r="E8" s="60">
        <v>1937</v>
      </c>
      <c r="F8" s="118">
        <v>2031.09</v>
      </c>
      <c r="G8" s="61">
        <v>2130</v>
      </c>
      <c r="H8" s="61">
        <v>2062</v>
      </c>
      <c r="I8" s="60">
        <v>2072</v>
      </c>
      <c r="J8" s="97">
        <v>2066</v>
      </c>
      <c r="K8" s="61">
        <v>2002</v>
      </c>
      <c r="L8" s="61">
        <v>1919.7370000000001</v>
      </c>
      <c r="M8" s="60">
        <v>1061.4760000000001</v>
      </c>
    </row>
    <row r="9" spans="1:13" x14ac:dyDescent="0.2">
      <c r="A9" s="54" t="s">
        <v>87</v>
      </c>
      <c r="B9" s="52"/>
      <c r="C9" s="537">
        <v>1928</v>
      </c>
      <c r="D9" s="61">
        <v>1853</v>
      </c>
      <c r="E9" s="61">
        <v>1937</v>
      </c>
      <c r="F9" s="53">
        <v>2031.09</v>
      </c>
      <c r="G9" s="53">
        <v>2130</v>
      </c>
      <c r="H9" s="53">
        <v>2061.8780000000002</v>
      </c>
      <c r="I9" s="53">
        <v>2072</v>
      </c>
      <c r="J9" s="433">
        <v>2066</v>
      </c>
      <c r="K9" s="53">
        <v>2002</v>
      </c>
      <c r="L9" s="53">
        <v>1919.7369999999999</v>
      </c>
      <c r="M9" s="55">
        <v>1061.4759999999999</v>
      </c>
    </row>
    <row r="10" spans="1:13" x14ac:dyDescent="0.2">
      <c r="A10" s="52" t="s">
        <v>84</v>
      </c>
      <c r="B10" s="54" t="s">
        <v>88</v>
      </c>
      <c r="C10" s="538">
        <v>166</v>
      </c>
      <c r="D10" s="61">
        <v>164</v>
      </c>
      <c r="E10" s="61">
        <v>162</v>
      </c>
      <c r="F10" s="117">
        <v>156.35499999999999</v>
      </c>
      <c r="G10" s="55">
        <v>163</v>
      </c>
      <c r="H10" s="55">
        <v>160.315</v>
      </c>
      <c r="I10" s="61">
        <v>162</v>
      </c>
      <c r="J10" s="433">
        <v>165</v>
      </c>
      <c r="K10" s="55">
        <v>160</v>
      </c>
      <c r="L10" s="55">
        <v>168.166</v>
      </c>
      <c r="M10" s="55">
        <v>98.650999999999996</v>
      </c>
    </row>
    <row r="11" spans="1:13" x14ac:dyDescent="0.2">
      <c r="A11" s="52"/>
      <c r="B11" s="54" t="s">
        <v>89</v>
      </c>
      <c r="C11" s="538">
        <v>877</v>
      </c>
      <c r="D11" s="61">
        <v>928</v>
      </c>
      <c r="E11" s="61">
        <v>997</v>
      </c>
      <c r="F11" s="117">
        <v>1015.9059999999999</v>
      </c>
      <c r="G11" s="55">
        <v>1076</v>
      </c>
      <c r="H11" s="55">
        <v>1106.874</v>
      </c>
      <c r="I11" s="61">
        <v>1060</v>
      </c>
      <c r="J11" s="433">
        <v>1041</v>
      </c>
      <c r="K11" s="55">
        <v>1018</v>
      </c>
      <c r="L11" s="55">
        <v>1024.0640000000001</v>
      </c>
      <c r="M11" s="55">
        <v>577.84900000000005</v>
      </c>
    </row>
    <row r="12" spans="1:13" x14ac:dyDescent="0.2">
      <c r="A12" s="52"/>
      <c r="B12" s="54" t="s">
        <v>113</v>
      </c>
      <c r="C12" s="538">
        <v>671</v>
      </c>
      <c r="D12" s="61">
        <v>576</v>
      </c>
      <c r="E12" s="61">
        <v>594</v>
      </c>
      <c r="F12" s="117">
        <v>654.51199999999994</v>
      </c>
      <c r="G12" s="55">
        <v>684</v>
      </c>
      <c r="H12" s="55">
        <v>566.80700000000002</v>
      </c>
      <c r="I12" s="61">
        <v>631</v>
      </c>
      <c r="J12" s="433">
        <v>645</v>
      </c>
      <c r="K12" s="55">
        <v>616</v>
      </c>
      <c r="L12" s="55">
        <v>554.87400000000002</v>
      </c>
      <c r="M12" s="55">
        <v>299.06099999999998</v>
      </c>
    </row>
    <row r="13" spans="1:13" x14ac:dyDescent="0.2">
      <c r="A13" s="52"/>
      <c r="B13" s="54" t="s">
        <v>114</v>
      </c>
      <c r="C13" s="538">
        <v>183</v>
      </c>
      <c r="D13" s="61">
        <v>174</v>
      </c>
      <c r="E13" s="61">
        <v>171</v>
      </c>
      <c r="F13" s="117">
        <v>186.31700000000001</v>
      </c>
      <c r="G13" s="55">
        <v>194</v>
      </c>
      <c r="H13" s="55">
        <v>211.21299999999999</v>
      </c>
      <c r="I13" s="61">
        <v>194</v>
      </c>
      <c r="J13" s="433">
        <v>192</v>
      </c>
      <c r="K13" s="55">
        <v>183</v>
      </c>
      <c r="L13" s="55">
        <v>144.417</v>
      </c>
      <c r="M13" s="55">
        <v>61.537999999999997</v>
      </c>
    </row>
    <row r="14" spans="1:13" x14ac:dyDescent="0.2">
      <c r="A14" s="52"/>
      <c r="B14" s="54" t="s">
        <v>92</v>
      </c>
      <c r="C14" s="538">
        <v>0</v>
      </c>
      <c r="D14" s="61">
        <v>0</v>
      </c>
      <c r="E14" s="61">
        <v>0</v>
      </c>
      <c r="F14" s="117">
        <v>0</v>
      </c>
      <c r="G14" s="55">
        <v>0</v>
      </c>
      <c r="H14" s="55">
        <v>0</v>
      </c>
      <c r="I14" s="61">
        <v>0</v>
      </c>
      <c r="J14" s="433">
        <v>0</v>
      </c>
      <c r="K14" s="55">
        <v>0</v>
      </c>
      <c r="L14" s="55">
        <v>0</v>
      </c>
      <c r="M14" s="55">
        <v>0</v>
      </c>
    </row>
    <row r="15" spans="1:13" x14ac:dyDescent="0.2">
      <c r="A15" s="52"/>
      <c r="B15" s="54" t="s">
        <v>93</v>
      </c>
      <c r="C15" s="538">
        <v>13</v>
      </c>
      <c r="D15" s="61">
        <v>0</v>
      </c>
      <c r="E15" s="61">
        <v>0</v>
      </c>
      <c r="F15" s="117">
        <v>0</v>
      </c>
      <c r="G15" s="55">
        <v>0</v>
      </c>
      <c r="H15" s="55">
        <v>0</v>
      </c>
      <c r="I15" s="61">
        <v>0</v>
      </c>
      <c r="J15" s="433">
        <v>0</v>
      </c>
      <c r="K15" s="55">
        <v>0</v>
      </c>
      <c r="L15" s="55">
        <v>0</v>
      </c>
      <c r="M15" s="55">
        <v>0</v>
      </c>
    </row>
    <row r="16" spans="1:13" x14ac:dyDescent="0.2">
      <c r="A16" s="58"/>
      <c r="B16" s="59" t="s">
        <v>127</v>
      </c>
      <c r="C16" s="539">
        <v>18</v>
      </c>
      <c r="D16" s="61">
        <v>11</v>
      </c>
      <c r="E16" s="61">
        <v>13</v>
      </c>
      <c r="F16" s="118">
        <v>18</v>
      </c>
      <c r="G16" s="60">
        <v>13</v>
      </c>
      <c r="H16" s="60">
        <v>16.669</v>
      </c>
      <c r="I16" s="60">
        <v>25</v>
      </c>
      <c r="J16" s="433">
        <v>23</v>
      </c>
      <c r="K16" s="60">
        <v>25</v>
      </c>
      <c r="L16" s="60">
        <v>28.216000000000001</v>
      </c>
      <c r="M16" s="55">
        <v>24.376999999999999</v>
      </c>
    </row>
    <row r="17" spans="1:13" x14ac:dyDescent="0.2">
      <c r="A17" s="52" t="s">
        <v>95</v>
      </c>
      <c r="B17" s="52"/>
      <c r="C17" s="538"/>
      <c r="D17" s="53"/>
      <c r="E17" s="53"/>
      <c r="F17" s="61"/>
      <c r="G17" s="61"/>
      <c r="H17" s="61"/>
      <c r="I17" s="61" t="s">
        <v>161</v>
      </c>
      <c r="J17" s="96"/>
      <c r="K17" s="61"/>
      <c r="L17" s="61"/>
      <c r="M17" s="53"/>
    </row>
    <row r="18" spans="1:13" x14ac:dyDescent="0.2">
      <c r="A18" s="52" t="s">
        <v>84</v>
      </c>
      <c r="B18" s="52" t="s">
        <v>96</v>
      </c>
      <c r="C18" s="538">
        <v>5312</v>
      </c>
      <c r="D18" s="506"/>
      <c r="E18" s="506"/>
      <c r="F18" s="119"/>
      <c r="G18" s="61"/>
      <c r="H18" s="61"/>
      <c r="I18" s="61"/>
      <c r="J18" s="95"/>
      <c r="K18" s="61"/>
      <c r="L18" s="61"/>
      <c r="M18" s="55"/>
    </row>
    <row r="19" spans="1:13" x14ac:dyDescent="0.2">
      <c r="A19" s="52"/>
      <c r="B19" s="52" t="s">
        <v>97</v>
      </c>
      <c r="C19" s="538">
        <v>3027</v>
      </c>
      <c r="D19" s="506"/>
      <c r="E19" s="506"/>
      <c r="F19" s="119"/>
      <c r="G19" s="61"/>
      <c r="H19" s="61"/>
      <c r="I19" s="61"/>
      <c r="J19" s="95"/>
      <c r="K19" s="61"/>
      <c r="L19" s="61"/>
      <c r="M19" s="55"/>
    </row>
    <row r="20" spans="1:13" x14ac:dyDescent="0.2">
      <c r="A20" s="58"/>
      <c r="B20" s="58" t="s">
        <v>98</v>
      </c>
      <c r="C20" s="539"/>
      <c r="D20" s="60"/>
      <c r="E20" s="60"/>
      <c r="F20" s="61"/>
      <c r="G20" s="61"/>
      <c r="H20" s="61"/>
      <c r="I20" s="61"/>
      <c r="J20" s="97"/>
      <c r="K20" s="61"/>
      <c r="L20" s="61"/>
      <c r="M20" s="60"/>
    </row>
    <row r="21" spans="1:13" x14ac:dyDescent="0.2">
      <c r="A21" s="54" t="s">
        <v>99</v>
      </c>
      <c r="B21" s="52"/>
      <c r="C21" s="538">
        <v>8339</v>
      </c>
      <c r="D21" s="61">
        <v>8362</v>
      </c>
      <c r="E21" s="53">
        <v>9993</v>
      </c>
      <c r="F21" s="53">
        <v>10620.766</v>
      </c>
      <c r="G21" s="53">
        <v>10762</v>
      </c>
      <c r="H21" s="53">
        <v>10331</v>
      </c>
      <c r="I21" s="53">
        <v>10118.350999999999</v>
      </c>
      <c r="J21" s="433">
        <v>10096</v>
      </c>
      <c r="K21" s="53">
        <v>9888</v>
      </c>
      <c r="L21" s="53">
        <v>9409.2350000000006</v>
      </c>
      <c r="M21" s="55">
        <v>5779.4950000000008</v>
      </c>
    </row>
    <row r="22" spans="1:13" x14ac:dyDescent="0.2">
      <c r="A22" s="52" t="s">
        <v>84</v>
      </c>
      <c r="B22" s="54" t="s">
        <v>100</v>
      </c>
      <c r="C22" s="538">
        <v>859</v>
      </c>
      <c r="D22" s="61">
        <v>836</v>
      </c>
      <c r="E22" s="506">
        <v>999</v>
      </c>
      <c r="F22" s="506">
        <v>1062</v>
      </c>
      <c r="G22" s="506">
        <v>1076</v>
      </c>
      <c r="H22" s="506">
        <v>1033</v>
      </c>
      <c r="I22" s="506">
        <v>1012</v>
      </c>
      <c r="J22" s="433">
        <v>1010</v>
      </c>
      <c r="K22" s="55">
        <v>989</v>
      </c>
      <c r="L22" s="55">
        <v>941</v>
      </c>
      <c r="M22" s="55">
        <v>578</v>
      </c>
    </row>
    <row r="23" spans="1:13" x14ac:dyDescent="0.2">
      <c r="A23" s="52"/>
      <c r="B23" s="54" t="s">
        <v>101</v>
      </c>
      <c r="C23" s="538">
        <v>1877</v>
      </c>
      <c r="D23" s="61">
        <v>1840</v>
      </c>
      <c r="E23" s="506">
        <v>2199</v>
      </c>
      <c r="F23" s="506">
        <v>2337</v>
      </c>
      <c r="G23" s="506">
        <v>2368</v>
      </c>
      <c r="H23" s="506">
        <v>2273</v>
      </c>
      <c r="I23" s="506">
        <v>2226</v>
      </c>
      <c r="J23" s="433">
        <v>2221</v>
      </c>
      <c r="K23" s="55">
        <v>2175</v>
      </c>
      <c r="L23" s="55">
        <v>2070</v>
      </c>
      <c r="M23" s="55">
        <v>1271</v>
      </c>
    </row>
    <row r="24" spans="1:13" x14ac:dyDescent="0.2">
      <c r="A24" s="52"/>
      <c r="B24" s="54" t="s">
        <v>117</v>
      </c>
      <c r="C24" s="538">
        <v>5571</v>
      </c>
      <c r="D24" s="61">
        <v>5603</v>
      </c>
      <c r="E24" s="506">
        <v>6696</v>
      </c>
      <c r="F24" s="506">
        <v>7116.7659999999996</v>
      </c>
      <c r="G24" s="506">
        <v>7212</v>
      </c>
      <c r="H24" s="506">
        <v>6923</v>
      </c>
      <c r="I24" s="506">
        <v>6780.3509999999987</v>
      </c>
      <c r="J24" s="433">
        <v>6765</v>
      </c>
      <c r="K24" s="55">
        <v>6626</v>
      </c>
      <c r="L24" s="55">
        <v>6305.2350000000006</v>
      </c>
      <c r="M24" s="55">
        <v>3873.4950000000008</v>
      </c>
    </row>
    <row r="25" spans="1:13" x14ac:dyDescent="0.2">
      <c r="A25" s="58"/>
      <c r="B25" s="59" t="s">
        <v>127</v>
      </c>
      <c r="C25" s="538">
        <v>32</v>
      </c>
      <c r="D25" s="61">
        <v>83</v>
      </c>
      <c r="E25" s="508">
        <v>99</v>
      </c>
      <c r="F25" s="508">
        <v>105</v>
      </c>
      <c r="G25" s="508">
        <v>106</v>
      </c>
      <c r="H25" s="508">
        <v>102</v>
      </c>
      <c r="I25" s="508">
        <v>100</v>
      </c>
      <c r="J25" s="433">
        <v>100</v>
      </c>
      <c r="K25" s="60">
        <v>98</v>
      </c>
      <c r="L25" s="60">
        <v>93</v>
      </c>
      <c r="M25" s="55">
        <v>57</v>
      </c>
    </row>
    <row r="26" spans="1:13" x14ac:dyDescent="0.2">
      <c r="A26" s="54" t="s">
        <v>104</v>
      </c>
      <c r="B26" s="52"/>
      <c r="C26" s="537"/>
      <c r="D26" s="53"/>
      <c r="E26" s="53"/>
      <c r="F26" s="53"/>
      <c r="G26" s="61"/>
      <c r="H26" s="61"/>
      <c r="I26" s="61"/>
      <c r="J26" s="96"/>
      <c r="K26" s="61"/>
      <c r="L26" s="61"/>
      <c r="M26" s="53"/>
    </row>
    <row r="27" spans="1:13" x14ac:dyDescent="0.2">
      <c r="A27" s="52" t="s">
        <v>84</v>
      </c>
      <c r="B27" s="54" t="s">
        <v>105</v>
      </c>
      <c r="C27" s="538">
        <v>1805</v>
      </c>
      <c r="D27" s="55">
        <v>1717</v>
      </c>
      <c r="E27" s="506">
        <v>2112</v>
      </c>
      <c r="F27" s="506">
        <v>2269.8220000000001</v>
      </c>
      <c r="G27" s="506">
        <v>2484</v>
      </c>
      <c r="H27" s="506">
        <v>2307</v>
      </c>
      <c r="I27" s="55">
        <v>2307</v>
      </c>
      <c r="J27" s="95"/>
      <c r="K27" s="61"/>
      <c r="L27" s="61"/>
      <c r="M27" s="55"/>
    </row>
    <row r="28" spans="1:13" x14ac:dyDescent="0.2">
      <c r="A28" s="52"/>
      <c r="B28" s="54" t="s">
        <v>106</v>
      </c>
      <c r="C28" s="538">
        <v>2556</v>
      </c>
      <c r="D28" s="55">
        <v>2575</v>
      </c>
      <c r="E28" s="506">
        <v>2959</v>
      </c>
      <c r="F28" s="506">
        <v>3103.57</v>
      </c>
      <c r="G28" s="506">
        <v>3128</v>
      </c>
      <c r="H28" s="506">
        <v>3232</v>
      </c>
      <c r="I28" s="55">
        <v>3232</v>
      </c>
      <c r="J28" s="95"/>
      <c r="K28" s="61"/>
      <c r="L28" s="61"/>
      <c r="M28" s="55"/>
    </row>
    <row r="29" spans="1:13" x14ac:dyDescent="0.2">
      <c r="A29" s="52"/>
      <c r="B29" s="54" t="s">
        <v>107</v>
      </c>
      <c r="C29" s="538">
        <v>1962</v>
      </c>
      <c r="D29" s="55">
        <v>2020</v>
      </c>
      <c r="E29" s="506">
        <v>2376</v>
      </c>
      <c r="F29" s="506">
        <v>2642.6509999999998</v>
      </c>
      <c r="G29" s="506">
        <v>2600</v>
      </c>
      <c r="H29" s="506">
        <v>2511</v>
      </c>
      <c r="I29" s="55">
        <v>2511</v>
      </c>
      <c r="J29" s="95"/>
      <c r="K29" s="61"/>
      <c r="L29" s="61"/>
      <c r="M29" s="55"/>
    </row>
    <row r="30" spans="1:13" x14ac:dyDescent="0.2">
      <c r="A30" s="58"/>
      <c r="B30" s="59" t="s">
        <v>108</v>
      </c>
      <c r="C30" s="539">
        <v>2016</v>
      </c>
      <c r="D30" s="60">
        <v>2050</v>
      </c>
      <c r="E30" s="508">
        <v>2546</v>
      </c>
      <c r="F30" s="508">
        <v>2619.1570000000002</v>
      </c>
      <c r="G30" s="508">
        <v>2550</v>
      </c>
      <c r="H30" s="508">
        <v>2281</v>
      </c>
      <c r="I30" s="60">
        <v>2281</v>
      </c>
      <c r="J30" s="97"/>
      <c r="K30" s="61"/>
      <c r="L30" s="61"/>
      <c r="M30" s="60"/>
    </row>
    <row r="31" spans="1:13" x14ac:dyDescent="0.2">
      <c r="C31" s="540"/>
      <c r="D31" s="61">
        <v>8362</v>
      </c>
      <c r="E31" s="61">
        <v>9993</v>
      </c>
      <c r="F31" s="61">
        <v>10635.2</v>
      </c>
      <c r="G31" s="61">
        <v>10762</v>
      </c>
      <c r="H31" s="61">
        <v>10331</v>
      </c>
      <c r="I31" s="61">
        <v>10331</v>
      </c>
      <c r="J31" s="433">
        <v>0</v>
      </c>
      <c r="K31" s="53">
        <v>0</v>
      </c>
      <c r="L31" s="53">
        <v>0</v>
      </c>
      <c r="M31" s="55">
        <v>0</v>
      </c>
    </row>
    <row r="32" spans="1:13" x14ac:dyDescent="0.2">
      <c r="C32" s="540"/>
      <c r="D32" s="61"/>
      <c r="E32" s="61"/>
      <c r="F32" s="61"/>
      <c r="G32" s="61"/>
      <c r="H32" s="61"/>
      <c r="I32" s="61"/>
      <c r="J32" s="433"/>
      <c r="K32" s="55"/>
      <c r="L32" s="55"/>
      <c r="M32" s="55"/>
    </row>
    <row r="33" spans="1:13" x14ac:dyDescent="0.2">
      <c r="A33" s="54" t="s">
        <v>109</v>
      </c>
      <c r="B33" s="52"/>
      <c r="C33" s="510"/>
      <c r="D33" s="511"/>
      <c r="E33" s="511"/>
      <c r="F33" s="61"/>
      <c r="G33" s="61"/>
      <c r="H33" s="61"/>
      <c r="I33" s="61"/>
      <c r="J33" s="433"/>
      <c r="K33" s="60"/>
      <c r="L33" s="60"/>
      <c r="M33" s="55"/>
    </row>
    <row r="34" spans="1:13" x14ac:dyDescent="0.2">
      <c r="A34" s="65" t="s">
        <v>110</v>
      </c>
      <c r="B34" s="66" t="s">
        <v>111</v>
      </c>
      <c r="C34" s="521">
        <v>13356</v>
      </c>
      <c r="D34" s="521">
        <v>12977</v>
      </c>
      <c r="E34" s="513">
        <v>11939</v>
      </c>
      <c r="F34" s="513">
        <v>11369.04761904762</v>
      </c>
      <c r="G34" s="513">
        <v>12147</v>
      </c>
      <c r="H34" s="513">
        <v>12176</v>
      </c>
      <c r="I34" s="513">
        <v>12384</v>
      </c>
      <c r="J34" s="96">
        <v>12839.51</v>
      </c>
      <c r="K34" s="61">
        <v>12083</v>
      </c>
      <c r="L34" s="61">
        <v>14267.52</v>
      </c>
      <c r="M34" s="53">
        <v>14709.68</v>
      </c>
    </row>
    <row r="35" spans="1:13" x14ac:dyDescent="0.2">
      <c r="A35" s="52"/>
      <c r="B35" s="54" t="s">
        <v>124</v>
      </c>
      <c r="C35" s="522">
        <v>16126</v>
      </c>
      <c r="D35" s="522">
        <v>15780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95">
        <v>17284.77</v>
      </c>
      <c r="K35" s="61">
        <v>16225</v>
      </c>
      <c r="L35" s="61">
        <v>20454.55</v>
      </c>
      <c r="M35" s="55">
        <v>21654.14</v>
      </c>
    </row>
    <row r="36" spans="1:13" x14ac:dyDescent="0.2">
      <c r="A36" s="52"/>
      <c r="B36" s="54" t="s">
        <v>90</v>
      </c>
      <c r="C36" s="522">
        <v>11931</v>
      </c>
      <c r="D36" s="522">
        <v>10580</v>
      </c>
      <c r="E36" s="522">
        <v>10164</v>
      </c>
      <c r="F36" s="522">
        <v>9966</v>
      </c>
      <c r="G36" s="522">
        <v>13939</v>
      </c>
      <c r="H36" s="522">
        <v>9650</v>
      </c>
      <c r="I36" s="522">
        <v>8537</v>
      </c>
      <c r="J36" s="95">
        <v>10161</v>
      </c>
      <c r="K36" s="61">
        <v>11891</v>
      </c>
      <c r="L36" s="61">
        <v>14948</v>
      </c>
      <c r="M36" s="55">
        <v>19521</v>
      </c>
    </row>
    <row r="37" spans="1:13" x14ac:dyDescent="0.2">
      <c r="A37" s="52"/>
      <c r="B37" s="54" t="s">
        <v>91</v>
      </c>
      <c r="C37" s="522">
        <v>13041</v>
      </c>
      <c r="D37" s="522">
        <v>11811</v>
      </c>
      <c r="E37" s="522">
        <v>12758</v>
      </c>
      <c r="F37" s="522">
        <v>14127</v>
      </c>
      <c r="G37" s="522">
        <v>14642</v>
      </c>
      <c r="H37" s="522">
        <v>14333</v>
      </c>
      <c r="I37" s="522">
        <v>14462</v>
      </c>
      <c r="J37" s="95">
        <v>15500</v>
      </c>
      <c r="K37" s="61">
        <v>14783</v>
      </c>
      <c r="L37" s="61">
        <v>23042</v>
      </c>
      <c r="M37" s="55">
        <v>22121</v>
      </c>
    </row>
    <row r="38" spans="1:13" x14ac:dyDescent="0.2">
      <c r="A38" s="52"/>
      <c r="B38" s="54" t="s">
        <v>125</v>
      </c>
      <c r="C38" s="522">
        <v>13911</v>
      </c>
      <c r="D38" s="522">
        <v>5984</v>
      </c>
      <c r="E38" s="522">
        <v>5501</v>
      </c>
      <c r="F38" s="522">
        <v>4485</v>
      </c>
      <c r="G38" s="522">
        <v>8420</v>
      </c>
      <c r="H38" s="522">
        <v>6160</v>
      </c>
      <c r="I38" s="522">
        <v>5694</v>
      </c>
      <c r="J38" s="95">
        <v>8299</v>
      </c>
      <c r="K38" s="61">
        <v>9330</v>
      </c>
      <c r="L38" s="61">
        <v>15026</v>
      </c>
      <c r="M38" s="55">
        <v>11293</v>
      </c>
    </row>
    <row r="39" spans="1:13" x14ac:dyDescent="0.2">
      <c r="A39" s="52"/>
      <c r="B39" s="54" t="s">
        <v>126</v>
      </c>
      <c r="C39" s="522">
        <v>6955</v>
      </c>
      <c r="D39" s="522">
        <v>8430</v>
      </c>
      <c r="E39" s="522">
        <v>8787</v>
      </c>
      <c r="F39" s="522">
        <v>7525</v>
      </c>
      <c r="G39" s="522">
        <v>10102</v>
      </c>
      <c r="H39" s="522">
        <v>8020</v>
      </c>
      <c r="I39" s="522">
        <v>7319</v>
      </c>
      <c r="J39" s="95">
        <v>9064</v>
      </c>
      <c r="K39" s="61">
        <v>10505</v>
      </c>
      <c r="L39" s="61">
        <v>12579</v>
      </c>
      <c r="M39" s="55">
        <v>9814</v>
      </c>
    </row>
    <row r="40" spans="1:13" x14ac:dyDescent="0.2">
      <c r="A40" s="58"/>
      <c r="B40" s="59" t="s">
        <v>127</v>
      </c>
      <c r="C40" s="523">
        <v>4360</v>
      </c>
      <c r="D40" s="523">
        <v>3953</v>
      </c>
      <c r="E40" s="523">
        <v>3991</v>
      </c>
      <c r="F40" s="523">
        <v>3448</v>
      </c>
      <c r="G40" s="523">
        <v>4683</v>
      </c>
      <c r="H40" s="523">
        <v>3621</v>
      </c>
      <c r="I40" s="523">
        <v>3305</v>
      </c>
      <c r="J40" s="97">
        <v>3947</v>
      </c>
      <c r="K40" s="61">
        <v>5034</v>
      </c>
      <c r="L40" s="61">
        <v>8837</v>
      </c>
      <c r="M40" s="60">
        <v>11234</v>
      </c>
    </row>
    <row r="41" spans="1:13" x14ac:dyDescent="0.2">
      <c r="A41" s="64"/>
      <c r="B41" s="64"/>
      <c r="C41" s="510"/>
      <c r="D41" s="511"/>
      <c r="E41" s="511"/>
      <c r="F41" s="61"/>
      <c r="G41" s="61"/>
      <c r="H41" s="61"/>
      <c r="I41" s="61"/>
      <c r="J41" s="433"/>
      <c r="K41" s="53"/>
      <c r="L41" s="53"/>
      <c r="M41" s="55"/>
    </row>
    <row r="42" spans="1:13" x14ac:dyDescent="0.2">
      <c r="A42" s="54" t="s">
        <v>115</v>
      </c>
      <c r="B42" s="52"/>
      <c r="C42" s="510"/>
      <c r="D42" s="511"/>
      <c r="E42" s="511"/>
      <c r="F42" s="61"/>
      <c r="G42" s="61"/>
      <c r="H42" s="61"/>
      <c r="I42" s="61"/>
      <c r="J42" s="433"/>
      <c r="K42" s="60"/>
      <c r="L42" s="60"/>
      <c r="M42" s="55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96">
        <v>5762</v>
      </c>
      <c r="K43" s="53">
        <v>5349</v>
      </c>
      <c r="L43" s="53">
        <v>5619</v>
      </c>
      <c r="M43" s="53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95">
        <v>5762</v>
      </c>
      <c r="K44" s="55">
        <v>5349</v>
      </c>
      <c r="L44" s="55">
        <v>5619</v>
      </c>
      <c r="M44" s="55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95">
        <v>2881</v>
      </c>
      <c r="K45" s="55">
        <v>2674.5</v>
      </c>
      <c r="L45" s="55">
        <v>2809.5</v>
      </c>
      <c r="M45" s="55">
        <v>2326</v>
      </c>
    </row>
    <row r="46" spans="1:13" x14ac:dyDescent="0.2">
      <c r="A46" s="58"/>
      <c r="B46" s="59" t="s">
        <v>127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97">
        <v>5762</v>
      </c>
      <c r="K46" s="60">
        <v>5349</v>
      </c>
      <c r="L46" s="60">
        <v>5619</v>
      </c>
      <c r="M46" s="60">
        <v>4652</v>
      </c>
    </row>
    <row r="47" spans="1:13" x14ac:dyDescent="0.2">
      <c r="C47" s="55"/>
      <c r="D47" s="61"/>
      <c r="E47" s="61"/>
      <c r="F47" s="61"/>
      <c r="G47" s="61"/>
      <c r="H47" s="61"/>
      <c r="I47" s="61"/>
      <c r="J47" s="433"/>
      <c r="K47" s="61"/>
      <c r="L47" s="61"/>
      <c r="M47" s="61"/>
    </row>
    <row r="48" spans="1:13" x14ac:dyDescent="0.2">
      <c r="A48" s="41" t="s">
        <v>118</v>
      </c>
      <c r="B48" s="42"/>
      <c r="C48" s="55"/>
      <c r="D48" s="61"/>
      <c r="E48" s="61"/>
      <c r="F48" s="61"/>
      <c r="G48" s="61"/>
      <c r="H48" s="61"/>
      <c r="I48" s="61"/>
      <c r="J48" s="433"/>
      <c r="K48" s="61"/>
      <c r="L48" s="61"/>
      <c r="M48" s="61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96">
        <v>5656</v>
      </c>
      <c r="K49" s="53">
        <v>5781</v>
      </c>
      <c r="L49" s="53">
        <v>5909</v>
      </c>
      <c r="M49" s="53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97">
        <v>14520</v>
      </c>
      <c r="K50" s="60">
        <v>14270</v>
      </c>
      <c r="L50" s="60">
        <v>16340</v>
      </c>
      <c r="M50" s="60">
        <v>18530</v>
      </c>
    </row>
    <row r="51" spans="1:13" x14ac:dyDescent="0.2">
      <c r="C51" s="55"/>
      <c r="D51" s="61"/>
      <c r="E51" s="61"/>
      <c r="F51" s="61"/>
      <c r="G51" s="61"/>
      <c r="H51" s="61"/>
      <c r="I51" s="61"/>
      <c r="J51" s="433"/>
      <c r="K51" s="61"/>
      <c r="L51" s="61"/>
      <c r="M51" s="61"/>
    </row>
    <row r="52" spans="1:13" x14ac:dyDescent="0.2">
      <c r="C52" s="55"/>
      <c r="D52" s="61"/>
      <c r="E52" s="61"/>
      <c r="F52" s="61"/>
      <c r="G52" s="61"/>
      <c r="H52" s="61"/>
      <c r="I52" s="61"/>
      <c r="J52" s="433"/>
      <c r="K52" s="61"/>
      <c r="L52" s="61"/>
      <c r="M52" s="61"/>
    </row>
    <row r="53" spans="1:13" x14ac:dyDescent="0.2">
      <c r="A53" s="70" t="s">
        <v>121</v>
      </c>
      <c r="B53" s="52"/>
      <c r="C53" s="55"/>
      <c r="D53" s="61"/>
      <c r="E53" s="61"/>
      <c r="F53" s="61"/>
      <c r="G53" s="61"/>
      <c r="H53" s="61"/>
      <c r="I53" s="61"/>
      <c r="J53" s="433"/>
      <c r="K53" s="61"/>
      <c r="L53" s="61"/>
      <c r="M53" s="61"/>
    </row>
    <row r="54" spans="1:13" x14ac:dyDescent="0.2">
      <c r="A54" s="65" t="s">
        <v>122</v>
      </c>
      <c r="B54" s="66" t="s">
        <v>123</v>
      </c>
      <c r="C54" s="116">
        <v>2217</v>
      </c>
      <c r="D54" s="116">
        <v>2128</v>
      </c>
      <c r="E54" s="116">
        <v>1934</v>
      </c>
      <c r="F54" s="116">
        <v>1778</v>
      </c>
      <c r="G54" s="116">
        <v>1980</v>
      </c>
      <c r="H54" s="116">
        <v>1952</v>
      </c>
      <c r="I54" s="116">
        <v>2006</v>
      </c>
      <c r="J54" s="96">
        <v>2119</v>
      </c>
      <c r="K54" s="53">
        <v>1933</v>
      </c>
      <c r="L54" s="53">
        <v>2399</v>
      </c>
      <c r="M54" s="53">
        <v>1451</v>
      </c>
    </row>
    <row r="55" spans="1:13" x14ac:dyDescent="0.2">
      <c r="A55" s="52"/>
      <c r="B55" s="54" t="s">
        <v>124</v>
      </c>
      <c r="C55" s="117">
        <v>14143</v>
      </c>
      <c r="D55" s="117">
        <v>14644</v>
      </c>
      <c r="E55" s="117">
        <v>14597</v>
      </c>
      <c r="F55" s="117">
        <v>15506</v>
      </c>
      <c r="G55" s="117">
        <v>18086</v>
      </c>
      <c r="H55" s="117">
        <v>17897</v>
      </c>
      <c r="I55" s="117">
        <v>17191</v>
      </c>
      <c r="J55" s="95">
        <v>17993</v>
      </c>
      <c r="K55" s="55">
        <v>16517</v>
      </c>
      <c r="L55" s="55">
        <v>20947</v>
      </c>
      <c r="M55" s="55">
        <v>12513</v>
      </c>
    </row>
    <row r="56" spans="1:13" x14ac:dyDescent="0.2">
      <c r="A56" s="52"/>
      <c r="B56" s="54" t="s">
        <v>90</v>
      </c>
      <c r="C56" s="117">
        <v>8006</v>
      </c>
      <c r="D56" s="117">
        <v>6094</v>
      </c>
      <c r="E56" s="117">
        <v>6037</v>
      </c>
      <c r="F56" s="117">
        <v>6523</v>
      </c>
      <c r="G56" s="117">
        <v>9534</v>
      </c>
      <c r="H56" s="117">
        <v>5470</v>
      </c>
      <c r="I56" s="117">
        <v>5387</v>
      </c>
      <c r="J56" s="95">
        <v>6554</v>
      </c>
      <c r="K56" s="55">
        <v>7325</v>
      </c>
      <c r="L56" s="55">
        <v>8294</v>
      </c>
      <c r="M56" s="55">
        <v>5838</v>
      </c>
    </row>
    <row r="57" spans="1:13" x14ac:dyDescent="0.2">
      <c r="A57" s="52"/>
      <c r="B57" s="54" t="s">
        <v>91</v>
      </c>
      <c r="C57" s="117">
        <v>2387</v>
      </c>
      <c r="D57" s="117">
        <v>2055</v>
      </c>
      <c r="E57" s="117">
        <v>2182</v>
      </c>
      <c r="F57" s="117">
        <v>2632</v>
      </c>
      <c r="G57" s="117">
        <v>2841</v>
      </c>
      <c r="H57" s="117">
        <v>3027</v>
      </c>
      <c r="I57" s="117">
        <v>2806</v>
      </c>
      <c r="J57" s="95">
        <v>2976</v>
      </c>
      <c r="K57" s="55">
        <v>2705</v>
      </c>
      <c r="L57" s="55">
        <v>3328</v>
      </c>
      <c r="M57" s="55">
        <v>1361</v>
      </c>
    </row>
    <row r="58" spans="1:13" x14ac:dyDescent="0.2">
      <c r="A58" s="52"/>
      <c r="B58" s="54" t="s">
        <v>125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95">
        <v>0</v>
      </c>
      <c r="K58" s="55">
        <v>0</v>
      </c>
      <c r="L58" s="55">
        <v>0</v>
      </c>
      <c r="M58" s="55">
        <v>0</v>
      </c>
    </row>
    <row r="59" spans="1:13" x14ac:dyDescent="0.2">
      <c r="A59" s="52"/>
      <c r="B59" s="54" t="s">
        <v>126</v>
      </c>
      <c r="C59" s="117">
        <v>90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95">
        <v>0</v>
      </c>
      <c r="K59" s="55">
        <v>0</v>
      </c>
      <c r="L59" s="55">
        <v>0</v>
      </c>
      <c r="M59" s="55">
        <v>0</v>
      </c>
    </row>
    <row r="60" spans="1:13" x14ac:dyDescent="0.2">
      <c r="A60" s="58"/>
      <c r="B60" s="59" t="s">
        <v>127</v>
      </c>
      <c r="C60" s="117">
        <v>78</v>
      </c>
      <c r="D60" s="117">
        <v>43</v>
      </c>
      <c r="E60" s="117">
        <v>52</v>
      </c>
      <c r="F60" s="117">
        <v>62</v>
      </c>
      <c r="G60" s="117">
        <v>61</v>
      </c>
      <c r="H60" s="117">
        <v>60</v>
      </c>
      <c r="I60" s="117">
        <v>83</v>
      </c>
      <c r="J60" s="97">
        <v>91</v>
      </c>
      <c r="K60" s="60">
        <v>126</v>
      </c>
      <c r="L60" s="60">
        <v>249</v>
      </c>
      <c r="M60" s="60">
        <v>274</v>
      </c>
    </row>
    <row r="61" spans="1:13" x14ac:dyDescent="0.2">
      <c r="A61" s="71"/>
      <c r="B61" s="72" t="s">
        <v>128</v>
      </c>
      <c r="C61" s="132">
        <v>26921</v>
      </c>
      <c r="D61" s="132">
        <v>24964</v>
      </c>
      <c r="E61" s="132">
        <v>24802</v>
      </c>
      <c r="F61" s="132">
        <v>26501</v>
      </c>
      <c r="G61" s="132">
        <v>32502</v>
      </c>
      <c r="H61" s="132">
        <v>28406</v>
      </c>
      <c r="I61" s="132">
        <v>27473</v>
      </c>
      <c r="J61" s="433">
        <v>29733</v>
      </c>
      <c r="K61" s="61">
        <v>28606</v>
      </c>
      <c r="L61" s="61">
        <v>35217</v>
      </c>
      <c r="M61" s="74">
        <v>21437</v>
      </c>
    </row>
    <row r="62" spans="1:13" x14ac:dyDescent="0.2">
      <c r="A62" s="64"/>
      <c r="B62" s="64"/>
      <c r="C62" s="55"/>
      <c r="D62" s="55"/>
      <c r="E62" s="53"/>
      <c r="F62" s="61"/>
      <c r="G62" s="61"/>
      <c r="H62" s="61"/>
      <c r="I62" s="61"/>
      <c r="J62" s="96"/>
      <c r="K62" s="53"/>
      <c r="L62" s="53"/>
      <c r="M62" s="55"/>
    </row>
    <row r="63" spans="1:13" x14ac:dyDescent="0.2">
      <c r="A63" s="70" t="s">
        <v>129</v>
      </c>
      <c r="B63" s="52"/>
      <c r="C63" s="55"/>
      <c r="D63" s="55"/>
      <c r="E63" s="60"/>
      <c r="F63" s="61"/>
      <c r="G63" s="61"/>
      <c r="H63" s="61"/>
      <c r="I63" s="61"/>
      <c r="J63" s="97"/>
      <c r="K63" s="60"/>
      <c r="L63" s="60"/>
      <c r="M63" s="55"/>
    </row>
    <row r="64" spans="1:13" x14ac:dyDescent="0.2">
      <c r="A64" s="65" t="s">
        <v>122</v>
      </c>
      <c r="B64" s="66" t="s">
        <v>130</v>
      </c>
      <c r="C64" s="53">
        <v>4710</v>
      </c>
      <c r="D64" s="53">
        <v>4575</v>
      </c>
      <c r="E64" s="53">
        <v>5461</v>
      </c>
      <c r="F64" s="53">
        <v>5799</v>
      </c>
      <c r="G64" s="53">
        <v>5788</v>
      </c>
      <c r="H64" s="53">
        <v>5848</v>
      </c>
      <c r="I64" s="53">
        <v>5725</v>
      </c>
      <c r="J64" s="433">
        <v>5820</v>
      </c>
      <c r="K64" s="61">
        <v>5290</v>
      </c>
      <c r="L64" s="61">
        <v>5287</v>
      </c>
      <c r="M64" s="53">
        <v>2689</v>
      </c>
    </row>
    <row r="65" spans="1:13" x14ac:dyDescent="0.2">
      <c r="A65" s="52"/>
      <c r="B65" s="54" t="s">
        <v>101</v>
      </c>
      <c r="C65" s="55">
        <v>10292</v>
      </c>
      <c r="D65" s="55">
        <v>10070</v>
      </c>
      <c r="E65" s="55">
        <v>12020</v>
      </c>
      <c r="F65" s="55">
        <v>12760</v>
      </c>
      <c r="G65" s="55">
        <v>12737</v>
      </c>
      <c r="H65" s="55">
        <v>12867</v>
      </c>
      <c r="I65" s="55">
        <v>12592</v>
      </c>
      <c r="J65" s="433">
        <v>12797</v>
      </c>
      <c r="K65" s="61">
        <v>11634</v>
      </c>
      <c r="L65" s="61">
        <v>11631</v>
      </c>
      <c r="M65" s="55">
        <v>5913</v>
      </c>
    </row>
    <row r="66" spans="1:13" x14ac:dyDescent="0.2">
      <c r="A66" s="52"/>
      <c r="B66" s="54" t="s">
        <v>131</v>
      </c>
      <c r="C66" s="55">
        <v>15276</v>
      </c>
      <c r="D66" s="55">
        <v>15333</v>
      </c>
      <c r="E66" s="55">
        <v>18300</v>
      </c>
      <c r="F66" s="55">
        <v>19429</v>
      </c>
      <c r="G66" s="55">
        <v>19397</v>
      </c>
      <c r="H66" s="55">
        <v>19596</v>
      </c>
      <c r="I66" s="55">
        <v>19178</v>
      </c>
      <c r="J66" s="433">
        <v>19490</v>
      </c>
      <c r="K66" s="61">
        <v>17721</v>
      </c>
      <c r="L66" s="61">
        <v>17715</v>
      </c>
      <c r="M66" s="55">
        <v>9010</v>
      </c>
    </row>
    <row r="67" spans="1:13" x14ac:dyDescent="0.2">
      <c r="A67" s="58"/>
      <c r="B67" s="59" t="s">
        <v>132</v>
      </c>
      <c r="C67" s="55">
        <v>175</v>
      </c>
      <c r="D67" s="55">
        <v>454</v>
      </c>
      <c r="E67" s="55">
        <v>541</v>
      </c>
      <c r="F67" s="55">
        <v>573</v>
      </c>
      <c r="G67" s="55">
        <v>570</v>
      </c>
      <c r="H67" s="55">
        <v>577</v>
      </c>
      <c r="I67" s="55">
        <v>566</v>
      </c>
      <c r="J67" s="433">
        <v>576</v>
      </c>
      <c r="K67" s="61">
        <v>524</v>
      </c>
      <c r="L67" s="61">
        <v>523</v>
      </c>
      <c r="M67" s="60">
        <v>265</v>
      </c>
    </row>
    <row r="68" spans="1:13" x14ac:dyDescent="0.2">
      <c r="A68" s="75"/>
      <c r="B68" s="76" t="s">
        <v>128</v>
      </c>
      <c r="C68" s="74">
        <v>30453</v>
      </c>
      <c r="D68" s="74">
        <v>30432</v>
      </c>
      <c r="E68" s="74">
        <v>36322</v>
      </c>
      <c r="F68" s="74">
        <v>38561</v>
      </c>
      <c r="G68" s="74">
        <v>38492</v>
      </c>
      <c r="H68" s="74">
        <v>38888</v>
      </c>
      <c r="I68" s="74">
        <v>38061</v>
      </c>
      <c r="J68" s="98">
        <v>38683</v>
      </c>
      <c r="K68" s="74">
        <v>35169</v>
      </c>
      <c r="L68" s="74">
        <v>35156</v>
      </c>
      <c r="M68" s="55">
        <v>17877</v>
      </c>
    </row>
    <row r="69" spans="1:13" x14ac:dyDescent="0.2">
      <c r="C69" s="55"/>
      <c r="D69" s="61"/>
      <c r="E69" s="61"/>
      <c r="F69" s="61"/>
      <c r="G69" s="61"/>
      <c r="H69" s="61"/>
      <c r="I69" s="61"/>
      <c r="J69" s="433"/>
      <c r="K69" s="61"/>
      <c r="L69" s="61"/>
      <c r="M69" s="53"/>
    </row>
    <row r="70" spans="1:13" x14ac:dyDescent="0.2">
      <c r="A70" s="41" t="s">
        <v>133</v>
      </c>
      <c r="B70" s="42"/>
      <c r="C70" s="55"/>
      <c r="D70" s="61"/>
      <c r="E70" s="61"/>
      <c r="F70" s="61"/>
      <c r="G70" s="61"/>
      <c r="H70" s="61"/>
      <c r="I70" s="61"/>
      <c r="J70" s="433"/>
      <c r="K70" s="61"/>
      <c r="L70" s="61"/>
      <c r="M70" s="60"/>
    </row>
    <row r="71" spans="1:13" x14ac:dyDescent="0.2">
      <c r="A71" s="44" t="s">
        <v>122</v>
      </c>
      <c r="B71" s="45" t="s">
        <v>119</v>
      </c>
      <c r="C71" s="116">
        <v>32696</v>
      </c>
      <c r="D71" s="116">
        <v>32285</v>
      </c>
      <c r="E71" s="116">
        <v>40844</v>
      </c>
      <c r="F71" s="116">
        <v>44512</v>
      </c>
      <c r="G71" s="116">
        <v>45724</v>
      </c>
      <c r="H71" s="116">
        <v>44768</v>
      </c>
      <c r="I71" s="116">
        <v>44529</v>
      </c>
      <c r="J71" s="96">
        <v>45418</v>
      </c>
      <c r="K71" s="53">
        <v>45589</v>
      </c>
      <c r="L71" s="53">
        <v>44255</v>
      </c>
      <c r="M71" s="55">
        <v>28497</v>
      </c>
    </row>
    <row r="72" spans="1:13" x14ac:dyDescent="0.2">
      <c r="A72" s="48"/>
      <c r="B72" s="69" t="s">
        <v>120</v>
      </c>
      <c r="C72" s="117">
        <v>25430</v>
      </c>
      <c r="D72" s="117">
        <v>23607</v>
      </c>
      <c r="E72" s="117">
        <v>27137</v>
      </c>
      <c r="F72" s="117">
        <v>29004</v>
      </c>
      <c r="G72" s="117">
        <v>29586</v>
      </c>
      <c r="H72" s="117">
        <v>30311</v>
      </c>
      <c r="I72" s="117">
        <v>30396</v>
      </c>
      <c r="J72" s="97">
        <v>29998</v>
      </c>
      <c r="K72" s="60">
        <v>28569</v>
      </c>
      <c r="L72" s="60">
        <v>31369</v>
      </c>
      <c r="M72" s="55">
        <v>19669</v>
      </c>
    </row>
    <row r="73" spans="1:13" x14ac:dyDescent="0.2">
      <c r="A73" s="75"/>
      <c r="B73" s="79" t="s">
        <v>128</v>
      </c>
      <c r="C73" s="132">
        <v>58126</v>
      </c>
      <c r="D73" s="132">
        <v>55892</v>
      </c>
      <c r="E73" s="132">
        <v>67981</v>
      </c>
      <c r="F73" s="132">
        <v>73516</v>
      </c>
      <c r="G73" s="132">
        <v>75310</v>
      </c>
      <c r="H73" s="132">
        <v>75079</v>
      </c>
      <c r="I73" s="132">
        <v>74925</v>
      </c>
      <c r="J73" s="98">
        <v>75416</v>
      </c>
      <c r="K73" s="61">
        <v>74158</v>
      </c>
      <c r="L73" s="61">
        <v>75624</v>
      </c>
      <c r="M73" s="74">
        <v>48166</v>
      </c>
    </row>
    <row r="74" spans="1:13" x14ac:dyDescent="0.2">
      <c r="A74" s="56"/>
      <c r="B74" s="80"/>
      <c r="C74" s="55"/>
      <c r="D74" s="55"/>
      <c r="E74" s="53"/>
      <c r="F74" s="55"/>
      <c r="G74" s="55"/>
      <c r="H74" s="55"/>
      <c r="I74" s="55"/>
      <c r="J74" s="61"/>
      <c r="K74" s="53"/>
      <c r="L74" s="53"/>
      <c r="M74" s="55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61"/>
      <c r="K75" s="55"/>
      <c r="L75" s="55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61"/>
      <c r="K76" s="60"/>
      <c r="L76" s="60"/>
      <c r="M76" s="55"/>
    </row>
    <row r="77" spans="1:13" x14ac:dyDescent="0.2">
      <c r="A77" s="45" t="s">
        <v>122</v>
      </c>
      <c r="B77" s="45" t="s">
        <v>134</v>
      </c>
      <c r="C77" s="116">
        <v>26921</v>
      </c>
      <c r="D77" s="116">
        <v>24964</v>
      </c>
      <c r="E77" s="116">
        <v>24802</v>
      </c>
      <c r="F77" s="116">
        <v>26501</v>
      </c>
      <c r="G77" s="116">
        <v>32502</v>
      </c>
      <c r="H77" s="116">
        <v>28406</v>
      </c>
      <c r="I77" s="116">
        <v>27473</v>
      </c>
      <c r="J77" s="116">
        <v>29733</v>
      </c>
      <c r="K77" s="116">
        <v>28606</v>
      </c>
      <c r="L77" s="116">
        <v>35217</v>
      </c>
      <c r="M77" s="116">
        <v>21437</v>
      </c>
    </row>
    <row r="78" spans="1:13" x14ac:dyDescent="0.2">
      <c r="A78" s="56"/>
      <c r="B78" s="56" t="s">
        <v>135</v>
      </c>
      <c r="C78" s="117">
        <v>30453</v>
      </c>
      <c r="D78" s="117">
        <v>30432</v>
      </c>
      <c r="E78" s="117">
        <v>36322</v>
      </c>
      <c r="F78" s="117">
        <v>38561</v>
      </c>
      <c r="G78" s="117">
        <v>38492</v>
      </c>
      <c r="H78" s="117">
        <v>38888</v>
      </c>
      <c r="I78" s="117">
        <v>38061</v>
      </c>
      <c r="J78" s="117">
        <v>38683</v>
      </c>
      <c r="K78" s="117">
        <v>35169</v>
      </c>
      <c r="L78" s="117">
        <v>35156</v>
      </c>
      <c r="M78" s="117">
        <v>17877</v>
      </c>
    </row>
    <row r="79" spans="1:13" x14ac:dyDescent="0.2">
      <c r="A79" s="78"/>
      <c r="B79" s="78" t="s">
        <v>136</v>
      </c>
      <c r="C79" s="118">
        <v>58126</v>
      </c>
      <c r="D79" s="118">
        <v>55892</v>
      </c>
      <c r="E79" s="118">
        <v>67981</v>
      </c>
      <c r="F79" s="118">
        <v>73516</v>
      </c>
      <c r="G79" s="118">
        <v>75310</v>
      </c>
      <c r="H79" s="118">
        <v>75079</v>
      </c>
      <c r="I79" s="118">
        <v>74925</v>
      </c>
      <c r="J79" s="118">
        <v>75416</v>
      </c>
      <c r="K79" s="118">
        <v>74158</v>
      </c>
      <c r="L79" s="118">
        <v>75624</v>
      </c>
      <c r="M79" s="118">
        <v>48166</v>
      </c>
    </row>
    <row r="80" spans="1:13" x14ac:dyDescent="0.2">
      <c r="A80" s="75"/>
      <c r="B80" s="75" t="s">
        <v>128</v>
      </c>
      <c r="C80" s="60">
        <v>115500</v>
      </c>
      <c r="D80" s="60">
        <v>111288</v>
      </c>
      <c r="E80" s="60">
        <v>129105</v>
      </c>
      <c r="F80" s="60">
        <v>138578</v>
      </c>
      <c r="G80" s="60">
        <v>146304</v>
      </c>
      <c r="H80" s="60">
        <v>142373</v>
      </c>
      <c r="I80" s="60">
        <v>140459</v>
      </c>
      <c r="J80" s="60">
        <v>143832</v>
      </c>
      <c r="K80" s="60">
        <v>137933</v>
      </c>
      <c r="L80" s="60">
        <v>145997</v>
      </c>
      <c r="M80" s="74">
        <v>87480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</row>
    <row r="84" spans="1:13" x14ac:dyDescent="0.2">
      <c r="A84" s="65" t="s">
        <v>122</v>
      </c>
      <c r="B84" s="66" t="s">
        <v>88</v>
      </c>
      <c r="C84" s="175">
        <f>C91-SUM(C85:C90)</f>
        <v>1488</v>
      </c>
      <c r="D84" s="175">
        <f t="shared" ref="D84:I84" si="0">D91-SUM(D85:D90)</f>
        <v>1437</v>
      </c>
      <c r="E84" s="175">
        <f t="shared" si="0"/>
        <v>1394</v>
      </c>
      <c r="F84" s="175">
        <f t="shared" si="0"/>
        <v>1246</v>
      </c>
      <c r="G84" s="175">
        <f t="shared" si="0"/>
        <v>1282</v>
      </c>
      <c r="H84" s="175">
        <f t="shared" si="0"/>
        <v>1206</v>
      </c>
      <c r="I84" s="175">
        <f t="shared" si="0"/>
        <v>1224</v>
      </c>
      <c r="J84" s="175">
        <f t="shared" ref="J84:K84" si="1">J91-SUM(J85:J90)</f>
        <v>1303</v>
      </c>
      <c r="K84" s="175">
        <f t="shared" si="1"/>
        <v>1260</v>
      </c>
      <c r="L84" s="175">
        <f t="shared" ref="L84:M84" si="2">L91-SUM(L85:L90)</f>
        <v>1445</v>
      </c>
      <c r="M84" s="175">
        <f t="shared" si="2"/>
        <v>752</v>
      </c>
    </row>
    <row r="85" spans="1:13" x14ac:dyDescent="0.2">
      <c r="A85" s="52"/>
      <c r="B85" s="54" t="s">
        <v>89</v>
      </c>
      <c r="C85" s="57">
        <f>ROUND(C$91*C55/C$61,0)</f>
        <v>9487</v>
      </c>
      <c r="D85" s="57">
        <f t="shared" ref="D85:I85" si="3">ROUND(D$91*D55/D$61,0)</f>
        <v>9891</v>
      </c>
      <c r="E85" s="57">
        <f t="shared" si="3"/>
        <v>10528</v>
      </c>
      <c r="F85" s="57">
        <f t="shared" si="3"/>
        <v>10867</v>
      </c>
      <c r="G85" s="57">
        <f t="shared" si="3"/>
        <v>11704</v>
      </c>
      <c r="H85" s="57">
        <f t="shared" si="3"/>
        <v>11058</v>
      </c>
      <c r="I85" s="57">
        <f t="shared" si="3"/>
        <v>10494</v>
      </c>
      <c r="J85" s="57">
        <f t="shared" ref="J85:K85" si="4">ROUND(J$91*J55/J$61,0)</f>
        <v>11074</v>
      </c>
      <c r="K85" s="57">
        <f t="shared" si="4"/>
        <v>10765</v>
      </c>
      <c r="L85" s="57">
        <f t="shared" ref="L85:M85" si="5">ROUND(L$91*L55/L$61,0)</f>
        <v>12619</v>
      </c>
      <c r="M85" s="57">
        <f t="shared" si="5"/>
        <v>6489</v>
      </c>
    </row>
    <row r="86" spans="1:13" x14ac:dyDescent="0.2">
      <c r="A86" s="52"/>
      <c r="B86" s="54" t="s">
        <v>90</v>
      </c>
      <c r="C86" s="57">
        <f t="shared" ref="C86:I90" si="6">ROUND(C$91*C56/C$61,0)</f>
        <v>5371</v>
      </c>
      <c r="D86" s="57">
        <f t="shared" si="6"/>
        <v>4116</v>
      </c>
      <c r="E86" s="57">
        <f t="shared" si="6"/>
        <v>4354</v>
      </c>
      <c r="F86" s="57">
        <f t="shared" si="6"/>
        <v>4572</v>
      </c>
      <c r="G86" s="57">
        <f t="shared" si="6"/>
        <v>6170</v>
      </c>
      <c r="H86" s="57">
        <f t="shared" si="6"/>
        <v>3380</v>
      </c>
      <c r="I86" s="57">
        <f t="shared" si="6"/>
        <v>3288</v>
      </c>
      <c r="J86" s="57">
        <f t="shared" ref="J86:K86" si="7">ROUND(J$91*J56/J$61,0)</f>
        <v>4034</v>
      </c>
      <c r="K86" s="57">
        <f t="shared" si="7"/>
        <v>4774</v>
      </c>
      <c r="L86" s="57">
        <f t="shared" ref="L86:M86" si="8">ROUND(L$91*L56/L$61,0)</f>
        <v>4996</v>
      </c>
      <c r="M86" s="57">
        <f t="shared" si="8"/>
        <v>3028</v>
      </c>
    </row>
    <row r="87" spans="1:13" x14ac:dyDescent="0.2">
      <c r="A87" s="52"/>
      <c r="B87" s="54" t="s">
        <v>91</v>
      </c>
      <c r="C87" s="57">
        <f t="shared" si="6"/>
        <v>1601</v>
      </c>
      <c r="D87" s="57">
        <f t="shared" si="6"/>
        <v>1388</v>
      </c>
      <c r="E87" s="57">
        <f t="shared" si="6"/>
        <v>1574</v>
      </c>
      <c r="F87" s="57">
        <f t="shared" si="6"/>
        <v>1845</v>
      </c>
      <c r="G87" s="57">
        <f t="shared" si="6"/>
        <v>1838</v>
      </c>
      <c r="H87" s="57">
        <f t="shared" si="6"/>
        <v>1870</v>
      </c>
      <c r="I87" s="57">
        <f t="shared" si="6"/>
        <v>1713</v>
      </c>
      <c r="J87" s="57">
        <f t="shared" ref="J87:K87" si="9">ROUND(J$91*J57/J$61,0)</f>
        <v>1832</v>
      </c>
      <c r="K87" s="57">
        <f t="shared" si="9"/>
        <v>1763</v>
      </c>
      <c r="L87" s="57">
        <f t="shared" ref="L87:M87" si="10">ROUND(L$91*L57/L$61,0)</f>
        <v>2005</v>
      </c>
      <c r="M87" s="57">
        <f t="shared" si="10"/>
        <v>706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60</v>
      </c>
      <c r="D89" s="57">
        <f t="shared" si="6"/>
        <v>0</v>
      </c>
      <c r="E89" s="57">
        <f t="shared" si="6"/>
        <v>0</v>
      </c>
      <c r="F89" s="57">
        <f t="shared" si="6"/>
        <v>0</v>
      </c>
      <c r="G89" s="57">
        <f t="shared" si="6"/>
        <v>0</v>
      </c>
      <c r="H89" s="57">
        <f t="shared" si="6"/>
        <v>0</v>
      </c>
      <c r="I89" s="57">
        <f t="shared" si="6"/>
        <v>0</v>
      </c>
      <c r="J89" s="57">
        <f t="shared" ref="J89:K89" si="13">ROUND(J$91*J59/J$61,0)</f>
        <v>0</v>
      </c>
      <c r="K89" s="57">
        <f t="shared" si="13"/>
        <v>0</v>
      </c>
      <c r="L89" s="57">
        <f t="shared" ref="L89:M89" si="14">ROUND(L$91*L59/L$61,0)</f>
        <v>0</v>
      </c>
      <c r="M89" s="57">
        <f t="shared" si="14"/>
        <v>0</v>
      </c>
    </row>
    <row r="90" spans="1:13" x14ac:dyDescent="0.2">
      <c r="A90" s="58"/>
      <c r="B90" s="59" t="s">
        <v>94</v>
      </c>
      <c r="C90" s="57">
        <f t="shared" si="6"/>
        <v>52</v>
      </c>
      <c r="D90" s="57">
        <f t="shared" si="6"/>
        <v>29</v>
      </c>
      <c r="E90" s="57">
        <f t="shared" si="6"/>
        <v>38</v>
      </c>
      <c r="F90" s="57">
        <f t="shared" si="6"/>
        <v>43</v>
      </c>
      <c r="G90" s="57">
        <f t="shared" si="6"/>
        <v>39</v>
      </c>
      <c r="H90" s="57">
        <f t="shared" si="6"/>
        <v>37</v>
      </c>
      <c r="I90" s="57">
        <f t="shared" si="6"/>
        <v>51</v>
      </c>
      <c r="J90" s="57">
        <f t="shared" ref="J90:K90" si="15">ROUND(J$91*J60/J$61,0)</f>
        <v>56</v>
      </c>
      <c r="K90" s="57">
        <f t="shared" si="15"/>
        <v>82</v>
      </c>
      <c r="L90" s="57">
        <f t="shared" ref="L90:M90" si="16">ROUND(L$91*L60/L$61,0)</f>
        <v>150</v>
      </c>
      <c r="M90" s="57">
        <f t="shared" si="16"/>
        <v>142</v>
      </c>
    </row>
    <row r="91" spans="1:13" x14ac:dyDescent="0.2">
      <c r="A91" s="71"/>
      <c r="B91" s="72" t="s">
        <v>128</v>
      </c>
      <c r="C91" s="301">
        <f>C106</f>
        <v>18059</v>
      </c>
      <c r="D91" s="301">
        <f t="shared" ref="D91:I91" si="17">D106</f>
        <v>16861</v>
      </c>
      <c r="E91" s="301">
        <f t="shared" si="17"/>
        <v>17888</v>
      </c>
      <c r="F91" s="301">
        <f t="shared" si="17"/>
        <v>18573</v>
      </c>
      <c r="G91" s="301">
        <f t="shared" si="17"/>
        <v>21033</v>
      </c>
      <c r="H91" s="301">
        <f t="shared" si="17"/>
        <v>17551</v>
      </c>
      <c r="I91" s="301">
        <f t="shared" si="17"/>
        <v>16770</v>
      </c>
      <c r="J91" s="301">
        <f t="shared" ref="J91:K91" si="18">J106</f>
        <v>18299</v>
      </c>
      <c r="K91" s="301">
        <f t="shared" si="18"/>
        <v>18644</v>
      </c>
      <c r="L91" s="301">
        <f t="shared" ref="L91:M91" si="19">L106</f>
        <v>21215</v>
      </c>
      <c r="M91" s="301">
        <f t="shared" si="19"/>
        <v>11117</v>
      </c>
    </row>
    <row r="92" spans="1:13" x14ac:dyDescent="0.2">
      <c r="A92" s="64"/>
      <c r="B92" s="64"/>
      <c r="C92" s="77" t="s">
        <v>453</v>
      </c>
      <c r="D92" s="77"/>
      <c r="E92" s="217"/>
      <c r="F92" s="217"/>
      <c r="G92" s="217"/>
      <c r="H92" s="217"/>
      <c r="I92" s="217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3049</v>
      </c>
      <c r="D94" s="175">
        <f t="shared" ref="D94:I94" si="20">D98-SUM(D95:D97)</f>
        <v>3030</v>
      </c>
      <c r="E94" s="175">
        <f t="shared" si="20"/>
        <v>3589</v>
      </c>
      <c r="F94" s="175">
        <f t="shared" si="20"/>
        <v>3773</v>
      </c>
      <c r="G94" s="175">
        <f t="shared" si="20"/>
        <v>3789</v>
      </c>
      <c r="H94" s="175">
        <f t="shared" si="20"/>
        <v>4020</v>
      </c>
      <c r="I94" s="175">
        <f t="shared" si="20"/>
        <v>4462</v>
      </c>
      <c r="J94" s="175">
        <f t="shared" ref="J94:K94" si="21">J98-SUM(J95:J97)</f>
        <v>4543</v>
      </c>
      <c r="K94" s="175">
        <f t="shared" si="21"/>
        <v>4115</v>
      </c>
      <c r="L94" s="175">
        <f t="shared" ref="L94:M94" si="22">L98-SUM(L95:L97)</f>
        <v>4372</v>
      </c>
      <c r="M94" s="175">
        <f t="shared" si="22"/>
        <v>3998</v>
      </c>
    </row>
    <row r="95" spans="1:13" x14ac:dyDescent="0.2">
      <c r="A95" s="52"/>
      <c r="B95" s="54" t="s">
        <v>101</v>
      </c>
      <c r="C95" s="57">
        <f>ROUND(C$98*C65/C$68,0)</f>
        <v>6663</v>
      </c>
      <c r="D95" s="57">
        <f t="shared" ref="D95:I95" si="23">ROUND(D$98*D65/D$68,0)</f>
        <v>6669</v>
      </c>
      <c r="E95" s="57">
        <f t="shared" si="23"/>
        <v>7902</v>
      </c>
      <c r="F95" s="57">
        <f t="shared" si="23"/>
        <v>8301</v>
      </c>
      <c r="G95" s="57">
        <f t="shared" si="23"/>
        <v>8337</v>
      </c>
      <c r="H95" s="57">
        <f t="shared" si="23"/>
        <v>8845</v>
      </c>
      <c r="I95" s="57">
        <f t="shared" si="23"/>
        <v>9813</v>
      </c>
      <c r="J95" s="57">
        <f t="shared" ref="J95:K95" si="24">ROUND(J$98*J65/J$68,0)</f>
        <v>9986</v>
      </c>
      <c r="K95" s="57">
        <f t="shared" si="24"/>
        <v>9050</v>
      </c>
      <c r="L95" s="57">
        <f t="shared" ref="L95:M95" si="25">ROUND(L$98*L65/L$68,0)</f>
        <v>9617</v>
      </c>
      <c r="M95" s="57">
        <f t="shared" si="25"/>
        <v>8792</v>
      </c>
    </row>
    <row r="96" spans="1:13" x14ac:dyDescent="0.2">
      <c r="A96" s="52"/>
      <c r="B96" s="54" t="s">
        <v>102</v>
      </c>
      <c r="C96" s="57">
        <f t="shared" ref="C96:I97" si="26">ROUND(C$98*C66/C$68,0)</f>
        <v>9889</v>
      </c>
      <c r="D96" s="57">
        <f t="shared" si="26"/>
        <v>10154</v>
      </c>
      <c r="E96" s="57">
        <f t="shared" si="26"/>
        <v>12030</v>
      </c>
      <c r="F96" s="57">
        <f t="shared" si="26"/>
        <v>12640</v>
      </c>
      <c r="G96" s="57">
        <f t="shared" si="26"/>
        <v>12697</v>
      </c>
      <c r="H96" s="57">
        <f t="shared" si="26"/>
        <v>13470</v>
      </c>
      <c r="I96" s="57">
        <f t="shared" si="26"/>
        <v>14945</v>
      </c>
      <c r="J96" s="57">
        <f t="shared" ref="J96:K96" si="27">ROUND(J$98*J66/J$68,0)</f>
        <v>15209</v>
      </c>
      <c r="K96" s="57">
        <f t="shared" si="27"/>
        <v>13785</v>
      </c>
      <c r="L96" s="57">
        <f t="shared" ref="L96:M96" si="28">ROUND(L$98*L66/L$68,0)</f>
        <v>14647</v>
      </c>
      <c r="M96" s="57">
        <f t="shared" si="28"/>
        <v>13396</v>
      </c>
    </row>
    <row r="97" spans="1:13" x14ac:dyDescent="0.2">
      <c r="A97" s="58"/>
      <c r="B97" s="59" t="s">
        <v>94</v>
      </c>
      <c r="C97" s="57">
        <f t="shared" si="26"/>
        <v>113</v>
      </c>
      <c r="D97" s="57">
        <f t="shared" si="26"/>
        <v>301</v>
      </c>
      <c r="E97" s="57">
        <f t="shared" si="26"/>
        <v>356</v>
      </c>
      <c r="F97" s="57">
        <f t="shared" si="26"/>
        <v>373</v>
      </c>
      <c r="G97" s="57">
        <f t="shared" si="26"/>
        <v>373</v>
      </c>
      <c r="H97" s="57">
        <f t="shared" si="26"/>
        <v>397</v>
      </c>
      <c r="I97" s="57">
        <f t="shared" si="26"/>
        <v>441</v>
      </c>
      <c r="J97" s="57">
        <f t="shared" ref="J97:K97" si="29">ROUND(J$98*J67/J$68,0)</f>
        <v>449</v>
      </c>
      <c r="K97" s="57">
        <f t="shared" si="29"/>
        <v>408</v>
      </c>
      <c r="L97" s="57">
        <f t="shared" ref="L97:M97" si="30">ROUND(L$98*L67/L$68,0)</f>
        <v>432</v>
      </c>
      <c r="M97" s="57">
        <f t="shared" si="30"/>
        <v>394</v>
      </c>
    </row>
    <row r="98" spans="1:13" x14ac:dyDescent="0.2">
      <c r="A98" s="75"/>
      <c r="B98" s="76" t="s">
        <v>128</v>
      </c>
      <c r="C98" s="301">
        <f>C107</f>
        <v>19714</v>
      </c>
      <c r="D98" s="301">
        <f t="shared" ref="D98:I98" si="31">D107</f>
        <v>20154</v>
      </c>
      <c r="E98" s="301">
        <f t="shared" si="31"/>
        <v>23877</v>
      </c>
      <c r="F98" s="301">
        <f t="shared" si="31"/>
        <v>25087</v>
      </c>
      <c r="G98" s="301">
        <f t="shared" si="31"/>
        <v>25196</v>
      </c>
      <c r="H98" s="301">
        <f t="shared" si="31"/>
        <v>26732</v>
      </c>
      <c r="I98" s="301">
        <f t="shared" si="31"/>
        <v>29661</v>
      </c>
      <c r="J98" s="301">
        <f t="shared" ref="J98:K98" si="32">J107</f>
        <v>30187</v>
      </c>
      <c r="K98" s="301">
        <f t="shared" si="32"/>
        <v>27358</v>
      </c>
      <c r="L98" s="301">
        <f t="shared" ref="L98:M98" si="33">L107</f>
        <v>29068</v>
      </c>
      <c r="M98" s="301">
        <f t="shared" si="33"/>
        <v>26580</v>
      </c>
    </row>
    <row r="99" spans="1:13" x14ac:dyDescent="0.2">
      <c r="C99" s="77"/>
      <c r="D99" s="77"/>
      <c r="E99" s="217"/>
      <c r="F99" s="217"/>
      <c r="G99" s="217"/>
      <c r="H99" s="217"/>
      <c r="I99" s="217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</row>
    <row r="101" spans="1:13" x14ac:dyDescent="0.2">
      <c r="A101" s="44" t="s">
        <v>122</v>
      </c>
      <c r="B101" s="45" t="s">
        <v>119</v>
      </c>
      <c r="C101" s="175">
        <f>C103-C102</f>
        <v>29622</v>
      </c>
      <c r="D101" s="175">
        <f t="shared" ref="D101:I101" si="34">D103-D102</f>
        <v>28666</v>
      </c>
      <c r="E101" s="175">
        <f t="shared" si="34"/>
        <v>35047</v>
      </c>
      <c r="F101" s="175">
        <f t="shared" si="34"/>
        <v>37093</v>
      </c>
      <c r="G101" s="175">
        <f t="shared" si="34"/>
        <v>37124</v>
      </c>
      <c r="H101" s="175">
        <f t="shared" si="34"/>
        <v>36845</v>
      </c>
      <c r="I101" s="175">
        <f t="shared" si="34"/>
        <v>37825</v>
      </c>
      <c r="J101" s="175">
        <f t="shared" ref="J101:K101" si="35">J103-J102</f>
        <v>38244</v>
      </c>
      <c r="K101" s="175">
        <f t="shared" si="35"/>
        <v>36330</v>
      </c>
      <c r="L101" s="175">
        <f t="shared" ref="L101:M101" si="36">L103-L102</f>
        <v>35595</v>
      </c>
      <c r="M101" s="175">
        <f t="shared" si="36"/>
        <v>23535</v>
      </c>
    </row>
    <row r="102" spans="1:13" x14ac:dyDescent="0.2">
      <c r="A102" s="48"/>
      <c r="B102" s="69" t="s">
        <v>120</v>
      </c>
      <c r="C102" s="62">
        <f>ROUND(C$103*C72/C$73,0)</f>
        <v>23039</v>
      </c>
      <c r="D102" s="62">
        <f t="shared" ref="D102:I102" si="37">ROUND(D$103*D72/D$73,0)</f>
        <v>20960</v>
      </c>
      <c r="E102" s="62">
        <f t="shared" si="37"/>
        <v>23285</v>
      </c>
      <c r="F102" s="62">
        <f t="shared" si="37"/>
        <v>24170</v>
      </c>
      <c r="G102" s="62">
        <f t="shared" si="37"/>
        <v>24022</v>
      </c>
      <c r="H102" s="62">
        <f t="shared" si="37"/>
        <v>24946</v>
      </c>
      <c r="I102" s="62">
        <f t="shared" si="37"/>
        <v>25819</v>
      </c>
      <c r="J102" s="62">
        <f t="shared" ref="J102:K102" si="38">ROUND(J$103*J72/J$73,0)</f>
        <v>25259</v>
      </c>
      <c r="K102" s="62">
        <f t="shared" si="38"/>
        <v>22767</v>
      </c>
      <c r="L102" s="62">
        <f t="shared" ref="L102:M102" si="39">ROUND(L$103*L72/L$73,0)</f>
        <v>25230</v>
      </c>
      <c r="M102" s="62">
        <f t="shared" si="39"/>
        <v>16244</v>
      </c>
    </row>
    <row r="103" spans="1:13" x14ac:dyDescent="0.2">
      <c r="A103" s="75"/>
      <c r="B103" s="79" t="s">
        <v>128</v>
      </c>
      <c r="C103" s="301">
        <f>C108</f>
        <v>52661</v>
      </c>
      <c r="D103" s="301">
        <f t="shared" ref="D103:I103" si="40">D108</f>
        <v>49626</v>
      </c>
      <c r="E103" s="301">
        <f t="shared" si="40"/>
        <v>58332</v>
      </c>
      <c r="F103" s="301">
        <f t="shared" si="40"/>
        <v>61263</v>
      </c>
      <c r="G103" s="301">
        <f t="shared" si="40"/>
        <v>61146</v>
      </c>
      <c r="H103" s="301">
        <f t="shared" si="40"/>
        <v>61791</v>
      </c>
      <c r="I103" s="301">
        <f t="shared" si="40"/>
        <v>63644</v>
      </c>
      <c r="J103" s="301">
        <f t="shared" ref="J103:K103" si="41">J108</f>
        <v>63503</v>
      </c>
      <c r="K103" s="301">
        <f t="shared" si="41"/>
        <v>59097</v>
      </c>
      <c r="L103" s="301">
        <f t="shared" ref="L103:M103" si="42">L108</f>
        <v>60825</v>
      </c>
      <c r="M103" s="301">
        <f t="shared" si="42"/>
        <v>39779</v>
      </c>
    </row>
    <row r="104" spans="1:13" x14ac:dyDescent="0.2">
      <c r="A104" s="56"/>
      <c r="B104" s="80"/>
      <c r="C104" s="77"/>
      <c r="D104" s="77"/>
      <c r="E104" s="217"/>
      <c r="F104" s="217"/>
      <c r="G104" s="217"/>
      <c r="H104" s="217"/>
      <c r="I104" s="217"/>
    </row>
    <row r="105" spans="1:13" x14ac:dyDescent="0.2">
      <c r="A105" s="41" t="s">
        <v>451</v>
      </c>
      <c r="C105" s="56"/>
      <c r="D105" s="217"/>
      <c r="E105" s="217"/>
    </row>
    <row r="106" spans="1:13" x14ac:dyDescent="0.2">
      <c r="A106" s="129" t="s">
        <v>122</v>
      </c>
      <c r="B106" s="129" t="s">
        <v>134</v>
      </c>
      <c r="C106" s="175">
        <f>地域観光消費2!D37</f>
        <v>18059</v>
      </c>
      <c r="D106" s="175">
        <f>地域観光消費2!E37</f>
        <v>16861</v>
      </c>
      <c r="E106" s="175">
        <f>地域観光消費2!F37</f>
        <v>17888</v>
      </c>
      <c r="F106" s="175">
        <f>地域観光消費2!G37</f>
        <v>18573</v>
      </c>
      <c r="G106" s="175">
        <f>地域観光消費2!H37</f>
        <v>21033</v>
      </c>
      <c r="H106" s="175">
        <f>地域観光消費2!I37</f>
        <v>17551</v>
      </c>
      <c r="I106" s="175">
        <f>地域観光消費2!J37</f>
        <v>16770</v>
      </c>
      <c r="J106" s="175">
        <f>地域観光消費2!K37</f>
        <v>18299</v>
      </c>
      <c r="K106" s="175">
        <f>地域観光消費2!L37</f>
        <v>18644</v>
      </c>
      <c r="L106" s="175">
        <f>地域観光消費2!M37</f>
        <v>21215</v>
      </c>
      <c r="M106" s="175">
        <f>地域観光消費2!N37</f>
        <v>11117</v>
      </c>
    </row>
    <row r="107" spans="1:13" x14ac:dyDescent="0.2">
      <c r="A107" s="85"/>
      <c r="B107" s="85" t="s">
        <v>135</v>
      </c>
      <c r="C107" s="57">
        <f>地域観光消費2!D38</f>
        <v>19714</v>
      </c>
      <c r="D107" s="57">
        <f>地域観光消費2!E38</f>
        <v>20154</v>
      </c>
      <c r="E107" s="57">
        <f>地域観光消費2!F38</f>
        <v>23877</v>
      </c>
      <c r="F107" s="57">
        <f>地域観光消費2!G38</f>
        <v>25087</v>
      </c>
      <c r="G107" s="57">
        <f>地域観光消費2!H38</f>
        <v>25196</v>
      </c>
      <c r="H107" s="57">
        <f>地域観光消費2!I38</f>
        <v>26732</v>
      </c>
      <c r="I107" s="57">
        <f>地域観光消費2!J38</f>
        <v>29661</v>
      </c>
      <c r="J107" s="57">
        <f>地域観光消費2!K38</f>
        <v>30187</v>
      </c>
      <c r="K107" s="57">
        <f>地域観光消費2!L38</f>
        <v>27358</v>
      </c>
      <c r="L107" s="57">
        <f>地域観光消費2!M38</f>
        <v>29068</v>
      </c>
      <c r="M107" s="57">
        <f>地域観光消費2!N38</f>
        <v>26580</v>
      </c>
    </row>
    <row r="108" spans="1:13" x14ac:dyDescent="0.2">
      <c r="A108" s="130"/>
      <c r="B108" s="130" t="s">
        <v>136</v>
      </c>
      <c r="C108" s="62">
        <f>地域観光消費2!D39</f>
        <v>52661</v>
      </c>
      <c r="D108" s="62">
        <f>地域観光消費2!E39</f>
        <v>49626</v>
      </c>
      <c r="E108" s="62">
        <f>地域観光消費2!F39</f>
        <v>58332</v>
      </c>
      <c r="F108" s="62">
        <f>地域観光消費2!G39</f>
        <v>61263</v>
      </c>
      <c r="G108" s="62">
        <f>地域観光消費2!H39</f>
        <v>61146</v>
      </c>
      <c r="H108" s="62">
        <f>地域観光消費2!I39</f>
        <v>61791</v>
      </c>
      <c r="I108" s="62">
        <f>地域観光消費2!J39</f>
        <v>63644</v>
      </c>
      <c r="J108" s="62">
        <f>地域観光消費2!K39</f>
        <v>63503</v>
      </c>
      <c r="K108" s="62">
        <f>地域観光消費2!L39</f>
        <v>59097</v>
      </c>
      <c r="L108" s="62">
        <f>地域観光消費2!M39</f>
        <v>60825</v>
      </c>
      <c r="M108" s="62">
        <f>地域観光消費2!N39</f>
        <v>39779</v>
      </c>
    </row>
    <row r="109" spans="1:13" x14ac:dyDescent="0.2">
      <c r="A109" s="131"/>
      <c r="B109" s="131" t="s">
        <v>128</v>
      </c>
      <c r="C109" s="62">
        <f>SUM(C106:C108)</f>
        <v>90434</v>
      </c>
      <c r="D109" s="62">
        <f t="shared" ref="D109:I109" si="43">SUM(D106:D108)</f>
        <v>86641</v>
      </c>
      <c r="E109" s="62">
        <f t="shared" si="43"/>
        <v>100097</v>
      </c>
      <c r="F109" s="62">
        <f t="shared" si="43"/>
        <v>104923</v>
      </c>
      <c r="G109" s="62">
        <f t="shared" si="43"/>
        <v>107375</v>
      </c>
      <c r="H109" s="62">
        <f t="shared" si="43"/>
        <v>106074</v>
      </c>
      <c r="I109" s="62">
        <f t="shared" si="43"/>
        <v>110075</v>
      </c>
      <c r="J109" s="62">
        <f t="shared" ref="J109:K109" si="44">SUM(J106:J108)</f>
        <v>111989</v>
      </c>
      <c r="K109" s="62">
        <f t="shared" si="44"/>
        <v>105099</v>
      </c>
      <c r="L109" s="62">
        <f t="shared" ref="L109:M109" si="45">SUM(L106:L108)</f>
        <v>111108</v>
      </c>
      <c r="M109" s="62">
        <f t="shared" si="45"/>
        <v>77476</v>
      </c>
    </row>
    <row r="111" spans="1:13" x14ac:dyDescent="0.2">
      <c r="C111" s="61"/>
      <c r="D111" s="61"/>
      <c r="E111" s="61"/>
      <c r="F111" s="61"/>
      <c r="G111" s="61"/>
      <c r="H111" s="61"/>
      <c r="I111" s="61"/>
    </row>
    <row r="112" spans="1:13" x14ac:dyDescent="0.2">
      <c r="A112" s="128" t="s">
        <v>13</v>
      </c>
      <c r="B112" s="45" t="s">
        <v>206</v>
      </c>
      <c r="C112" s="53">
        <f>市町入込数2!D35</f>
        <v>2986000</v>
      </c>
      <c r="D112" s="53">
        <f>市町入込数2!E35</f>
        <v>3021400</v>
      </c>
      <c r="E112" s="53">
        <f>市町入込数2!F35</f>
        <v>2964500</v>
      </c>
      <c r="F112" s="53">
        <f>市町入込数2!G35</f>
        <v>2993300</v>
      </c>
      <c r="G112" s="53">
        <f>市町入込数2!H35</f>
        <v>3066500</v>
      </c>
      <c r="H112" s="53">
        <f>市町入込数2!I35</f>
        <v>2906800</v>
      </c>
      <c r="I112" s="53">
        <f>市町入込数2!J35</f>
        <v>2832500</v>
      </c>
      <c r="J112" s="53">
        <f>市町入込数2!K35</f>
        <v>2791000</v>
      </c>
      <c r="K112" s="53">
        <f>市町入込数2!L35</f>
        <v>2721900</v>
      </c>
      <c r="L112" s="53">
        <f>市町入込数2!M35</f>
        <v>2754400</v>
      </c>
      <c r="M112" s="53">
        <f>市町入込数2!N35</f>
        <v>1378000</v>
      </c>
    </row>
    <row r="113" spans="1:13" x14ac:dyDescent="0.2">
      <c r="A113" s="89"/>
      <c r="B113" s="78" t="s">
        <v>207</v>
      </c>
      <c r="C113" s="60">
        <f>市町入込数2!O35</f>
        <v>1053000</v>
      </c>
      <c r="D113" s="60">
        <f>市町入込数2!P35</f>
        <v>1104000</v>
      </c>
      <c r="E113" s="60">
        <f>市町入込数2!Q35</f>
        <v>1082000</v>
      </c>
      <c r="F113" s="60">
        <f>市町入込数2!R35</f>
        <v>1095000</v>
      </c>
      <c r="G113" s="60">
        <f>市町入込数2!S35</f>
        <v>1187000</v>
      </c>
      <c r="H113" s="60">
        <f>市町入込数2!T35</f>
        <v>1167000</v>
      </c>
      <c r="I113" s="60">
        <f>市町入込数2!U35</f>
        <v>1138000</v>
      </c>
      <c r="J113" s="60">
        <f>市町入込数2!V35</f>
        <v>1134000</v>
      </c>
      <c r="K113" s="60">
        <f>市町入込数2!W35</f>
        <v>1112000</v>
      </c>
      <c r="L113" s="60">
        <f>市町入込数2!X35</f>
        <v>1104000</v>
      </c>
      <c r="M113" s="60">
        <f>市町入込数2!Y35</f>
        <v>587000</v>
      </c>
    </row>
    <row r="114" spans="1:13" x14ac:dyDescent="0.2">
      <c r="A114" s="45"/>
      <c r="B114" s="45" t="s">
        <v>199</v>
      </c>
      <c r="C114" s="53">
        <v>122</v>
      </c>
      <c r="D114" s="53">
        <v>127</v>
      </c>
      <c r="E114" s="53">
        <v>125</v>
      </c>
      <c r="F114" s="53">
        <v>124</v>
      </c>
      <c r="G114" s="53">
        <v>129</v>
      </c>
      <c r="H114" s="53">
        <v>120</v>
      </c>
      <c r="I114" s="96">
        <v>116</v>
      </c>
      <c r="J114" s="86">
        <f>宿泊者数!AG19</f>
        <v>115</v>
      </c>
      <c r="K114" s="86">
        <f>宿泊者数!AG42</f>
        <v>115</v>
      </c>
      <c r="L114" s="86">
        <f>宿泊者数!AG65</f>
        <v>128</v>
      </c>
      <c r="M114" s="86">
        <f>宿泊者数!AG88</f>
        <v>63</v>
      </c>
    </row>
    <row r="115" spans="1:13" x14ac:dyDescent="0.2">
      <c r="A115" s="56"/>
      <c r="B115" s="56" t="s">
        <v>200</v>
      </c>
      <c r="C115" s="55">
        <v>616</v>
      </c>
      <c r="D115" s="55">
        <v>663</v>
      </c>
      <c r="E115" s="55">
        <v>678</v>
      </c>
      <c r="F115" s="55">
        <v>684</v>
      </c>
      <c r="G115" s="55">
        <v>746</v>
      </c>
      <c r="H115" s="55">
        <v>760</v>
      </c>
      <c r="I115" s="95">
        <v>728</v>
      </c>
      <c r="J115" s="86">
        <f>宿泊者数!AG20</f>
        <v>722</v>
      </c>
      <c r="K115" s="86">
        <f>宿泊者数!AG43</f>
        <v>710</v>
      </c>
      <c r="L115" s="86">
        <f>宿泊者数!AG66</f>
        <v>748</v>
      </c>
      <c r="M115" s="86">
        <f>宿泊者数!AG89</f>
        <v>394</v>
      </c>
    </row>
    <row r="116" spans="1:13" x14ac:dyDescent="0.2">
      <c r="A116" s="56"/>
      <c r="B116" s="56" t="s">
        <v>201</v>
      </c>
      <c r="C116" s="55">
        <v>272</v>
      </c>
      <c r="D116" s="55">
        <v>271</v>
      </c>
      <c r="E116" s="55">
        <v>238</v>
      </c>
      <c r="F116" s="55">
        <v>246</v>
      </c>
      <c r="G116" s="55">
        <v>274</v>
      </c>
      <c r="H116" s="55">
        <v>246</v>
      </c>
      <c r="I116" s="95">
        <v>253</v>
      </c>
      <c r="J116" s="86">
        <f>宿泊者数!AG21</f>
        <v>255</v>
      </c>
      <c r="K116" s="86">
        <f>宿泊者数!AG44</f>
        <v>244</v>
      </c>
      <c r="L116" s="86">
        <f>宿泊者数!AG67</f>
        <v>228</v>
      </c>
      <c r="M116" s="86">
        <f>宿泊者数!AG90</f>
        <v>130</v>
      </c>
    </row>
    <row r="117" spans="1:13" x14ac:dyDescent="0.2">
      <c r="A117" s="56"/>
      <c r="B117" s="56" t="s">
        <v>202</v>
      </c>
      <c r="C117" s="55">
        <v>43</v>
      </c>
      <c r="D117" s="55">
        <v>43</v>
      </c>
      <c r="E117" s="55">
        <v>41</v>
      </c>
      <c r="F117" s="55">
        <v>41</v>
      </c>
      <c r="G117" s="55">
        <v>38</v>
      </c>
      <c r="H117" s="55">
        <v>40</v>
      </c>
      <c r="I117" s="95">
        <v>41</v>
      </c>
      <c r="J117" s="86">
        <f>宿泊者数!AG22</f>
        <v>42</v>
      </c>
      <c r="K117" s="86">
        <f>宿泊者数!AG45</f>
        <v>43</v>
      </c>
      <c r="L117" s="86">
        <f>宿泊者数!AG68</f>
        <v>0</v>
      </c>
      <c r="M117" s="86">
        <f>宿泊者数!AG91</f>
        <v>0</v>
      </c>
    </row>
    <row r="118" spans="1:13" x14ac:dyDescent="0.2">
      <c r="A118" s="56"/>
      <c r="B118" s="56" t="s">
        <v>203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95">
        <v>0</v>
      </c>
      <c r="J118" s="86">
        <f>宿泊者数!AG23</f>
        <v>0</v>
      </c>
      <c r="K118" s="86">
        <f>宿泊者数!AG46</f>
        <v>0</v>
      </c>
      <c r="L118" s="86">
        <f>宿泊者数!AG69</f>
        <v>0</v>
      </c>
      <c r="M118" s="86">
        <f>宿泊者数!AG92</f>
        <v>0</v>
      </c>
    </row>
    <row r="119" spans="1:13" x14ac:dyDescent="0.2">
      <c r="A119" s="56"/>
      <c r="B119" s="56" t="s">
        <v>204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95">
        <v>0</v>
      </c>
      <c r="J119" s="86">
        <f>宿泊者数!AG24</f>
        <v>0</v>
      </c>
      <c r="K119" s="86">
        <f>宿泊者数!AG47</f>
        <v>0</v>
      </c>
      <c r="L119" s="86">
        <f>宿泊者数!AG70</f>
        <v>0</v>
      </c>
      <c r="M119" s="86">
        <f>宿泊者数!AG93</f>
        <v>0</v>
      </c>
    </row>
    <row r="120" spans="1:13" x14ac:dyDescent="0.2">
      <c r="A120" s="78"/>
      <c r="B120" s="78" t="s">
        <v>205</v>
      </c>
      <c r="C120" s="60">
        <v>0</v>
      </c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97">
        <v>0</v>
      </c>
      <c r="J120" s="86">
        <f>宿泊者数!AG25</f>
        <v>0</v>
      </c>
      <c r="K120" s="86">
        <f>宿泊者数!AG48</f>
        <v>0</v>
      </c>
      <c r="L120" s="86">
        <f>宿泊者数!AG71</f>
        <v>0</v>
      </c>
      <c r="M120" s="86">
        <f>宿泊者数!AG94</f>
        <v>0</v>
      </c>
    </row>
    <row r="121" spans="1:13" x14ac:dyDescent="0.2">
      <c r="A121" s="111" t="s">
        <v>12</v>
      </c>
      <c r="B121" s="45" t="s">
        <v>206</v>
      </c>
      <c r="C121" s="53">
        <f>市町入込数2!D36</f>
        <v>883000</v>
      </c>
      <c r="D121" s="53">
        <f>市町入込数2!E36</f>
        <v>933881</v>
      </c>
      <c r="E121" s="53">
        <f>市町入込数2!F36</f>
        <v>1006040</v>
      </c>
      <c r="F121" s="53">
        <f>市町入込数2!G36</f>
        <v>986271</v>
      </c>
      <c r="G121" s="53">
        <f>市町入込数2!H36</f>
        <v>962439</v>
      </c>
      <c r="H121" s="53">
        <f>市町入込数2!I36</f>
        <v>1128269</v>
      </c>
      <c r="I121" s="53">
        <f>市町入込数2!J36</f>
        <v>1063547</v>
      </c>
      <c r="J121" s="53">
        <f>市町入込数2!K36</f>
        <v>1009987</v>
      </c>
      <c r="K121" s="53">
        <f>市町入込数2!L36</f>
        <v>964089</v>
      </c>
      <c r="L121" s="53">
        <f>市町入込数2!M36</f>
        <v>887801</v>
      </c>
      <c r="M121" s="53">
        <f>市町入込数2!N36</f>
        <v>692952</v>
      </c>
    </row>
    <row r="122" spans="1:13" x14ac:dyDescent="0.2">
      <c r="A122" s="89"/>
      <c r="B122" s="78" t="s">
        <v>207</v>
      </c>
      <c r="C122" s="60">
        <f>市町入込数2!O36</f>
        <v>230000</v>
      </c>
      <c r="D122" s="60">
        <f>市町入込数2!P36</f>
        <v>142835</v>
      </c>
      <c r="E122" s="60">
        <f>市町入込数2!Q36</f>
        <v>199525</v>
      </c>
      <c r="F122" s="60">
        <f>市町入込数2!R36</f>
        <v>243424</v>
      </c>
      <c r="G122" s="60">
        <f>市町入込数2!S36</f>
        <v>244191</v>
      </c>
      <c r="H122" s="60">
        <f>市町入込数2!T36</f>
        <v>162577</v>
      </c>
      <c r="I122" s="60">
        <f>市町入込数2!U36</f>
        <v>218888</v>
      </c>
      <c r="J122" s="60">
        <f>市町入込数2!V36</f>
        <v>227452</v>
      </c>
      <c r="K122" s="60">
        <f>市町入込数2!W36</f>
        <v>202442</v>
      </c>
      <c r="L122" s="60">
        <f>市町入込数2!X36</f>
        <v>179817</v>
      </c>
      <c r="M122" s="60">
        <f>市町入込数2!Y36</f>
        <v>47973</v>
      </c>
    </row>
    <row r="123" spans="1:13" x14ac:dyDescent="0.2">
      <c r="A123" s="45"/>
      <c r="B123" s="45" t="s">
        <v>199</v>
      </c>
      <c r="C123" s="53">
        <v>6</v>
      </c>
      <c r="D123" s="53">
        <v>2</v>
      </c>
      <c r="E123" s="53">
        <v>1</v>
      </c>
      <c r="F123" s="53">
        <v>1</v>
      </c>
      <c r="G123" s="53">
        <v>3</v>
      </c>
      <c r="H123" s="53">
        <v>9</v>
      </c>
      <c r="I123" s="96">
        <v>9</v>
      </c>
      <c r="J123" s="57">
        <f>宿泊者数!AH19</f>
        <v>11</v>
      </c>
      <c r="K123" s="57">
        <f>宿泊者数!AH42</f>
        <v>10.459</v>
      </c>
      <c r="L123" s="57">
        <f>宿泊者数!AH65</f>
        <v>9.6</v>
      </c>
      <c r="M123" s="57">
        <f>宿泊者数!AH88</f>
        <v>9.1630000000000003</v>
      </c>
    </row>
    <row r="124" spans="1:13" x14ac:dyDescent="0.2">
      <c r="A124" s="56"/>
      <c r="B124" s="56" t="s">
        <v>200</v>
      </c>
      <c r="C124" s="55">
        <v>3</v>
      </c>
      <c r="D124" s="55">
        <v>4</v>
      </c>
      <c r="E124" s="55">
        <v>3</v>
      </c>
      <c r="F124" s="55">
        <v>0</v>
      </c>
      <c r="G124" s="55">
        <v>1</v>
      </c>
      <c r="H124" s="55">
        <v>1</v>
      </c>
      <c r="I124" s="95">
        <v>1</v>
      </c>
      <c r="J124" s="57">
        <f>宿泊者数!AH20</f>
        <v>1</v>
      </c>
      <c r="K124" s="57">
        <f>宿泊者数!AH43</f>
        <v>1.0640000000000001</v>
      </c>
      <c r="L124" s="57">
        <f>宿泊者数!AH66</f>
        <v>1.4930000000000001</v>
      </c>
      <c r="M124" s="57">
        <f>宿泊者数!AH89</f>
        <v>0.54700000000000004</v>
      </c>
    </row>
    <row r="125" spans="1:13" x14ac:dyDescent="0.2">
      <c r="A125" s="56"/>
      <c r="B125" s="56" t="s">
        <v>201</v>
      </c>
      <c r="C125" s="55">
        <v>200</v>
      </c>
      <c r="D125" s="55">
        <v>117</v>
      </c>
      <c r="E125" s="55">
        <v>171</v>
      </c>
      <c r="F125" s="55">
        <v>209</v>
      </c>
      <c r="G125" s="55">
        <v>217</v>
      </c>
      <c r="H125" s="55">
        <v>126</v>
      </c>
      <c r="I125" s="95">
        <v>174</v>
      </c>
      <c r="J125" s="57">
        <f>宿泊者数!AH21</f>
        <v>179</v>
      </c>
      <c r="K125" s="57">
        <f>宿泊者数!AH44</f>
        <v>162.36199999999999</v>
      </c>
      <c r="L125" s="57">
        <f>宿泊者数!AH67</f>
        <v>132.459</v>
      </c>
      <c r="M125" s="57">
        <f>宿泊者数!AH90</f>
        <v>15.192</v>
      </c>
    </row>
    <row r="126" spans="1:13" x14ac:dyDescent="0.2">
      <c r="A126" s="56"/>
      <c r="B126" s="56" t="s">
        <v>202</v>
      </c>
      <c r="C126" s="55">
        <v>18</v>
      </c>
      <c r="D126" s="55">
        <v>17</v>
      </c>
      <c r="E126" s="55">
        <v>21</v>
      </c>
      <c r="F126" s="55">
        <v>24</v>
      </c>
      <c r="G126" s="55">
        <v>20</v>
      </c>
      <c r="H126" s="55">
        <v>21</v>
      </c>
      <c r="I126" s="95">
        <v>22</v>
      </c>
      <c r="J126" s="57">
        <f>宿泊者数!AH22</f>
        <v>22</v>
      </c>
      <c r="K126" s="57">
        <f>宿泊者数!AH45</f>
        <v>14.747</v>
      </c>
      <c r="L126" s="57">
        <f>宿泊者数!AH68</f>
        <v>18.283000000000001</v>
      </c>
      <c r="M126" s="57">
        <f>宿泊者数!AH91</f>
        <v>8.7200000000000006</v>
      </c>
    </row>
    <row r="127" spans="1:13" x14ac:dyDescent="0.2">
      <c r="A127" s="56"/>
      <c r="B127" s="56" t="s">
        <v>203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95">
        <v>0</v>
      </c>
      <c r="J127" s="57">
        <f>宿泊者数!AH23</f>
        <v>0</v>
      </c>
      <c r="K127" s="57">
        <f>宿泊者数!AH46</f>
        <v>0</v>
      </c>
      <c r="L127" s="57">
        <f>宿泊者数!AH69</f>
        <v>0</v>
      </c>
      <c r="M127" s="57">
        <f>宿泊者数!AH92</f>
        <v>0</v>
      </c>
    </row>
    <row r="128" spans="1:13" x14ac:dyDescent="0.2">
      <c r="A128" s="56"/>
      <c r="B128" s="56" t="s">
        <v>204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95">
        <v>0</v>
      </c>
      <c r="J128" s="57">
        <f>宿泊者数!AH24</f>
        <v>0</v>
      </c>
      <c r="K128" s="57">
        <f>宿泊者数!AH47</f>
        <v>0</v>
      </c>
      <c r="L128" s="57">
        <f>宿泊者数!AH70</f>
        <v>0</v>
      </c>
      <c r="M128" s="57">
        <f>宿泊者数!AH93</f>
        <v>0</v>
      </c>
    </row>
    <row r="129" spans="1:13" x14ac:dyDescent="0.2">
      <c r="A129" s="78"/>
      <c r="B129" s="78" t="s">
        <v>205</v>
      </c>
      <c r="C129" s="60">
        <v>3</v>
      </c>
      <c r="D129" s="60">
        <v>3</v>
      </c>
      <c r="E129" s="60">
        <v>4</v>
      </c>
      <c r="F129" s="60">
        <v>9</v>
      </c>
      <c r="G129" s="60">
        <v>4</v>
      </c>
      <c r="H129" s="60">
        <v>7</v>
      </c>
      <c r="I129" s="97">
        <v>13</v>
      </c>
      <c r="J129" s="57">
        <f>宿泊者数!AH25</f>
        <v>14</v>
      </c>
      <c r="K129" s="57">
        <f>宿泊者数!AH48</f>
        <v>13.81</v>
      </c>
      <c r="L129" s="57">
        <f>宿泊者数!AH71</f>
        <v>17.981999999999999</v>
      </c>
      <c r="M129" s="57">
        <f>宿泊者数!AH94</f>
        <v>14.351000000000001</v>
      </c>
    </row>
    <row r="130" spans="1:13" x14ac:dyDescent="0.2">
      <c r="A130" s="111" t="s">
        <v>11</v>
      </c>
      <c r="B130" s="45" t="s">
        <v>206</v>
      </c>
      <c r="C130" s="53">
        <f>市町入込数2!D37</f>
        <v>708000</v>
      </c>
      <c r="D130" s="53">
        <f>市町入込数2!E37</f>
        <v>780204</v>
      </c>
      <c r="E130" s="53">
        <f>市町入込数2!F37</f>
        <v>2037839</v>
      </c>
      <c r="F130" s="53">
        <f>市町入込数2!G37</f>
        <v>2483479</v>
      </c>
      <c r="G130" s="53">
        <f>市町入込数2!H37</f>
        <v>2491233</v>
      </c>
      <c r="H130" s="53">
        <f>市町入込数2!I37</f>
        <v>2309709</v>
      </c>
      <c r="I130" s="53">
        <f>市町入込数2!J37</f>
        <v>2172243</v>
      </c>
      <c r="J130" s="53">
        <f>市町入込数2!K37</f>
        <v>2237151</v>
      </c>
      <c r="K130" s="53">
        <f>市町入込数2!L37</f>
        <v>2166099</v>
      </c>
      <c r="L130" s="53">
        <f>市町入込数2!M37</f>
        <v>2017765</v>
      </c>
      <c r="M130" s="53">
        <f>市町入込数2!N37</f>
        <v>1392957</v>
      </c>
    </row>
    <row r="131" spans="1:13" x14ac:dyDescent="0.2">
      <c r="A131" s="89"/>
      <c r="B131" s="78" t="s">
        <v>207</v>
      </c>
      <c r="C131" s="60">
        <f>市町入込数2!O37</f>
        <v>111000</v>
      </c>
      <c r="D131" s="60">
        <f>市町入込数2!P37</f>
        <v>100287</v>
      </c>
      <c r="E131" s="60">
        <f>市町入込数2!Q37</f>
        <v>100678</v>
      </c>
      <c r="F131" s="60">
        <f>市町入込数2!R37</f>
        <v>110558</v>
      </c>
      <c r="G131" s="60">
        <f>市町入込数2!S37</f>
        <v>126444</v>
      </c>
      <c r="H131" s="60">
        <f>市町入込数2!T37</f>
        <v>140713</v>
      </c>
      <c r="I131" s="60">
        <f>市町入込数2!U37</f>
        <v>121253</v>
      </c>
      <c r="J131" s="60">
        <f>市町入込数2!V37</f>
        <v>116131</v>
      </c>
      <c r="K131" s="60">
        <f>市町入込数2!W37</f>
        <v>112770</v>
      </c>
      <c r="L131" s="60">
        <f>市町入込数2!X37</f>
        <v>124663</v>
      </c>
      <c r="M131" s="60">
        <f>市町入込数2!Y37</f>
        <v>58455</v>
      </c>
    </row>
    <row r="132" spans="1:13" x14ac:dyDescent="0.2">
      <c r="A132" s="45"/>
      <c r="B132" s="45" t="s">
        <v>199</v>
      </c>
      <c r="C132" s="53">
        <v>32</v>
      </c>
      <c r="D132" s="53">
        <v>29</v>
      </c>
      <c r="E132" s="53">
        <v>29</v>
      </c>
      <c r="F132" s="53">
        <v>25</v>
      </c>
      <c r="G132" s="53">
        <v>26</v>
      </c>
      <c r="H132" s="53">
        <v>25</v>
      </c>
      <c r="I132" s="96">
        <v>31</v>
      </c>
      <c r="J132" s="86">
        <f>宿泊者数!AI19</f>
        <v>33</v>
      </c>
      <c r="K132" s="86">
        <f>宿泊者数!AI42</f>
        <v>28.247</v>
      </c>
      <c r="L132" s="86">
        <f>宿泊者数!AI65</f>
        <v>25.442</v>
      </c>
      <c r="M132" s="86">
        <f>宿泊者数!AI88</f>
        <v>22.303000000000001</v>
      </c>
    </row>
    <row r="133" spans="1:13" x14ac:dyDescent="0.2">
      <c r="A133" s="56"/>
      <c r="B133" s="56" t="s">
        <v>200</v>
      </c>
      <c r="C133" s="55">
        <v>13</v>
      </c>
      <c r="D133" s="55">
        <v>13</v>
      </c>
      <c r="E133" s="55">
        <v>15</v>
      </c>
      <c r="F133" s="55">
        <v>23</v>
      </c>
      <c r="G133" s="55">
        <v>24</v>
      </c>
      <c r="H133" s="55">
        <v>25</v>
      </c>
      <c r="I133" s="95">
        <v>18</v>
      </c>
      <c r="J133" s="86">
        <f>宿泊者数!AI20</f>
        <v>15</v>
      </c>
      <c r="K133" s="86">
        <f>宿泊者数!AI43</f>
        <v>15.417</v>
      </c>
      <c r="L133" s="86">
        <f>宿泊者数!AI66</f>
        <v>12.452</v>
      </c>
      <c r="M133" s="86">
        <f>宿泊者数!AI89</f>
        <v>12.571999999999999</v>
      </c>
    </row>
    <row r="134" spans="1:13" x14ac:dyDescent="0.2">
      <c r="A134" s="56"/>
      <c r="B134" s="56" t="s">
        <v>201</v>
      </c>
      <c r="C134" s="55">
        <v>5</v>
      </c>
      <c r="D134" s="55">
        <v>5</v>
      </c>
      <c r="E134" s="55">
        <v>5</v>
      </c>
      <c r="F134" s="55">
        <v>3</v>
      </c>
      <c r="G134" s="55">
        <v>1</v>
      </c>
      <c r="H134" s="55">
        <v>1</v>
      </c>
      <c r="I134" s="95">
        <v>3</v>
      </c>
      <c r="J134" s="86">
        <f>宿泊者数!AI21</f>
        <v>3</v>
      </c>
      <c r="K134" s="86">
        <f>宿泊者数!AI44</f>
        <v>1.8680000000000001</v>
      </c>
      <c r="L134" s="86">
        <f>宿泊者数!AI67</f>
        <v>0.439</v>
      </c>
      <c r="M134" s="86">
        <f>宿泊者数!AI90</f>
        <v>1.6060000000000001</v>
      </c>
    </row>
    <row r="135" spans="1:13" x14ac:dyDescent="0.2">
      <c r="A135" s="56"/>
      <c r="B135" s="56" t="s">
        <v>202</v>
      </c>
      <c r="C135" s="55">
        <v>56</v>
      </c>
      <c r="D135" s="55">
        <v>48</v>
      </c>
      <c r="E135" s="55">
        <v>45</v>
      </c>
      <c r="F135" s="55">
        <v>53</v>
      </c>
      <c r="G135" s="55">
        <v>69</v>
      </c>
      <c r="H135" s="55">
        <v>81</v>
      </c>
      <c r="I135" s="95">
        <v>60</v>
      </c>
      <c r="J135" s="86">
        <f>宿泊者数!AI22</f>
        <v>60</v>
      </c>
      <c r="K135" s="86">
        <f>宿泊者数!AI45</f>
        <v>58.953000000000003</v>
      </c>
      <c r="L135" s="86">
        <f>宿泊者数!AI68</f>
        <v>78.748999999999995</v>
      </c>
      <c r="M135" s="86">
        <f>宿泊者数!AI91</f>
        <v>14.116</v>
      </c>
    </row>
    <row r="136" spans="1:13" x14ac:dyDescent="0.2">
      <c r="A136" s="56"/>
      <c r="B136" s="56" t="s">
        <v>203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95">
        <v>0</v>
      </c>
      <c r="J136" s="86">
        <f>宿泊者数!AI23</f>
        <v>0</v>
      </c>
      <c r="K136" s="86">
        <f>宿泊者数!AI46</f>
        <v>0</v>
      </c>
      <c r="L136" s="86">
        <f>宿泊者数!AI69</f>
        <v>0</v>
      </c>
      <c r="M136" s="86">
        <f>宿泊者数!AI92</f>
        <v>0</v>
      </c>
    </row>
    <row r="137" spans="1:13" x14ac:dyDescent="0.2">
      <c r="A137" s="56"/>
      <c r="B137" s="56" t="s">
        <v>204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95">
        <v>0</v>
      </c>
      <c r="J137" s="86">
        <f>宿泊者数!AI24</f>
        <v>0</v>
      </c>
      <c r="K137" s="86">
        <f>宿泊者数!AI47</f>
        <v>0</v>
      </c>
      <c r="L137" s="86">
        <f>宿泊者数!AI70</f>
        <v>0</v>
      </c>
      <c r="M137" s="86">
        <f>宿泊者数!AI93</f>
        <v>0</v>
      </c>
    </row>
    <row r="138" spans="1:13" x14ac:dyDescent="0.2">
      <c r="A138" s="78"/>
      <c r="B138" s="78" t="s">
        <v>205</v>
      </c>
      <c r="C138" s="60">
        <v>5</v>
      </c>
      <c r="D138" s="60">
        <v>0</v>
      </c>
      <c r="E138" s="60">
        <v>7</v>
      </c>
      <c r="F138" s="60">
        <v>6</v>
      </c>
      <c r="G138" s="60">
        <v>7</v>
      </c>
      <c r="H138" s="60">
        <v>7</v>
      </c>
      <c r="I138" s="97">
        <v>9</v>
      </c>
      <c r="J138" s="86">
        <f>宿泊者数!AI25</f>
        <v>6</v>
      </c>
      <c r="K138" s="86">
        <f>宿泊者数!AI48</f>
        <v>8.2850000000000001</v>
      </c>
      <c r="L138" s="86">
        <f>宿泊者数!AI71</f>
        <v>7.5810000000000004</v>
      </c>
      <c r="M138" s="86">
        <f>宿泊者数!AI94</f>
        <v>7.8579999999999997</v>
      </c>
    </row>
    <row r="139" spans="1:13" x14ac:dyDescent="0.2">
      <c r="A139" s="111" t="s">
        <v>10</v>
      </c>
      <c r="B139" s="45" t="s">
        <v>206</v>
      </c>
      <c r="C139" s="53">
        <f>市町入込数2!D38</f>
        <v>935000</v>
      </c>
      <c r="D139" s="53">
        <f>市町入込数2!E38</f>
        <v>959966</v>
      </c>
      <c r="E139" s="53">
        <f>市町入込数2!F38</f>
        <v>1214912</v>
      </c>
      <c r="F139" s="53">
        <f>市町入込数2!G38</f>
        <v>1308193</v>
      </c>
      <c r="G139" s="53">
        <f>市町入込数2!H38</f>
        <v>1285442</v>
      </c>
      <c r="H139" s="53">
        <f>市町入込数2!I38</f>
        <v>1107535</v>
      </c>
      <c r="I139" s="53">
        <f>市町入込数2!J38</f>
        <v>1162518</v>
      </c>
      <c r="J139" s="53">
        <f>市町入込数2!K38</f>
        <v>1153680</v>
      </c>
      <c r="K139" s="53">
        <f>市町入込数2!L38</f>
        <v>1168563.7523189057</v>
      </c>
      <c r="L139" s="53">
        <f>市町入込数2!M38</f>
        <v>985914</v>
      </c>
      <c r="M139" s="53">
        <f>市町入込数2!N38</f>
        <v>740148</v>
      </c>
    </row>
    <row r="140" spans="1:13" x14ac:dyDescent="0.2">
      <c r="A140" s="89"/>
      <c r="B140" s="78" t="s">
        <v>207</v>
      </c>
      <c r="C140" s="60">
        <f>市町入込数2!O38</f>
        <v>318000</v>
      </c>
      <c r="D140" s="60">
        <f>市町入込数2!P38</f>
        <v>315772</v>
      </c>
      <c r="E140" s="60">
        <f>市町入込数2!Q38</f>
        <v>309285</v>
      </c>
      <c r="F140" s="60">
        <f>市町入込数2!R38</f>
        <v>329473</v>
      </c>
      <c r="G140" s="60">
        <f>市町入込数2!S38</f>
        <v>320201</v>
      </c>
      <c r="H140" s="60">
        <f>市町入込数2!T38</f>
        <v>326587</v>
      </c>
      <c r="I140" s="60">
        <f>市町入込数2!U38</f>
        <v>339447</v>
      </c>
      <c r="J140" s="60">
        <f>市町入込数2!V38</f>
        <v>332160</v>
      </c>
      <c r="K140" s="60">
        <f>市町入込数2!W38</f>
        <v>332930.24768109439</v>
      </c>
      <c r="L140" s="60">
        <f>市町入込数2!X38</f>
        <v>283410</v>
      </c>
      <c r="M140" s="60">
        <f>市町入込数2!Y38</f>
        <v>231477</v>
      </c>
    </row>
    <row r="141" spans="1:13" x14ac:dyDescent="0.2">
      <c r="A141" s="45"/>
      <c r="B141" s="45" t="s">
        <v>199</v>
      </c>
      <c r="C141" s="53">
        <v>6</v>
      </c>
      <c r="D141" s="53">
        <v>6</v>
      </c>
      <c r="E141" s="53">
        <v>6</v>
      </c>
      <c r="F141" s="53">
        <v>6</v>
      </c>
      <c r="G141" s="53">
        <v>6</v>
      </c>
      <c r="H141" s="53">
        <v>6</v>
      </c>
      <c r="I141" s="96">
        <v>6</v>
      </c>
      <c r="J141" s="86">
        <f>宿泊者数!AJ19</f>
        <v>6</v>
      </c>
      <c r="K141" s="86">
        <f>宿泊者数!AJ42</f>
        <v>6.0189250280737348</v>
      </c>
      <c r="L141" s="86">
        <f>宿泊者数!AJ65</f>
        <v>5.1239999999999997</v>
      </c>
      <c r="M141" s="86">
        <f>宿泊者数!AJ88</f>
        <v>4.1849999999999996</v>
      </c>
    </row>
    <row r="142" spans="1:13" x14ac:dyDescent="0.2">
      <c r="A142" s="56"/>
      <c r="B142" s="56" t="s">
        <v>200</v>
      </c>
      <c r="C142" s="55">
        <v>89</v>
      </c>
      <c r="D142" s="55">
        <v>90</v>
      </c>
      <c r="E142" s="55">
        <v>88</v>
      </c>
      <c r="F142" s="55">
        <v>93</v>
      </c>
      <c r="G142" s="55">
        <v>89</v>
      </c>
      <c r="H142" s="55">
        <v>91</v>
      </c>
      <c r="I142" s="95">
        <v>95</v>
      </c>
      <c r="J142" s="86">
        <f>宿泊者数!AJ20</f>
        <v>93</v>
      </c>
      <c r="K142" s="86">
        <f>宿泊者数!AJ43</f>
        <v>93.014192119935799</v>
      </c>
      <c r="L142" s="86">
        <f>宿泊者数!AJ66</f>
        <v>79.179000000000002</v>
      </c>
      <c r="M142" s="86">
        <f>宿泊者数!AJ89</f>
        <v>64.67</v>
      </c>
    </row>
    <row r="143" spans="1:13" x14ac:dyDescent="0.2">
      <c r="A143" s="56"/>
      <c r="B143" s="56" t="s">
        <v>201</v>
      </c>
      <c r="C143" s="55">
        <v>168</v>
      </c>
      <c r="D143" s="55">
        <v>164</v>
      </c>
      <c r="E143" s="55">
        <v>161</v>
      </c>
      <c r="F143" s="55">
        <v>174</v>
      </c>
      <c r="G143" s="55">
        <v>168</v>
      </c>
      <c r="H143" s="55">
        <v>172</v>
      </c>
      <c r="I143" s="95">
        <v>179</v>
      </c>
      <c r="J143" s="86">
        <f>宿泊者数!AJ21</f>
        <v>175</v>
      </c>
      <c r="K143" s="86">
        <f>宿泊者数!AJ44</f>
        <v>175.11613831470282</v>
      </c>
      <c r="L143" s="86">
        <f>宿泊者数!AJ67</f>
        <v>149.06899999999999</v>
      </c>
      <c r="M143" s="86">
        <f>宿泊者数!AJ90</f>
        <v>121.752</v>
      </c>
    </row>
    <row r="144" spans="1:13" x14ac:dyDescent="0.2">
      <c r="A144" s="56"/>
      <c r="B144" s="56" t="s">
        <v>202</v>
      </c>
      <c r="C144" s="55">
        <v>52</v>
      </c>
      <c r="D144" s="55">
        <v>53</v>
      </c>
      <c r="E144" s="55">
        <v>51</v>
      </c>
      <c r="F144" s="55">
        <v>54</v>
      </c>
      <c r="G144" s="55">
        <v>53</v>
      </c>
      <c r="H144" s="55">
        <v>55</v>
      </c>
      <c r="I144" s="95">
        <v>57</v>
      </c>
      <c r="J144" s="86">
        <f>宿泊者数!AJ22</f>
        <v>56</v>
      </c>
      <c r="K144" s="86">
        <f>宿泊者数!AJ45</f>
        <v>55.664782740899739</v>
      </c>
      <c r="L144" s="86">
        <f>宿泊者数!AJ68</f>
        <v>47.384999999999998</v>
      </c>
      <c r="M144" s="86">
        <f>宿泊者数!AJ91</f>
        <v>38.701999999999998</v>
      </c>
    </row>
    <row r="145" spans="1:13" x14ac:dyDescent="0.2">
      <c r="A145" s="56"/>
      <c r="B145" s="56" t="s">
        <v>203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95">
        <v>0</v>
      </c>
      <c r="J145" s="86">
        <f>宿泊者数!AJ23</f>
        <v>0</v>
      </c>
      <c r="K145" s="86">
        <f>宿泊者数!AJ46</f>
        <v>0</v>
      </c>
      <c r="L145" s="86">
        <f>宿泊者数!AJ69</f>
        <v>0</v>
      </c>
      <c r="M145" s="86">
        <f>宿泊者数!AJ92</f>
        <v>0</v>
      </c>
    </row>
    <row r="146" spans="1:13" x14ac:dyDescent="0.2">
      <c r="A146" s="56"/>
      <c r="B146" s="56" t="s">
        <v>204</v>
      </c>
      <c r="C146" s="55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95">
        <v>0</v>
      </c>
      <c r="J146" s="86">
        <f>宿泊者数!AJ24</f>
        <v>0</v>
      </c>
      <c r="K146" s="86">
        <f>宿泊者数!AJ47</f>
        <v>0</v>
      </c>
      <c r="L146" s="86">
        <f>宿泊者数!AJ70</f>
        <v>0</v>
      </c>
      <c r="M146" s="86">
        <f>宿泊者数!AJ93</f>
        <v>0</v>
      </c>
    </row>
    <row r="147" spans="1:13" x14ac:dyDescent="0.2">
      <c r="A147" s="78"/>
      <c r="B147" s="78" t="s">
        <v>205</v>
      </c>
      <c r="C147" s="60">
        <v>3</v>
      </c>
      <c r="D147" s="60">
        <v>3</v>
      </c>
      <c r="E147" s="60">
        <v>3</v>
      </c>
      <c r="F147" s="60">
        <v>3</v>
      </c>
      <c r="G147" s="60">
        <v>3</v>
      </c>
      <c r="H147" s="60">
        <v>3</v>
      </c>
      <c r="I147" s="97">
        <v>3</v>
      </c>
      <c r="J147" s="86">
        <f>宿泊者数!AJ25</f>
        <v>3</v>
      </c>
      <c r="K147" s="86">
        <f>宿泊者数!AJ48</f>
        <v>3.1162094774823048</v>
      </c>
      <c r="L147" s="86">
        <f>宿泊者数!AJ71</f>
        <v>2.653</v>
      </c>
      <c r="M147" s="86">
        <f>宿泊者数!AJ94</f>
        <v>2.1680000000000001</v>
      </c>
    </row>
    <row r="148" spans="1:13" x14ac:dyDescent="0.2">
      <c r="A148" s="111" t="s">
        <v>8</v>
      </c>
      <c r="B148" s="45" t="s">
        <v>206</v>
      </c>
      <c r="C148" s="53">
        <f>市町入込数2!D39</f>
        <v>899000</v>
      </c>
      <c r="D148" s="53">
        <f>市町入込数2!E39</f>
        <v>813486</v>
      </c>
      <c r="E148" s="53">
        <f>市町入込数2!F39</f>
        <v>833606</v>
      </c>
      <c r="F148" s="53">
        <f>市町入込数2!G39</f>
        <v>818433</v>
      </c>
      <c r="G148" s="53">
        <f>市町入込数2!H39</f>
        <v>826958</v>
      </c>
      <c r="H148" s="53">
        <f>市町入込数2!I39</f>
        <v>816609</v>
      </c>
      <c r="I148" s="53">
        <f>市町入込数2!J39</f>
        <v>815543</v>
      </c>
      <c r="J148" s="53">
        <f>市町入込数2!K39</f>
        <v>838012</v>
      </c>
      <c r="K148" s="53">
        <f>市町入込数2!L39</f>
        <v>865537</v>
      </c>
      <c r="L148" s="53">
        <f>市町入込数2!M39</f>
        <v>843618</v>
      </c>
      <c r="M148" s="53">
        <f>市町入込数2!N39</f>
        <v>513962</v>
      </c>
    </row>
    <row r="149" spans="1:13" x14ac:dyDescent="0.2">
      <c r="A149" s="89"/>
      <c r="B149" s="78" t="s">
        <v>207</v>
      </c>
      <c r="C149" s="60">
        <f>市町入込数2!O39</f>
        <v>216000</v>
      </c>
      <c r="D149" s="60">
        <f>市町入込数2!P39</f>
        <v>189665</v>
      </c>
      <c r="E149" s="60">
        <f>市町入込数2!Q39</f>
        <v>245063</v>
      </c>
      <c r="F149" s="60">
        <f>市町入込数2!R39</f>
        <v>252635</v>
      </c>
      <c r="G149" s="60">
        <f>市町入込数2!S39</f>
        <v>251863</v>
      </c>
      <c r="H149" s="60">
        <f>市町入込数2!T39</f>
        <v>265001</v>
      </c>
      <c r="I149" s="60">
        <f>市町入込数2!U39</f>
        <v>253780</v>
      </c>
      <c r="J149" s="60">
        <f>市町入込数2!V39</f>
        <v>254397</v>
      </c>
      <c r="K149" s="60">
        <f>市町入込数2!W39</f>
        <v>242062</v>
      </c>
      <c r="L149" s="60">
        <f>市町入込数2!X39</f>
        <v>227847</v>
      </c>
      <c r="M149" s="60">
        <f>市町入込数2!Y39</f>
        <v>136571</v>
      </c>
    </row>
    <row r="150" spans="1:13" x14ac:dyDescent="0.2">
      <c r="A150" s="45"/>
      <c r="B150" s="45" t="s">
        <v>199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96">
        <v>0</v>
      </c>
      <c r="J150" s="86">
        <f>宿泊者数!AK19</f>
        <v>0</v>
      </c>
      <c r="K150" s="86">
        <f>宿泊者数!AK42</f>
        <v>0</v>
      </c>
      <c r="L150" s="86">
        <f>宿泊者数!AK65</f>
        <v>0</v>
      </c>
      <c r="M150" s="86">
        <f>宿泊者数!AK88</f>
        <v>0</v>
      </c>
    </row>
    <row r="151" spans="1:13" x14ac:dyDescent="0.2">
      <c r="A151" s="56"/>
      <c r="B151" s="56" t="s">
        <v>200</v>
      </c>
      <c r="C151" s="55">
        <v>156</v>
      </c>
      <c r="D151" s="55">
        <v>158</v>
      </c>
      <c r="E151" s="55">
        <v>213</v>
      </c>
      <c r="F151" s="55">
        <v>216</v>
      </c>
      <c r="G151" s="55">
        <v>215</v>
      </c>
      <c r="H151" s="55">
        <v>230</v>
      </c>
      <c r="I151" s="95">
        <v>218</v>
      </c>
      <c r="J151" s="86">
        <f>宿泊者数!AK20</f>
        <v>210</v>
      </c>
      <c r="K151" s="86">
        <f>宿泊者数!AK43</f>
        <v>198.60599999999999</v>
      </c>
      <c r="L151" s="86">
        <f>宿泊者数!AK66</f>
        <v>182.94</v>
      </c>
      <c r="M151" s="86">
        <f>宿泊者数!AK89</f>
        <v>106.06</v>
      </c>
    </row>
    <row r="152" spans="1:13" x14ac:dyDescent="0.2">
      <c r="A152" s="56"/>
      <c r="B152" s="56" t="s">
        <v>201</v>
      </c>
      <c r="C152" s="55">
        <v>26</v>
      </c>
      <c r="D152" s="55">
        <v>19</v>
      </c>
      <c r="E152" s="55">
        <v>19</v>
      </c>
      <c r="F152" s="55">
        <v>23</v>
      </c>
      <c r="G152" s="55">
        <v>23</v>
      </c>
      <c r="H152" s="55">
        <v>22</v>
      </c>
      <c r="I152" s="95">
        <v>22</v>
      </c>
      <c r="J152" s="86">
        <f>宿泊者数!AK21</f>
        <v>33</v>
      </c>
      <c r="K152" s="86">
        <f>宿泊者数!AK44</f>
        <v>32.442999999999998</v>
      </c>
      <c r="L152" s="86">
        <f>宿泊者数!AK67</f>
        <v>44.906999999999996</v>
      </c>
      <c r="M152" s="86">
        <f>宿泊者数!AK90</f>
        <v>30.510999999999999</v>
      </c>
    </row>
    <row r="153" spans="1:13" x14ac:dyDescent="0.2">
      <c r="A153" s="56"/>
      <c r="B153" s="56" t="s">
        <v>202</v>
      </c>
      <c r="C153" s="55">
        <v>14</v>
      </c>
      <c r="D153" s="55">
        <v>13</v>
      </c>
      <c r="E153" s="55">
        <v>13</v>
      </c>
      <c r="F153" s="55">
        <v>14</v>
      </c>
      <c r="G153" s="55">
        <v>14</v>
      </c>
      <c r="H153" s="55">
        <v>14</v>
      </c>
      <c r="I153" s="95">
        <v>14</v>
      </c>
      <c r="J153" s="86">
        <f>宿泊者数!AK22</f>
        <v>12</v>
      </c>
      <c r="K153" s="86">
        <f>宿泊者数!AK45</f>
        <v>11.013</v>
      </c>
      <c r="L153" s="86">
        <f>宿泊者数!AK68</f>
        <v>0</v>
      </c>
      <c r="M153" s="86">
        <f>宿泊者数!AK91</f>
        <v>0</v>
      </c>
    </row>
    <row r="154" spans="1:13" x14ac:dyDescent="0.2">
      <c r="A154" s="56"/>
      <c r="B154" s="56" t="s">
        <v>203</v>
      </c>
      <c r="C154" s="55">
        <v>0</v>
      </c>
      <c r="D154" s="55">
        <v>0</v>
      </c>
      <c r="E154" s="55">
        <v>0</v>
      </c>
      <c r="F154" s="55">
        <v>0</v>
      </c>
      <c r="G154" s="55">
        <v>0</v>
      </c>
      <c r="H154" s="55">
        <v>0</v>
      </c>
      <c r="I154" s="95">
        <v>0</v>
      </c>
      <c r="J154" s="86">
        <f>宿泊者数!AK23</f>
        <v>0</v>
      </c>
      <c r="K154" s="86">
        <f>宿泊者数!AK46</f>
        <v>0</v>
      </c>
      <c r="L154" s="86">
        <f>宿泊者数!AK69</f>
        <v>0</v>
      </c>
      <c r="M154" s="86">
        <f>宿泊者数!AK92</f>
        <v>0</v>
      </c>
    </row>
    <row r="155" spans="1:13" x14ac:dyDescent="0.2">
      <c r="A155" s="56"/>
      <c r="B155" s="56" t="s">
        <v>204</v>
      </c>
      <c r="C155" s="55">
        <v>13</v>
      </c>
      <c r="D155" s="55">
        <v>0</v>
      </c>
      <c r="E155" s="55">
        <v>0</v>
      </c>
      <c r="F155" s="55">
        <v>0</v>
      </c>
      <c r="G155" s="55">
        <v>0</v>
      </c>
      <c r="H155" s="55">
        <v>0</v>
      </c>
      <c r="I155" s="95">
        <v>0</v>
      </c>
      <c r="J155" s="86">
        <f>宿泊者数!AK24</f>
        <v>0</v>
      </c>
      <c r="K155" s="86">
        <f>宿泊者数!AK47</f>
        <v>0</v>
      </c>
      <c r="L155" s="86">
        <f>宿泊者数!AK70</f>
        <v>0</v>
      </c>
      <c r="M155" s="86">
        <f>宿泊者数!AK93</f>
        <v>0</v>
      </c>
    </row>
    <row r="156" spans="1:13" x14ac:dyDescent="0.2">
      <c r="A156" s="78"/>
      <c r="B156" s="56" t="s">
        <v>205</v>
      </c>
      <c r="C156" s="55">
        <v>7</v>
      </c>
      <c r="D156" s="55">
        <v>0</v>
      </c>
      <c r="E156" s="55">
        <v>0</v>
      </c>
      <c r="F156" s="55">
        <v>0</v>
      </c>
      <c r="G156" s="55">
        <v>0</v>
      </c>
      <c r="H156" s="55">
        <v>0</v>
      </c>
      <c r="I156" s="97">
        <v>0</v>
      </c>
      <c r="J156" s="86">
        <f>宿泊者数!AK25</f>
        <v>0</v>
      </c>
      <c r="K156" s="86">
        <f>宿泊者数!AK48</f>
        <v>0</v>
      </c>
      <c r="L156" s="86">
        <f>宿泊者数!AK71</f>
        <v>0</v>
      </c>
      <c r="M156" s="86">
        <f>宿泊者数!AK94</f>
        <v>0</v>
      </c>
    </row>
    <row r="157" spans="1:13" x14ac:dyDescent="0.2">
      <c r="A157" s="129" t="s">
        <v>258</v>
      </c>
      <c r="B157" s="129" t="s">
        <v>206</v>
      </c>
      <c r="C157" s="116">
        <f>C112+C121+C130+C139+C148</f>
        <v>6411000</v>
      </c>
      <c r="D157" s="116">
        <f t="shared" ref="D157:I157" si="46">D112+D121+D130+D139+D148</f>
        <v>6508937</v>
      </c>
      <c r="E157" s="116">
        <f t="shared" si="46"/>
        <v>8056897</v>
      </c>
      <c r="F157" s="116">
        <f t="shared" si="46"/>
        <v>8589676</v>
      </c>
      <c r="G157" s="116">
        <f t="shared" si="46"/>
        <v>8632572</v>
      </c>
      <c r="H157" s="116">
        <f t="shared" si="46"/>
        <v>8268922</v>
      </c>
      <c r="I157" s="116">
        <f t="shared" si="46"/>
        <v>8046351</v>
      </c>
      <c r="J157" s="116">
        <f t="shared" ref="J157:K157" si="47">J112+J121+J130+J139+J148</f>
        <v>8029830</v>
      </c>
      <c r="K157" s="116">
        <f t="shared" si="47"/>
        <v>7886188.7523189057</v>
      </c>
      <c r="L157" s="116">
        <f t="shared" ref="L157:M157" si="48">L112+L121+L130+L139+L148</f>
        <v>7489498</v>
      </c>
      <c r="M157" s="116">
        <f t="shared" si="48"/>
        <v>4718019</v>
      </c>
    </row>
    <row r="158" spans="1:13" x14ac:dyDescent="0.2">
      <c r="A158" s="85"/>
      <c r="B158" s="130" t="s">
        <v>207</v>
      </c>
      <c r="C158" s="117">
        <f>C113+C122+C131+C140+C149</f>
        <v>1928000</v>
      </c>
      <c r="D158" s="117">
        <f t="shared" ref="D158:I158" si="49">D113+D122+D131+D140+D149</f>
        <v>1852559</v>
      </c>
      <c r="E158" s="117">
        <f t="shared" si="49"/>
        <v>1936551</v>
      </c>
      <c r="F158" s="117">
        <f t="shared" si="49"/>
        <v>2031090</v>
      </c>
      <c r="G158" s="117">
        <f t="shared" si="49"/>
        <v>2129699</v>
      </c>
      <c r="H158" s="117">
        <f t="shared" si="49"/>
        <v>2061878</v>
      </c>
      <c r="I158" s="117">
        <f t="shared" si="49"/>
        <v>2071368</v>
      </c>
      <c r="J158" s="117">
        <f t="shared" ref="J158:K158" si="50">J113+J122+J131+J140+J149</f>
        <v>2064140</v>
      </c>
      <c r="K158" s="117">
        <f t="shared" si="50"/>
        <v>2002204.2476810943</v>
      </c>
      <c r="L158" s="117">
        <f t="shared" ref="L158:M158" si="51">L113+L122+L131+L140+L149</f>
        <v>1919737</v>
      </c>
      <c r="M158" s="117">
        <f t="shared" si="51"/>
        <v>1061476</v>
      </c>
    </row>
    <row r="159" spans="1:13" x14ac:dyDescent="0.2">
      <c r="A159" s="85"/>
      <c r="B159" s="131" t="s">
        <v>265</v>
      </c>
      <c r="C159" s="116">
        <f>C157+C158</f>
        <v>8339000</v>
      </c>
      <c r="D159" s="132">
        <f t="shared" ref="D159:I159" si="52">D157+D158</f>
        <v>8361496</v>
      </c>
      <c r="E159" s="132">
        <f t="shared" si="52"/>
        <v>9993448</v>
      </c>
      <c r="F159" s="132">
        <f t="shared" si="52"/>
        <v>10620766</v>
      </c>
      <c r="G159" s="132">
        <f t="shared" si="52"/>
        <v>10762271</v>
      </c>
      <c r="H159" s="132">
        <f t="shared" si="52"/>
        <v>10330800</v>
      </c>
      <c r="I159" s="132">
        <f t="shared" si="52"/>
        <v>10117719</v>
      </c>
      <c r="J159" s="132">
        <f t="shared" ref="J159:K159" si="53">J157+J158</f>
        <v>10093970</v>
      </c>
      <c r="K159" s="132">
        <f t="shared" si="53"/>
        <v>9888393</v>
      </c>
      <c r="L159" s="132">
        <f t="shared" ref="L159:M159" si="54">L157+L158</f>
        <v>9409235</v>
      </c>
      <c r="M159" s="132">
        <f t="shared" si="54"/>
        <v>5779495</v>
      </c>
    </row>
    <row r="160" spans="1:13" x14ac:dyDescent="0.2">
      <c r="A160" s="85"/>
      <c r="B160" s="129" t="s">
        <v>199</v>
      </c>
      <c r="C160" s="116">
        <f>C114+C123+C132+C141+C150</f>
        <v>166</v>
      </c>
      <c r="D160" s="116">
        <f t="shared" ref="D160:I160" si="55">D114+D123+D132+D141+D150</f>
        <v>164</v>
      </c>
      <c r="E160" s="116">
        <f t="shared" si="55"/>
        <v>161</v>
      </c>
      <c r="F160" s="116">
        <f t="shared" si="55"/>
        <v>156</v>
      </c>
      <c r="G160" s="116">
        <f t="shared" si="55"/>
        <v>164</v>
      </c>
      <c r="H160" s="116">
        <f t="shared" si="55"/>
        <v>160</v>
      </c>
      <c r="I160" s="116">
        <f t="shared" si="55"/>
        <v>162</v>
      </c>
      <c r="J160" s="116">
        <f t="shared" ref="J160:K160" si="56">J114+J123+J132+J141+J150</f>
        <v>165</v>
      </c>
      <c r="K160" s="116">
        <f t="shared" si="56"/>
        <v>159.72492502807376</v>
      </c>
      <c r="L160" s="116">
        <f t="shared" ref="L160:M160" si="57">L114+L123+L132+L141+L150</f>
        <v>168.166</v>
      </c>
      <c r="M160" s="116">
        <f t="shared" si="57"/>
        <v>98.650999999999996</v>
      </c>
    </row>
    <row r="161" spans="1:14" x14ac:dyDescent="0.2">
      <c r="A161" s="85"/>
      <c r="B161" s="85" t="s">
        <v>200</v>
      </c>
      <c r="C161" s="117">
        <f t="shared" ref="C161:I166" si="58">C115+C124+C133+C142+C151</f>
        <v>877</v>
      </c>
      <c r="D161" s="117">
        <f t="shared" si="58"/>
        <v>928</v>
      </c>
      <c r="E161" s="117">
        <f t="shared" si="58"/>
        <v>997</v>
      </c>
      <c r="F161" s="117">
        <f t="shared" si="58"/>
        <v>1016</v>
      </c>
      <c r="G161" s="117">
        <f t="shared" si="58"/>
        <v>1075</v>
      </c>
      <c r="H161" s="117">
        <f t="shared" si="58"/>
        <v>1107</v>
      </c>
      <c r="I161" s="117">
        <f t="shared" si="58"/>
        <v>1060</v>
      </c>
      <c r="J161" s="117">
        <f t="shared" ref="J161:K161" si="59">J115+J124+J133+J142+J151</f>
        <v>1041</v>
      </c>
      <c r="K161" s="117">
        <f t="shared" si="59"/>
        <v>1018.1011921199358</v>
      </c>
      <c r="L161" s="117">
        <f t="shared" ref="L161:M161" si="60">L115+L124+L133+L142+L151</f>
        <v>1024.0640000000001</v>
      </c>
      <c r="M161" s="117">
        <f t="shared" si="60"/>
        <v>577.84900000000005</v>
      </c>
    </row>
    <row r="162" spans="1:14" x14ac:dyDescent="0.2">
      <c r="A162" s="85"/>
      <c r="B162" s="85" t="s">
        <v>201</v>
      </c>
      <c r="C162" s="117">
        <f t="shared" si="58"/>
        <v>671</v>
      </c>
      <c r="D162" s="117">
        <f t="shared" si="58"/>
        <v>576</v>
      </c>
      <c r="E162" s="117">
        <f t="shared" si="58"/>
        <v>594</v>
      </c>
      <c r="F162" s="117">
        <f t="shared" si="58"/>
        <v>655</v>
      </c>
      <c r="G162" s="117">
        <f t="shared" si="58"/>
        <v>683</v>
      </c>
      <c r="H162" s="117">
        <f t="shared" si="58"/>
        <v>567</v>
      </c>
      <c r="I162" s="117">
        <f t="shared" si="58"/>
        <v>631</v>
      </c>
      <c r="J162" s="117">
        <f t="shared" ref="J162:K162" si="61">J116+J125+J134+J143+J152</f>
        <v>645</v>
      </c>
      <c r="K162" s="117">
        <f t="shared" si="61"/>
        <v>615.78913831470277</v>
      </c>
      <c r="L162" s="117">
        <f t="shared" ref="L162:M162" si="62">L116+L125+L134+L143+L152</f>
        <v>554.87400000000002</v>
      </c>
      <c r="M162" s="117">
        <f t="shared" si="62"/>
        <v>299.06100000000004</v>
      </c>
    </row>
    <row r="163" spans="1:14" x14ac:dyDescent="0.2">
      <c r="A163" s="85"/>
      <c r="B163" s="85" t="s">
        <v>202</v>
      </c>
      <c r="C163" s="117">
        <f t="shared" si="58"/>
        <v>183</v>
      </c>
      <c r="D163" s="117">
        <f t="shared" si="58"/>
        <v>174</v>
      </c>
      <c r="E163" s="117">
        <f t="shared" si="58"/>
        <v>171</v>
      </c>
      <c r="F163" s="117">
        <f t="shared" si="58"/>
        <v>186</v>
      </c>
      <c r="G163" s="117">
        <f t="shared" si="58"/>
        <v>194</v>
      </c>
      <c r="H163" s="117">
        <f t="shared" si="58"/>
        <v>211</v>
      </c>
      <c r="I163" s="117">
        <f t="shared" si="58"/>
        <v>194</v>
      </c>
      <c r="J163" s="117">
        <f t="shared" ref="J163:K163" si="63">J117+J126+J135+J144+J153</f>
        <v>192</v>
      </c>
      <c r="K163" s="117">
        <f t="shared" si="63"/>
        <v>183.37778274089973</v>
      </c>
      <c r="L163" s="117">
        <f t="shared" ref="L163:M163" si="64">L117+L126+L135+L144+L153</f>
        <v>144.417</v>
      </c>
      <c r="M163" s="117">
        <f t="shared" si="64"/>
        <v>61.537999999999997</v>
      </c>
    </row>
    <row r="164" spans="1:14" x14ac:dyDescent="0.2">
      <c r="A164" s="85"/>
      <c r="B164" s="85" t="s">
        <v>203</v>
      </c>
      <c r="C164" s="117">
        <f t="shared" si="58"/>
        <v>0</v>
      </c>
      <c r="D164" s="117">
        <f t="shared" si="58"/>
        <v>0</v>
      </c>
      <c r="E164" s="117">
        <f t="shared" si="58"/>
        <v>0</v>
      </c>
      <c r="F164" s="117">
        <f t="shared" si="58"/>
        <v>0</v>
      </c>
      <c r="G164" s="117">
        <f t="shared" si="58"/>
        <v>0</v>
      </c>
      <c r="H164" s="117">
        <f t="shared" si="58"/>
        <v>0</v>
      </c>
      <c r="I164" s="117">
        <f t="shared" si="58"/>
        <v>0</v>
      </c>
      <c r="J164" s="117">
        <f t="shared" ref="J164:K164" si="65">J118+J127+J136+J145+J154</f>
        <v>0</v>
      </c>
      <c r="K164" s="117">
        <f t="shared" si="65"/>
        <v>0</v>
      </c>
      <c r="L164" s="117">
        <f t="shared" ref="L164:M164" si="66">L118+L127+L136+L145+L154</f>
        <v>0</v>
      </c>
      <c r="M164" s="117">
        <f t="shared" si="66"/>
        <v>0</v>
      </c>
    </row>
    <row r="165" spans="1:14" x14ac:dyDescent="0.2">
      <c r="A165" s="85"/>
      <c r="B165" s="85" t="s">
        <v>204</v>
      </c>
      <c r="C165" s="117">
        <f t="shared" si="58"/>
        <v>13</v>
      </c>
      <c r="D165" s="117">
        <f t="shared" si="58"/>
        <v>0</v>
      </c>
      <c r="E165" s="117">
        <f t="shared" si="58"/>
        <v>0</v>
      </c>
      <c r="F165" s="117">
        <f t="shared" si="58"/>
        <v>0</v>
      </c>
      <c r="G165" s="117">
        <f t="shared" si="58"/>
        <v>0</v>
      </c>
      <c r="H165" s="117">
        <f t="shared" si="58"/>
        <v>0</v>
      </c>
      <c r="I165" s="117">
        <f t="shared" si="58"/>
        <v>0</v>
      </c>
      <c r="J165" s="117">
        <f t="shared" ref="J165:K165" si="67">J119+J128+J137+J146+J155</f>
        <v>0</v>
      </c>
      <c r="K165" s="117">
        <f t="shared" si="67"/>
        <v>0</v>
      </c>
      <c r="L165" s="117">
        <f t="shared" ref="L165:M165" si="68">L119+L128+L137+L146+L155</f>
        <v>0</v>
      </c>
      <c r="M165" s="117">
        <f t="shared" si="68"/>
        <v>0</v>
      </c>
    </row>
    <row r="166" spans="1:14" x14ac:dyDescent="0.2">
      <c r="A166" s="130"/>
      <c r="B166" s="130" t="s">
        <v>205</v>
      </c>
      <c r="C166" s="118">
        <f t="shared" si="58"/>
        <v>18</v>
      </c>
      <c r="D166" s="118">
        <f t="shared" si="58"/>
        <v>6</v>
      </c>
      <c r="E166" s="118">
        <f t="shared" si="58"/>
        <v>14</v>
      </c>
      <c r="F166" s="118">
        <f t="shared" si="58"/>
        <v>18</v>
      </c>
      <c r="G166" s="118">
        <f t="shared" si="58"/>
        <v>14</v>
      </c>
      <c r="H166" s="118">
        <f t="shared" si="58"/>
        <v>17</v>
      </c>
      <c r="I166" s="118">
        <f t="shared" si="58"/>
        <v>25</v>
      </c>
      <c r="J166" s="118">
        <f t="shared" ref="J166:K166" si="69">J120+J129+J138+J147+J156</f>
        <v>23</v>
      </c>
      <c r="K166" s="118">
        <f t="shared" si="69"/>
        <v>25.211209477482303</v>
      </c>
      <c r="L166" s="118">
        <f t="shared" ref="L166:M166" si="70">L120+L129+L138+L147+L156</f>
        <v>28.215999999999998</v>
      </c>
      <c r="M166" s="118">
        <f t="shared" si="70"/>
        <v>24.376999999999999</v>
      </c>
    </row>
    <row r="167" spans="1:14" x14ac:dyDescent="0.2">
      <c r="C167" s="61"/>
      <c r="D167" s="61"/>
      <c r="E167" s="61"/>
      <c r="F167" s="61"/>
      <c r="G167" s="61"/>
      <c r="H167" s="61"/>
      <c r="I167" s="61"/>
    </row>
    <row r="168" spans="1:14" x14ac:dyDescent="0.2">
      <c r="A168" t="s">
        <v>213</v>
      </c>
      <c r="C168" s="122" t="s">
        <v>210</v>
      </c>
      <c r="D168" s="122" t="s">
        <v>70</v>
      </c>
      <c r="E168" s="123" t="s">
        <v>67</v>
      </c>
      <c r="F168" s="122" t="s">
        <v>61</v>
      </c>
      <c r="G168" s="122" t="s">
        <v>60</v>
      </c>
      <c r="H168" s="122" t="s">
        <v>75</v>
      </c>
      <c r="I168" s="122" t="s">
        <v>76</v>
      </c>
      <c r="J168" s="49" t="s">
        <v>481</v>
      </c>
      <c r="K168" s="49" t="s">
        <v>579</v>
      </c>
      <c r="L168" s="601" t="s">
        <v>597</v>
      </c>
      <c r="M168" s="228" t="s">
        <v>666</v>
      </c>
    </row>
    <row r="169" spans="1:14" x14ac:dyDescent="0.2">
      <c r="B169" s="45" t="s">
        <v>246</v>
      </c>
      <c r="C169" s="53">
        <f>SUM(C170:C176)</f>
        <v>10310</v>
      </c>
      <c r="D169" s="53">
        <f t="shared" ref="D169:H169" si="71">SUM(D170:D176)</f>
        <v>10455</v>
      </c>
      <c r="E169" s="53">
        <f t="shared" si="71"/>
        <v>10365</v>
      </c>
      <c r="F169" s="53">
        <f t="shared" si="71"/>
        <v>10428</v>
      </c>
      <c r="G169" s="53">
        <f t="shared" si="71"/>
        <v>11966</v>
      </c>
      <c r="H169" s="53">
        <f t="shared" si="71"/>
        <v>10318</v>
      </c>
      <c r="I169" s="53">
        <f t="shared" ref="I169:J169" si="72">SUM(I170:I176)</f>
        <v>9763</v>
      </c>
      <c r="J169" s="53">
        <f t="shared" si="72"/>
        <v>10583</v>
      </c>
      <c r="K169" s="53">
        <f t="shared" ref="K169:L169" si="73">SUM(K170:K176)</f>
        <v>10719</v>
      </c>
      <c r="L169" s="53">
        <f t="shared" si="73"/>
        <v>12371</v>
      </c>
      <c r="M169" s="53">
        <f t="shared" ref="M169" si="74">SUM(M170:M176)</f>
        <v>6220</v>
      </c>
    </row>
    <row r="170" spans="1:14" x14ac:dyDescent="0.2">
      <c r="B170" s="124" t="s">
        <v>199</v>
      </c>
      <c r="C170" s="55">
        <f>ROUND(C84*C114/C160,0)</f>
        <v>1094</v>
      </c>
      <c r="D170" s="55">
        <f t="shared" ref="D170:I170" si="75">ROUND(D84*D114/D160,0)</f>
        <v>1113</v>
      </c>
      <c r="E170" s="55">
        <f t="shared" si="75"/>
        <v>1082</v>
      </c>
      <c r="F170" s="55">
        <f t="shared" si="75"/>
        <v>990</v>
      </c>
      <c r="G170" s="55">
        <f t="shared" si="75"/>
        <v>1008</v>
      </c>
      <c r="H170" s="55">
        <f t="shared" si="75"/>
        <v>905</v>
      </c>
      <c r="I170" s="55">
        <f t="shared" si="75"/>
        <v>876</v>
      </c>
      <c r="J170" s="55">
        <f t="shared" ref="J170:K170" si="76">ROUND(J84*J114/J160,0)</f>
        <v>908</v>
      </c>
      <c r="K170" s="55">
        <f t="shared" si="76"/>
        <v>907</v>
      </c>
      <c r="L170" s="55">
        <f t="shared" ref="L170:M170" si="77">ROUND(L84*L114/L160,0)</f>
        <v>1100</v>
      </c>
      <c r="M170" s="55">
        <f t="shared" si="77"/>
        <v>480</v>
      </c>
    </row>
    <row r="171" spans="1:14" x14ac:dyDescent="0.2">
      <c r="B171" s="624" t="s">
        <v>200</v>
      </c>
      <c r="C171" s="134">
        <f>ROUND(C85*C115/C161,0)-1</f>
        <v>6663</v>
      </c>
      <c r="D171" s="134">
        <f>ROUND(D85*D115/D161,0)-5</f>
        <v>7062</v>
      </c>
      <c r="E171" s="134">
        <f>ROUND(E85*E115/E161,0)+2</f>
        <v>7161</v>
      </c>
      <c r="F171" s="134">
        <f>ROUND(F85*F115/F161,0)-2</f>
        <v>7314</v>
      </c>
      <c r="G171" s="134">
        <f>ROUND(G85*G115/G161,0)+1</f>
        <v>8123</v>
      </c>
      <c r="H171" s="623">
        <f t="shared" ref="H171:I171" si="78">ROUND(H85*H115/H161,0)</f>
        <v>7592</v>
      </c>
      <c r="I171" s="623">
        <f t="shared" si="78"/>
        <v>7207</v>
      </c>
      <c r="J171" s="134">
        <f>ROUND(J85*J115/J161,0)-2</f>
        <v>7679</v>
      </c>
      <c r="K171" s="623">
        <f t="shared" ref="K171" si="79">ROUND(K85*K115/K161,0)</f>
        <v>7507</v>
      </c>
      <c r="L171" s="134">
        <f>ROUND(L85*L115/L161,0)+1</f>
        <v>9218</v>
      </c>
      <c r="M171" s="134">
        <f>ROUND(M85*M115/M161,0)</f>
        <v>4424</v>
      </c>
      <c r="N171" t="s">
        <v>631</v>
      </c>
    </row>
    <row r="172" spans="1:14" x14ac:dyDescent="0.2">
      <c r="B172" s="125" t="s">
        <v>201</v>
      </c>
      <c r="C172" s="55">
        <f>ROUND(C86*C116/C162,0)</f>
        <v>2177</v>
      </c>
      <c r="D172" s="55">
        <f t="shared" ref="D172:I172" si="80">ROUND(D86*D116/D162,0)</f>
        <v>1937</v>
      </c>
      <c r="E172" s="55">
        <f t="shared" si="80"/>
        <v>1745</v>
      </c>
      <c r="F172" s="55">
        <f t="shared" si="80"/>
        <v>1717</v>
      </c>
      <c r="G172" s="55">
        <f t="shared" si="80"/>
        <v>2475</v>
      </c>
      <c r="H172" s="55">
        <f t="shared" si="80"/>
        <v>1466</v>
      </c>
      <c r="I172" s="55">
        <f t="shared" si="80"/>
        <v>1318</v>
      </c>
      <c r="J172" s="55">
        <f t="shared" ref="J172:K172" si="81">ROUND(J86*J116/J162,0)</f>
        <v>1595</v>
      </c>
      <c r="K172" s="55">
        <f t="shared" si="81"/>
        <v>1892</v>
      </c>
      <c r="L172" s="55">
        <f t="shared" ref="L172:M172" si="82">ROUND(L86*L116/L162,0)</f>
        <v>2053</v>
      </c>
      <c r="M172" s="55">
        <f t="shared" si="82"/>
        <v>1316</v>
      </c>
    </row>
    <row r="173" spans="1:14" x14ac:dyDescent="0.2">
      <c r="B173" s="125" t="s">
        <v>202</v>
      </c>
      <c r="C173" s="55">
        <f>ROUND(C87*C117/C163,0)</f>
        <v>376</v>
      </c>
      <c r="D173" s="55">
        <f t="shared" ref="D173:I173" si="83">ROUND(D87*D117/D163,0)</f>
        <v>343</v>
      </c>
      <c r="E173" s="55">
        <f t="shared" si="83"/>
        <v>377</v>
      </c>
      <c r="F173" s="55">
        <f t="shared" si="83"/>
        <v>407</v>
      </c>
      <c r="G173" s="55">
        <f t="shared" si="83"/>
        <v>360</v>
      </c>
      <c r="H173" s="55">
        <f t="shared" si="83"/>
        <v>355</v>
      </c>
      <c r="I173" s="55">
        <f t="shared" si="83"/>
        <v>362</v>
      </c>
      <c r="J173" s="55">
        <f t="shared" ref="J173:K173" si="84">ROUND(J87*J117/J163,0)</f>
        <v>401</v>
      </c>
      <c r="K173" s="55">
        <f t="shared" si="84"/>
        <v>413</v>
      </c>
      <c r="L173" s="55">
        <f t="shared" ref="L173:M173" si="85">ROUND(L87*L117/L163,0)</f>
        <v>0</v>
      </c>
      <c r="M173" s="55">
        <f t="shared" si="85"/>
        <v>0</v>
      </c>
    </row>
    <row r="174" spans="1:14" x14ac:dyDescent="0.2">
      <c r="B174" s="133" t="s">
        <v>203</v>
      </c>
      <c r="C174" s="140"/>
      <c r="D174" s="140"/>
      <c r="E174" s="140"/>
      <c r="F174" s="140"/>
      <c r="G174" s="140"/>
      <c r="H174" s="140"/>
      <c r="I174" s="140"/>
    </row>
    <row r="175" spans="1:14" x14ac:dyDescent="0.2">
      <c r="B175" s="133" t="s">
        <v>204</v>
      </c>
      <c r="C175" s="140"/>
      <c r="D175" s="140"/>
      <c r="E175" s="140"/>
      <c r="F175" s="140"/>
      <c r="G175" s="140"/>
      <c r="H175" s="140"/>
      <c r="I175" s="140"/>
    </row>
    <row r="176" spans="1:14" x14ac:dyDescent="0.2">
      <c r="B176" s="126" t="s">
        <v>205</v>
      </c>
      <c r="C176" s="60">
        <f>ROUND(C90*C120/C166,0)</f>
        <v>0</v>
      </c>
      <c r="D176" s="60">
        <f t="shared" ref="D176:J176" si="86">ROUND(D90*D120/D166,0)</f>
        <v>0</v>
      </c>
      <c r="E176" s="60">
        <f t="shared" si="86"/>
        <v>0</v>
      </c>
      <c r="F176" s="60">
        <f t="shared" si="86"/>
        <v>0</v>
      </c>
      <c r="G176" s="60">
        <f t="shared" si="86"/>
        <v>0</v>
      </c>
      <c r="H176" s="60">
        <f t="shared" si="86"/>
        <v>0</v>
      </c>
      <c r="I176" s="60">
        <f t="shared" si="86"/>
        <v>0</v>
      </c>
      <c r="J176" s="60">
        <f t="shared" si="86"/>
        <v>0</v>
      </c>
      <c r="K176" s="60">
        <f t="shared" ref="K176:L176" si="87">ROUND(K90*K120/K166,0)</f>
        <v>0</v>
      </c>
      <c r="L176" s="60">
        <f t="shared" si="87"/>
        <v>0</v>
      </c>
      <c r="M176" s="60">
        <f t="shared" ref="M176" si="88">ROUND(M90*M120/M166,0)</f>
        <v>0</v>
      </c>
    </row>
    <row r="177" spans="2:13" x14ac:dyDescent="0.2">
      <c r="B177" t="s">
        <v>247</v>
      </c>
      <c r="C177" s="53">
        <f>SUM(C178:C184)</f>
        <v>1853</v>
      </c>
      <c r="D177" s="53">
        <f t="shared" ref="D177:H177" si="89">SUM(D178:D184)</f>
        <v>1048</v>
      </c>
      <c r="E177" s="53">
        <f t="shared" si="89"/>
        <v>1498</v>
      </c>
      <c r="F177" s="53">
        <f t="shared" si="89"/>
        <v>1727</v>
      </c>
      <c r="G177" s="53">
        <f t="shared" si="89"/>
        <v>2194</v>
      </c>
      <c r="H177" s="53">
        <f t="shared" si="89"/>
        <v>1030</v>
      </c>
      <c r="I177" s="53">
        <f t="shared" ref="I177:J177" si="90">SUM(I178:I184)</f>
        <v>1206</v>
      </c>
      <c r="J177" s="53">
        <f t="shared" si="90"/>
        <v>1462</v>
      </c>
      <c r="K177" s="53">
        <f t="shared" ref="K177:L177" si="91">SUM(K178:K184)</f>
        <v>1540</v>
      </c>
      <c r="L177" s="53">
        <f t="shared" si="91"/>
        <v>1643</v>
      </c>
      <c r="M177" s="53">
        <f t="shared" ref="M177" si="92">SUM(M178:M184)</f>
        <v>414</v>
      </c>
    </row>
    <row r="178" spans="2:13" x14ac:dyDescent="0.2">
      <c r="B178" s="120" t="s">
        <v>199</v>
      </c>
      <c r="C178" s="61">
        <f>ROUND(C84*C123/C160,0)</f>
        <v>54</v>
      </c>
      <c r="D178" s="61">
        <f t="shared" ref="D178:I178" si="93">ROUND(D84*D123/D160,0)</f>
        <v>18</v>
      </c>
      <c r="E178" s="61">
        <f t="shared" si="93"/>
        <v>9</v>
      </c>
      <c r="F178" s="61">
        <f t="shared" si="93"/>
        <v>8</v>
      </c>
      <c r="G178" s="61">
        <f t="shared" si="93"/>
        <v>23</v>
      </c>
      <c r="H178" s="61">
        <f t="shared" si="93"/>
        <v>68</v>
      </c>
      <c r="I178" s="61">
        <f t="shared" si="93"/>
        <v>68</v>
      </c>
      <c r="J178" s="61">
        <f t="shared" ref="J178:K178" si="94">ROUND(J84*J123/J160,0)</f>
        <v>87</v>
      </c>
      <c r="K178" s="61">
        <f t="shared" si="94"/>
        <v>83</v>
      </c>
      <c r="L178" s="61">
        <f t="shared" ref="L178:M178" si="95">ROUND(L84*L123/L160,0)</f>
        <v>82</v>
      </c>
      <c r="M178" s="61">
        <f t="shared" si="95"/>
        <v>70</v>
      </c>
    </row>
    <row r="179" spans="2:13" x14ac:dyDescent="0.2">
      <c r="B179" s="121" t="s">
        <v>200</v>
      </c>
      <c r="C179" s="61">
        <f>ROUND(C85*C124/C161,0)</f>
        <v>32</v>
      </c>
      <c r="D179" s="61">
        <f t="shared" ref="D179:I179" si="96">ROUND(D85*D124/D161,0)</f>
        <v>43</v>
      </c>
      <c r="E179" s="61">
        <f t="shared" si="96"/>
        <v>32</v>
      </c>
      <c r="F179" s="61">
        <f t="shared" si="96"/>
        <v>0</v>
      </c>
      <c r="G179" s="61">
        <f t="shared" si="96"/>
        <v>11</v>
      </c>
      <c r="H179" s="61">
        <f t="shared" si="96"/>
        <v>10</v>
      </c>
      <c r="I179" s="61">
        <f t="shared" si="96"/>
        <v>10</v>
      </c>
      <c r="J179" s="61">
        <f t="shared" ref="J179:K179" si="97">ROUND(J85*J124/J161,0)</f>
        <v>11</v>
      </c>
      <c r="K179" s="61">
        <f t="shared" si="97"/>
        <v>11</v>
      </c>
      <c r="L179" s="61">
        <f t="shared" ref="L179:M179" si="98">ROUND(L85*L124/L161,0)</f>
        <v>18</v>
      </c>
      <c r="M179" s="61">
        <f t="shared" si="98"/>
        <v>6</v>
      </c>
    </row>
    <row r="180" spans="2:13" x14ac:dyDescent="0.2">
      <c r="B180" s="121" t="s">
        <v>201</v>
      </c>
      <c r="C180" s="61">
        <f>ROUND(C86*C125/C162,0)</f>
        <v>1601</v>
      </c>
      <c r="D180" s="61">
        <f t="shared" ref="D180:I180" si="99">ROUND(D86*D125/D162,0)</f>
        <v>836</v>
      </c>
      <c r="E180" s="61">
        <f t="shared" si="99"/>
        <v>1253</v>
      </c>
      <c r="F180" s="61">
        <f t="shared" si="99"/>
        <v>1459</v>
      </c>
      <c r="G180" s="61">
        <f t="shared" si="99"/>
        <v>1960</v>
      </c>
      <c r="H180" s="61">
        <f t="shared" si="99"/>
        <v>751</v>
      </c>
      <c r="I180" s="61">
        <f t="shared" si="99"/>
        <v>907</v>
      </c>
      <c r="J180" s="61">
        <f t="shared" ref="J180:K180" si="100">ROUND(J86*J125/J162,0)</f>
        <v>1120</v>
      </c>
      <c r="K180" s="61">
        <f t="shared" si="100"/>
        <v>1259</v>
      </c>
      <c r="L180" s="61">
        <f t="shared" ref="L180:M180" si="101">ROUND(L86*L125/L162,0)</f>
        <v>1193</v>
      </c>
      <c r="M180" s="61">
        <f t="shared" si="101"/>
        <v>154</v>
      </c>
    </row>
    <row r="181" spans="2:13" x14ac:dyDescent="0.2">
      <c r="B181" s="121" t="s">
        <v>202</v>
      </c>
      <c r="C181" s="61">
        <f>ROUND(C87*C126/C163,0)</f>
        <v>157</v>
      </c>
      <c r="D181" s="61">
        <f t="shared" ref="D181:I181" si="102">ROUND(D87*D126/D163,0)</f>
        <v>136</v>
      </c>
      <c r="E181" s="61">
        <f t="shared" si="102"/>
        <v>193</v>
      </c>
      <c r="F181" s="61">
        <f t="shared" si="102"/>
        <v>238</v>
      </c>
      <c r="G181" s="61">
        <f t="shared" si="102"/>
        <v>189</v>
      </c>
      <c r="H181" s="61">
        <f t="shared" si="102"/>
        <v>186</v>
      </c>
      <c r="I181" s="61">
        <f t="shared" si="102"/>
        <v>194</v>
      </c>
      <c r="J181" s="61">
        <f t="shared" ref="J181:K181" si="103">ROUND(J87*J126/J163,0)</f>
        <v>210</v>
      </c>
      <c r="K181" s="61">
        <f t="shared" si="103"/>
        <v>142</v>
      </c>
      <c r="L181" s="61">
        <f t="shared" ref="L181:M181" si="104">ROUND(L87*L126/L163,0)</f>
        <v>254</v>
      </c>
      <c r="M181" s="61">
        <f t="shared" si="104"/>
        <v>100</v>
      </c>
    </row>
    <row r="182" spans="2:13" x14ac:dyDescent="0.2">
      <c r="B182" s="137" t="s">
        <v>203</v>
      </c>
      <c r="C182" s="139"/>
      <c r="D182" s="139"/>
      <c r="E182" s="139"/>
      <c r="F182" s="139"/>
      <c r="G182" s="139"/>
      <c r="H182" s="139"/>
      <c r="I182" s="139"/>
    </row>
    <row r="183" spans="2:13" x14ac:dyDescent="0.2">
      <c r="B183" s="137" t="s">
        <v>204</v>
      </c>
      <c r="C183" s="139"/>
      <c r="D183" s="139"/>
      <c r="E183" s="139"/>
      <c r="F183" s="139"/>
      <c r="G183" s="139"/>
      <c r="H183" s="139"/>
      <c r="I183" s="139"/>
    </row>
    <row r="184" spans="2:13" x14ac:dyDescent="0.2">
      <c r="B184" s="121" t="s">
        <v>205</v>
      </c>
      <c r="C184" s="61">
        <f>ROUND(C90*C129/C166,0)</f>
        <v>9</v>
      </c>
      <c r="D184" s="61">
        <f t="shared" ref="D184:I184" si="105">ROUND(D90*D129/D166,0)</f>
        <v>15</v>
      </c>
      <c r="E184" s="61">
        <f t="shared" si="105"/>
        <v>11</v>
      </c>
      <c r="F184" s="61">
        <f t="shared" si="105"/>
        <v>22</v>
      </c>
      <c r="G184" s="61">
        <f t="shared" si="105"/>
        <v>11</v>
      </c>
      <c r="H184" s="61">
        <f t="shared" si="105"/>
        <v>15</v>
      </c>
      <c r="I184" s="61">
        <f t="shared" si="105"/>
        <v>27</v>
      </c>
      <c r="J184" s="61">
        <f t="shared" ref="J184:K184" si="106">ROUND(J90*J129/J166,0)</f>
        <v>34</v>
      </c>
      <c r="K184" s="61">
        <f t="shared" si="106"/>
        <v>45</v>
      </c>
      <c r="L184" s="61">
        <f t="shared" ref="L184:M184" si="107">ROUND(L90*L129/L166,0)</f>
        <v>96</v>
      </c>
      <c r="M184" s="61">
        <f t="shared" si="107"/>
        <v>84</v>
      </c>
    </row>
    <row r="185" spans="2:13" x14ac:dyDescent="0.2">
      <c r="B185" s="45" t="s">
        <v>248</v>
      </c>
      <c r="C185" s="53">
        <f>SUM(C186:C192)</f>
        <v>972</v>
      </c>
      <c r="D185" s="53">
        <f t="shared" ref="D185:H185" si="108">SUM(D186:D192)</f>
        <v>812</v>
      </c>
      <c r="E185" s="53">
        <f t="shared" si="108"/>
        <v>879</v>
      </c>
      <c r="F185" s="53">
        <f t="shared" si="108"/>
        <v>1007</v>
      </c>
      <c r="G185" s="53">
        <f t="shared" si="108"/>
        <v>1147</v>
      </c>
      <c r="H185" s="53">
        <f t="shared" si="108"/>
        <v>1177</v>
      </c>
      <c r="I185" s="53">
        <f t="shared" ref="I185:J185" si="109">SUM(I186:I192)</f>
        <v>976</v>
      </c>
      <c r="J185" s="53">
        <f t="shared" si="109"/>
        <v>1028</v>
      </c>
      <c r="K185" s="53">
        <f t="shared" ref="K185:L185" si="110">SUM(K186:K192)</f>
        <v>994</v>
      </c>
      <c r="L185" s="53">
        <f t="shared" si="110"/>
        <v>1509</v>
      </c>
      <c r="M185" s="53">
        <f t="shared" ref="M185" si="111">SUM(M186:M192)</f>
        <v>535</v>
      </c>
    </row>
    <row r="186" spans="2:13" x14ac:dyDescent="0.2">
      <c r="B186" s="124" t="s">
        <v>199</v>
      </c>
      <c r="C186" s="55">
        <f>ROUND(C84*C132/C160,0)</f>
        <v>287</v>
      </c>
      <c r="D186" s="55">
        <f t="shared" ref="D186:I186" si="112">ROUND(D84*D132/D160,0)</f>
        <v>254</v>
      </c>
      <c r="E186" s="55">
        <f t="shared" si="112"/>
        <v>251</v>
      </c>
      <c r="F186" s="55">
        <f t="shared" si="112"/>
        <v>200</v>
      </c>
      <c r="G186" s="55">
        <f t="shared" si="112"/>
        <v>203</v>
      </c>
      <c r="H186" s="55">
        <f t="shared" si="112"/>
        <v>188</v>
      </c>
      <c r="I186" s="55">
        <f t="shared" si="112"/>
        <v>234</v>
      </c>
      <c r="J186" s="55">
        <f t="shared" ref="J186:K186" si="113">ROUND(J84*J132/J160,0)</f>
        <v>261</v>
      </c>
      <c r="K186" s="55">
        <f t="shared" si="113"/>
        <v>223</v>
      </c>
      <c r="L186" s="55">
        <f t="shared" ref="L186:M186" si="114">ROUND(L84*L132/L160,0)</f>
        <v>219</v>
      </c>
      <c r="M186" s="55">
        <f t="shared" si="114"/>
        <v>170</v>
      </c>
    </row>
    <row r="187" spans="2:13" x14ac:dyDescent="0.2">
      <c r="B187" s="125" t="s">
        <v>200</v>
      </c>
      <c r="C187" s="55">
        <f t="shared" ref="C187:C192" si="115">ROUND(C85*C133/C161,0)</f>
        <v>141</v>
      </c>
      <c r="D187" s="55">
        <f t="shared" ref="D187:I187" si="116">ROUND(D85*D133/D161,0)</f>
        <v>139</v>
      </c>
      <c r="E187" s="55">
        <f t="shared" si="116"/>
        <v>158</v>
      </c>
      <c r="F187" s="55">
        <f t="shared" si="116"/>
        <v>246</v>
      </c>
      <c r="G187" s="55">
        <f t="shared" si="116"/>
        <v>261</v>
      </c>
      <c r="H187" s="55">
        <f t="shared" si="116"/>
        <v>250</v>
      </c>
      <c r="I187" s="55">
        <f t="shared" si="116"/>
        <v>178</v>
      </c>
      <c r="J187" s="55">
        <f t="shared" ref="J187:K187" si="117">ROUND(J85*J133/J161,0)</f>
        <v>160</v>
      </c>
      <c r="K187" s="55">
        <f t="shared" si="117"/>
        <v>163</v>
      </c>
      <c r="L187" s="55">
        <f t="shared" ref="L187:M187" si="118">ROUND(L85*L133/L161,0)</f>
        <v>153</v>
      </c>
      <c r="M187" s="55">
        <f t="shared" si="118"/>
        <v>141</v>
      </c>
    </row>
    <row r="188" spans="2:13" x14ac:dyDescent="0.2">
      <c r="B188" s="125" t="s">
        <v>201</v>
      </c>
      <c r="C188" s="55">
        <f t="shared" si="115"/>
        <v>40</v>
      </c>
      <c r="D188" s="55">
        <f t="shared" ref="D188:I188" si="119">ROUND(D86*D134/D162,0)</f>
        <v>36</v>
      </c>
      <c r="E188" s="55">
        <f t="shared" si="119"/>
        <v>37</v>
      </c>
      <c r="F188" s="55">
        <f t="shared" si="119"/>
        <v>21</v>
      </c>
      <c r="G188" s="55">
        <f t="shared" si="119"/>
        <v>9</v>
      </c>
      <c r="H188" s="55">
        <f t="shared" si="119"/>
        <v>6</v>
      </c>
      <c r="I188" s="55">
        <f t="shared" si="119"/>
        <v>16</v>
      </c>
      <c r="J188" s="55">
        <f t="shared" ref="J188:K188" si="120">ROUND(J86*J134/J162,0)</f>
        <v>19</v>
      </c>
      <c r="K188" s="55">
        <f t="shared" si="120"/>
        <v>14</v>
      </c>
      <c r="L188" s="55">
        <f t="shared" ref="L188:M188" si="121">ROUND(L86*L134/L162,0)</f>
        <v>4</v>
      </c>
      <c r="M188" s="55">
        <f t="shared" si="121"/>
        <v>16</v>
      </c>
    </row>
    <row r="189" spans="2:13" x14ac:dyDescent="0.2">
      <c r="B189" s="125" t="s">
        <v>202</v>
      </c>
      <c r="C189" s="55">
        <f t="shared" si="115"/>
        <v>490</v>
      </c>
      <c r="D189" s="55">
        <f t="shared" ref="D189:I189" si="122">ROUND(D87*D135/D163,0)</f>
        <v>383</v>
      </c>
      <c r="E189" s="55">
        <f t="shared" si="122"/>
        <v>414</v>
      </c>
      <c r="F189" s="55">
        <f t="shared" si="122"/>
        <v>526</v>
      </c>
      <c r="G189" s="55">
        <f t="shared" si="122"/>
        <v>654</v>
      </c>
      <c r="H189" s="55">
        <f t="shared" si="122"/>
        <v>718</v>
      </c>
      <c r="I189" s="55">
        <f t="shared" si="122"/>
        <v>530</v>
      </c>
      <c r="J189" s="55">
        <f t="shared" ref="J189:K189" si="123">ROUND(J87*J135/J163,0)</f>
        <v>573</v>
      </c>
      <c r="K189" s="55">
        <f t="shared" si="123"/>
        <v>567</v>
      </c>
      <c r="L189" s="55">
        <f t="shared" ref="L189:M189" si="124">ROUND(L87*L135/L163,0)</f>
        <v>1093</v>
      </c>
      <c r="M189" s="55">
        <f t="shared" si="124"/>
        <v>162</v>
      </c>
    </row>
    <row r="190" spans="2:13" x14ac:dyDescent="0.2">
      <c r="B190" s="133" t="s">
        <v>203</v>
      </c>
      <c r="C190" s="55">
        <v>0</v>
      </c>
      <c r="D190" s="140"/>
      <c r="E190" s="140"/>
      <c r="F190" s="140"/>
      <c r="G190" s="140"/>
      <c r="H190" s="140"/>
      <c r="I190" s="140"/>
    </row>
    <row r="191" spans="2:13" x14ac:dyDescent="0.2">
      <c r="B191" s="133" t="s">
        <v>204</v>
      </c>
      <c r="C191" s="55">
        <f t="shared" si="115"/>
        <v>0</v>
      </c>
      <c r="D191" s="140"/>
      <c r="E191" s="140"/>
      <c r="F191" s="140"/>
      <c r="G191" s="140"/>
      <c r="H191" s="140"/>
      <c r="I191" s="140"/>
    </row>
    <row r="192" spans="2:13" x14ac:dyDescent="0.2">
      <c r="B192" s="126" t="s">
        <v>205</v>
      </c>
      <c r="C192" s="55">
        <f t="shared" si="115"/>
        <v>14</v>
      </c>
      <c r="D192" s="60">
        <f t="shared" ref="D192:I192" si="125">ROUND(D90*D138/D166,0)</f>
        <v>0</v>
      </c>
      <c r="E192" s="60">
        <f t="shared" si="125"/>
        <v>19</v>
      </c>
      <c r="F192" s="60">
        <f t="shared" si="125"/>
        <v>14</v>
      </c>
      <c r="G192" s="60">
        <f t="shared" si="125"/>
        <v>20</v>
      </c>
      <c r="H192" s="60">
        <f t="shared" si="125"/>
        <v>15</v>
      </c>
      <c r="I192" s="60">
        <f t="shared" si="125"/>
        <v>18</v>
      </c>
      <c r="J192" s="60">
        <f t="shared" ref="J192:K192" si="126">ROUND(J90*J138/J166,0)</f>
        <v>15</v>
      </c>
      <c r="K192" s="60">
        <f t="shared" si="126"/>
        <v>27</v>
      </c>
      <c r="L192" s="60">
        <f t="shared" ref="L192:M192" si="127">ROUND(L90*L138/L166,0)</f>
        <v>40</v>
      </c>
      <c r="M192" s="60">
        <f t="shared" si="127"/>
        <v>46</v>
      </c>
    </row>
    <row r="193" spans="2:13" x14ac:dyDescent="0.2">
      <c r="B193" t="s">
        <v>249</v>
      </c>
      <c r="C193" s="53">
        <f>SUM(C194:C200)</f>
        <v>2826</v>
      </c>
      <c r="D193" s="53">
        <f t="shared" ref="D193:H193" si="128">SUM(D194:D200)</f>
        <v>2622</v>
      </c>
      <c r="E193" s="53">
        <f t="shared" si="128"/>
        <v>2638</v>
      </c>
      <c r="F193" s="53">
        <f t="shared" si="128"/>
        <v>2801</v>
      </c>
      <c r="G193" s="53">
        <f t="shared" si="128"/>
        <v>3044</v>
      </c>
      <c r="H193" s="53">
        <f t="shared" si="128"/>
        <v>2473</v>
      </c>
      <c r="I193" s="53">
        <f t="shared" ref="I193:J193" si="129">SUM(I194:I200)</f>
        <v>2428</v>
      </c>
      <c r="J193" s="53">
        <f t="shared" si="129"/>
        <v>2671</v>
      </c>
      <c r="K193" s="53">
        <f t="shared" ref="K193:L193" si="130">SUM(K194:K200)</f>
        <v>2933</v>
      </c>
      <c r="L193" s="53">
        <f t="shared" si="130"/>
        <v>3034</v>
      </c>
      <c r="M193" s="53">
        <f t="shared" ref="M193" si="131">SUM(M194:M200)</f>
        <v>2448</v>
      </c>
    </row>
    <row r="194" spans="2:13" x14ac:dyDescent="0.2">
      <c r="B194" s="120" t="s">
        <v>199</v>
      </c>
      <c r="C194" s="61">
        <f>ROUND(C84*C141/C160,0)</f>
        <v>54</v>
      </c>
      <c r="D194" s="61">
        <f t="shared" ref="D194:I194" si="132">ROUND(D84*D141/D160,0)</f>
        <v>53</v>
      </c>
      <c r="E194" s="61">
        <f t="shared" si="132"/>
        <v>52</v>
      </c>
      <c r="F194" s="61">
        <f t="shared" si="132"/>
        <v>48</v>
      </c>
      <c r="G194" s="61">
        <f t="shared" si="132"/>
        <v>47</v>
      </c>
      <c r="H194" s="61">
        <f t="shared" si="132"/>
        <v>45</v>
      </c>
      <c r="I194" s="61">
        <f t="shared" si="132"/>
        <v>45</v>
      </c>
      <c r="J194" s="61">
        <f t="shared" ref="J194:K194" si="133">ROUND(J84*J141/J160,0)</f>
        <v>47</v>
      </c>
      <c r="K194" s="61">
        <f t="shared" si="133"/>
        <v>47</v>
      </c>
      <c r="L194" s="61">
        <f t="shared" ref="L194:M194" si="134">ROUND(L84*L141/L160,0)</f>
        <v>44</v>
      </c>
      <c r="M194" s="61">
        <f t="shared" si="134"/>
        <v>32</v>
      </c>
    </row>
    <row r="195" spans="2:13" x14ac:dyDescent="0.2">
      <c r="B195" s="121" t="s">
        <v>200</v>
      </c>
      <c r="C195" s="61">
        <f t="shared" ref="C195:C200" si="135">ROUND(C85*C142/C161,0)</f>
        <v>963</v>
      </c>
      <c r="D195" s="61">
        <f t="shared" ref="D195:I195" si="136">ROUND(D85*D142/D161,0)</f>
        <v>959</v>
      </c>
      <c r="E195" s="61">
        <f t="shared" si="136"/>
        <v>929</v>
      </c>
      <c r="F195" s="61">
        <f t="shared" si="136"/>
        <v>995</v>
      </c>
      <c r="G195" s="61">
        <f t="shared" si="136"/>
        <v>969</v>
      </c>
      <c r="H195" s="61">
        <f t="shared" si="136"/>
        <v>909</v>
      </c>
      <c r="I195" s="61">
        <f t="shared" si="136"/>
        <v>941</v>
      </c>
      <c r="J195" s="61">
        <f t="shared" ref="J195:K195" si="137">ROUND(J85*J142/J161,0)</f>
        <v>989</v>
      </c>
      <c r="K195" s="61">
        <f t="shared" si="137"/>
        <v>983</v>
      </c>
      <c r="L195" s="61">
        <f t="shared" ref="L195:M195" si="138">ROUND(L85*L142/L161,0)</f>
        <v>976</v>
      </c>
      <c r="M195" s="61">
        <f t="shared" si="138"/>
        <v>726</v>
      </c>
    </row>
    <row r="196" spans="2:13" x14ac:dyDescent="0.2">
      <c r="B196" s="121" t="s">
        <v>201</v>
      </c>
      <c r="C196" s="61">
        <f t="shared" si="135"/>
        <v>1345</v>
      </c>
      <c r="D196" s="61">
        <f t="shared" ref="D196:I196" si="139">ROUND(D86*D143/D162,0)</f>
        <v>1172</v>
      </c>
      <c r="E196" s="61">
        <f t="shared" si="139"/>
        <v>1180</v>
      </c>
      <c r="F196" s="61">
        <f t="shared" si="139"/>
        <v>1215</v>
      </c>
      <c r="G196" s="61">
        <f t="shared" si="139"/>
        <v>1518</v>
      </c>
      <c r="H196" s="61">
        <f t="shared" si="139"/>
        <v>1025</v>
      </c>
      <c r="I196" s="61">
        <f t="shared" si="139"/>
        <v>933</v>
      </c>
      <c r="J196" s="61">
        <f t="shared" ref="J196:K196" si="140">ROUND(J86*J143/J162,0)</f>
        <v>1094</v>
      </c>
      <c r="K196" s="61">
        <f t="shared" si="140"/>
        <v>1358</v>
      </c>
      <c r="L196" s="61">
        <f t="shared" ref="L196:M196" si="141">ROUND(L86*L143/L162,0)</f>
        <v>1342</v>
      </c>
      <c r="M196" s="61">
        <f t="shared" si="141"/>
        <v>1233</v>
      </c>
    </row>
    <row r="197" spans="2:13" x14ac:dyDescent="0.2">
      <c r="B197" s="121" t="s">
        <v>202</v>
      </c>
      <c r="C197" s="61">
        <f t="shared" si="135"/>
        <v>455</v>
      </c>
      <c r="D197" s="61">
        <f t="shared" ref="D197:I197" si="142">ROUND(D87*D144/D163,0)</f>
        <v>423</v>
      </c>
      <c r="E197" s="61">
        <f t="shared" si="142"/>
        <v>469</v>
      </c>
      <c r="F197" s="61">
        <f t="shared" si="142"/>
        <v>536</v>
      </c>
      <c r="G197" s="61">
        <f t="shared" si="142"/>
        <v>502</v>
      </c>
      <c r="H197" s="61">
        <f t="shared" si="142"/>
        <v>487</v>
      </c>
      <c r="I197" s="61">
        <f t="shared" si="142"/>
        <v>503</v>
      </c>
      <c r="J197" s="61">
        <f t="shared" ref="J197:K197" si="143">ROUND(J87*J144/J163,0)</f>
        <v>534</v>
      </c>
      <c r="K197" s="61">
        <f t="shared" si="143"/>
        <v>535</v>
      </c>
      <c r="L197" s="61">
        <f t="shared" ref="L197:M197" si="144">ROUND(L87*L144/L163,0)</f>
        <v>658</v>
      </c>
      <c r="M197" s="61">
        <f t="shared" si="144"/>
        <v>444</v>
      </c>
    </row>
    <row r="198" spans="2:13" x14ac:dyDescent="0.2">
      <c r="B198" s="137" t="s">
        <v>203</v>
      </c>
      <c r="C198" s="61">
        <v>0</v>
      </c>
      <c r="D198" s="139"/>
      <c r="E198" s="139"/>
      <c r="F198" s="139"/>
      <c r="G198" s="139"/>
      <c r="H198" s="139"/>
      <c r="I198" s="139"/>
    </row>
    <row r="199" spans="2:13" x14ac:dyDescent="0.2">
      <c r="B199" s="137" t="s">
        <v>204</v>
      </c>
      <c r="C199" s="61">
        <f t="shared" si="135"/>
        <v>0</v>
      </c>
      <c r="D199" s="139"/>
      <c r="E199" s="139"/>
      <c r="F199" s="139"/>
      <c r="G199" s="139"/>
      <c r="H199" s="139"/>
      <c r="I199" s="139"/>
    </row>
    <row r="200" spans="2:13" x14ac:dyDescent="0.2">
      <c r="B200" s="121" t="s">
        <v>205</v>
      </c>
      <c r="C200" s="61">
        <f t="shared" si="135"/>
        <v>9</v>
      </c>
      <c r="D200" s="61">
        <f t="shared" ref="D200:I200" si="145">ROUND(D90*D147/D166,0)</f>
        <v>15</v>
      </c>
      <c r="E200" s="61">
        <f t="shared" si="145"/>
        <v>8</v>
      </c>
      <c r="F200" s="61">
        <f t="shared" si="145"/>
        <v>7</v>
      </c>
      <c r="G200" s="61">
        <f t="shared" si="145"/>
        <v>8</v>
      </c>
      <c r="H200" s="61">
        <f t="shared" si="145"/>
        <v>7</v>
      </c>
      <c r="I200" s="61">
        <f t="shared" si="145"/>
        <v>6</v>
      </c>
      <c r="J200" s="61">
        <f t="shared" ref="J200:K200" si="146">ROUND(J90*J147/J166,0)</f>
        <v>7</v>
      </c>
      <c r="K200" s="61">
        <f t="shared" si="146"/>
        <v>10</v>
      </c>
      <c r="L200" s="61">
        <f t="shared" ref="L200:M200" si="147">ROUND(L90*L147/L166,0)</f>
        <v>14</v>
      </c>
      <c r="M200" s="61">
        <f t="shared" si="147"/>
        <v>13</v>
      </c>
    </row>
    <row r="201" spans="2:13" x14ac:dyDescent="0.2">
      <c r="B201" s="45" t="s">
        <v>250</v>
      </c>
      <c r="C201" s="53">
        <f>SUM(C202:C208)</f>
        <v>2098</v>
      </c>
      <c r="D201" s="53">
        <f t="shared" ref="D201:H201" si="148">SUM(D202:D208)</f>
        <v>1924</v>
      </c>
      <c r="E201" s="53">
        <f t="shared" si="148"/>
        <v>2508</v>
      </c>
      <c r="F201" s="53">
        <f t="shared" si="148"/>
        <v>2610</v>
      </c>
      <c r="G201" s="53">
        <f t="shared" si="148"/>
        <v>2682</v>
      </c>
      <c r="H201" s="53">
        <f t="shared" si="148"/>
        <v>2553</v>
      </c>
      <c r="I201" s="53">
        <f t="shared" ref="I201:J201" si="149">SUM(I202:I208)</f>
        <v>2397</v>
      </c>
      <c r="J201" s="53">
        <f t="shared" si="149"/>
        <v>2555</v>
      </c>
      <c r="K201" s="53">
        <f t="shared" ref="K201:L201" si="150">SUM(K202:K208)</f>
        <v>2458</v>
      </c>
      <c r="L201" s="53">
        <f t="shared" si="150"/>
        <v>2658</v>
      </c>
      <c r="M201" s="53">
        <f t="shared" ref="M201" si="151">SUM(M202:M208)</f>
        <v>1500</v>
      </c>
    </row>
    <row r="202" spans="2:13" x14ac:dyDescent="0.2">
      <c r="B202" s="124" t="s">
        <v>199</v>
      </c>
      <c r="C202" s="55">
        <f>ROUND(C84*C150/C160,0)</f>
        <v>0</v>
      </c>
      <c r="D202" s="55">
        <f t="shared" ref="D202:I202" si="152">ROUND(D84*D150/D160,0)</f>
        <v>0</v>
      </c>
      <c r="E202" s="55">
        <f t="shared" si="152"/>
        <v>0</v>
      </c>
      <c r="F202" s="55">
        <f t="shared" si="152"/>
        <v>0</v>
      </c>
      <c r="G202" s="55">
        <f t="shared" si="152"/>
        <v>0</v>
      </c>
      <c r="H202" s="55">
        <f t="shared" si="152"/>
        <v>0</v>
      </c>
      <c r="I202" s="55">
        <f t="shared" si="152"/>
        <v>0</v>
      </c>
      <c r="J202" s="55">
        <f t="shared" ref="J202:K202" si="153">ROUND(J84*J150/J160,0)</f>
        <v>0</v>
      </c>
      <c r="K202" s="55">
        <f t="shared" si="153"/>
        <v>0</v>
      </c>
      <c r="L202" s="55">
        <f t="shared" ref="L202:M202" si="154">ROUND(L84*L150/L160,0)</f>
        <v>0</v>
      </c>
      <c r="M202" s="55">
        <f t="shared" si="154"/>
        <v>0</v>
      </c>
    </row>
    <row r="203" spans="2:13" x14ac:dyDescent="0.2">
      <c r="B203" s="125" t="s">
        <v>200</v>
      </c>
      <c r="C203" s="55">
        <f t="shared" ref="C203:C208" si="155">ROUND(C85*C151/C161,0)</f>
        <v>1688</v>
      </c>
      <c r="D203" s="55">
        <f t="shared" ref="D203:I203" si="156">ROUND(D85*D151/D161,0)</f>
        <v>1684</v>
      </c>
      <c r="E203" s="55">
        <f t="shared" si="156"/>
        <v>2249</v>
      </c>
      <c r="F203" s="55">
        <f t="shared" si="156"/>
        <v>2310</v>
      </c>
      <c r="G203" s="55">
        <f t="shared" si="156"/>
        <v>2341</v>
      </c>
      <c r="H203" s="55">
        <f t="shared" si="156"/>
        <v>2298</v>
      </c>
      <c r="I203" s="55">
        <f t="shared" si="156"/>
        <v>2158</v>
      </c>
      <c r="J203" s="55">
        <f t="shared" ref="J203:K203" si="157">ROUND(J85*J151/J161,0)</f>
        <v>2234</v>
      </c>
      <c r="K203" s="55">
        <f t="shared" si="157"/>
        <v>2100</v>
      </c>
      <c r="L203" s="55">
        <f t="shared" ref="L203:M203" si="158">ROUND(L85*L151/L161,0)</f>
        <v>2254</v>
      </c>
      <c r="M203" s="55">
        <f t="shared" si="158"/>
        <v>1191</v>
      </c>
    </row>
    <row r="204" spans="2:13" x14ac:dyDescent="0.2">
      <c r="B204" s="125" t="s">
        <v>201</v>
      </c>
      <c r="C204" s="55">
        <f t="shared" si="155"/>
        <v>208</v>
      </c>
      <c r="D204" s="55">
        <f t="shared" ref="D204:I204" si="159">ROUND(D86*D152/D162,0)</f>
        <v>136</v>
      </c>
      <c r="E204" s="55">
        <f t="shared" si="159"/>
        <v>139</v>
      </c>
      <c r="F204" s="55">
        <f t="shared" si="159"/>
        <v>161</v>
      </c>
      <c r="G204" s="55">
        <f t="shared" si="159"/>
        <v>208</v>
      </c>
      <c r="H204" s="55">
        <f t="shared" si="159"/>
        <v>131</v>
      </c>
      <c r="I204" s="55">
        <f t="shared" si="159"/>
        <v>115</v>
      </c>
      <c r="J204" s="55">
        <f t="shared" ref="J204:K204" si="160">ROUND(J86*J152/J162,0)</f>
        <v>206</v>
      </c>
      <c r="K204" s="55">
        <f t="shared" si="160"/>
        <v>252</v>
      </c>
      <c r="L204" s="55">
        <f t="shared" ref="L204:M204" si="161">ROUND(L86*L152/L162,0)</f>
        <v>404</v>
      </c>
      <c r="M204" s="55">
        <f t="shared" si="161"/>
        <v>309</v>
      </c>
    </row>
    <row r="205" spans="2:13" x14ac:dyDescent="0.2">
      <c r="B205" s="125" t="s">
        <v>202</v>
      </c>
      <c r="C205" s="55">
        <f t="shared" si="155"/>
        <v>122</v>
      </c>
      <c r="D205" s="55">
        <f t="shared" ref="D205:I205" si="162">ROUND(D87*D153/D163,0)</f>
        <v>104</v>
      </c>
      <c r="E205" s="55">
        <f t="shared" si="162"/>
        <v>120</v>
      </c>
      <c r="F205" s="55">
        <f t="shared" si="162"/>
        <v>139</v>
      </c>
      <c r="G205" s="55">
        <f t="shared" si="162"/>
        <v>133</v>
      </c>
      <c r="H205" s="55">
        <f t="shared" si="162"/>
        <v>124</v>
      </c>
      <c r="I205" s="55">
        <f t="shared" si="162"/>
        <v>124</v>
      </c>
      <c r="J205" s="55">
        <f t="shared" ref="J205:K205" si="163">ROUND(J87*J153/J163,0)</f>
        <v>115</v>
      </c>
      <c r="K205" s="55">
        <f t="shared" si="163"/>
        <v>106</v>
      </c>
      <c r="L205" s="55">
        <f t="shared" ref="L205:M205" si="164">ROUND(L87*L153/L163,0)</f>
        <v>0</v>
      </c>
      <c r="M205" s="55">
        <f t="shared" si="164"/>
        <v>0</v>
      </c>
    </row>
    <row r="206" spans="2:13" x14ac:dyDescent="0.2">
      <c r="B206" s="133" t="s">
        <v>203</v>
      </c>
      <c r="C206" s="55">
        <v>0</v>
      </c>
      <c r="D206" s="140"/>
      <c r="E206" s="140"/>
      <c r="F206" s="140"/>
      <c r="G206" s="140"/>
      <c r="H206" s="140"/>
      <c r="I206" s="140"/>
    </row>
    <row r="207" spans="2:13" x14ac:dyDescent="0.2">
      <c r="B207" s="133" t="s">
        <v>204</v>
      </c>
      <c r="C207" s="55">
        <f t="shared" si="155"/>
        <v>60</v>
      </c>
      <c r="D207" s="140"/>
      <c r="E207" s="140"/>
      <c r="F207" s="140"/>
      <c r="G207" s="140"/>
      <c r="H207" s="140"/>
      <c r="I207" s="140"/>
    </row>
    <row r="208" spans="2:13" x14ac:dyDescent="0.2">
      <c r="B208" s="126" t="s">
        <v>205</v>
      </c>
      <c r="C208" s="60">
        <f t="shared" si="155"/>
        <v>20</v>
      </c>
      <c r="D208" s="60">
        <f t="shared" ref="D208:J208" si="165">ROUND(D90*D156/D166,0)</f>
        <v>0</v>
      </c>
      <c r="E208" s="60">
        <f t="shared" si="165"/>
        <v>0</v>
      </c>
      <c r="F208" s="60">
        <f t="shared" si="165"/>
        <v>0</v>
      </c>
      <c r="G208" s="60">
        <f t="shared" si="165"/>
        <v>0</v>
      </c>
      <c r="H208" s="60">
        <f t="shared" si="165"/>
        <v>0</v>
      </c>
      <c r="I208" s="60">
        <f t="shared" si="165"/>
        <v>0</v>
      </c>
      <c r="J208" s="60">
        <f t="shared" si="165"/>
        <v>0</v>
      </c>
      <c r="K208" s="60">
        <f t="shared" ref="K208:L208" si="166">ROUND(K90*K156/K166,0)</f>
        <v>0</v>
      </c>
      <c r="L208" s="60">
        <f t="shared" si="166"/>
        <v>0</v>
      </c>
      <c r="M208" s="60">
        <f t="shared" ref="M208" si="167">ROUND(M90*M156/M166,0)</f>
        <v>0</v>
      </c>
    </row>
    <row r="209" spans="1:14" x14ac:dyDescent="0.2">
      <c r="B209" s="614" t="s">
        <v>627</v>
      </c>
      <c r="C209" s="617">
        <f>C169+C177+C185+C193+C201-地域観光消費2!D37</f>
        <v>0</v>
      </c>
      <c r="D209" s="617">
        <f>D169+D177+D185+D193+D201-地域観光消費2!E37</f>
        <v>0</v>
      </c>
      <c r="E209" s="617">
        <f>E169+E177+E185+E193+E201-地域観光消費2!F37</f>
        <v>0</v>
      </c>
      <c r="F209" s="617">
        <f>F169+F177+F185+F193+F201-地域観光消費2!G37</f>
        <v>0</v>
      </c>
      <c r="G209" s="617">
        <f>G169+G177+G185+G193+G201-地域観光消費2!H37</f>
        <v>0</v>
      </c>
      <c r="H209" s="617">
        <f>H169+H177+H185+H193+H201-地域観光消費2!I37</f>
        <v>0</v>
      </c>
      <c r="I209" s="617">
        <f>I169+I177+I185+I193+I201-地域観光消費2!J37</f>
        <v>0</v>
      </c>
      <c r="J209" s="617">
        <f>J169+J177+J185+J193+J201-地域観光消費2!K37</f>
        <v>0</v>
      </c>
      <c r="K209" s="617">
        <f>K169+K177+K185+K193+K201-地域観光消費2!L37</f>
        <v>0</v>
      </c>
      <c r="L209" s="617">
        <f>L169+L177+L185+L193+L201-地域観光消費2!M37</f>
        <v>0</v>
      </c>
      <c r="M209" s="617">
        <f>M169+M177+M185+M193+M201-地域観光消費2!N37</f>
        <v>0</v>
      </c>
    </row>
    <row r="210" spans="1:14" x14ac:dyDescent="0.2">
      <c r="A210" t="s">
        <v>296</v>
      </c>
      <c r="B210" s="168" t="s">
        <v>297</v>
      </c>
      <c r="C210" s="156">
        <f>交通費単価!E22</f>
        <v>2440</v>
      </c>
      <c r="D210" s="156">
        <f>交通費単価!H22</f>
        <v>2440</v>
      </c>
      <c r="E210" s="61">
        <f>交通費単価!K22</f>
        <v>2440</v>
      </c>
      <c r="F210" s="156">
        <f>交通費単価!O22</f>
        <v>2440</v>
      </c>
      <c r="G210" s="156">
        <f>交通費単価!S22</f>
        <v>2440</v>
      </c>
      <c r="H210" s="156">
        <f>交通費単価!W22</f>
        <v>2440</v>
      </c>
      <c r="I210" s="156">
        <f>交通費単価!AA22</f>
        <v>2303</v>
      </c>
      <c r="J210" s="156">
        <f>交通費単価!AE22</f>
        <v>2090</v>
      </c>
      <c r="K210" s="156">
        <f>交通費単価!AI22</f>
        <v>1862</v>
      </c>
      <c r="L210" s="156">
        <f>交通費単価!AM22</f>
        <v>1659</v>
      </c>
      <c r="M210" s="156">
        <f>交通費単価!AQ22</f>
        <v>1478</v>
      </c>
    </row>
    <row r="211" spans="1:14" x14ac:dyDescent="0.2">
      <c r="B211" s="168" t="s">
        <v>298</v>
      </c>
      <c r="C211" s="156">
        <f>交通費単価!E23</f>
        <v>13180</v>
      </c>
      <c r="D211" s="156">
        <f>交通費単価!H23</f>
        <v>13180</v>
      </c>
      <c r="E211" s="61">
        <f>交通費単価!K23</f>
        <v>13180</v>
      </c>
      <c r="F211" s="156">
        <f>交通費単価!O23</f>
        <v>13580</v>
      </c>
      <c r="G211" s="156">
        <f>交通費単価!S23</f>
        <v>13590</v>
      </c>
      <c r="H211" s="156">
        <f>交通費単価!W23</f>
        <v>13580</v>
      </c>
      <c r="I211" s="156">
        <f>交通費単価!AA23</f>
        <v>12817</v>
      </c>
      <c r="J211" s="68">
        <f>交通費単価!AE23</f>
        <v>12450</v>
      </c>
      <c r="K211" s="68">
        <f>交通費単価!AI23</f>
        <v>12408</v>
      </c>
      <c r="L211" s="68">
        <f>交通費単価!AM23</f>
        <v>12611</v>
      </c>
      <c r="M211" s="68">
        <f>交通費単価!AQ23</f>
        <v>12792</v>
      </c>
    </row>
    <row r="212" spans="1:14" x14ac:dyDescent="0.2">
      <c r="A212" s="173" t="s">
        <v>302</v>
      </c>
      <c r="B212" s="169" t="s">
        <v>299</v>
      </c>
      <c r="C212" s="53">
        <f t="shared" ref="C212:I213" si="168">C210*C7/1000</f>
        <v>15642.84</v>
      </c>
      <c r="D212" s="53">
        <f t="shared" si="168"/>
        <v>15881.96</v>
      </c>
      <c r="E212" s="53">
        <f t="shared" si="168"/>
        <v>19656.64</v>
      </c>
      <c r="F212" s="53">
        <f t="shared" si="168"/>
        <v>20958.809439999997</v>
      </c>
      <c r="G212" s="53">
        <f t="shared" si="168"/>
        <v>21062.080000000002</v>
      </c>
      <c r="H212" s="53">
        <f t="shared" si="168"/>
        <v>20176.36</v>
      </c>
      <c r="I212" s="53">
        <f t="shared" si="168"/>
        <v>18530.746352999999</v>
      </c>
      <c r="J212" s="53">
        <f t="shared" ref="J212:K212" si="169">J210*J7/1000</f>
        <v>16782.7</v>
      </c>
      <c r="K212" s="53">
        <f t="shared" si="169"/>
        <v>14683.732</v>
      </c>
      <c r="L212" s="53">
        <f t="shared" ref="L212:M212" si="170">L210*L7/1000</f>
        <v>12425.077182000001</v>
      </c>
      <c r="M212" s="53">
        <f t="shared" si="170"/>
        <v>6973.2320820000004</v>
      </c>
    </row>
    <row r="213" spans="1:14" x14ac:dyDescent="0.2">
      <c r="A213" s="56"/>
      <c r="B213" s="170" t="s">
        <v>300</v>
      </c>
      <c r="C213" s="55">
        <f t="shared" si="168"/>
        <v>25411.040000000001</v>
      </c>
      <c r="D213" s="55">
        <f t="shared" si="168"/>
        <v>24422.54</v>
      </c>
      <c r="E213" s="55">
        <f t="shared" si="168"/>
        <v>25529.66</v>
      </c>
      <c r="F213" s="55">
        <f t="shared" si="168"/>
        <v>27582.2022</v>
      </c>
      <c r="G213" s="55">
        <f t="shared" si="168"/>
        <v>28946.7</v>
      </c>
      <c r="H213" s="55">
        <f t="shared" si="168"/>
        <v>28001.96</v>
      </c>
      <c r="I213" s="55">
        <f t="shared" si="168"/>
        <v>26556.824000000001</v>
      </c>
      <c r="J213" s="55">
        <f t="shared" ref="J213:K213" si="171">J211*J8/1000</f>
        <v>25721.7</v>
      </c>
      <c r="K213" s="55">
        <f t="shared" si="171"/>
        <v>24840.815999999999</v>
      </c>
      <c r="L213" s="55">
        <f t="shared" ref="L213:M213" si="172">L211*L8/1000</f>
        <v>24209.803306999998</v>
      </c>
      <c r="M213" s="55">
        <f t="shared" si="172"/>
        <v>13578.400992000001</v>
      </c>
    </row>
    <row r="214" spans="1:14" x14ac:dyDescent="0.2">
      <c r="A214" s="78"/>
      <c r="B214" s="171" t="s">
        <v>301</v>
      </c>
      <c r="C214" s="68">
        <f>C212+C213</f>
        <v>41053.880000000005</v>
      </c>
      <c r="D214" s="68">
        <f t="shared" ref="D214:H214" si="173">D212+D213</f>
        <v>40304.5</v>
      </c>
      <c r="E214" s="68">
        <f t="shared" si="173"/>
        <v>45186.3</v>
      </c>
      <c r="F214" s="68">
        <f t="shared" si="173"/>
        <v>48541.011639999997</v>
      </c>
      <c r="G214" s="68">
        <f t="shared" si="173"/>
        <v>50008.78</v>
      </c>
      <c r="H214" s="68">
        <f t="shared" si="173"/>
        <v>48178.32</v>
      </c>
      <c r="I214" s="68">
        <f t="shared" ref="I214:J214" si="174">I212+I213</f>
        <v>45087.570353000003</v>
      </c>
      <c r="J214" s="68">
        <f t="shared" si="174"/>
        <v>42504.4</v>
      </c>
      <c r="K214" s="68">
        <f t="shared" ref="K214:L214" si="175">K212+K213</f>
        <v>39524.547999999995</v>
      </c>
      <c r="L214" s="68">
        <f t="shared" si="175"/>
        <v>36634.880489000003</v>
      </c>
      <c r="M214" s="68">
        <f t="shared" ref="M214" si="176">M212+M213</f>
        <v>20551.633074000001</v>
      </c>
    </row>
    <row r="215" spans="1:14" x14ac:dyDescent="0.2">
      <c r="A215" s="177" t="s">
        <v>303</v>
      </c>
      <c r="B215" s="174" t="s">
        <v>304</v>
      </c>
      <c r="C215" s="175">
        <f>ROUND(C217*C212/C214,0)</f>
        <v>7512</v>
      </c>
      <c r="D215" s="175">
        <f t="shared" ref="D215:H215" si="177">ROUND(D217*D212/D214,0)</f>
        <v>7942</v>
      </c>
      <c r="E215" s="175">
        <f t="shared" si="177"/>
        <v>10387</v>
      </c>
      <c r="F215" s="175">
        <f t="shared" si="177"/>
        <v>10832</v>
      </c>
      <c r="G215" s="175">
        <f t="shared" si="177"/>
        <v>10612</v>
      </c>
      <c r="H215" s="175">
        <f t="shared" si="177"/>
        <v>11195</v>
      </c>
      <c r="I215" s="175">
        <f t="shared" ref="I215:J215" si="178">ROUND(I217*I212/I214,0)</f>
        <v>12191</v>
      </c>
      <c r="J215" s="175">
        <f t="shared" si="178"/>
        <v>11919</v>
      </c>
      <c r="K215" s="175">
        <f t="shared" ref="K215:L215" si="179">ROUND(K217*K212/K214,0)</f>
        <v>10164</v>
      </c>
      <c r="L215" s="175">
        <f t="shared" si="179"/>
        <v>9859</v>
      </c>
      <c r="M215" s="175">
        <f t="shared" ref="M215" si="180">ROUND(M217*M212/M214,0)</f>
        <v>9019</v>
      </c>
    </row>
    <row r="216" spans="1:14" x14ac:dyDescent="0.2">
      <c r="A216" s="56"/>
      <c r="B216" s="176" t="s">
        <v>305</v>
      </c>
      <c r="C216" s="57">
        <f>C217-C215</f>
        <v>12202</v>
      </c>
      <c r="D216" s="57">
        <f t="shared" ref="D216:H216" si="181">D217-D215</f>
        <v>12212</v>
      </c>
      <c r="E216" s="57">
        <f t="shared" si="181"/>
        <v>13490</v>
      </c>
      <c r="F216" s="57">
        <f t="shared" si="181"/>
        <v>14255</v>
      </c>
      <c r="G216" s="57">
        <f t="shared" si="181"/>
        <v>14584</v>
      </c>
      <c r="H216" s="57">
        <f t="shared" si="181"/>
        <v>15537</v>
      </c>
      <c r="I216" s="57">
        <f t="shared" ref="I216:J216" si="182">I217-I215</f>
        <v>17470</v>
      </c>
      <c r="J216" s="57">
        <f t="shared" si="182"/>
        <v>18268</v>
      </c>
      <c r="K216" s="57">
        <f t="shared" ref="K216:L216" si="183">K217-K215</f>
        <v>17194</v>
      </c>
      <c r="L216" s="57">
        <f t="shared" si="183"/>
        <v>19209</v>
      </c>
      <c r="M216" s="57">
        <f t="shared" ref="M216" si="184">M217-M215</f>
        <v>17561</v>
      </c>
    </row>
    <row r="217" spans="1:14" x14ac:dyDescent="0.2">
      <c r="A217" s="78"/>
      <c r="B217" s="171" t="s">
        <v>306</v>
      </c>
      <c r="C217" s="68">
        <f>C98</f>
        <v>19714</v>
      </c>
      <c r="D217" s="68">
        <f t="shared" ref="D217:I217" si="185">D98</f>
        <v>20154</v>
      </c>
      <c r="E217" s="68">
        <f t="shared" si="185"/>
        <v>23877</v>
      </c>
      <c r="F217" s="68">
        <f t="shared" si="185"/>
        <v>25087</v>
      </c>
      <c r="G217" s="68">
        <f t="shared" si="185"/>
        <v>25196</v>
      </c>
      <c r="H217" s="68">
        <f t="shared" si="185"/>
        <v>26732</v>
      </c>
      <c r="I217" s="68">
        <f t="shared" si="185"/>
        <v>29661</v>
      </c>
      <c r="J217" s="68">
        <f t="shared" ref="J217:K217" si="186">J98</f>
        <v>30187</v>
      </c>
      <c r="K217" s="68">
        <f t="shared" si="186"/>
        <v>27358</v>
      </c>
      <c r="L217" s="68">
        <f t="shared" ref="L217:M217" si="187">L98</f>
        <v>29068</v>
      </c>
      <c r="M217" s="68">
        <f t="shared" si="187"/>
        <v>26580</v>
      </c>
    </row>
    <row r="219" spans="1:14" x14ac:dyDescent="0.2">
      <c r="A219" t="s">
        <v>214</v>
      </c>
      <c r="C219" s="122" t="s">
        <v>210</v>
      </c>
      <c r="D219" s="122" t="s">
        <v>70</v>
      </c>
      <c r="E219" s="123" t="s">
        <v>67</v>
      </c>
      <c r="F219" s="122" t="s">
        <v>61</v>
      </c>
      <c r="G219" s="122" t="s">
        <v>60</v>
      </c>
      <c r="H219" s="122" t="s">
        <v>75</v>
      </c>
      <c r="I219" s="122" t="s">
        <v>76</v>
      </c>
      <c r="J219" s="49" t="s">
        <v>481</v>
      </c>
      <c r="K219" s="49" t="s">
        <v>579</v>
      </c>
      <c r="L219" s="601" t="s">
        <v>596</v>
      </c>
      <c r="M219" s="707" t="s">
        <v>663</v>
      </c>
    </row>
    <row r="220" spans="1:14" x14ac:dyDescent="0.2">
      <c r="B220" s="45" t="s">
        <v>246</v>
      </c>
      <c r="C220" s="53">
        <f>C221+C222</f>
        <v>10161</v>
      </c>
      <c r="D220" s="53">
        <f t="shared" ref="D220:H220" si="188">D221+D222</f>
        <v>10964</v>
      </c>
      <c r="E220" s="53">
        <f t="shared" si="188"/>
        <v>11360</v>
      </c>
      <c r="F220" s="53">
        <f t="shared" si="188"/>
        <v>11460</v>
      </c>
      <c r="G220" s="53">
        <f t="shared" si="188"/>
        <v>11898</v>
      </c>
      <c r="H220" s="53">
        <f t="shared" si="188"/>
        <v>12729</v>
      </c>
      <c r="I220" s="53">
        <f t="shared" ref="I220" si="189">I221+I222</f>
        <v>13890</v>
      </c>
      <c r="J220" s="53">
        <f t="shared" ref="J220:K220" si="190">J221+J222</f>
        <v>14179</v>
      </c>
      <c r="K220" s="53">
        <f t="shared" si="190"/>
        <v>13057</v>
      </c>
      <c r="L220" s="53">
        <f t="shared" ref="L220:M220" si="191">L221+L222</f>
        <v>14672</v>
      </c>
      <c r="M220" s="53">
        <f t="shared" si="191"/>
        <v>12344</v>
      </c>
    </row>
    <row r="221" spans="1:14" x14ac:dyDescent="0.2">
      <c r="B221" s="124" t="s">
        <v>206</v>
      </c>
      <c r="C221" s="55">
        <f>ROUND(C215*C112/C157,0)</f>
        <v>3499</v>
      </c>
      <c r="D221" s="55">
        <f t="shared" ref="D221:H221" si="192">ROUND(D215*D112/D157,0)</f>
        <v>3687</v>
      </c>
      <c r="E221" s="55">
        <f t="shared" si="192"/>
        <v>3822</v>
      </c>
      <c r="F221" s="55">
        <f t="shared" si="192"/>
        <v>3775</v>
      </c>
      <c r="G221" s="55">
        <f t="shared" si="192"/>
        <v>3770</v>
      </c>
      <c r="H221" s="55">
        <f t="shared" si="192"/>
        <v>3935</v>
      </c>
      <c r="I221" s="55">
        <f t="shared" ref="I221" si="193">ROUND(I215*I112/I157,0)</f>
        <v>4292</v>
      </c>
      <c r="J221" s="55">
        <f t="shared" ref="J221:K221" si="194">ROUND(J215*J112/J157,0)</f>
        <v>4143</v>
      </c>
      <c r="K221" s="55">
        <f t="shared" si="194"/>
        <v>3508</v>
      </c>
      <c r="L221" s="55">
        <f t="shared" ref="L221:M221" si="195">ROUND(L215*L112/L157,0)</f>
        <v>3626</v>
      </c>
      <c r="M221" s="55">
        <f t="shared" si="195"/>
        <v>2634</v>
      </c>
    </row>
    <row r="222" spans="1:14" x14ac:dyDescent="0.2">
      <c r="B222" s="624" t="s">
        <v>207</v>
      </c>
      <c r="C222" s="134">
        <f>ROUND(C216*C113/C158,0)-2</f>
        <v>6662</v>
      </c>
      <c r="D222" s="134">
        <f>ROUND(D216*D113/D158,0)-1</f>
        <v>7277</v>
      </c>
      <c r="E222" s="134">
        <f>ROUND(E216*E113/E158,0)+1</f>
        <v>7538</v>
      </c>
      <c r="F222" s="623">
        <f t="shared" ref="F222:H222" si="196">ROUND(F216*F113/F158,0)</f>
        <v>7685</v>
      </c>
      <c r="G222" s="623">
        <f t="shared" si="196"/>
        <v>8128</v>
      </c>
      <c r="H222" s="623">
        <f t="shared" si="196"/>
        <v>8794</v>
      </c>
      <c r="I222" s="623">
        <f t="shared" ref="I222" si="197">ROUND(I216*I113/I158,0)</f>
        <v>9598</v>
      </c>
      <c r="J222" s="623">
        <f t="shared" ref="J222:K222" si="198">ROUND(J216*J113/J158,0)</f>
        <v>10036</v>
      </c>
      <c r="K222" s="623">
        <f t="shared" si="198"/>
        <v>9549</v>
      </c>
      <c r="L222" s="134">
        <f>ROUND(L216*L113/L158,0)-1</f>
        <v>11046</v>
      </c>
      <c r="M222" s="134">
        <f>ROUND(M216*M113/M158,0)-1</f>
        <v>9710</v>
      </c>
      <c r="N222" t="s">
        <v>631</v>
      </c>
    </row>
    <row r="223" spans="1:14" x14ac:dyDescent="0.2">
      <c r="B223" s="45" t="s">
        <v>247</v>
      </c>
      <c r="C223" s="53">
        <f>C224+C225</f>
        <v>2491</v>
      </c>
      <c r="D223" s="53">
        <f t="shared" ref="D223:H223" si="199">D224+D225</f>
        <v>2081</v>
      </c>
      <c r="E223" s="53">
        <f t="shared" si="199"/>
        <v>2687</v>
      </c>
      <c r="F223" s="53">
        <f t="shared" si="199"/>
        <v>2952</v>
      </c>
      <c r="G223" s="53">
        <f t="shared" si="199"/>
        <v>2855</v>
      </c>
      <c r="H223" s="53">
        <f t="shared" si="199"/>
        <v>2753</v>
      </c>
      <c r="I223" s="53">
        <f t="shared" ref="I223" si="200">I224+I225</f>
        <v>3457</v>
      </c>
      <c r="J223" s="53">
        <f t="shared" ref="J223:K223" si="201">J224+J225</f>
        <v>3512</v>
      </c>
      <c r="K223" s="53">
        <f t="shared" si="201"/>
        <v>2981</v>
      </c>
      <c r="L223" s="53">
        <f t="shared" ref="L223:M223" si="202">L224+L225</f>
        <v>2968</v>
      </c>
      <c r="M223" s="53">
        <f t="shared" si="202"/>
        <v>2119</v>
      </c>
    </row>
    <row r="224" spans="1:14" x14ac:dyDescent="0.2">
      <c r="B224" s="124" t="s">
        <v>206</v>
      </c>
      <c r="C224" s="55">
        <f>ROUND(C215*C121/C157,0)</f>
        <v>1035</v>
      </c>
      <c r="D224" s="55">
        <f t="shared" ref="D224:H224" si="203">ROUND(D215*D121/D157,0)</f>
        <v>1139</v>
      </c>
      <c r="E224" s="55">
        <f t="shared" si="203"/>
        <v>1297</v>
      </c>
      <c r="F224" s="55">
        <f t="shared" si="203"/>
        <v>1244</v>
      </c>
      <c r="G224" s="55">
        <f t="shared" si="203"/>
        <v>1183</v>
      </c>
      <c r="H224" s="55">
        <f t="shared" si="203"/>
        <v>1528</v>
      </c>
      <c r="I224" s="55">
        <f t="shared" ref="I224" si="204">ROUND(I215*I121/I157,0)</f>
        <v>1611</v>
      </c>
      <c r="J224" s="55">
        <f t="shared" ref="J224:K224" si="205">ROUND(J215*J121/J157,0)</f>
        <v>1499</v>
      </c>
      <c r="K224" s="55">
        <f t="shared" si="205"/>
        <v>1243</v>
      </c>
      <c r="L224" s="55">
        <f t="shared" ref="L224:M224" si="206">ROUND(L215*L121/L157,0)</f>
        <v>1169</v>
      </c>
      <c r="M224" s="55">
        <f t="shared" si="206"/>
        <v>1325</v>
      </c>
    </row>
    <row r="225" spans="1:14" x14ac:dyDescent="0.2">
      <c r="B225" s="126" t="s">
        <v>207</v>
      </c>
      <c r="C225" s="60">
        <f>ROUND(C216*C122/C158,0)</f>
        <v>1456</v>
      </c>
      <c r="D225" s="60">
        <f t="shared" ref="D225:H225" si="207">ROUND(D216*D122/D158,0)</f>
        <v>942</v>
      </c>
      <c r="E225" s="60">
        <f t="shared" si="207"/>
        <v>1390</v>
      </c>
      <c r="F225" s="60">
        <f t="shared" si="207"/>
        <v>1708</v>
      </c>
      <c r="G225" s="60">
        <f t="shared" si="207"/>
        <v>1672</v>
      </c>
      <c r="H225" s="60">
        <f t="shared" si="207"/>
        <v>1225</v>
      </c>
      <c r="I225" s="60">
        <f t="shared" ref="I225" si="208">ROUND(I216*I122/I158,0)</f>
        <v>1846</v>
      </c>
      <c r="J225" s="60">
        <f t="shared" ref="J225:K225" si="209">ROUND(J216*J122/J158,0)</f>
        <v>2013</v>
      </c>
      <c r="K225" s="60">
        <f t="shared" si="209"/>
        <v>1738</v>
      </c>
      <c r="L225" s="60">
        <f t="shared" ref="L225:M225" si="210">ROUND(L216*L122/L158,0)</f>
        <v>1799</v>
      </c>
      <c r="M225" s="60">
        <f t="shared" si="210"/>
        <v>794</v>
      </c>
    </row>
    <row r="226" spans="1:14" x14ac:dyDescent="0.2">
      <c r="B226" s="56" t="s">
        <v>248</v>
      </c>
      <c r="C226" s="53">
        <f>C227+C228</f>
        <v>1533</v>
      </c>
      <c r="D226" s="53">
        <f t="shared" ref="D226:H226" si="211">D227+D228</f>
        <v>1613</v>
      </c>
      <c r="E226" s="53">
        <f t="shared" si="211"/>
        <v>3328</v>
      </c>
      <c r="F226" s="53">
        <f t="shared" si="211"/>
        <v>3908</v>
      </c>
      <c r="G226" s="53">
        <f t="shared" si="211"/>
        <v>3928</v>
      </c>
      <c r="H226" s="53">
        <f t="shared" si="211"/>
        <v>4187</v>
      </c>
      <c r="I226" s="53">
        <f t="shared" ref="I226" si="212">I227+I228</f>
        <v>4314</v>
      </c>
      <c r="J226" s="53">
        <f t="shared" ref="J226:K226" si="213">J227+J228</f>
        <v>4349</v>
      </c>
      <c r="K226" s="53">
        <f t="shared" si="213"/>
        <v>3760</v>
      </c>
      <c r="L226" s="53">
        <f t="shared" ref="L226:M226" si="214">L227+L228</f>
        <v>3903</v>
      </c>
      <c r="M226" s="53">
        <f t="shared" si="214"/>
        <v>3630</v>
      </c>
    </row>
    <row r="227" spans="1:14" x14ac:dyDescent="0.2">
      <c r="B227" s="124" t="s">
        <v>206</v>
      </c>
      <c r="C227" s="55">
        <f>ROUND(C215*C130/C157,0)</f>
        <v>830</v>
      </c>
      <c r="D227" s="55">
        <f t="shared" ref="D227:H227" si="215">ROUND(D215*D130/D157,0)</f>
        <v>952</v>
      </c>
      <c r="E227" s="55">
        <f t="shared" si="215"/>
        <v>2627</v>
      </c>
      <c r="F227" s="55">
        <f t="shared" si="215"/>
        <v>3132</v>
      </c>
      <c r="G227" s="55">
        <f t="shared" si="215"/>
        <v>3062</v>
      </c>
      <c r="H227" s="55">
        <f t="shared" si="215"/>
        <v>3127</v>
      </c>
      <c r="I227" s="55">
        <f t="shared" ref="I227" si="216">ROUND(I215*I130/I157,0)</f>
        <v>3291</v>
      </c>
      <c r="J227" s="55">
        <f t="shared" ref="J227:K227" si="217">ROUND(J215*J130/J157,0)</f>
        <v>3321</v>
      </c>
      <c r="K227" s="55">
        <f t="shared" si="217"/>
        <v>2792</v>
      </c>
      <c r="L227" s="55">
        <f t="shared" ref="L227:M227" si="218">ROUND(L215*L130/L157,0)</f>
        <v>2656</v>
      </c>
      <c r="M227" s="55">
        <f t="shared" si="218"/>
        <v>2663</v>
      </c>
    </row>
    <row r="228" spans="1:14" x14ac:dyDescent="0.2">
      <c r="B228" s="125" t="s">
        <v>207</v>
      </c>
      <c r="C228" s="55">
        <f>ROUND(C216*C131/C158,0)</f>
        <v>703</v>
      </c>
      <c r="D228" s="55">
        <f t="shared" ref="D228:H228" si="219">ROUND(D216*D131/D158,0)</f>
        <v>661</v>
      </c>
      <c r="E228" s="55">
        <f t="shared" si="219"/>
        <v>701</v>
      </c>
      <c r="F228" s="55">
        <f t="shared" si="219"/>
        <v>776</v>
      </c>
      <c r="G228" s="55">
        <f t="shared" si="219"/>
        <v>866</v>
      </c>
      <c r="H228" s="55">
        <f t="shared" si="219"/>
        <v>1060</v>
      </c>
      <c r="I228" s="55">
        <f t="shared" ref="I228" si="220">ROUND(I216*I131/I158,0)</f>
        <v>1023</v>
      </c>
      <c r="J228" s="55">
        <f t="shared" ref="J228:K228" si="221">ROUND(J216*J131/J158,0)</f>
        <v>1028</v>
      </c>
      <c r="K228" s="55">
        <f t="shared" si="221"/>
        <v>968</v>
      </c>
      <c r="L228" s="55">
        <f t="shared" ref="L228:M228" si="222">ROUND(L216*L131/L158,0)</f>
        <v>1247</v>
      </c>
      <c r="M228" s="55">
        <f t="shared" si="222"/>
        <v>967</v>
      </c>
    </row>
    <row r="229" spans="1:14" x14ac:dyDescent="0.2">
      <c r="B229" s="45" t="s">
        <v>249</v>
      </c>
      <c r="C229" s="53">
        <f>C230+C231</f>
        <v>3109</v>
      </c>
      <c r="D229" s="53">
        <f t="shared" ref="D229:H229" si="223">D230+D231</f>
        <v>3253</v>
      </c>
      <c r="E229" s="53">
        <f t="shared" si="223"/>
        <v>3720</v>
      </c>
      <c r="F229" s="53">
        <f t="shared" si="223"/>
        <v>3962</v>
      </c>
      <c r="G229" s="53">
        <f t="shared" si="223"/>
        <v>3773</v>
      </c>
      <c r="H229" s="53">
        <f t="shared" si="223"/>
        <v>3960</v>
      </c>
      <c r="I229" s="53">
        <f t="shared" ref="I229" si="224">I230+I231</f>
        <v>4624</v>
      </c>
      <c r="J229" s="53">
        <f t="shared" ref="J229:K229" si="225">J230+J231</f>
        <v>4652</v>
      </c>
      <c r="K229" s="53">
        <f t="shared" si="225"/>
        <v>4365</v>
      </c>
      <c r="L229" s="53">
        <f t="shared" ref="L229:M229" si="226">L230+L231</f>
        <v>4134</v>
      </c>
      <c r="M229" s="53">
        <f t="shared" si="226"/>
        <v>5245</v>
      </c>
    </row>
    <row r="230" spans="1:14" x14ac:dyDescent="0.2">
      <c r="B230" s="124" t="s">
        <v>206</v>
      </c>
      <c r="C230" s="55">
        <f>ROUND(C215*C139/C157,0)</f>
        <v>1096</v>
      </c>
      <c r="D230" s="55">
        <f t="shared" ref="D230:H230" si="227">ROUND(D215*D139/D157,0)</f>
        <v>1171</v>
      </c>
      <c r="E230" s="55">
        <f t="shared" si="227"/>
        <v>1566</v>
      </c>
      <c r="F230" s="55">
        <f t="shared" si="227"/>
        <v>1650</v>
      </c>
      <c r="G230" s="55">
        <f t="shared" si="227"/>
        <v>1580</v>
      </c>
      <c r="H230" s="55">
        <f t="shared" si="227"/>
        <v>1499</v>
      </c>
      <c r="I230" s="55">
        <f t="shared" ref="I230" si="228">ROUND(I215*I139/I157,0)</f>
        <v>1761</v>
      </c>
      <c r="J230" s="55">
        <f t="shared" ref="J230:K230" si="229">ROUND(J215*J139/J157,0)</f>
        <v>1712</v>
      </c>
      <c r="K230" s="55">
        <f t="shared" si="229"/>
        <v>1506</v>
      </c>
      <c r="L230" s="55">
        <f t="shared" ref="L230:M230" si="230">ROUND(L215*L139/L157,0)</f>
        <v>1298</v>
      </c>
      <c r="M230" s="55">
        <f t="shared" si="230"/>
        <v>1415</v>
      </c>
    </row>
    <row r="231" spans="1:14" x14ac:dyDescent="0.2">
      <c r="B231" s="126" t="s">
        <v>207</v>
      </c>
      <c r="C231" s="60">
        <f>ROUND(C216*C140/C158,0)</f>
        <v>2013</v>
      </c>
      <c r="D231" s="60">
        <f t="shared" ref="D231:H231" si="231">ROUND(D216*D140/D158,0)</f>
        <v>2082</v>
      </c>
      <c r="E231" s="60">
        <f t="shared" si="231"/>
        <v>2154</v>
      </c>
      <c r="F231" s="60">
        <f t="shared" si="231"/>
        <v>2312</v>
      </c>
      <c r="G231" s="60">
        <f t="shared" si="231"/>
        <v>2193</v>
      </c>
      <c r="H231" s="60">
        <f t="shared" si="231"/>
        <v>2461</v>
      </c>
      <c r="I231" s="60">
        <f t="shared" ref="I231" si="232">ROUND(I216*I140/I158,0)</f>
        <v>2863</v>
      </c>
      <c r="J231" s="60">
        <f t="shared" ref="J231:K231" si="233">ROUND(J216*J140/J158,0)</f>
        <v>2940</v>
      </c>
      <c r="K231" s="60">
        <f t="shared" si="233"/>
        <v>2859</v>
      </c>
      <c r="L231" s="60">
        <f t="shared" ref="L231:M231" si="234">ROUND(L216*L140/L158,0)</f>
        <v>2836</v>
      </c>
      <c r="M231" s="60">
        <f t="shared" si="234"/>
        <v>3830</v>
      </c>
    </row>
    <row r="232" spans="1:14" x14ac:dyDescent="0.2">
      <c r="B232" s="56" t="s">
        <v>250</v>
      </c>
      <c r="C232" s="53">
        <f>C233+C234</f>
        <v>2420</v>
      </c>
      <c r="D232" s="53">
        <f t="shared" ref="D232:H232" si="235">D233+D234</f>
        <v>2243</v>
      </c>
      <c r="E232" s="53">
        <f t="shared" si="235"/>
        <v>2782</v>
      </c>
      <c r="F232" s="53">
        <f t="shared" si="235"/>
        <v>2805</v>
      </c>
      <c r="G232" s="53">
        <f t="shared" si="235"/>
        <v>2742</v>
      </c>
      <c r="H232" s="53">
        <f t="shared" si="235"/>
        <v>3103</v>
      </c>
      <c r="I232" s="53">
        <f t="shared" ref="I232" si="236">I233+I234</f>
        <v>3376</v>
      </c>
      <c r="J232" s="53">
        <f t="shared" ref="J232:K232" si="237">J233+J234</f>
        <v>3495</v>
      </c>
      <c r="K232" s="53">
        <f t="shared" si="237"/>
        <v>3195</v>
      </c>
      <c r="L232" s="53">
        <f t="shared" ref="L232:M232" si="238">L233+L234</f>
        <v>3391</v>
      </c>
      <c r="M232" s="53">
        <f t="shared" si="238"/>
        <v>3241</v>
      </c>
    </row>
    <row r="233" spans="1:14" x14ac:dyDescent="0.2">
      <c r="B233" s="124" t="s">
        <v>206</v>
      </c>
      <c r="C233" s="55">
        <f>ROUND(C215*C148/C157,0)</f>
        <v>1053</v>
      </c>
      <c r="D233" s="55">
        <f t="shared" ref="D233:H233" si="239">ROUND(D215*D148/D157,0)</f>
        <v>993</v>
      </c>
      <c r="E233" s="55">
        <f t="shared" si="239"/>
        <v>1075</v>
      </c>
      <c r="F233" s="55">
        <f t="shared" si="239"/>
        <v>1032</v>
      </c>
      <c r="G233" s="55">
        <f t="shared" si="239"/>
        <v>1017</v>
      </c>
      <c r="H233" s="55">
        <f t="shared" si="239"/>
        <v>1106</v>
      </c>
      <c r="I233" s="55">
        <f t="shared" ref="I233" si="240">ROUND(I215*I148/I157,0)</f>
        <v>1236</v>
      </c>
      <c r="J233" s="55">
        <f t="shared" ref="J233:K233" si="241">ROUND(J215*J148/J157,0)</f>
        <v>1244</v>
      </c>
      <c r="K233" s="55">
        <f t="shared" si="241"/>
        <v>1116</v>
      </c>
      <c r="L233" s="55">
        <f t="shared" ref="L233:M233" si="242">ROUND(L215*L148/L157,0)</f>
        <v>1111</v>
      </c>
      <c r="M233" s="55">
        <f t="shared" si="242"/>
        <v>982</v>
      </c>
    </row>
    <row r="234" spans="1:14" x14ac:dyDescent="0.2">
      <c r="B234" s="126" t="s">
        <v>207</v>
      </c>
      <c r="C234" s="60">
        <f>ROUND(C216*C149/C158,0)</f>
        <v>1367</v>
      </c>
      <c r="D234" s="60">
        <f t="shared" ref="D234:H234" si="243">ROUND(D216*D149/D158,0)</f>
        <v>1250</v>
      </c>
      <c r="E234" s="60">
        <f t="shared" si="243"/>
        <v>1707</v>
      </c>
      <c r="F234" s="60">
        <f t="shared" si="243"/>
        <v>1773</v>
      </c>
      <c r="G234" s="60">
        <f t="shared" si="243"/>
        <v>1725</v>
      </c>
      <c r="H234" s="60">
        <f t="shared" si="243"/>
        <v>1997</v>
      </c>
      <c r="I234" s="60">
        <f t="shared" ref="I234" si="244">ROUND(I216*I149/I158,0)</f>
        <v>2140</v>
      </c>
      <c r="J234" s="60">
        <f t="shared" ref="J234:K234" si="245">ROUND(J216*J149/J158,0)</f>
        <v>2251</v>
      </c>
      <c r="K234" s="60">
        <f t="shared" si="245"/>
        <v>2079</v>
      </c>
      <c r="L234" s="60">
        <f t="shared" ref="L234:M234" si="246">ROUND(L216*L149/L158,0)</f>
        <v>2280</v>
      </c>
      <c r="M234" s="60">
        <f t="shared" si="246"/>
        <v>2259</v>
      </c>
    </row>
    <row r="235" spans="1:14" x14ac:dyDescent="0.2">
      <c r="B235" s="614" t="s">
        <v>627</v>
      </c>
      <c r="C235" s="612">
        <f>C220+C223+C226+C229+C232-地域観光消費2!D38</f>
        <v>0</v>
      </c>
      <c r="D235" s="612">
        <f>D220+D223+D226+D229+D232-地域観光消費2!E38</f>
        <v>0</v>
      </c>
      <c r="E235" s="612">
        <f>E220+E223+E226+E229+E232-地域観光消費2!F38</f>
        <v>0</v>
      </c>
      <c r="F235" s="612">
        <f>F220+F223+F226+F229+F232-地域観光消費2!G38</f>
        <v>0</v>
      </c>
      <c r="G235" s="612">
        <f>G220+G223+G226+G229+G232-地域観光消費2!H38</f>
        <v>0</v>
      </c>
      <c r="H235" s="612">
        <f>H220+H223+H226+H229+H232-地域観光消費2!I38</f>
        <v>0</v>
      </c>
      <c r="I235" s="612">
        <f>I220+I223+I226+I229+I232-地域観光消費2!J38</f>
        <v>0</v>
      </c>
      <c r="J235" s="612">
        <f>J220+J223+J226+J229+J232-地域観光消費2!K38</f>
        <v>0</v>
      </c>
      <c r="K235" s="612">
        <f>K220+K223+K226+K229+K232-地域観光消費2!L38</f>
        <v>0</v>
      </c>
      <c r="L235" s="612">
        <f>L220+L223+L226+L229+L232-地域観光消費2!M38</f>
        <v>0</v>
      </c>
      <c r="M235" s="612">
        <f>M220+M223+M226+M229+M232-地域観光消費2!N38</f>
        <v>-1</v>
      </c>
    </row>
    <row r="237" spans="1:14" x14ac:dyDescent="0.2">
      <c r="A237" t="s">
        <v>215</v>
      </c>
      <c r="C237" s="122" t="s">
        <v>210</v>
      </c>
      <c r="D237" s="122" t="s">
        <v>70</v>
      </c>
      <c r="E237" s="123" t="s">
        <v>67</v>
      </c>
      <c r="F237" s="122" t="s">
        <v>61</v>
      </c>
      <c r="G237" s="122" t="s">
        <v>60</v>
      </c>
      <c r="H237" s="122" t="s">
        <v>75</v>
      </c>
      <c r="I237" s="122" t="s">
        <v>76</v>
      </c>
      <c r="J237" s="49" t="s">
        <v>481</v>
      </c>
      <c r="K237" s="49" t="s">
        <v>579</v>
      </c>
      <c r="L237" s="601" t="s">
        <v>610</v>
      </c>
      <c r="M237" s="601"/>
    </row>
    <row r="238" spans="1:14" x14ac:dyDescent="0.2">
      <c r="B238" s="45" t="s">
        <v>246</v>
      </c>
      <c r="C238" s="53">
        <f>C239+C240</f>
        <v>26381</v>
      </c>
      <c r="D238" s="53">
        <f t="shared" ref="D238:H238" si="247">D239+D240</f>
        <v>25796</v>
      </c>
      <c r="E238" s="53">
        <f t="shared" si="247"/>
        <v>25905</v>
      </c>
      <c r="F238" s="53">
        <f t="shared" si="247"/>
        <v>25957</v>
      </c>
      <c r="G238" s="53">
        <f t="shared" si="247"/>
        <v>26577</v>
      </c>
      <c r="H238" s="53">
        <f t="shared" si="247"/>
        <v>27072</v>
      </c>
      <c r="I238" s="53">
        <f t="shared" ref="I238:J238" si="248">I239+I240</f>
        <v>27501</v>
      </c>
      <c r="J238" s="53">
        <f t="shared" si="248"/>
        <v>27170</v>
      </c>
      <c r="K238" s="53">
        <f t="shared" ref="K238:L238" si="249">K239+K240</f>
        <v>25185</v>
      </c>
      <c r="L238" s="53">
        <f t="shared" si="249"/>
        <v>27601</v>
      </c>
      <c r="M238" s="53">
        <f t="shared" ref="M238" si="250">M239+M240</f>
        <v>15858</v>
      </c>
    </row>
    <row r="239" spans="1:14" x14ac:dyDescent="0.2">
      <c r="B239" s="124" t="s">
        <v>206</v>
      </c>
      <c r="C239" s="55">
        <f>ROUND(C101*C112/C157,0)</f>
        <v>13797</v>
      </c>
      <c r="D239" s="55">
        <f t="shared" ref="D239:I239" si="251">ROUND(D101*D112/D157,0)</f>
        <v>13307</v>
      </c>
      <c r="E239" s="55">
        <f t="shared" si="251"/>
        <v>12895</v>
      </c>
      <c r="F239" s="55">
        <f t="shared" si="251"/>
        <v>12926</v>
      </c>
      <c r="G239" s="55">
        <f t="shared" si="251"/>
        <v>13187</v>
      </c>
      <c r="H239" s="55">
        <f t="shared" si="251"/>
        <v>12952</v>
      </c>
      <c r="I239" s="55">
        <f t="shared" si="251"/>
        <v>13315</v>
      </c>
      <c r="J239" s="55">
        <f t="shared" ref="J239:K239" si="252">ROUND(J101*J112/J157,0)</f>
        <v>13293</v>
      </c>
      <c r="K239" s="55">
        <f t="shared" si="252"/>
        <v>12539</v>
      </c>
      <c r="L239" s="55">
        <f t="shared" ref="L239:M239" si="253">ROUND(L101*L112/L157,0)</f>
        <v>13091</v>
      </c>
      <c r="M239" s="55">
        <f t="shared" si="253"/>
        <v>6874</v>
      </c>
    </row>
    <row r="240" spans="1:14" x14ac:dyDescent="0.2">
      <c r="B240" s="624" t="s">
        <v>207</v>
      </c>
      <c r="C240" s="134">
        <f>ROUND(C102*C113/C158,0)+1</f>
        <v>12584</v>
      </c>
      <c r="D240" s="623">
        <f>ROUND(D102*D113/D158,0)-2</f>
        <v>12489</v>
      </c>
      <c r="E240" s="623">
        <f t="shared" ref="E240:F240" si="254">ROUND(E102*E113/E158,0)</f>
        <v>13010</v>
      </c>
      <c r="F240" s="623">
        <f t="shared" si="254"/>
        <v>13031</v>
      </c>
      <c r="G240" s="134">
        <f>ROUND(G102*G113/G158,0)+1</f>
        <v>13390</v>
      </c>
      <c r="H240" s="134">
        <f>ROUND(H102*H113/H158,0)+1</f>
        <v>14120</v>
      </c>
      <c r="I240" s="134">
        <f>ROUND(I102*I113/I158,0)+1</f>
        <v>14186</v>
      </c>
      <c r="J240" s="134">
        <f>ROUND(J102*J113/J158,0)</f>
        <v>13877</v>
      </c>
      <c r="K240" s="623">
        <f>ROUND(K102*K113/K158,0)+1</f>
        <v>12646</v>
      </c>
      <c r="L240" s="134">
        <f>ROUND(L102*L113/L158,0)+1</f>
        <v>14510</v>
      </c>
      <c r="M240" s="134">
        <f>ROUND(M102*M113/M158,0)+1</f>
        <v>8984</v>
      </c>
      <c r="N240" t="s">
        <v>631</v>
      </c>
    </row>
    <row r="241" spans="1:13" x14ac:dyDescent="0.2">
      <c r="B241" s="45" t="s">
        <v>247</v>
      </c>
      <c r="C241" s="53">
        <f>C242+C243</f>
        <v>6828</v>
      </c>
      <c r="D241" s="53">
        <f t="shared" ref="D241:H241" si="255">D242+D243</f>
        <v>5729</v>
      </c>
      <c r="E241" s="53">
        <f t="shared" si="255"/>
        <v>6775</v>
      </c>
      <c r="F241" s="53">
        <f t="shared" si="255"/>
        <v>7156</v>
      </c>
      <c r="G241" s="53">
        <f t="shared" si="255"/>
        <v>6893</v>
      </c>
      <c r="H241" s="53">
        <f t="shared" si="255"/>
        <v>6994</v>
      </c>
      <c r="I241" s="53">
        <f t="shared" ref="I241:J241" si="256">I242+I243</f>
        <v>7728</v>
      </c>
      <c r="J241" s="53">
        <f t="shared" si="256"/>
        <v>7593</v>
      </c>
      <c r="K241" s="53">
        <f t="shared" ref="K241:L241" si="257">K242+K243</f>
        <v>6743</v>
      </c>
      <c r="L241" s="53">
        <f t="shared" si="257"/>
        <v>6582</v>
      </c>
      <c r="M241" s="53">
        <f t="shared" ref="M241" si="258">M242+M243</f>
        <v>4191</v>
      </c>
    </row>
    <row r="242" spans="1:13" x14ac:dyDescent="0.2">
      <c r="B242" s="124" t="s">
        <v>206</v>
      </c>
      <c r="C242" s="55">
        <f>ROUND(C101*C121/C157,0)</f>
        <v>4080</v>
      </c>
      <c r="D242" s="55">
        <f t="shared" ref="D242:I242" si="259">ROUND(D101*D121/D157,0)</f>
        <v>4113</v>
      </c>
      <c r="E242" s="55">
        <f t="shared" si="259"/>
        <v>4376</v>
      </c>
      <c r="F242" s="55">
        <f t="shared" si="259"/>
        <v>4259</v>
      </c>
      <c r="G242" s="55">
        <f t="shared" si="259"/>
        <v>4139</v>
      </c>
      <c r="H242" s="55">
        <f t="shared" si="259"/>
        <v>5027</v>
      </c>
      <c r="I242" s="55">
        <f t="shared" si="259"/>
        <v>5000</v>
      </c>
      <c r="J242" s="55">
        <f t="shared" ref="J242:K242" si="260">ROUND(J101*J121/J157,0)</f>
        <v>4810</v>
      </c>
      <c r="K242" s="55">
        <f t="shared" si="260"/>
        <v>4441</v>
      </c>
      <c r="L242" s="55">
        <f t="shared" ref="L242:M242" si="261">ROUND(L101*L121/L157,0)</f>
        <v>4219</v>
      </c>
      <c r="M242" s="55">
        <f t="shared" si="261"/>
        <v>3457</v>
      </c>
    </row>
    <row r="243" spans="1:13" x14ac:dyDescent="0.2">
      <c r="B243" s="126" t="s">
        <v>207</v>
      </c>
      <c r="C243" s="60">
        <f>ROUND(C102*C122/C158,0)</f>
        <v>2748</v>
      </c>
      <c r="D243" s="60">
        <f t="shared" ref="D243:I243" si="262">ROUND(D102*D122/D158,0)</f>
        <v>1616</v>
      </c>
      <c r="E243" s="60">
        <f t="shared" si="262"/>
        <v>2399</v>
      </c>
      <c r="F243" s="60">
        <f t="shared" si="262"/>
        <v>2897</v>
      </c>
      <c r="G243" s="60">
        <f t="shared" si="262"/>
        <v>2754</v>
      </c>
      <c r="H243" s="60">
        <f t="shared" si="262"/>
        <v>1967</v>
      </c>
      <c r="I243" s="60">
        <f t="shared" si="262"/>
        <v>2728</v>
      </c>
      <c r="J243" s="60">
        <f t="shared" ref="J243:K243" si="263">ROUND(J102*J122/J158,0)</f>
        <v>2783</v>
      </c>
      <c r="K243" s="60">
        <f t="shared" si="263"/>
        <v>2302</v>
      </c>
      <c r="L243" s="60">
        <f t="shared" ref="L243:M243" si="264">ROUND(L102*L122/L158,0)</f>
        <v>2363</v>
      </c>
      <c r="M243" s="60">
        <f t="shared" si="264"/>
        <v>734</v>
      </c>
    </row>
    <row r="244" spans="1:13" x14ac:dyDescent="0.2">
      <c r="B244" s="56" t="s">
        <v>248</v>
      </c>
      <c r="C244" s="53">
        <f>C245+C246</f>
        <v>4597</v>
      </c>
      <c r="D244" s="53">
        <f t="shared" ref="D244:H244" si="265">D245+D246</f>
        <v>4571</v>
      </c>
      <c r="E244" s="53">
        <f t="shared" si="265"/>
        <v>10075</v>
      </c>
      <c r="F244" s="53">
        <f t="shared" si="265"/>
        <v>12040</v>
      </c>
      <c r="G244" s="53">
        <f t="shared" si="265"/>
        <v>12139</v>
      </c>
      <c r="H244" s="53">
        <f t="shared" si="265"/>
        <v>11994</v>
      </c>
      <c r="I244" s="53">
        <f t="shared" ref="I244:J244" si="266">I245+I246</f>
        <v>11722</v>
      </c>
      <c r="J244" s="53">
        <f t="shared" si="266"/>
        <v>12076</v>
      </c>
      <c r="K244" s="53">
        <f t="shared" ref="K244:L244" si="267">K245+K246</f>
        <v>11261</v>
      </c>
      <c r="L244" s="53">
        <f t="shared" si="267"/>
        <v>11228</v>
      </c>
      <c r="M244" s="53">
        <f t="shared" ref="M244" si="268">M245+M246</f>
        <v>7844</v>
      </c>
    </row>
    <row r="245" spans="1:13" x14ac:dyDescent="0.2">
      <c r="B245" s="124" t="s">
        <v>206</v>
      </c>
      <c r="C245" s="55">
        <f>ROUND(C101*C130/C157,0)</f>
        <v>3271</v>
      </c>
      <c r="D245" s="55">
        <f t="shared" ref="D245:I245" si="269">ROUND(D101*D130/D157,0)</f>
        <v>3436</v>
      </c>
      <c r="E245" s="55">
        <f t="shared" si="269"/>
        <v>8864</v>
      </c>
      <c r="F245" s="55">
        <f t="shared" si="269"/>
        <v>10724</v>
      </c>
      <c r="G245" s="55">
        <f t="shared" si="269"/>
        <v>10713</v>
      </c>
      <c r="H245" s="55">
        <f t="shared" si="269"/>
        <v>10292</v>
      </c>
      <c r="I245" s="55">
        <f t="shared" si="269"/>
        <v>10211</v>
      </c>
      <c r="J245" s="55">
        <f t="shared" ref="J245:K245" si="270">ROUND(J101*J130/J157,0)</f>
        <v>10655</v>
      </c>
      <c r="K245" s="55">
        <f t="shared" si="270"/>
        <v>9979</v>
      </c>
      <c r="L245" s="55">
        <f t="shared" ref="L245:M245" si="271">ROUND(L101*L130/L157,0)</f>
        <v>9590</v>
      </c>
      <c r="M245" s="55">
        <f t="shared" si="271"/>
        <v>6949</v>
      </c>
    </row>
    <row r="246" spans="1:13" x14ac:dyDescent="0.2">
      <c r="B246" s="125" t="s">
        <v>207</v>
      </c>
      <c r="C246" s="55">
        <f>ROUND(C102*C131/C158,0)</f>
        <v>1326</v>
      </c>
      <c r="D246" s="55">
        <f t="shared" ref="D246:I246" si="272">ROUND(D102*D131/D158,0)</f>
        <v>1135</v>
      </c>
      <c r="E246" s="55">
        <f t="shared" si="272"/>
        <v>1211</v>
      </c>
      <c r="F246" s="55">
        <f t="shared" si="272"/>
        <v>1316</v>
      </c>
      <c r="G246" s="55">
        <f t="shared" si="272"/>
        <v>1426</v>
      </c>
      <c r="H246" s="55">
        <f t="shared" si="272"/>
        <v>1702</v>
      </c>
      <c r="I246" s="55">
        <f t="shared" si="272"/>
        <v>1511</v>
      </c>
      <c r="J246" s="55">
        <f t="shared" ref="J246:K246" si="273">ROUND(J102*J131/J158,0)</f>
        <v>1421</v>
      </c>
      <c r="K246" s="55">
        <f t="shared" si="273"/>
        <v>1282</v>
      </c>
      <c r="L246" s="55">
        <f t="shared" ref="L246:M246" si="274">ROUND(L102*L131/L158,0)</f>
        <v>1638</v>
      </c>
      <c r="M246" s="55">
        <f t="shared" si="274"/>
        <v>895</v>
      </c>
    </row>
    <row r="247" spans="1:13" x14ac:dyDescent="0.2">
      <c r="B247" s="45" t="s">
        <v>249</v>
      </c>
      <c r="C247" s="53">
        <f>C248+C249</f>
        <v>8120</v>
      </c>
      <c r="D247" s="53">
        <f t="shared" ref="D247:H247" si="275">D248+D249</f>
        <v>7801</v>
      </c>
      <c r="E247" s="53">
        <f t="shared" si="275"/>
        <v>9004</v>
      </c>
      <c r="F247" s="53">
        <f t="shared" si="275"/>
        <v>9570</v>
      </c>
      <c r="G247" s="53">
        <f t="shared" si="275"/>
        <v>9140</v>
      </c>
      <c r="H247" s="53">
        <f t="shared" si="275"/>
        <v>8886</v>
      </c>
      <c r="I247" s="53">
        <f t="shared" ref="I247:J247" si="276">I248+I249</f>
        <v>9696</v>
      </c>
      <c r="J247" s="53">
        <f t="shared" si="276"/>
        <v>9560</v>
      </c>
      <c r="K247" s="53">
        <f t="shared" ref="K247:L247" si="277">K248+K249</f>
        <v>9169</v>
      </c>
      <c r="L247" s="53">
        <f t="shared" si="277"/>
        <v>8411</v>
      </c>
      <c r="M247" s="53">
        <f t="shared" ref="M247" si="278">M248+M249</f>
        <v>7234</v>
      </c>
    </row>
    <row r="248" spans="1:13" x14ac:dyDescent="0.2">
      <c r="B248" s="124" t="s">
        <v>206</v>
      </c>
      <c r="C248" s="55">
        <f>ROUND(C101*C139/C157,0)</f>
        <v>4320</v>
      </c>
      <c r="D248" s="55">
        <f t="shared" ref="D248:I248" si="279">ROUND(D101*D139/D157,0)</f>
        <v>4228</v>
      </c>
      <c r="E248" s="55">
        <f t="shared" si="279"/>
        <v>5285</v>
      </c>
      <c r="F248" s="55">
        <f t="shared" si="279"/>
        <v>5649</v>
      </c>
      <c r="G248" s="55">
        <f t="shared" si="279"/>
        <v>5528</v>
      </c>
      <c r="H248" s="55">
        <f t="shared" si="279"/>
        <v>4935</v>
      </c>
      <c r="I248" s="55">
        <f t="shared" si="279"/>
        <v>5465</v>
      </c>
      <c r="J248" s="55">
        <f t="shared" ref="J248:K248" si="280">ROUND(J101*J139/J157,0)</f>
        <v>5495</v>
      </c>
      <c r="K248" s="55">
        <f t="shared" si="280"/>
        <v>5383</v>
      </c>
      <c r="L248" s="55">
        <f t="shared" ref="L248:M248" si="281">ROUND(L101*L139/L157,0)</f>
        <v>4686</v>
      </c>
      <c r="M248" s="55">
        <f t="shared" si="281"/>
        <v>3692</v>
      </c>
    </row>
    <row r="249" spans="1:13" x14ac:dyDescent="0.2">
      <c r="B249" s="126" t="s">
        <v>207</v>
      </c>
      <c r="C249" s="60">
        <f>ROUND(C102*C140/C158,0)</f>
        <v>3800</v>
      </c>
      <c r="D249" s="60">
        <f t="shared" ref="D249:I249" si="282">ROUND(D102*D140/D158,0)</f>
        <v>3573</v>
      </c>
      <c r="E249" s="60">
        <f t="shared" si="282"/>
        <v>3719</v>
      </c>
      <c r="F249" s="60">
        <f t="shared" si="282"/>
        <v>3921</v>
      </c>
      <c r="G249" s="60">
        <f t="shared" si="282"/>
        <v>3612</v>
      </c>
      <c r="H249" s="60">
        <f t="shared" si="282"/>
        <v>3951</v>
      </c>
      <c r="I249" s="60">
        <f t="shared" si="282"/>
        <v>4231</v>
      </c>
      <c r="J249" s="60">
        <f t="shared" ref="J249:K249" si="283">ROUND(J102*J140/J158,0)</f>
        <v>4065</v>
      </c>
      <c r="K249" s="60">
        <f t="shared" si="283"/>
        <v>3786</v>
      </c>
      <c r="L249" s="60">
        <f t="shared" ref="L249:M249" si="284">ROUND(L102*L140/L158,0)</f>
        <v>3725</v>
      </c>
      <c r="M249" s="60">
        <f t="shared" si="284"/>
        <v>3542</v>
      </c>
    </row>
    <row r="250" spans="1:13" x14ac:dyDescent="0.2">
      <c r="B250" s="56" t="s">
        <v>250</v>
      </c>
      <c r="C250" s="53">
        <f>C251+C252</f>
        <v>6735</v>
      </c>
      <c r="D250" s="53">
        <f t="shared" ref="D250:H250" si="285">D251+D252</f>
        <v>5729</v>
      </c>
      <c r="E250" s="53">
        <f t="shared" si="285"/>
        <v>6573</v>
      </c>
      <c r="F250" s="53">
        <f t="shared" si="285"/>
        <v>6540</v>
      </c>
      <c r="G250" s="53">
        <f t="shared" si="285"/>
        <v>6397</v>
      </c>
      <c r="H250" s="53">
        <f t="shared" si="285"/>
        <v>6845</v>
      </c>
      <c r="I250" s="53">
        <f t="shared" ref="I250:J250" si="286">I251+I252</f>
        <v>6997</v>
      </c>
      <c r="J250" s="53">
        <f t="shared" si="286"/>
        <v>7104</v>
      </c>
      <c r="K250" s="53">
        <f t="shared" ref="K250:L250" si="287">K251+K252</f>
        <v>6739</v>
      </c>
      <c r="L250" s="53">
        <f t="shared" si="287"/>
        <v>7003</v>
      </c>
      <c r="M250" s="53">
        <f t="shared" ref="M250" si="288">M251+M252</f>
        <v>4654</v>
      </c>
    </row>
    <row r="251" spans="1:13" x14ac:dyDescent="0.2">
      <c r="B251" s="124" t="s">
        <v>206</v>
      </c>
      <c r="C251" s="55">
        <f>ROUND(C101*C148/C157,0)</f>
        <v>4154</v>
      </c>
      <c r="D251" s="55">
        <f t="shared" ref="D251:I251" si="289">ROUND(D101*D148/D157,0)</f>
        <v>3583</v>
      </c>
      <c r="E251" s="55">
        <f t="shared" si="289"/>
        <v>3626</v>
      </c>
      <c r="F251" s="55">
        <f t="shared" si="289"/>
        <v>3534</v>
      </c>
      <c r="G251" s="55">
        <f t="shared" si="289"/>
        <v>3556</v>
      </c>
      <c r="H251" s="55">
        <f t="shared" si="289"/>
        <v>3639</v>
      </c>
      <c r="I251" s="55">
        <f t="shared" si="289"/>
        <v>3834</v>
      </c>
      <c r="J251" s="55">
        <f t="shared" ref="J251:K251" si="290">ROUND(J101*J148/J157,0)</f>
        <v>3991</v>
      </c>
      <c r="K251" s="55">
        <f t="shared" si="290"/>
        <v>3987</v>
      </c>
      <c r="L251" s="55">
        <f t="shared" ref="L251:M251" si="291">ROUND(L101*L148/L157,0)</f>
        <v>4009</v>
      </c>
      <c r="M251" s="55">
        <f t="shared" si="291"/>
        <v>2564</v>
      </c>
    </row>
    <row r="252" spans="1:13" x14ac:dyDescent="0.2">
      <c r="B252" s="126" t="s">
        <v>207</v>
      </c>
      <c r="C252" s="60">
        <f>ROUND(C102*C149/C158,0)</f>
        <v>2581</v>
      </c>
      <c r="D252" s="60">
        <f t="shared" ref="D252:I252" si="292">ROUND(D102*D149/D158,0)</f>
        <v>2146</v>
      </c>
      <c r="E252" s="60">
        <f t="shared" si="292"/>
        <v>2947</v>
      </c>
      <c r="F252" s="60">
        <f t="shared" si="292"/>
        <v>3006</v>
      </c>
      <c r="G252" s="60">
        <f t="shared" si="292"/>
        <v>2841</v>
      </c>
      <c r="H252" s="60">
        <f t="shared" si="292"/>
        <v>3206</v>
      </c>
      <c r="I252" s="60">
        <f t="shared" si="292"/>
        <v>3163</v>
      </c>
      <c r="J252" s="60">
        <f t="shared" ref="J252:K252" si="293">ROUND(J102*J149/J158,0)</f>
        <v>3113</v>
      </c>
      <c r="K252" s="60">
        <f t="shared" si="293"/>
        <v>2752</v>
      </c>
      <c r="L252" s="60">
        <f t="shared" ref="L252:M252" si="294">ROUND(L102*L149/L158,0)</f>
        <v>2994</v>
      </c>
      <c r="M252" s="60">
        <f t="shared" si="294"/>
        <v>2090</v>
      </c>
    </row>
    <row r="253" spans="1:13" x14ac:dyDescent="0.2">
      <c r="B253" s="614" t="s">
        <v>627</v>
      </c>
      <c r="C253" s="615">
        <f>C238+C241+C244+C247+C250-地域観光消費2!D39</f>
        <v>0</v>
      </c>
      <c r="D253" s="615">
        <f>D238+D241+D244+D247+D250-地域観光消費2!E39</f>
        <v>0</v>
      </c>
      <c r="E253" s="615">
        <f>E238+E241+E244+E247+E250-地域観光消費2!F39</f>
        <v>0</v>
      </c>
      <c r="F253" s="615">
        <f>F238+F241+F244+F247+F250-地域観光消費2!G39</f>
        <v>0</v>
      </c>
      <c r="G253" s="615">
        <f>G238+G241+G244+G247+G250-地域観光消費2!H39</f>
        <v>0</v>
      </c>
      <c r="H253" s="615">
        <f>H238+H241+H244+H247+H250-地域観光消費2!I39</f>
        <v>0</v>
      </c>
      <c r="I253" s="615">
        <f>I238+I241+I244+I247+I250-地域観光消費2!J39</f>
        <v>0</v>
      </c>
      <c r="J253" s="615">
        <f>J238+J241+J244+J247+J250-地域観光消費2!K39</f>
        <v>0</v>
      </c>
      <c r="K253" s="615">
        <f>K238+K241+K244+K247+K250-地域観光消費2!L39</f>
        <v>0</v>
      </c>
      <c r="L253" s="615">
        <f>L238+L241+L244+L247+L250-地域観光消費2!M39</f>
        <v>0</v>
      </c>
      <c r="M253" s="615">
        <f>M238+M241+M244+M247+M250-地域観光消費2!N39</f>
        <v>2</v>
      </c>
    </row>
    <row r="254" spans="1:13" x14ac:dyDescent="0.2">
      <c r="A254" s="111" t="s">
        <v>469</v>
      </c>
      <c r="C254" s="156" t="s">
        <v>453</v>
      </c>
      <c r="F254" s="248" t="s">
        <v>626</v>
      </c>
      <c r="K254" s="184" t="s">
        <v>209</v>
      </c>
    </row>
    <row r="255" spans="1:13" x14ac:dyDescent="0.2">
      <c r="A255" s="752" t="s">
        <v>467</v>
      </c>
      <c r="B255" s="752"/>
      <c r="C255" s="75" t="s">
        <v>210</v>
      </c>
      <c r="D255" s="75" t="s">
        <v>345</v>
      </c>
      <c r="E255" s="75" t="s">
        <v>346</v>
      </c>
      <c r="F255" s="75" t="s">
        <v>347</v>
      </c>
      <c r="G255" s="75" t="s">
        <v>348</v>
      </c>
      <c r="H255" s="75" t="s">
        <v>349</v>
      </c>
      <c r="I255" s="75" t="s">
        <v>360</v>
      </c>
      <c r="J255" s="75" t="s">
        <v>490</v>
      </c>
      <c r="K255" s="75" t="s">
        <v>577</v>
      </c>
      <c r="L255" s="79" t="s">
        <v>610</v>
      </c>
      <c r="M255" s="707" t="s">
        <v>663</v>
      </c>
    </row>
    <row r="256" spans="1:13" x14ac:dyDescent="0.2">
      <c r="A256" s="45" t="s">
        <v>458</v>
      </c>
      <c r="B256" s="45" t="s">
        <v>456</v>
      </c>
      <c r="C256" s="67">
        <f>C221+C224+C227+C230+C233</f>
        <v>7513</v>
      </c>
      <c r="D256" s="67">
        <f t="shared" ref="D256:I256" si="295">D221+D224+D227+D230+D233</f>
        <v>7942</v>
      </c>
      <c r="E256" s="67">
        <f t="shared" si="295"/>
        <v>10387</v>
      </c>
      <c r="F256" s="67">
        <f t="shared" si="295"/>
        <v>10833</v>
      </c>
      <c r="G256" s="67">
        <f t="shared" si="295"/>
        <v>10612</v>
      </c>
      <c r="H256" s="67">
        <f t="shared" si="295"/>
        <v>11195</v>
      </c>
      <c r="I256" s="67">
        <f t="shared" si="295"/>
        <v>12191</v>
      </c>
      <c r="J256" s="67">
        <f t="shared" ref="J256:K256" si="296">J221+J224+J227+J230+J233</f>
        <v>11919</v>
      </c>
      <c r="K256" s="67">
        <f t="shared" si="296"/>
        <v>10165</v>
      </c>
      <c r="L256" s="67">
        <f t="shared" ref="L256:M256" si="297">L221+L224+L227+L230+L233</f>
        <v>9860</v>
      </c>
      <c r="M256" s="67">
        <f t="shared" si="297"/>
        <v>9019</v>
      </c>
    </row>
    <row r="257" spans="1:13" x14ac:dyDescent="0.2">
      <c r="A257" s="56"/>
      <c r="B257" s="56" t="s">
        <v>457</v>
      </c>
      <c r="C257" s="77">
        <f>C239+C242+C245+C248+C251</f>
        <v>29622</v>
      </c>
      <c r="D257" s="77">
        <f t="shared" ref="D257:I257" si="298">D239+D242+D245+D248+D251</f>
        <v>28667</v>
      </c>
      <c r="E257" s="77">
        <f t="shared" si="298"/>
        <v>35046</v>
      </c>
      <c r="F257" s="77">
        <f t="shared" si="298"/>
        <v>37092</v>
      </c>
      <c r="G257" s="77">
        <f t="shared" si="298"/>
        <v>37123</v>
      </c>
      <c r="H257" s="77">
        <f t="shared" si="298"/>
        <v>36845</v>
      </c>
      <c r="I257" s="77">
        <f t="shared" si="298"/>
        <v>37825</v>
      </c>
      <c r="J257" s="77">
        <f t="shared" ref="J257:K257" si="299">J239+J242+J245+J248+J251</f>
        <v>38244</v>
      </c>
      <c r="K257" s="77">
        <f t="shared" si="299"/>
        <v>36329</v>
      </c>
      <c r="L257" s="77">
        <f t="shared" ref="L257:M257" si="300">L239+L242+L245+L248+L251</f>
        <v>35595</v>
      </c>
      <c r="M257" s="77">
        <f t="shared" si="300"/>
        <v>23536</v>
      </c>
    </row>
    <row r="258" spans="1:13" x14ac:dyDescent="0.2">
      <c r="A258" s="78"/>
      <c r="B258" s="75" t="s">
        <v>455</v>
      </c>
      <c r="C258" s="301">
        <f>SUM(C256:C257)</f>
        <v>37135</v>
      </c>
      <c r="D258" s="301">
        <f t="shared" ref="D258:I258" si="301">SUM(D256:D257)</f>
        <v>36609</v>
      </c>
      <c r="E258" s="301">
        <f t="shared" si="301"/>
        <v>45433</v>
      </c>
      <c r="F258" s="301">
        <f t="shared" si="301"/>
        <v>47925</v>
      </c>
      <c r="G258" s="301">
        <f t="shared" si="301"/>
        <v>47735</v>
      </c>
      <c r="H258" s="301">
        <f t="shared" si="301"/>
        <v>48040</v>
      </c>
      <c r="I258" s="301">
        <f t="shared" si="301"/>
        <v>50016</v>
      </c>
      <c r="J258" s="301">
        <f t="shared" ref="J258:K258" si="302">SUM(J256:J257)</f>
        <v>50163</v>
      </c>
      <c r="K258" s="301">
        <f t="shared" si="302"/>
        <v>46494</v>
      </c>
      <c r="L258" s="301">
        <f t="shared" ref="L258:M258" si="303">SUM(L256:L257)</f>
        <v>45455</v>
      </c>
      <c r="M258" s="301">
        <f t="shared" si="303"/>
        <v>32555</v>
      </c>
    </row>
    <row r="259" spans="1:13" x14ac:dyDescent="0.2">
      <c r="A259" s="45" t="s">
        <v>459</v>
      </c>
      <c r="B259" s="45" t="s">
        <v>460</v>
      </c>
      <c r="C259" s="67">
        <f>C169+C177+C185+C193+C201</f>
        <v>18059</v>
      </c>
      <c r="D259" s="67">
        <f t="shared" ref="D259:I259" si="304">D169+D177+D185+D193+D201</f>
        <v>16861</v>
      </c>
      <c r="E259" s="67">
        <f t="shared" si="304"/>
        <v>17888</v>
      </c>
      <c r="F259" s="67">
        <f t="shared" si="304"/>
        <v>18573</v>
      </c>
      <c r="G259" s="67">
        <f t="shared" si="304"/>
        <v>21033</v>
      </c>
      <c r="H259" s="67">
        <f t="shared" si="304"/>
        <v>17551</v>
      </c>
      <c r="I259" s="67">
        <f t="shared" si="304"/>
        <v>16770</v>
      </c>
      <c r="J259" s="67">
        <f t="shared" ref="J259:K259" si="305">J169+J177+J185+J193+J201</f>
        <v>18299</v>
      </c>
      <c r="K259" s="67">
        <f t="shared" si="305"/>
        <v>18644</v>
      </c>
      <c r="L259" s="67">
        <f t="shared" ref="L259:M259" si="306">L169+L177+L185+L193+L201</f>
        <v>21215</v>
      </c>
      <c r="M259" s="67">
        <f t="shared" si="306"/>
        <v>11117</v>
      </c>
    </row>
    <row r="260" spans="1:13" x14ac:dyDescent="0.2">
      <c r="A260" s="56"/>
      <c r="B260" s="56" t="s">
        <v>456</v>
      </c>
      <c r="C260" s="77">
        <f>C222+C225+C228+C231+C234</f>
        <v>12201</v>
      </c>
      <c r="D260" s="77">
        <f t="shared" ref="D260:I260" si="307">D222+D225+D228+D231+D234</f>
        <v>12212</v>
      </c>
      <c r="E260" s="77">
        <f t="shared" si="307"/>
        <v>13490</v>
      </c>
      <c r="F260" s="77">
        <f t="shared" si="307"/>
        <v>14254</v>
      </c>
      <c r="G260" s="77">
        <f t="shared" si="307"/>
        <v>14584</v>
      </c>
      <c r="H260" s="77">
        <f t="shared" si="307"/>
        <v>15537</v>
      </c>
      <c r="I260" s="77">
        <f t="shared" si="307"/>
        <v>17470</v>
      </c>
      <c r="J260" s="77">
        <f t="shared" ref="J260:K260" si="308">J222+J225+J228+J231+J234</f>
        <v>18268</v>
      </c>
      <c r="K260" s="77">
        <f t="shared" si="308"/>
        <v>17193</v>
      </c>
      <c r="L260" s="77">
        <f t="shared" ref="L260:M260" si="309">L222+L225+L228+L231+L234</f>
        <v>19208</v>
      </c>
      <c r="M260" s="77">
        <f t="shared" si="309"/>
        <v>17560</v>
      </c>
    </row>
    <row r="261" spans="1:13" x14ac:dyDescent="0.2">
      <c r="A261" s="56"/>
      <c r="B261" s="56" t="s">
        <v>457</v>
      </c>
      <c r="C261" s="77">
        <f>C240+C243+C246+C249+C252</f>
        <v>23039</v>
      </c>
      <c r="D261" s="77">
        <f t="shared" ref="D261:I261" si="310">D240+D243+D246+D249+D252</f>
        <v>20959</v>
      </c>
      <c r="E261" s="77">
        <f t="shared" si="310"/>
        <v>23286</v>
      </c>
      <c r="F261" s="77">
        <f t="shared" si="310"/>
        <v>24171</v>
      </c>
      <c r="G261" s="77">
        <f t="shared" si="310"/>
        <v>24023</v>
      </c>
      <c r="H261" s="77">
        <f t="shared" si="310"/>
        <v>24946</v>
      </c>
      <c r="I261" s="77">
        <f t="shared" si="310"/>
        <v>25819</v>
      </c>
      <c r="J261" s="77">
        <f t="shared" ref="J261:K261" si="311">J240+J243+J246+J249+J252</f>
        <v>25259</v>
      </c>
      <c r="K261" s="77">
        <f t="shared" si="311"/>
        <v>22768</v>
      </c>
      <c r="L261" s="77">
        <f t="shared" ref="L261:M261" si="312">L240+L243+L246+L249+L252</f>
        <v>25230</v>
      </c>
      <c r="M261" s="77">
        <f t="shared" si="312"/>
        <v>16245</v>
      </c>
    </row>
    <row r="262" spans="1:13" x14ac:dyDescent="0.2">
      <c r="A262" s="78"/>
      <c r="B262" s="75" t="s">
        <v>455</v>
      </c>
      <c r="C262" s="301">
        <f>SUM(C259:C261)</f>
        <v>53299</v>
      </c>
      <c r="D262" s="301">
        <f t="shared" ref="D262:I262" si="313">SUM(D259:D261)</f>
        <v>50032</v>
      </c>
      <c r="E262" s="301">
        <f t="shared" si="313"/>
        <v>54664</v>
      </c>
      <c r="F262" s="301">
        <f t="shared" si="313"/>
        <v>56998</v>
      </c>
      <c r="G262" s="301">
        <f t="shared" si="313"/>
        <v>59640</v>
      </c>
      <c r="H262" s="301">
        <f t="shared" si="313"/>
        <v>58034</v>
      </c>
      <c r="I262" s="301">
        <f t="shared" si="313"/>
        <v>60059</v>
      </c>
      <c r="J262" s="301">
        <f t="shared" ref="J262:K262" si="314">SUM(J259:J261)</f>
        <v>61826</v>
      </c>
      <c r="K262" s="301">
        <f t="shared" si="314"/>
        <v>58605</v>
      </c>
      <c r="L262" s="301">
        <f t="shared" ref="L262:M262" si="315">SUM(L259:L261)</f>
        <v>65653</v>
      </c>
      <c r="M262" s="301">
        <f t="shared" si="315"/>
        <v>44922</v>
      </c>
    </row>
    <row r="263" spans="1:13" x14ac:dyDescent="0.2">
      <c r="A263" s="75"/>
      <c r="B263" s="75" t="s">
        <v>461</v>
      </c>
      <c r="C263" s="73">
        <f>C262+C258</f>
        <v>90434</v>
      </c>
      <c r="D263" s="73">
        <f t="shared" ref="D263:I263" si="316">D262+D258</f>
        <v>86641</v>
      </c>
      <c r="E263" s="73">
        <f t="shared" si="316"/>
        <v>100097</v>
      </c>
      <c r="F263" s="73">
        <f t="shared" si="316"/>
        <v>104923</v>
      </c>
      <c r="G263" s="73">
        <f t="shared" si="316"/>
        <v>107375</v>
      </c>
      <c r="H263" s="73">
        <f t="shared" si="316"/>
        <v>106074</v>
      </c>
      <c r="I263" s="73">
        <f t="shared" si="316"/>
        <v>110075</v>
      </c>
      <c r="J263" s="73">
        <f t="shared" ref="J263:K263" si="317">J262+J258</f>
        <v>111989</v>
      </c>
      <c r="K263" s="73">
        <f t="shared" si="317"/>
        <v>105099</v>
      </c>
      <c r="L263" s="73">
        <f t="shared" ref="L263:M263" si="318">L262+L258</f>
        <v>111108</v>
      </c>
      <c r="M263" s="73">
        <f t="shared" si="318"/>
        <v>77477</v>
      </c>
    </row>
  </sheetData>
  <mergeCells count="1">
    <mergeCell ref="A255:B255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96"/>
  <sheetViews>
    <sheetView workbookViewId="0">
      <pane xSplit="2" ySplit="4" topLeftCell="C191" activePane="bottomRight" state="frozen"/>
      <selection pane="topRight" activeCell="C1" sqref="C1"/>
      <selection pane="bottomLeft" activeCell="A5" sqref="A5"/>
      <selection pane="bottomRight" activeCell="C1" sqref="C1:M80"/>
    </sheetView>
  </sheetViews>
  <sheetFormatPr defaultRowHeight="13" x14ac:dyDescent="0.2"/>
  <cols>
    <col min="1" max="1" width="10.36328125" customWidth="1"/>
    <col min="2" max="2" width="16.6328125" customWidth="1"/>
    <col min="3" max="3" width="11.08984375" customWidth="1"/>
    <col min="4" max="4" width="10.90625" customWidth="1"/>
    <col min="5" max="5" width="11.6328125" customWidth="1"/>
    <col min="6" max="6" width="10" customWidth="1"/>
    <col min="7" max="7" width="10.36328125" customWidth="1"/>
    <col min="8" max="8" width="11.08984375" customWidth="1"/>
    <col min="9" max="9" width="11.36328125" customWidth="1"/>
    <col min="10" max="11" width="11" customWidth="1"/>
    <col min="12" max="13" width="11.26953125" customWidth="1"/>
    <col min="237" max="237" width="7.6328125" customWidth="1"/>
    <col min="238" max="238" width="16.6328125" customWidth="1"/>
    <col min="239" max="249" width="0" hidden="1" customWidth="1"/>
    <col min="250" max="259" width="10.26953125" customWidth="1"/>
    <col min="260" max="260" width="11.08984375" customWidth="1"/>
    <col min="261" max="261" width="10.90625" customWidth="1"/>
    <col min="262" max="262" width="11.6328125" customWidth="1"/>
    <col min="263" max="263" width="10" customWidth="1"/>
    <col min="264" max="264" width="10.36328125" customWidth="1"/>
    <col min="265" max="265" width="11.08984375" customWidth="1"/>
    <col min="266" max="266" width="11.36328125" customWidth="1"/>
    <col min="493" max="493" width="7.6328125" customWidth="1"/>
    <col min="494" max="494" width="16.6328125" customWidth="1"/>
    <col min="495" max="505" width="0" hidden="1" customWidth="1"/>
    <col min="506" max="515" width="10.26953125" customWidth="1"/>
    <col min="516" max="516" width="11.08984375" customWidth="1"/>
    <col min="517" max="517" width="10.90625" customWidth="1"/>
    <col min="518" max="518" width="11.6328125" customWidth="1"/>
    <col min="519" max="519" width="10" customWidth="1"/>
    <col min="520" max="520" width="10.36328125" customWidth="1"/>
    <col min="521" max="521" width="11.08984375" customWidth="1"/>
    <col min="522" max="522" width="11.36328125" customWidth="1"/>
    <col min="749" max="749" width="7.6328125" customWidth="1"/>
    <col min="750" max="750" width="16.6328125" customWidth="1"/>
    <col min="751" max="761" width="0" hidden="1" customWidth="1"/>
    <col min="762" max="771" width="10.26953125" customWidth="1"/>
    <col min="772" max="772" width="11.08984375" customWidth="1"/>
    <col min="773" max="773" width="10.90625" customWidth="1"/>
    <col min="774" max="774" width="11.6328125" customWidth="1"/>
    <col min="775" max="775" width="10" customWidth="1"/>
    <col min="776" max="776" width="10.36328125" customWidth="1"/>
    <col min="777" max="777" width="11.08984375" customWidth="1"/>
    <col min="778" max="778" width="11.36328125" customWidth="1"/>
    <col min="1005" max="1005" width="7.6328125" customWidth="1"/>
    <col min="1006" max="1006" width="16.6328125" customWidth="1"/>
    <col min="1007" max="1017" width="0" hidden="1" customWidth="1"/>
    <col min="1018" max="1027" width="10.26953125" customWidth="1"/>
    <col min="1028" max="1028" width="11.08984375" customWidth="1"/>
    <col min="1029" max="1029" width="10.90625" customWidth="1"/>
    <col min="1030" max="1030" width="11.6328125" customWidth="1"/>
    <col min="1031" max="1031" width="10" customWidth="1"/>
    <col min="1032" max="1032" width="10.36328125" customWidth="1"/>
    <col min="1033" max="1033" width="11.08984375" customWidth="1"/>
    <col min="1034" max="1034" width="11.36328125" customWidth="1"/>
    <col min="1261" max="1261" width="7.6328125" customWidth="1"/>
    <col min="1262" max="1262" width="16.6328125" customWidth="1"/>
    <col min="1263" max="1273" width="0" hidden="1" customWidth="1"/>
    <col min="1274" max="1283" width="10.26953125" customWidth="1"/>
    <col min="1284" max="1284" width="11.08984375" customWidth="1"/>
    <col min="1285" max="1285" width="10.90625" customWidth="1"/>
    <col min="1286" max="1286" width="11.6328125" customWidth="1"/>
    <col min="1287" max="1287" width="10" customWidth="1"/>
    <col min="1288" max="1288" width="10.36328125" customWidth="1"/>
    <col min="1289" max="1289" width="11.08984375" customWidth="1"/>
    <col min="1290" max="1290" width="11.36328125" customWidth="1"/>
    <col min="1517" max="1517" width="7.6328125" customWidth="1"/>
    <col min="1518" max="1518" width="16.6328125" customWidth="1"/>
    <col min="1519" max="1529" width="0" hidden="1" customWidth="1"/>
    <col min="1530" max="1539" width="10.26953125" customWidth="1"/>
    <col min="1540" max="1540" width="11.08984375" customWidth="1"/>
    <col min="1541" max="1541" width="10.90625" customWidth="1"/>
    <col min="1542" max="1542" width="11.6328125" customWidth="1"/>
    <col min="1543" max="1543" width="10" customWidth="1"/>
    <col min="1544" max="1544" width="10.36328125" customWidth="1"/>
    <col min="1545" max="1545" width="11.08984375" customWidth="1"/>
    <col min="1546" max="1546" width="11.36328125" customWidth="1"/>
    <col min="1773" max="1773" width="7.6328125" customWidth="1"/>
    <col min="1774" max="1774" width="16.6328125" customWidth="1"/>
    <col min="1775" max="1785" width="0" hidden="1" customWidth="1"/>
    <col min="1786" max="1795" width="10.26953125" customWidth="1"/>
    <col min="1796" max="1796" width="11.08984375" customWidth="1"/>
    <col min="1797" max="1797" width="10.90625" customWidth="1"/>
    <col min="1798" max="1798" width="11.6328125" customWidth="1"/>
    <col min="1799" max="1799" width="10" customWidth="1"/>
    <col min="1800" max="1800" width="10.36328125" customWidth="1"/>
    <col min="1801" max="1801" width="11.08984375" customWidth="1"/>
    <col min="1802" max="1802" width="11.36328125" customWidth="1"/>
    <col min="2029" max="2029" width="7.6328125" customWidth="1"/>
    <col min="2030" max="2030" width="16.6328125" customWidth="1"/>
    <col min="2031" max="2041" width="0" hidden="1" customWidth="1"/>
    <col min="2042" max="2051" width="10.26953125" customWidth="1"/>
    <col min="2052" max="2052" width="11.08984375" customWidth="1"/>
    <col min="2053" max="2053" width="10.90625" customWidth="1"/>
    <col min="2054" max="2054" width="11.6328125" customWidth="1"/>
    <col min="2055" max="2055" width="10" customWidth="1"/>
    <col min="2056" max="2056" width="10.36328125" customWidth="1"/>
    <col min="2057" max="2057" width="11.08984375" customWidth="1"/>
    <col min="2058" max="2058" width="11.36328125" customWidth="1"/>
    <col min="2285" max="2285" width="7.6328125" customWidth="1"/>
    <col min="2286" max="2286" width="16.6328125" customWidth="1"/>
    <col min="2287" max="2297" width="0" hidden="1" customWidth="1"/>
    <col min="2298" max="2307" width="10.26953125" customWidth="1"/>
    <col min="2308" max="2308" width="11.08984375" customWidth="1"/>
    <col min="2309" max="2309" width="10.90625" customWidth="1"/>
    <col min="2310" max="2310" width="11.6328125" customWidth="1"/>
    <col min="2311" max="2311" width="10" customWidth="1"/>
    <col min="2312" max="2312" width="10.36328125" customWidth="1"/>
    <col min="2313" max="2313" width="11.08984375" customWidth="1"/>
    <col min="2314" max="2314" width="11.36328125" customWidth="1"/>
    <col min="2541" max="2541" width="7.6328125" customWidth="1"/>
    <col min="2542" max="2542" width="16.6328125" customWidth="1"/>
    <col min="2543" max="2553" width="0" hidden="1" customWidth="1"/>
    <col min="2554" max="2563" width="10.26953125" customWidth="1"/>
    <col min="2564" max="2564" width="11.08984375" customWidth="1"/>
    <col min="2565" max="2565" width="10.90625" customWidth="1"/>
    <col min="2566" max="2566" width="11.6328125" customWidth="1"/>
    <col min="2567" max="2567" width="10" customWidth="1"/>
    <col min="2568" max="2568" width="10.36328125" customWidth="1"/>
    <col min="2569" max="2569" width="11.08984375" customWidth="1"/>
    <col min="2570" max="2570" width="11.36328125" customWidth="1"/>
    <col min="2797" max="2797" width="7.6328125" customWidth="1"/>
    <col min="2798" max="2798" width="16.6328125" customWidth="1"/>
    <col min="2799" max="2809" width="0" hidden="1" customWidth="1"/>
    <col min="2810" max="2819" width="10.26953125" customWidth="1"/>
    <col min="2820" max="2820" width="11.08984375" customWidth="1"/>
    <col min="2821" max="2821" width="10.90625" customWidth="1"/>
    <col min="2822" max="2822" width="11.6328125" customWidth="1"/>
    <col min="2823" max="2823" width="10" customWidth="1"/>
    <col min="2824" max="2824" width="10.36328125" customWidth="1"/>
    <col min="2825" max="2825" width="11.08984375" customWidth="1"/>
    <col min="2826" max="2826" width="11.36328125" customWidth="1"/>
    <col min="3053" max="3053" width="7.6328125" customWidth="1"/>
    <col min="3054" max="3054" width="16.6328125" customWidth="1"/>
    <col min="3055" max="3065" width="0" hidden="1" customWidth="1"/>
    <col min="3066" max="3075" width="10.26953125" customWidth="1"/>
    <col min="3076" max="3076" width="11.08984375" customWidth="1"/>
    <col min="3077" max="3077" width="10.90625" customWidth="1"/>
    <col min="3078" max="3078" width="11.6328125" customWidth="1"/>
    <col min="3079" max="3079" width="10" customWidth="1"/>
    <col min="3080" max="3080" width="10.36328125" customWidth="1"/>
    <col min="3081" max="3081" width="11.08984375" customWidth="1"/>
    <col min="3082" max="3082" width="11.36328125" customWidth="1"/>
    <col min="3309" max="3309" width="7.6328125" customWidth="1"/>
    <col min="3310" max="3310" width="16.6328125" customWidth="1"/>
    <col min="3311" max="3321" width="0" hidden="1" customWidth="1"/>
    <col min="3322" max="3331" width="10.26953125" customWidth="1"/>
    <col min="3332" max="3332" width="11.08984375" customWidth="1"/>
    <col min="3333" max="3333" width="10.90625" customWidth="1"/>
    <col min="3334" max="3334" width="11.6328125" customWidth="1"/>
    <col min="3335" max="3335" width="10" customWidth="1"/>
    <col min="3336" max="3336" width="10.36328125" customWidth="1"/>
    <col min="3337" max="3337" width="11.08984375" customWidth="1"/>
    <col min="3338" max="3338" width="11.36328125" customWidth="1"/>
    <col min="3565" max="3565" width="7.6328125" customWidth="1"/>
    <col min="3566" max="3566" width="16.6328125" customWidth="1"/>
    <col min="3567" max="3577" width="0" hidden="1" customWidth="1"/>
    <col min="3578" max="3587" width="10.26953125" customWidth="1"/>
    <col min="3588" max="3588" width="11.08984375" customWidth="1"/>
    <col min="3589" max="3589" width="10.90625" customWidth="1"/>
    <col min="3590" max="3590" width="11.6328125" customWidth="1"/>
    <col min="3591" max="3591" width="10" customWidth="1"/>
    <col min="3592" max="3592" width="10.36328125" customWidth="1"/>
    <col min="3593" max="3593" width="11.08984375" customWidth="1"/>
    <col min="3594" max="3594" width="11.36328125" customWidth="1"/>
    <col min="3821" max="3821" width="7.6328125" customWidth="1"/>
    <col min="3822" max="3822" width="16.6328125" customWidth="1"/>
    <col min="3823" max="3833" width="0" hidden="1" customWidth="1"/>
    <col min="3834" max="3843" width="10.26953125" customWidth="1"/>
    <col min="3844" max="3844" width="11.08984375" customWidth="1"/>
    <col min="3845" max="3845" width="10.90625" customWidth="1"/>
    <col min="3846" max="3846" width="11.6328125" customWidth="1"/>
    <col min="3847" max="3847" width="10" customWidth="1"/>
    <col min="3848" max="3848" width="10.36328125" customWidth="1"/>
    <col min="3849" max="3849" width="11.08984375" customWidth="1"/>
    <col min="3850" max="3850" width="11.36328125" customWidth="1"/>
    <col min="4077" max="4077" width="7.6328125" customWidth="1"/>
    <col min="4078" max="4078" width="16.6328125" customWidth="1"/>
    <col min="4079" max="4089" width="0" hidden="1" customWidth="1"/>
    <col min="4090" max="4099" width="10.26953125" customWidth="1"/>
    <col min="4100" max="4100" width="11.08984375" customWidth="1"/>
    <col min="4101" max="4101" width="10.90625" customWidth="1"/>
    <col min="4102" max="4102" width="11.6328125" customWidth="1"/>
    <col min="4103" max="4103" width="10" customWidth="1"/>
    <col min="4104" max="4104" width="10.36328125" customWidth="1"/>
    <col min="4105" max="4105" width="11.08984375" customWidth="1"/>
    <col min="4106" max="4106" width="11.36328125" customWidth="1"/>
    <col min="4333" max="4333" width="7.6328125" customWidth="1"/>
    <col min="4334" max="4334" width="16.6328125" customWidth="1"/>
    <col min="4335" max="4345" width="0" hidden="1" customWidth="1"/>
    <col min="4346" max="4355" width="10.26953125" customWidth="1"/>
    <col min="4356" max="4356" width="11.08984375" customWidth="1"/>
    <col min="4357" max="4357" width="10.90625" customWidth="1"/>
    <col min="4358" max="4358" width="11.6328125" customWidth="1"/>
    <col min="4359" max="4359" width="10" customWidth="1"/>
    <col min="4360" max="4360" width="10.36328125" customWidth="1"/>
    <col min="4361" max="4361" width="11.08984375" customWidth="1"/>
    <col min="4362" max="4362" width="11.36328125" customWidth="1"/>
    <col min="4589" max="4589" width="7.6328125" customWidth="1"/>
    <col min="4590" max="4590" width="16.6328125" customWidth="1"/>
    <col min="4591" max="4601" width="0" hidden="1" customWidth="1"/>
    <col min="4602" max="4611" width="10.26953125" customWidth="1"/>
    <col min="4612" max="4612" width="11.08984375" customWidth="1"/>
    <col min="4613" max="4613" width="10.90625" customWidth="1"/>
    <col min="4614" max="4614" width="11.6328125" customWidth="1"/>
    <col min="4615" max="4615" width="10" customWidth="1"/>
    <col min="4616" max="4616" width="10.36328125" customWidth="1"/>
    <col min="4617" max="4617" width="11.08984375" customWidth="1"/>
    <col min="4618" max="4618" width="11.36328125" customWidth="1"/>
    <col min="4845" max="4845" width="7.6328125" customWidth="1"/>
    <col min="4846" max="4846" width="16.6328125" customWidth="1"/>
    <col min="4847" max="4857" width="0" hidden="1" customWidth="1"/>
    <col min="4858" max="4867" width="10.26953125" customWidth="1"/>
    <col min="4868" max="4868" width="11.08984375" customWidth="1"/>
    <col min="4869" max="4869" width="10.90625" customWidth="1"/>
    <col min="4870" max="4870" width="11.6328125" customWidth="1"/>
    <col min="4871" max="4871" width="10" customWidth="1"/>
    <col min="4872" max="4872" width="10.36328125" customWidth="1"/>
    <col min="4873" max="4873" width="11.08984375" customWidth="1"/>
    <col min="4874" max="4874" width="11.36328125" customWidth="1"/>
    <col min="5101" max="5101" width="7.6328125" customWidth="1"/>
    <col min="5102" max="5102" width="16.6328125" customWidth="1"/>
    <col min="5103" max="5113" width="0" hidden="1" customWidth="1"/>
    <col min="5114" max="5123" width="10.26953125" customWidth="1"/>
    <col min="5124" max="5124" width="11.08984375" customWidth="1"/>
    <col min="5125" max="5125" width="10.90625" customWidth="1"/>
    <col min="5126" max="5126" width="11.6328125" customWidth="1"/>
    <col min="5127" max="5127" width="10" customWidth="1"/>
    <col min="5128" max="5128" width="10.36328125" customWidth="1"/>
    <col min="5129" max="5129" width="11.08984375" customWidth="1"/>
    <col min="5130" max="5130" width="11.36328125" customWidth="1"/>
    <col min="5357" max="5357" width="7.6328125" customWidth="1"/>
    <col min="5358" max="5358" width="16.6328125" customWidth="1"/>
    <col min="5359" max="5369" width="0" hidden="1" customWidth="1"/>
    <col min="5370" max="5379" width="10.26953125" customWidth="1"/>
    <col min="5380" max="5380" width="11.08984375" customWidth="1"/>
    <col min="5381" max="5381" width="10.90625" customWidth="1"/>
    <col min="5382" max="5382" width="11.6328125" customWidth="1"/>
    <col min="5383" max="5383" width="10" customWidth="1"/>
    <col min="5384" max="5384" width="10.36328125" customWidth="1"/>
    <col min="5385" max="5385" width="11.08984375" customWidth="1"/>
    <col min="5386" max="5386" width="11.36328125" customWidth="1"/>
    <col min="5613" max="5613" width="7.6328125" customWidth="1"/>
    <col min="5614" max="5614" width="16.6328125" customWidth="1"/>
    <col min="5615" max="5625" width="0" hidden="1" customWidth="1"/>
    <col min="5626" max="5635" width="10.26953125" customWidth="1"/>
    <col min="5636" max="5636" width="11.08984375" customWidth="1"/>
    <col min="5637" max="5637" width="10.90625" customWidth="1"/>
    <col min="5638" max="5638" width="11.6328125" customWidth="1"/>
    <col min="5639" max="5639" width="10" customWidth="1"/>
    <col min="5640" max="5640" width="10.36328125" customWidth="1"/>
    <col min="5641" max="5641" width="11.08984375" customWidth="1"/>
    <col min="5642" max="5642" width="11.36328125" customWidth="1"/>
    <col min="5869" max="5869" width="7.6328125" customWidth="1"/>
    <col min="5870" max="5870" width="16.6328125" customWidth="1"/>
    <col min="5871" max="5881" width="0" hidden="1" customWidth="1"/>
    <col min="5882" max="5891" width="10.26953125" customWidth="1"/>
    <col min="5892" max="5892" width="11.08984375" customWidth="1"/>
    <col min="5893" max="5893" width="10.90625" customWidth="1"/>
    <col min="5894" max="5894" width="11.6328125" customWidth="1"/>
    <col min="5895" max="5895" width="10" customWidth="1"/>
    <col min="5896" max="5896" width="10.36328125" customWidth="1"/>
    <col min="5897" max="5897" width="11.08984375" customWidth="1"/>
    <col min="5898" max="5898" width="11.36328125" customWidth="1"/>
    <col min="6125" max="6125" width="7.6328125" customWidth="1"/>
    <col min="6126" max="6126" width="16.6328125" customWidth="1"/>
    <col min="6127" max="6137" width="0" hidden="1" customWidth="1"/>
    <col min="6138" max="6147" width="10.26953125" customWidth="1"/>
    <col min="6148" max="6148" width="11.08984375" customWidth="1"/>
    <col min="6149" max="6149" width="10.90625" customWidth="1"/>
    <col min="6150" max="6150" width="11.6328125" customWidth="1"/>
    <col min="6151" max="6151" width="10" customWidth="1"/>
    <col min="6152" max="6152" width="10.36328125" customWidth="1"/>
    <col min="6153" max="6153" width="11.08984375" customWidth="1"/>
    <col min="6154" max="6154" width="11.36328125" customWidth="1"/>
    <col min="6381" max="6381" width="7.6328125" customWidth="1"/>
    <col min="6382" max="6382" width="16.6328125" customWidth="1"/>
    <col min="6383" max="6393" width="0" hidden="1" customWidth="1"/>
    <col min="6394" max="6403" width="10.26953125" customWidth="1"/>
    <col min="6404" max="6404" width="11.08984375" customWidth="1"/>
    <col min="6405" max="6405" width="10.90625" customWidth="1"/>
    <col min="6406" max="6406" width="11.6328125" customWidth="1"/>
    <col min="6407" max="6407" width="10" customWidth="1"/>
    <col min="6408" max="6408" width="10.36328125" customWidth="1"/>
    <col min="6409" max="6409" width="11.08984375" customWidth="1"/>
    <col min="6410" max="6410" width="11.36328125" customWidth="1"/>
    <col min="6637" max="6637" width="7.6328125" customWidth="1"/>
    <col min="6638" max="6638" width="16.6328125" customWidth="1"/>
    <col min="6639" max="6649" width="0" hidden="1" customWidth="1"/>
    <col min="6650" max="6659" width="10.26953125" customWidth="1"/>
    <col min="6660" max="6660" width="11.08984375" customWidth="1"/>
    <col min="6661" max="6661" width="10.90625" customWidth="1"/>
    <col min="6662" max="6662" width="11.6328125" customWidth="1"/>
    <col min="6663" max="6663" width="10" customWidth="1"/>
    <col min="6664" max="6664" width="10.36328125" customWidth="1"/>
    <col min="6665" max="6665" width="11.08984375" customWidth="1"/>
    <col min="6666" max="6666" width="11.36328125" customWidth="1"/>
    <col min="6893" max="6893" width="7.6328125" customWidth="1"/>
    <col min="6894" max="6894" width="16.6328125" customWidth="1"/>
    <col min="6895" max="6905" width="0" hidden="1" customWidth="1"/>
    <col min="6906" max="6915" width="10.26953125" customWidth="1"/>
    <col min="6916" max="6916" width="11.08984375" customWidth="1"/>
    <col min="6917" max="6917" width="10.90625" customWidth="1"/>
    <col min="6918" max="6918" width="11.6328125" customWidth="1"/>
    <col min="6919" max="6919" width="10" customWidth="1"/>
    <col min="6920" max="6920" width="10.36328125" customWidth="1"/>
    <col min="6921" max="6921" width="11.08984375" customWidth="1"/>
    <col min="6922" max="6922" width="11.36328125" customWidth="1"/>
    <col min="7149" max="7149" width="7.6328125" customWidth="1"/>
    <col min="7150" max="7150" width="16.6328125" customWidth="1"/>
    <col min="7151" max="7161" width="0" hidden="1" customWidth="1"/>
    <col min="7162" max="7171" width="10.26953125" customWidth="1"/>
    <col min="7172" max="7172" width="11.08984375" customWidth="1"/>
    <col min="7173" max="7173" width="10.90625" customWidth="1"/>
    <col min="7174" max="7174" width="11.6328125" customWidth="1"/>
    <col min="7175" max="7175" width="10" customWidth="1"/>
    <col min="7176" max="7176" width="10.36328125" customWidth="1"/>
    <col min="7177" max="7177" width="11.08984375" customWidth="1"/>
    <col min="7178" max="7178" width="11.36328125" customWidth="1"/>
    <col min="7405" max="7405" width="7.6328125" customWidth="1"/>
    <col min="7406" max="7406" width="16.6328125" customWidth="1"/>
    <col min="7407" max="7417" width="0" hidden="1" customWidth="1"/>
    <col min="7418" max="7427" width="10.26953125" customWidth="1"/>
    <col min="7428" max="7428" width="11.08984375" customWidth="1"/>
    <col min="7429" max="7429" width="10.90625" customWidth="1"/>
    <col min="7430" max="7430" width="11.6328125" customWidth="1"/>
    <col min="7431" max="7431" width="10" customWidth="1"/>
    <col min="7432" max="7432" width="10.36328125" customWidth="1"/>
    <col min="7433" max="7433" width="11.08984375" customWidth="1"/>
    <col min="7434" max="7434" width="11.36328125" customWidth="1"/>
    <col min="7661" max="7661" width="7.6328125" customWidth="1"/>
    <col min="7662" max="7662" width="16.6328125" customWidth="1"/>
    <col min="7663" max="7673" width="0" hidden="1" customWidth="1"/>
    <col min="7674" max="7683" width="10.26953125" customWidth="1"/>
    <col min="7684" max="7684" width="11.08984375" customWidth="1"/>
    <col min="7685" max="7685" width="10.90625" customWidth="1"/>
    <col min="7686" max="7686" width="11.6328125" customWidth="1"/>
    <col min="7687" max="7687" width="10" customWidth="1"/>
    <col min="7688" max="7688" width="10.36328125" customWidth="1"/>
    <col min="7689" max="7689" width="11.08984375" customWidth="1"/>
    <col min="7690" max="7690" width="11.36328125" customWidth="1"/>
    <col min="7917" max="7917" width="7.6328125" customWidth="1"/>
    <col min="7918" max="7918" width="16.6328125" customWidth="1"/>
    <col min="7919" max="7929" width="0" hidden="1" customWidth="1"/>
    <col min="7930" max="7939" width="10.26953125" customWidth="1"/>
    <col min="7940" max="7940" width="11.08984375" customWidth="1"/>
    <col min="7941" max="7941" width="10.90625" customWidth="1"/>
    <col min="7942" max="7942" width="11.6328125" customWidth="1"/>
    <col min="7943" max="7943" width="10" customWidth="1"/>
    <col min="7944" max="7944" width="10.36328125" customWidth="1"/>
    <col min="7945" max="7945" width="11.08984375" customWidth="1"/>
    <col min="7946" max="7946" width="11.36328125" customWidth="1"/>
    <col min="8173" max="8173" width="7.6328125" customWidth="1"/>
    <col min="8174" max="8174" width="16.6328125" customWidth="1"/>
    <col min="8175" max="8185" width="0" hidden="1" customWidth="1"/>
    <col min="8186" max="8195" width="10.26953125" customWidth="1"/>
    <col min="8196" max="8196" width="11.08984375" customWidth="1"/>
    <col min="8197" max="8197" width="10.90625" customWidth="1"/>
    <col min="8198" max="8198" width="11.6328125" customWidth="1"/>
    <col min="8199" max="8199" width="10" customWidth="1"/>
    <col min="8200" max="8200" width="10.36328125" customWidth="1"/>
    <col min="8201" max="8201" width="11.08984375" customWidth="1"/>
    <col min="8202" max="8202" width="11.36328125" customWidth="1"/>
    <col min="8429" max="8429" width="7.6328125" customWidth="1"/>
    <col min="8430" max="8430" width="16.6328125" customWidth="1"/>
    <col min="8431" max="8441" width="0" hidden="1" customWidth="1"/>
    <col min="8442" max="8451" width="10.26953125" customWidth="1"/>
    <col min="8452" max="8452" width="11.08984375" customWidth="1"/>
    <col min="8453" max="8453" width="10.90625" customWidth="1"/>
    <col min="8454" max="8454" width="11.6328125" customWidth="1"/>
    <col min="8455" max="8455" width="10" customWidth="1"/>
    <col min="8456" max="8456" width="10.36328125" customWidth="1"/>
    <col min="8457" max="8457" width="11.08984375" customWidth="1"/>
    <col min="8458" max="8458" width="11.36328125" customWidth="1"/>
    <col min="8685" max="8685" width="7.6328125" customWidth="1"/>
    <col min="8686" max="8686" width="16.6328125" customWidth="1"/>
    <col min="8687" max="8697" width="0" hidden="1" customWidth="1"/>
    <col min="8698" max="8707" width="10.26953125" customWidth="1"/>
    <col min="8708" max="8708" width="11.08984375" customWidth="1"/>
    <col min="8709" max="8709" width="10.90625" customWidth="1"/>
    <col min="8710" max="8710" width="11.6328125" customWidth="1"/>
    <col min="8711" max="8711" width="10" customWidth="1"/>
    <col min="8712" max="8712" width="10.36328125" customWidth="1"/>
    <col min="8713" max="8713" width="11.08984375" customWidth="1"/>
    <col min="8714" max="8714" width="11.36328125" customWidth="1"/>
    <col min="8941" max="8941" width="7.6328125" customWidth="1"/>
    <col min="8942" max="8942" width="16.6328125" customWidth="1"/>
    <col min="8943" max="8953" width="0" hidden="1" customWidth="1"/>
    <col min="8954" max="8963" width="10.26953125" customWidth="1"/>
    <col min="8964" max="8964" width="11.08984375" customWidth="1"/>
    <col min="8965" max="8965" width="10.90625" customWidth="1"/>
    <col min="8966" max="8966" width="11.6328125" customWidth="1"/>
    <col min="8967" max="8967" width="10" customWidth="1"/>
    <col min="8968" max="8968" width="10.36328125" customWidth="1"/>
    <col min="8969" max="8969" width="11.08984375" customWidth="1"/>
    <col min="8970" max="8970" width="11.36328125" customWidth="1"/>
    <col min="9197" max="9197" width="7.6328125" customWidth="1"/>
    <col min="9198" max="9198" width="16.6328125" customWidth="1"/>
    <col min="9199" max="9209" width="0" hidden="1" customWidth="1"/>
    <col min="9210" max="9219" width="10.26953125" customWidth="1"/>
    <col min="9220" max="9220" width="11.08984375" customWidth="1"/>
    <col min="9221" max="9221" width="10.90625" customWidth="1"/>
    <col min="9222" max="9222" width="11.6328125" customWidth="1"/>
    <col min="9223" max="9223" width="10" customWidth="1"/>
    <col min="9224" max="9224" width="10.36328125" customWidth="1"/>
    <col min="9225" max="9225" width="11.08984375" customWidth="1"/>
    <col min="9226" max="9226" width="11.36328125" customWidth="1"/>
    <col min="9453" max="9453" width="7.6328125" customWidth="1"/>
    <col min="9454" max="9454" width="16.6328125" customWidth="1"/>
    <col min="9455" max="9465" width="0" hidden="1" customWidth="1"/>
    <col min="9466" max="9475" width="10.26953125" customWidth="1"/>
    <col min="9476" max="9476" width="11.08984375" customWidth="1"/>
    <col min="9477" max="9477" width="10.90625" customWidth="1"/>
    <col min="9478" max="9478" width="11.6328125" customWidth="1"/>
    <col min="9479" max="9479" width="10" customWidth="1"/>
    <col min="9480" max="9480" width="10.36328125" customWidth="1"/>
    <col min="9481" max="9481" width="11.08984375" customWidth="1"/>
    <col min="9482" max="9482" width="11.36328125" customWidth="1"/>
    <col min="9709" max="9709" width="7.6328125" customWidth="1"/>
    <col min="9710" max="9710" width="16.6328125" customWidth="1"/>
    <col min="9711" max="9721" width="0" hidden="1" customWidth="1"/>
    <col min="9722" max="9731" width="10.26953125" customWidth="1"/>
    <col min="9732" max="9732" width="11.08984375" customWidth="1"/>
    <col min="9733" max="9733" width="10.90625" customWidth="1"/>
    <col min="9734" max="9734" width="11.6328125" customWidth="1"/>
    <col min="9735" max="9735" width="10" customWidth="1"/>
    <col min="9736" max="9736" width="10.36328125" customWidth="1"/>
    <col min="9737" max="9737" width="11.08984375" customWidth="1"/>
    <col min="9738" max="9738" width="11.36328125" customWidth="1"/>
    <col min="9965" max="9965" width="7.6328125" customWidth="1"/>
    <col min="9966" max="9966" width="16.6328125" customWidth="1"/>
    <col min="9967" max="9977" width="0" hidden="1" customWidth="1"/>
    <col min="9978" max="9987" width="10.26953125" customWidth="1"/>
    <col min="9988" max="9988" width="11.08984375" customWidth="1"/>
    <col min="9989" max="9989" width="10.90625" customWidth="1"/>
    <col min="9990" max="9990" width="11.6328125" customWidth="1"/>
    <col min="9991" max="9991" width="10" customWidth="1"/>
    <col min="9992" max="9992" width="10.36328125" customWidth="1"/>
    <col min="9993" max="9993" width="11.08984375" customWidth="1"/>
    <col min="9994" max="9994" width="11.36328125" customWidth="1"/>
    <col min="10221" max="10221" width="7.6328125" customWidth="1"/>
    <col min="10222" max="10222" width="16.6328125" customWidth="1"/>
    <col min="10223" max="10233" width="0" hidden="1" customWidth="1"/>
    <col min="10234" max="10243" width="10.26953125" customWidth="1"/>
    <col min="10244" max="10244" width="11.08984375" customWidth="1"/>
    <col min="10245" max="10245" width="10.90625" customWidth="1"/>
    <col min="10246" max="10246" width="11.6328125" customWidth="1"/>
    <col min="10247" max="10247" width="10" customWidth="1"/>
    <col min="10248" max="10248" width="10.36328125" customWidth="1"/>
    <col min="10249" max="10249" width="11.08984375" customWidth="1"/>
    <col min="10250" max="10250" width="11.36328125" customWidth="1"/>
    <col min="10477" max="10477" width="7.6328125" customWidth="1"/>
    <col min="10478" max="10478" width="16.6328125" customWidth="1"/>
    <col min="10479" max="10489" width="0" hidden="1" customWidth="1"/>
    <col min="10490" max="10499" width="10.26953125" customWidth="1"/>
    <col min="10500" max="10500" width="11.08984375" customWidth="1"/>
    <col min="10501" max="10501" width="10.90625" customWidth="1"/>
    <col min="10502" max="10502" width="11.6328125" customWidth="1"/>
    <col min="10503" max="10503" width="10" customWidth="1"/>
    <col min="10504" max="10504" width="10.36328125" customWidth="1"/>
    <col min="10505" max="10505" width="11.08984375" customWidth="1"/>
    <col min="10506" max="10506" width="11.36328125" customWidth="1"/>
    <col min="10733" max="10733" width="7.6328125" customWidth="1"/>
    <col min="10734" max="10734" width="16.6328125" customWidth="1"/>
    <col min="10735" max="10745" width="0" hidden="1" customWidth="1"/>
    <col min="10746" max="10755" width="10.26953125" customWidth="1"/>
    <col min="10756" max="10756" width="11.08984375" customWidth="1"/>
    <col min="10757" max="10757" width="10.90625" customWidth="1"/>
    <col min="10758" max="10758" width="11.6328125" customWidth="1"/>
    <col min="10759" max="10759" width="10" customWidth="1"/>
    <col min="10760" max="10760" width="10.36328125" customWidth="1"/>
    <col min="10761" max="10761" width="11.08984375" customWidth="1"/>
    <col min="10762" max="10762" width="11.36328125" customWidth="1"/>
    <col min="10989" max="10989" width="7.6328125" customWidth="1"/>
    <col min="10990" max="10990" width="16.6328125" customWidth="1"/>
    <col min="10991" max="11001" width="0" hidden="1" customWidth="1"/>
    <col min="11002" max="11011" width="10.26953125" customWidth="1"/>
    <col min="11012" max="11012" width="11.08984375" customWidth="1"/>
    <col min="11013" max="11013" width="10.90625" customWidth="1"/>
    <col min="11014" max="11014" width="11.6328125" customWidth="1"/>
    <col min="11015" max="11015" width="10" customWidth="1"/>
    <col min="11016" max="11016" width="10.36328125" customWidth="1"/>
    <col min="11017" max="11017" width="11.08984375" customWidth="1"/>
    <col min="11018" max="11018" width="11.36328125" customWidth="1"/>
    <col min="11245" max="11245" width="7.6328125" customWidth="1"/>
    <col min="11246" max="11246" width="16.6328125" customWidth="1"/>
    <col min="11247" max="11257" width="0" hidden="1" customWidth="1"/>
    <col min="11258" max="11267" width="10.26953125" customWidth="1"/>
    <col min="11268" max="11268" width="11.08984375" customWidth="1"/>
    <col min="11269" max="11269" width="10.90625" customWidth="1"/>
    <col min="11270" max="11270" width="11.6328125" customWidth="1"/>
    <col min="11271" max="11271" width="10" customWidth="1"/>
    <col min="11272" max="11272" width="10.36328125" customWidth="1"/>
    <col min="11273" max="11273" width="11.08984375" customWidth="1"/>
    <col min="11274" max="11274" width="11.36328125" customWidth="1"/>
    <col min="11501" max="11501" width="7.6328125" customWidth="1"/>
    <col min="11502" max="11502" width="16.6328125" customWidth="1"/>
    <col min="11503" max="11513" width="0" hidden="1" customWidth="1"/>
    <col min="11514" max="11523" width="10.26953125" customWidth="1"/>
    <col min="11524" max="11524" width="11.08984375" customWidth="1"/>
    <col min="11525" max="11525" width="10.90625" customWidth="1"/>
    <col min="11526" max="11526" width="11.6328125" customWidth="1"/>
    <col min="11527" max="11527" width="10" customWidth="1"/>
    <col min="11528" max="11528" width="10.36328125" customWidth="1"/>
    <col min="11529" max="11529" width="11.08984375" customWidth="1"/>
    <col min="11530" max="11530" width="11.36328125" customWidth="1"/>
    <col min="11757" max="11757" width="7.6328125" customWidth="1"/>
    <col min="11758" max="11758" width="16.6328125" customWidth="1"/>
    <col min="11759" max="11769" width="0" hidden="1" customWidth="1"/>
    <col min="11770" max="11779" width="10.26953125" customWidth="1"/>
    <col min="11780" max="11780" width="11.08984375" customWidth="1"/>
    <col min="11781" max="11781" width="10.90625" customWidth="1"/>
    <col min="11782" max="11782" width="11.6328125" customWidth="1"/>
    <col min="11783" max="11783" width="10" customWidth="1"/>
    <col min="11784" max="11784" width="10.36328125" customWidth="1"/>
    <col min="11785" max="11785" width="11.08984375" customWidth="1"/>
    <col min="11786" max="11786" width="11.36328125" customWidth="1"/>
    <col min="12013" max="12013" width="7.6328125" customWidth="1"/>
    <col min="12014" max="12014" width="16.6328125" customWidth="1"/>
    <col min="12015" max="12025" width="0" hidden="1" customWidth="1"/>
    <col min="12026" max="12035" width="10.26953125" customWidth="1"/>
    <col min="12036" max="12036" width="11.08984375" customWidth="1"/>
    <col min="12037" max="12037" width="10.90625" customWidth="1"/>
    <col min="12038" max="12038" width="11.6328125" customWidth="1"/>
    <col min="12039" max="12039" width="10" customWidth="1"/>
    <col min="12040" max="12040" width="10.36328125" customWidth="1"/>
    <col min="12041" max="12041" width="11.08984375" customWidth="1"/>
    <col min="12042" max="12042" width="11.36328125" customWidth="1"/>
    <col min="12269" max="12269" width="7.6328125" customWidth="1"/>
    <col min="12270" max="12270" width="16.6328125" customWidth="1"/>
    <col min="12271" max="12281" width="0" hidden="1" customWidth="1"/>
    <col min="12282" max="12291" width="10.26953125" customWidth="1"/>
    <col min="12292" max="12292" width="11.08984375" customWidth="1"/>
    <col min="12293" max="12293" width="10.90625" customWidth="1"/>
    <col min="12294" max="12294" width="11.6328125" customWidth="1"/>
    <col min="12295" max="12295" width="10" customWidth="1"/>
    <col min="12296" max="12296" width="10.36328125" customWidth="1"/>
    <col min="12297" max="12297" width="11.08984375" customWidth="1"/>
    <col min="12298" max="12298" width="11.36328125" customWidth="1"/>
    <col min="12525" max="12525" width="7.6328125" customWidth="1"/>
    <col min="12526" max="12526" width="16.6328125" customWidth="1"/>
    <col min="12527" max="12537" width="0" hidden="1" customWidth="1"/>
    <col min="12538" max="12547" width="10.26953125" customWidth="1"/>
    <col min="12548" max="12548" width="11.08984375" customWidth="1"/>
    <col min="12549" max="12549" width="10.90625" customWidth="1"/>
    <col min="12550" max="12550" width="11.6328125" customWidth="1"/>
    <col min="12551" max="12551" width="10" customWidth="1"/>
    <col min="12552" max="12552" width="10.36328125" customWidth="1"/>
    <col min="12553" max="12553" width="11.08984375" customWidth="1"/>
    <col min="12554" max="12554" width="11.36328125" customWidth="1"/>
    <col min="12781" max="12781" width="7.6328125" customWidth="1"/>
    <col min="12782" max="12782" width="16.6328125" customWidth="1"/>
    <col min="12783" max="12793" width="0" hidden="1" customWidth="1"/>
    <col min="12794" max="12803" width="10.26953125" customWidth="1"/>
    <col min="12804" max="12804" width="11.08984375" customWidth="1"/>
    <col min="12805" max="12805" width="10.90625" customWidth="1"/>
    <col min="12806" max="12806" width="11.6328125" customWidth="1"/>
    <col min="12807" max="12807" width="10" customWidth="1"/>
    <col min="12808" max="12808" width="10.36328125" customWidth="1"/>
    <col min="12809" max="12809" width="11.08984375" customWidth="1"/>
    <col min="12810" max="12810" width="11.36328125" customWidth="1"/>
    <col min="13037" max="13037" width="7.6328125" customWidth="1"/>
    <col min="13038" max="13038" width="16.6328125" customWidth="1"/>
    <col min="13039" max="13049" width="0" hidden="1" customWidth="1"/>
    <col min="13050" max="13059" width="10.26953125" customWidth="1"/>
    <col min="13060" max="13060" width="11.08984375" customWidth="1"/>
    <col min="13061" max="13061" width="10.90625" customWidth="1"/>
    <col min="13062" max="13062" width="11.6328125" customWidth="1"/>
    <col min="13063" max="13063" width="10" customWidth="1"/>
    <col min="13064" max="13064" width="10.36328125" customWidth="1"/>
    <col min="13065" max="13065" width="11.08984375" customWidth="1"/>
    <col min="13066" max="13066" width="11.36328125" customWidth="1"/>
    <col min="13293" max="13293" width="7.6328125" customWidth="1"/>
    <col min="13294" max="13294" width="16.6328125" customWidth="1"/>
    <col min="13295" max="13305" width="0" hidden="1" customWidth="1"/>
    <col min="13306" max="13315" width="10.26953125" customWidth="1"/>
    <col min="13316" max="13316" width="11.08984375" customWidth="1"/>
    <col min="13317" max="13317" width="10.90625" customWidth="1"/>
    <col min="13318" max="13318" width="11.6328125" customWidth="1"/>
    <col min="13319" max="13319" width="10" customWidth="1"/>
    <col min="13320" max="13320" width="10.36328125" customWidth="1"/>
    <col min="13321" max="13321" width="11.08984375" customWidth="1"/>
    <col min="13322" max="13322" width="11.36328125" customWidth="1"/>
    <col min="13549" max="13549" width="7.6328125" customWidth="1"/>
    <col min="13550" max="13550" width="16.6328125" customWidth="1"/>
    <col min="13551" max="13561" width="0" hidden="1" customWidth="1"/>
    <col min="13562" max="13571" width="10.26953125" customWidth="1"/>
    <col min="13572" max="13572" width="11.08984375" customWidth="1"/>
    <col min="13573" max="13573" width="10.90625" customWidth="1"/>
    <col min="13574" max="13574" width="11.6328125" customWidth="1"/>
    <col min="13575" max="13575" width="10" customWidth="1"/>
    <col min="13576" max="13576" width="10.36328125" customWidth="1"/>
    <col min="13577" max="13577" width="11.08984375" customWidth="1"/>
    <col min="13578" max="13578" width="11.36328125" customWidth="1"/>
    <col min="13805" max="13805" width="7.6328125" customWidth="1"/>
    <col min="13806" max="13806" width="16.6328125" customWidth="1"/>
    <col min="13807" max="13817" width="0" hidden="1" customWidth="1"/>
    <col min="13818" max="13827" width="10.26953125" customWidth="1"/>
    <col min="13828" max="13828" width="11.08984375" customWidth="1"/>
    <col min="13829" max="13829" width="10.90625" customWidth="1"/>
    <col min="13830" max="13830" width="11.6328125" customWidth="1"/>
    <col min="13831" max="13831" width="10" customWidth="1"/>
    <col min="13832" max="13832" width="10.36328125" customWidth="1"/>
    <col min="13833" max="13833" width="11.08984375" customWidth="1"/>
    <col min="13834" max="13834" width="11.36328125" customWidth="1"/>
    <col min="14061" max="14061" width="7.6328125" customWidth="1"/>
    <col min="14062" max="14062" width="16.6328125" customWidth="1"/>
    <col min="14063" max="14073" width="0" hidden="1" customWidth="1"/>
    <col min="14074" max="14083" width="10.26953125" customWidth="1"/>
    <col min="14084" max="14084" width="11.08984375" customWidth="1"/>
    <col min="14085" max="14085" width="10.90625" customWidth="1"/>
    <col min="14086" max="14086" width="11.6328125" customWidth="1"/>
    <col min="14087" max="14087" width="10" customWidth="1"/>
    <col min="14088" max="14088" width="10.36328125" customWidth="1"/>
    <col min="14089" max="14089" width="11.08984375" customWidth="1"/>
    <col min="14090" max="14090" width="11.36328125" customWidth="1"/>
    <col min="14317" max="14317" width="7.6328125" customWidth="1"/>
    <col min="14318" max="14318" width="16.6328125" customWidth="1"/>
    <col min="14319" max="14329" width="0" hidden="1" customWidth="1"/>
    <col min="14330" max="14339" width="10.26953125" customWidth="1"/>
    <col min="14340" max="14340" width="11.08984375" customWidth="1"/>
    <col min="14341" max="14341" width="10.90625" customWidth="1"/>
    <col min="14342" max="14342" width="11.6328125" customWidth="1"/>
    <col min="14343" max="14343" width="10" customWidth="1"/>
    <col min="14344" max="14344" width="10.36328125" customWidth="1"/>
    <col min="14345" max="14345" width="11.08984375" customWidth="1"/>
    <col min="14346" max="14346" width="11.36328125" customWidth="1"/>
    <col min="14573" max="14573" width="7.6328125" customWidth="1"/>
    <col min="14574" max="14574" width="16.6328125" customWidth="1"/>
    <col min="14575" max="14585" width="0" hidden="1" customWidth="1"/>
    <col min="14586" max="14595" width="10.26953125" customWidth="1"/>
    <col min="14596" max="14596" width="11.08984375" customWidth="1"/>
    <col min="14597" max="14597" width="10.90625" customWidth="1"/>
    <col min="14598" max="14598" width="11.6328125" customWidth="1"/>
    <col min="14599" max="14599" width="10" customWidth="1"/>
    <col min="14600" max="14600" width="10.36328125" customWidth="1"/>
    <col min="14601" max="14601" width="11.08984375" customWidth="1"/>
    <col min="14602" max="14602" width="11.36328125" customWidth="1"/>
    <col min="14829" max="14829" width="7.6328125" customWidth="1"/>
    <col min="14830" max="14830" width="16.6328125" customWidth="1"/>
    <col min="14831" max="14841" width="0" hidden="1" customWidth="1"/>
    <col min="14842" max="14851" width="10.26953125" customWidth="1"/>
    <col min="14852" max="14852" width="11.08984375" customWidth="1"/>
    <col min="14853" max="14853" width="10.90625" customWidth="1"/>
    <col min="14854" max="14854" width="11.6328125" customWidth="1"/>
    <col min="14855" max="14855" width="10" customWidth="1"/>
    <col min="14856" max="14856" width="10.36328125" customWidth="1"/>
    <col min="14857" max="14857" width="11.08984375" customWidth="1"/>
    <col min="14858" max="14858" width="11.36328125" customWidth="1"/>
    <col min="15085" max="15085" width="7.6328125" customWidth="1"/>
    <col min="15086" max="15086" width="16.6328125" customWidth="1"/>
    <col min="15087" max="15097" width="0" hidden="1" customWidth="1"/>
    <col min="15098" max="15107" width="10.26953125" customWidth="1"/>
    <col min="15108" max="15108" width="11.08984375" customWidth="1"/>
    <col min="15109" max="15109" width="10.90625" customWidth="1"/>
    <col min="15110" max="15110" width="11.6328125" customWidth="1"/>
    <col min="15111" max="15111" width="10" customWidth="1"/>
    <col min="15112" max="15112" width="10.36328125" customWidth="1"/>
    <col min="15113" max="15113" width="11.08984375" customWidth="1"/>
    <col min="15114" max="15114" width="11.36328125" customWidth="1"/>
    <col min="15341" max="15341" width="7.6328125" customWidth="1"/>
    <col min="15342" max="15342" width="16.6328125" customWidth="1"/>
    <col min="15343" max="15353" width="0" hidden="1" customWidth="1"/>
    <col min="15354" max="15363" width="10.26953125" customWidth="1"/>
    <col min="15364" max="15364" width="11.08984375" customWidth="1"/>
    <col min="15365" max="15365" width="10.90625" customWidth="1"/>
    <col min="15366" max="15366" width="11.6328125" customWidth="1"/>
    <col min="15367" max="15367" width="10" customWidth="1"/>
    <col min="15368" max="15368" width="10.36328125" customWidth="1"/>
    <col min="15369" max="15369" width="11.08984375" customWidth="1"/>
    <col min="15370" max="15370" width="11.36328125" customWidth="1"/>
    <col min="15597" max="15597" width="7.6328125" customWidth="1"/>
    <col min="15598" max="15598" width="16.6328125" customWidth="1"/>
    <col min="15599" max="15609" width="0" hidden="1" customWidth="1"/>
    <col min="15610" max="15619" width="10.26953125" customWidth="1"/>
    <col min="15620" max="15620" width="11.08984375" customWidth="1"/>
    <col min="15621" max="15621" width="10.90625" customWidth="1"/>
    <col min="15622" max="15622" width="11.6328125" customWidth="1"/>
    <col min="15623" max="15623" width="10" customWidth="1"/>
    <col min="15624" max="15624" width="10.36328125" customWidth="1"/>
    <col min="15625" max="15625" width="11.08984375" customWidth="1"/>
    <col min="15626" max="15626" width="11.36328125" customWidth="1"/>
    <col min="15853" max="15853" width="7.6328125" customWidth="1"/>
    <col min="15854" max="15854" width="16.6328125" customWidth="1"/>
    <col min="15855" max="15865" width="0" hidden="1" customWidth="1"/>
    <col min="15866" max="15875" width="10.26953125" customWidth="1"/>
    <col min="15876" max="15876" width="11.08984375" customWidth="1"/>
    <col min="15877" max="15877" width="10.90625" customWidth="1"/>
    <col min="15878" max="15878" width="11.6328125" customWidth="1"/>
    <col min="15879" max="15879" width="10" customWidth="1"/>
    <col min="15880" max="15880" width="10.36328125" customWidth="1"/>
    <col min="15881" max="15881" width="11.08984375" customWidth="1"/>
    <col min="15882" max="15882" width="11.36328125" customWidth="1"/>
    <col min="16109" max="16109" width="7.6328125" customWidth="1"/>
    <col min="16110" max="16110" width="16.6328125" customWidth="1"/>
    <col min="16111" max="16121" width="0" hidden="1" customWidth="1"/>
    <col min="16122" max="16131" width="10.26953125" customWidth="1"/>
    <col min="16132" max="16132" width="11.08984375" customWidth="1"/>
    <col min="16133" max="16133" width="10.90625" customWidth="1"/>
    <col min="16134" max="16134" width="11.6328125" customWidth="1"/>
    <col min="16135" max="16135" width="10" customWidth="1"/>
    <col min="16136" max="16136" width="10.36328125" customWidth="1"/>
    <col min="16137" max="16137" width="11.08984375" customWidth="1"/>
    <col min="16138" max="16138" width="11.36328125" customWidth="1"/>
  </cols>
  <sheetData>
    <row r="1" spans="1:13" x14ac:dyDescent="0.2">
      <c r="A1" s="41" t="s">
        <v>642</v>
      </c>
    </row>
    <row r="2" spans="1:13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48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52"/>
      <c r="C5" s="509">
        <v>4417</v>
      </c>
      <c r="D5" s="53">
        <v>4467</v>
      </c>
      <c r="E5" s="53">
        <v>4638</v>
      </c>
      <c r="F5" s="53">
        <v>4418.625</v>
      </c>
      <c r="G5" s="53">
        <v>4304</v>
      </c>
      <c r="H5" s="53">
        <v>4455</v>
      </c>
      <c r="I5" s="53">
        <v>4482.1469999999999</v>
      </c>
      <c r="J5" s="96">
        <v>4654</v>
      </c>
      <c r="K5" s="61">
        <v>4682</v>
      </c>
      <c r="L5" s="61">
        <v>5072.2610000000004</v>
      </c>
      <c r="M5" s="53">
        <v>3634.4900000000002</v>
      </c>
    </row>
    <row r="6" spans="1:13" x14ac:dyDescent="0.2">
      <c r="A6" s="54" t="s">
        <v>83</v>
      </c>
      <c r="B6" s="52"/>
      <c r="C6" s="503"/>
      <c r="D6" s="55"/>
      <c r="E6" s="55"/>
      <c r="F6" s="55"/>
      <c r="G6" s="61"/>
      <c r="H6" s="61"/>
      <c r="I6" s="61"/>
      <c r="J6" s="95"/>
      <c r="K6" s="61"/>
      <c r="L6" s="61"/>
      <c r="M6" s="55"/>
    </row>
    <row r="7" spans="1:13" x14ac:dyDescent="0.2">
      <c r="A7" s="52" t="s">
        <v>84</v>
      </c>
      <c r="B7" s="54" t="s">
        <v>138</v>
      </c>
      <c r="C7" s="503">
        <v>4167</v>
      </c>
      <c r="D7" s="55">
        <v>4232</v>
      </c>
      <c r="E7" s="55">
        <v>4397</v>
      </c>
      <c r="F7" s="117">
        <v>4197.3680000000004</v>
      </c>
      <c r="G7" s="61">
        <v>4088</v>
      </c>
      <c r="H7" s="61">
        <v>4247</v>
      </c>
      <c r="I7" s="61">
        <v>4265.1469999999999</v>
      </c>
      <c r="J7" s="95">
        <v>4425</v>
      </c>
      <c r="K7" s="61">
        <v>4458</v>
      </c>
      <c r="L7" s="61">
        <v>4858.3320000000003</v>
      </c>
      <c r="M7" s="55">
        <v>3494.422</v>
      </c>
    </row>
    <row r="8" spans="1:13" x14ac:dyDescent="0.2">
      <c r="A8" s="58"/>
      <c r="B8" s="59" t="s">
        <v>86</v>
      </c>
      <c r="C8" s="504">
        <v>250</v>
      </c>
      <c r="D8" s="60">
        <v>235</v>
      </c>
      <c r="E8" s="60">
        <v>241</v>
      </c>
      <c r="F8" s="118">
        <v>221.25700000000001</v>
      </c>
      <c r="G8" s="61">
        <v>216</v>
      </c>
      <c r="H8" s="61">
        <v>208</v>
      </c>
      <c r="I8" s="61">
        <v>217</v>
      </c>
      <c r="J8" s="97">
        <v>229</v>
      </c>
      <c r="K8" s="61">
        <v>224</v>
      </c>
      <c r="L8" s="61">
        <v>213.929</v>
      </c>
      <c r="M8" s="60">
        <v>140.06800000000001</v>
      </c>
    </row>
    <row r="9" spans="1:13" x14ac:dyDescent="0.2">
      <c r="A9" s="54" t="s">
        <v>87</v>
      </c>
      <c r="B9" s="52"/>
      <c r="C9" s="503">
        <v>250</v>
      </c>
      <c r="D9" s="61">
        <v>235</v>
      </c>
      <c r="E9" s="61">
        <v>241</v>
      </c>
      <c r="F9" s="61">
        <v>221.25700000000001</v>
      </c>
      <c r="G9" s="53">
        <v>216</v>
      </c>
      <c r="H9" s="53">
        <v>208.36899999999997</v>
      </c>
      <c r="I9" s="53">
        <v>217</v>
      </c>
      <c r="J9" s="433">
        <v>229</v>
      </c>
      <c r="K9" s="53">
        <v>225</v>
      </c>
      <c r="L9" s="53">
        <v>213.92899999999997</v>
      </c>
      <c r="M9" s="55">
        <v>140.06799999999998</v>
      </c>
    </row>
    <row r="10" spans="1:13" x14ac:dyDescent="0.2">
      <c r="A10" s="52" t="s">
        <v>84</v>
      </c>
      <c r="B10" s="54" t="s">
        <v>88</v>
      </c>
      <c r="C10" s="503">
        <v>44</v>
      </c>
      <c r="D10" s="61">
        <v>39</v>
      </c>
      <c r="E10" s="61">
        <v>38</v>
      </c>
      <c r="F10" s="117">
        <v>39.537999999999997</v>
      </c>
      <c r="G10" s="55">
        <v>42</v>
      </c>
      <c r="H10" s="55">
        <v>43.113</v>
      </c>
      <c r="I10" s="55">
        <v>50</v>
      </c>
      <c r="J10" s="433">
        <v>50</v>
      </c>
      <c r="K10" s="55">
        <v>54</v>
      </c>
      <c r="L10" s="55">
        <v>89.182000000000002</v>
      </c>
      <c r="M10" s="55">
        <v>51.807000000000002</v>
      </c>
    </row>
    <row r="11" spans="1:13" x14ac:dyDescent="0.2">
      <c r="A11" s="52"/>
      <c r="B11" s="54" t="s">
        <v>112</v>
      </c>
      <c r="C11" s="503">
        <v>53</v>
      </c>
      <c r="D11" s="61">
        <v>49</v>
      </c>
      <c r="E11" s="61">
        <v>51</v>
      </c>
      <c r="F11" s="117">
        <v>48.534999999999997</v>
      </c>
      <c r="G11" s="55">
        <v>41</v>
      </c>
      <c r="H11" s="55">
        <v>34.378999999999998</v>
      </c>
      <c r="I11" s="55">
        <v>35</v>
      </c>
      <c r="J11" s="433">
        <v>32</v>
      </c>
      <c r="K11" s="55">
        <v>33</v>
      </c>
      <c r="L11" s="55">
        <v>15.948</v>
      </c>
      <c r="M11" s="55">
        <v>9.1120000000000001</v>
      </c>
    </row>
    <row r="12" spans="1:13" x14ac:dyDescent="0.2">
      <c r="A12" s="52"/>
      <c r="B12" s="54" t="s">
        <v>157</v>
      </c>
      <c r="C12" s="503">
        <v>18</v>
      </c>
      <c r="D12" s="61">
        <v>15</v>
      </c>
      <c r="E12" s="61">
        <v>18</v>
      </c>
      <c r="F12" s="117">
        <v>6.1589999999999998</v>
      </c>
      <c r="G12" s="55">
        <v>10</v>
      </c>
      <c r="H12" s="55">
        <v>4.2389999999999999</v>
      </c>
      <c r="I12" s="55">
        <v>5</v>
      </c>
      <c r="J12" s="433">
        <v>14</v>
      </c>
      <c r="K12" s="55">
        <v>17</v>
      </c>
      <c r="L12" s="55">
        <v>29.187999999999999</v>
      </c>
      <c r="M12" s="55">
        <v>16.681999999999999</v>
      </c>
    </row>
    <row r="13" spans="1:13" x14ac:dyDescent="0.2">
      <c r="A13" s="52"/>
      <c r="B13" s="54" t="s">
        <v>114</v>
      </c>
      <c r="C13" s="503">
        <v>78</v>
      </c>
      <c r="D13" s="61">
        <v>79</v>
      </c>
      <c r="E13" s="61">
        <v>79</v>
      </c>
      <c r="F13" s="117">
        <v>76.974000000000004</v>
      </c>
      <c r="G13" s="55">
        <v>74</v>
      </c>
      <c r="H13" s="55">
        <v>74.507999999999996</v>
      </c>
      <c r="I13" s="55">
        <v>74</v>
      </c>
      <c r="J13" s="433">
        <v>80</v>
      </c>
      <c r="K13" s="55">
        <v>77</v>
      </c>
      <c r="L13" s="55">
        <v>71.382000000000005</v>
      </c>
      <c r="M13" s="55">
        <v>13.672000000000001</v>
      </c>
    </row>
    <row r="14" spans="1:13" x14ac:dyDescent="0.2">
      <c r="A14" s="52"/>
      <c r="B14" s="54" t="s">
        <v>92</v>
      </c>
      <c r="C14" s="503">
        <v>0</v>
      </c>
      <c r="D14" s="61">
        <v>0</v>
      </c>
      <c r="E14" s="61">
        <v>0</v>
      </c>
      <c r="F14" s="117">
        <v>0</v>
      </c>
      <c r="G14" s="55">
        <v>0</v>
      </c>
      <c r="H14" s="55">
        <v>0</v>
      </c>
      <c r="I14" s="55">
        <v>0</v>
      </c>
      <c r="J14" s="433">
        <v>0</v>
      </c>
      <c r="K14" s="55">
        <v>0</v>
      </c>
      <c r="L14" s="55">
        <v>0</v>
      </c>
      <c r="M14" s="55">
        <v>0</v>
      </c>
    </row>
    <row r="15" spans="1:13" x14ac:dyDescent="0.2">
      <c r="A15" s="52"/>
      <c r="B15" s="54" t="s">
        <v>126</v>
      </c>
      <c r="C15" s="503">
        <v>48</v>
      </c>
      <c r="D15" s="61">
        <v>44</v>
      </c>
      <c r="E15" s="61">
        <v>45</v>
      </c>
      <c r="F15" s="117">
        <v>44.2</v>
      </c>
      <c r="G15" s="55">
        <v>43</v>
      </c>
      <c r="H15" s="55">
        <v>45.1</v>
      </c>
      <c r="I15" s="55">
        <v>46</v>
      </c>
      <c r="J15" s="433">
        <v>47</v>
      </c>
      <c r="K15" s="55">
        <v>38</v>
      </c>
      <c r="L15" s="55">
        <v>0</v>
      </c>
      <c r="M15" s="55">
        <v>0</v>
      </c>
    </row>
    <row r="16" spans="1:13" x14ac:dyDescent="0.2">
      <c r="A16" s="58"/>
      <c r="B16" s="59" t="s">
        <v>127</v>
      </c>
      <c r="C16" s="504">
        <v>9</v>
      </c>
      <c r="D16" s="61">
        <v>9</v>
      </c>
      <c r="E16" s="61">
        <v>10</v>
      </c>
      <c r="F16" s="118">
        <v>5.851</v>
      </c>
      <c r="G16" s="60">
        <v>6</v>
      </c>
      <c r="H16" s="60">
        <v>7.03</v>
      </c>
      <c r="I16" s="60">
        <v>7</v>
      </c>
      <c r="J16" s="433">
        <v>6</v>
      </c>
      <c r="K16" s="60">
        <v>6</v>
      </c>
      <c r="L16" s="60">
        <v>8.2289999999999992</v>
      </c>
      <c r="M16" s="55">
        <v>48.795000000000002</v>
      </c>
    </row>
    <row r="17" spans="1:13" x14ac:dyDescent="0.2">
      <c r="A17" s="52" t="s">
        <v>95</v>
      </c>
      <c r="B17" s="52"/>
      <c r="C17" s="503"/>
      <c r="D17" s="53"/>
      <c r="E17" s="53"/>
      <c r="F17" s="53"/>
      <c r="G17" s="61"/>
      <c r="H17" s="61"/>
      <c r="I17" s="61"/>
      <c r="J17" s="96"/>
      <c r="K17" s="61"/>
      <c r="L17" s="61"/>
      <c r="M17" s="53"/>
    </row>
    <row r="18" spans="1:13" x14ac:dyDescent="0.2">
      <c r="A18" s="52" t="s">
        <v>84</v>
      </c>
      <c r="B18" s="52" t="s">
        <v>96</v>
      </c>
      <c r="C18" s="503">
        <v>2368</v>
      </c>
      <c r="D18" s="506"/>
      <c r="E18" s="506"/>
      <c r="F18" s="117"/>
      <c r="G18" s="61"/>
      <c r="H18" s="61"/>
      <c r="I18" s="61"/>
      <c r="J18" s="95"/>
      <c r="K18" s="61"/>
      <c r="L18" s="61"/>
      <c r="M18" s="55"/>
    </row>
    <row r="19" spans="1:13" x14ac:dyDescent="0.2">
      <c r="A19" s="52"/>
      <c r="B19" s="52" t="s">
        <v>97</v>
      </c>
      <c r="C19" s="503">
        <v>2049</v>
      </c>
      <c r="D19" s="506"/>
      <c r="E19" s="506"/>
      <c r="F19" s="117"/>
      <c r="G19" s="61"/>
      <c r="H19" s="61"/>
      <c r="I19" s="61"/>
      <c r="J19" s="95"/>
      <c r="K19" s="61"/>
      <c r="L19" s="61"/>
      <c r="M19" s="55"/>
    </row>
    <row r="20" spans="1:13" x14ac:dyDescent="0.2">
      <c r="A20" s="58"/>
      <c r="B20" s="58" t="s">
        <v>98</v>
      </c>
      <c r="C20" s="504"/>
      <c r="D20" s="60"/>
      <c r="E20" s="60"/>
      <c r="F20" s="60"/>
      <c r="G20" s="61"/>
      <c r="H20" s="61"/>
      <c r="I20" s="61"/>
      <c r="J20" s="97"/>
      <c r="K20" s="61"/>
      <c r="L20" s="61"/>
      <c r="M20" s="60"/>
    </row>
    <row r="21" spans="1:13" x14ac:dyDescent="0.2">
      <c r="A21" s="54" t="s">
        <v>158</v>
      </c>
      <c r="B21" s="52"/>
      <c r="C21" s="503">
        <v>4417</v>
      </c>
      <c r="D21" s="61">
        <v>4467</v>
      </c>
      <c r="E21" s="53">
        <v>4638</v>
      </c>
      <c r="F21" s="53">
        <v>4418.625</v>
      </c>
      <c r="G21" s="53">
        <v>4304</v>
      </c>
      <c r="H21" s="53">
        <v>4455</v>
      </c>
      <c r="I21" s="53">
        <v>4482.1469999999999</v>
      </c>
      <c r="J21" s="433">
        <v>4654</v>
      </c>
      <c r="K21" s="53">
        <v>4682</v>
      </c>
      <c r="L21" s="53">
        <v>5072.2610000000004</v>
      </c>
      <c r="M21" s="55">
        <v>3634.4900000000002</v>
      </c>
    </row>
    <row r="22" spans="1:13" x14ac:dyDescent="0.2">
      <c r="A22" s="52" t="s">
        <v>84</v>
      </c>
      <c r="B22" s="54" t="s">
        <v>146</v>
      </c>
      <c r="C22" s="503">
        <v>504</v>
      </c>
      <c r="D22" s="61">
        <v>491</v>
      </c>
      <c r="E22" s="506">
        <v>510</v>
      </c>
      <c r="F22" s="506">
        <v>486</v>
      </c>
      <c r="G22" s="506">
        <v>473</v>
      </c>
      <c r="H22" s="506">
        <v>490</v>
      </c>
      <c r="I22" s="506">
        <v>493</v>
      </c>
      <c r="J22" s="433">
        <v>512</v>
      </c>
      <c r="K22" s="55">
        <v>515</v>
      </c>
      <c r="L22" s="55">
        <v>558</v>
      </c>
      <c r="M22" s="55">
        <v>400</v>
      </c>
    </row>
    <row r="23" spans="1:13" x14ac:dyDescent="0.2">
      <c r="A23" s="52"/>
      <c r="B23" s="54" t="s">
        <v>101</v>
      </c>
      <c r="C23" s="503">
        <v>1069</v>
      </c>
      <c r="D23" s="61">
        <v>1072</v>
      </c>
      <c r="E23" s="506">
        <v>1113</v>
      </c>
      <c r="F23" s="506">
        <v>1060</v>
      </c>
      <c r="G23" s="506">
        <v>1033</v>
      </c>
      <c r="H23" s="506">
        <v>1069</v>
      </c>
      <c r="I23" s="506">
        <v>1076</v>
      </c>
      <c r="J23" s="433">
        <v>1117</v>
      </c>
      <c r="K23" s="55">
        <v>1124</v>
      </c>
      <c r="L23" s="55">
        <v>1218</v>
      </c>
      <c r="M23" s="55">
        <v>873</v>
      </c>
    </row>
    <row r="24" spans="1:13" x14ac:dyDescent="0.2">
      <c r="A24" s="52"/>
      <c r="B24" s="54" t="s">
        <v>117</v>
      </c>
      <c r="C24" s="503">
        <v>2774</v>
      </c>
      <c r="D24" s="61">
        <v>2814</v>
      </c>
      <c r="E24" s="506">
        <v>2922</v>
      </c>
      <c r="F24" s="506">
        <v>2783.625</v>
      </c>
      <c r="G24" s="506">
        <v>2711</v>
      </c>
      <c r="H24" s="506">
        <v>2806</v>
      </c>
      <c r="I24" s="506">
        <v>2822.1469999999999</v>
      </c>
      <c r="J24" s="433">
        <v>2931</v>
      </c>
      <c r="K24" s="55">
        <v>2948</v>
      </c>
      <c r="L24" s="55">
        <v>3193.2610000000004</v>
      </c>
      <c r="M24" s="55">
        <v>2287.4900000000002</v>
      </c>
    </row>
    <row r="25" spans="1:13" x14ac:dyDescent="0.2">
      <c r="A25" s="58"/>
      <c r="B25" s="59" t="s">
        <v>103</v>
      </c>
      <c r="C25" s="503">
        <v>70</v>
      </c>
      <c r="D25" s="61">
        <v>90</v>
      </c>
      <c r="E25" s="508">
        <v>93</v>
      </c>
      <c r="F25" s="508">
        <v>89</v>
      </c>
      <c r="G25" s="508">
        <v>87</v>
      </c>
      <c r="H25" s="508">
        <v>90</v>
      </c>
      <c r="I25" s="508">
        <v>91</v>
      </c>
      <c r="J25" s="433">
        <v>94</v>
      </c>
      <c r="K25" s="60">
        <v>95</v>
      </c>
      <c r="L25" s="60">
        <v>103</v>
      </c>
      <c r="M25" s="55">
        <v>74</v>
      </c>
    </row>
    <row r="26" spans="1:13" x14ac:dyDescent="0.2">
      <c r="A26" s="54" t="s">
        <v>104</v>
      </c>
      <c r="B26" s="52"/>
      <c r="C26" s="509"/>
      <c r="D26" s="53"/>
      <c r="E26" s="53"/>
      <c r="F26" s="53"/>
      <c r="G26" s="61"/>
      <c r="H26" s="61"/>
      <c r="I26" s="61"/>
      <c r="J26" s="96"/>
      <c r="K26" s="61"/>
      <c r="L26" s="61"/>
      <c r="M26" s="53"/>
    </row>
    <row r="27" spans="1:13" x14ac:dyDescent="0.2">
      <c r="A27" s="52" t="s">
        <v>84</v>
      </c>
      <c r="B27" s="54" t="s">
        <v>105</v>
      </c>
      <c r="C27" s="503">
        <v>1084</v>
      </c>
      <c r="D27" s="55">
        <v>1071</v>
      </c>
      <c r="E27" s="506">
        <v>1131</v>
      </c>
      <c r="F27" s="506">
        <v>1103.796</v>
      </c>
      <c r="G27" s="506">
        <v>1106</v>
      </c>
      <c r="H27" s="506">
        <v>1054</v>
      </c>
      <c r="I27" s="61">
        <v>1054</v>
      </c>
      <c r="J27" s="95"/>
      <c r="K27" s="61"/>
      <c r="L27" s="61"/>
      <c r="M27" s="55"/>
    </row>
    <row r="28" spans="1:13" x14ac:dyDescent="0.2">
      <c r="A28" s="52"/>
      <c r="B28" s="54" t="s">
        <v>106</v>
      </c>
      <c r="C28" s="503">
        <v>1164</v>
      </c>
      <c r="D28" s="55">
        <v>1135</v>
      </c>
      <c r="E28" s="506">
        <v>1201</v>
      </c>
      <c r="F28" s="506">
        <v>1133.1089999999999</v>
      </c>
      <c r="G28" s="506">
        <v>1122</v>
      </c>
      <c r="H28" s="506">
        <v>1235</v>
      </c>
      <c r="I28" s="61">
        <v>1235</v>
      </c>
      <c r="J28" s="95"/>
      <c r="K28" s="61"/>
      <c r="L28" s="61"/>
      <c r="M28" s="55"/>
    </row>
    <row r="29" spans="1:13" x14ac:dyDescent="0.2">
      <c r="A29" s="52"/>
      <c r="B29" s="54" t="s">
        <v>107</v>
      </c>
      <c r="C29" s="503">
        <v>1503</v>
      </c>
      <c r="D29" s="55">
        <v>1570</v>
      </c>
      <c r="E29" s="506">
        <v>1573</v>
      </c>
      <c r="F29" s="506">
        <v>1451.0170000000001</v>
      </c>
      <c r="G29" s="506">
        <v>1351</v>
      </c>
      <c r="H29" s="506">
        <v>1441</v>
      </c>
      <c r="I29" s="61">
        <v>1441</v>
      </c>
      <c r="J29" s="95"/>
      <c r="K29" s="61"/>
      <c r="L29" s="61"/>
      <c r="M29" s="55"/>
    </row>
    <row r="30" spans="1:13" x14ac:dyDescent="0.2">
      <c r="A30" s="58"/>
      <c r="B30" s="59" t="s">
        <v>108</v>
      </c>
      <c r="C30" s="504">
        <v>666</v>
      </c>
      <c r="D30" s="60">
        <v>691</v>
      </c>
      <c r="E30" s="508">
        <v>733</v>
      </c>
      <c r="F30" s="508">
        <v>730.70299999999997</v>
      </c>
      <c r="G30" s="508">
        <v>725</v>
      </c>
      <c r="H30" s="508">
        <v>725</v>
      </c>
      <c r="I30" s="60">
        <v>725</v>
      </c>
      <c r="J30" s="97"/>
      <c r="K30" s="61"/>
      <c r="L30" s="61"/>
      <c r="M30" s="60"/>
    </row>
    <row r="31" spans="1:13" x14ac:dyDescent="0.2">
      <c r="C31" s="55"/>
      <c r="D31" s="61">
        <v>4467</v>
      </c>
      <c r="E31" s="61">
        <v>4638</v>
      </c>
      <c r="F31" s="61">
        <v>4418.625</v>
      </c>
      <c r="G31" s="61">
        <v>4304</v>
      </c>
      <c r="H31" s="61">
        <v>4455</v>
      </c>
      <c r="I31" s="61">
        <v>4455</v>
      </c>
      <c r="J31" s="433">
        <v>0</v>
      </c>
      <c r="K31" s="53">
        <v>0</v>
      </c>
      <c r="L31" s="53">
        <v>0</v>
      </c>
      <c r="M31" s="55">
        <v>0</v>
      </c>
    </row>
    <row r="32" spans="1:13" x14ac:dyDescent="0.2">
      <c r="C32" s="55"/>
      <c r="D32" s="61"/>
      <c r="E32" s="61"/>
      <c r="F32" s="61"/>
      <c r="G32" s="61"/>
      <c r="H32" s="61"/>
      <c r="I32" s="61"/>
      <c r="J32" s="433"/>
      <c r="K32" s="55"/>
      <c r="L32" s="55"/>
      <c r="M32" s="55"/>
    </row>
    <row r="33" spans="1:13" x14ac:dyDescent="0.2">
      <c r="A33" s="54" t="s">
        <v>159</v>
      </c>
      <c r="B33" s="52"/>
      <c r="C33" s="510"/>
      <c r="D33" s="511"/>
      <c r="E33" s="61"/>
      <c r="F33" s="61"/>
      <c r="G33" s="61"/>
      <c r="H33" s="61"/>
      <c r="I33" s="61"/>
      <c r="J33" s="433"/>
      <c r="K33" s="60"/>
      <c r="L33" s="60"/>
      <c r="M33" s="55"/>
    </row>
    <row r="34" spans="1:13" x14ac:dyDescent="0.2">
      <c r="A34" s="65" t="s">
        <v>110</v>
      </c>
      <c r="B34" s="66" t="s">
        <v>111</v>
      </c>
      <c r="C34" s="521">
        <v>9179</v>
      </c>
      <c r="D34" s="521">
        <v>8903</v>
      </c>
      <c r="E34" s="521">
        <v>10502</v>
      </c>
      <c r="F34" s="521">
        <v>10000</v>
      </c>
      <c r="G34" s="521">
        <v>10685</v>
      </c>
      <c r="H34" s="521">
        <v>10710</v>
      </c>
      <c r="I34" s="521">
        <v>10893</v>
      </c>
      <c r="J34" s="96">
        <v>11294</v>
      </c>
      <c r="K34" s="61">
        <v>10628</v>
      </c>
      <c r="L34" s="61">
        <v>12550</v>
      </c>
      <c r="M34" s="53">
        <v>12939</v>
      </c>
    </row>
    <row r="35" spans="1:13" x14ac:dyDescent="0.2">
      <c r="A35" s="52"/>
      <c r="B35" s="54" t="s">
        <v>124</v>
      </c>
      <c r="C35" s="522">
        <v>11082</v>
      </c>
      <c r="D35" s="522">
        <v>10826</v>
      </c>
      <c r="E35" s="522">
        <v>12878</v>
      </c>
      <c r="F35" s="522">
        <v>13426</v>
      </c>
      <c r="G35" s="522">
        <v>14785</v>
      </c>
      <c r="H35" s="522">
        <v>14222</v>
      </c>
      <c r="I35" s="522">
        <v>14266</v>
      </c>
      <c r="J35" s="95">
        <v>15204</v>
      </c>
      <c r="K35" s="61">
        <v>14272</v>
      </c>
      <c r="L35" s="61">
        <v>17992</v>
      </c>
      <c r="M35" s="55">
        <v>19047</v>
      </c>
    </row>
    <row r="36" spans="1:13" x14ac:dyDescent="0.2">
      <c r="A36" s="52"/>
      <c r="B36" s="54" t="s">
        <v>90</v>
      </c>
      <c r="C36" s="522">
        <v>8200</v>
      </c>
      <c r="D36" s="522">
        <v>7259</v>
      </c>
      <c r="E36" s="522">
        <v>6974</v>
      </c>
      <c r="F36" s="522">
        <v>6837</v>
      </c>
      <c r="G36" s="522">
        <v>9563</v>
      </c>
      <c r="H36" s="522">
        <v>6621</v>
      </c>
      <c r="I36" s="522">
        <v>5857</v>
      </c>
      <c r="J36" s="95">
        <v>6971</v>
      </c>
      <c r="K36" s="61">
        <v>8158</v>
      </c>
      <c r="L36" s="61">
        <v>10255</v>
      </c>
      <c r="M36" s="55">
        <v>13393</v>
      </c>
    </row>
    <row r="37" spans="1:13" x14ac:dyDescent="0.2">
      <c r="A37" s="52"/>
      <c r="B37" s="54" t="s">
        <v>91</v>
      </c>
      <c r="C37" s="522">
        <v>8963</v>
      </c>
      <c r="D37" s="522">
        <v>8103</v>
      </c>
      <c r="E37" s="522">
        <v>8753</v>
      </c>
      <c r="F37" s="522">
        <v>9692</v>
      </c>
      <c r="G37" s="522">
        <v>10045</v>
      </c>
      <c r="H37" s="522">
        <v>9833</v>
      </c>
      <c r="I37" s="522">
        <v>9922</v>
      </c>
      <c r="J37" s="95">
        <v>10634</v>
      </c>
      <c r="K37" s="61">
        <v>10142</v>
      </c>
      <c r="L37" s="61">
        <v>15808</v>
      </c>
      <c r="M37" s="55">
        <v>15176</v>
      </c>
    </row>
    <row r="38" spans="1:13" x14ac:dyDescent="0.2">
      <c r="A38" s="52"/>
      <c r="B38" s="54" t="s">
        <v>125</v>
      </c>
      <c r="C38" s="522">
        <v>9560</v>
      </c>
      <c r="D38" s="522">
        <v>4105</v>
      </c>
      <c r="E38" s="522">
        <v>3774</v>
      </c>
      <c r="F38" s="522">
        <v>3077</v>
      </c>
      <c r="G38" s="522">
        <v>5776</v>
      </c>
      <c r="H38" s="522">
        <v>4227</v>
      </c>
      <c r="I38" s="522">
        <v>3906</v>
      </c>
      <c r="J38" s="95">
        <v>5694</v>
      </c>
      <c r="K38" s="61">
        <v>6401</v>
      </c>
      <c r="L38" s="61">
        <v>10309</v>
      </c>
      <c r="M38" s="55">
        <v>7748</v>
      </c>
    </row>
    <row r="39" spans="1:13" x14ac:dyDescent="0.2">
      <c r="A39" s="52"/>
      <c r="B39" s="54" t="s">
        <v>126</v>
      </c>
      <c r="C39" s="522">
        <v>4780</v>
      </c>
      <c r="D39" s="522">
        <v>5783</v>
      </c>
      <c r="E39" s="522">
        <v>6029</v>
      </c>
      <c r="F39" s="522">
        <v>5163</v>
      </c>
      <c r="G39" s="522">
        <v>6930</v>
      </c>
      <c r="H39" s="522">
        <v>5502</v>
      </c>
      <c r="I39" s="522">
        <v>5022</v>
      </c>
      <c r="J39" s="95">
        <v>6219</v>
      </c>
      <c r="K39" s="61">
        <v>7208</v>
      </c>
      <c r="L39" s="61">
        <v>8630</v>
      </c>
      <c r="M39" s="55">
        <v>6733</v>
      </c>
    </row>
    <row r="40" spans="1:13" x14ac:dyDescent="0.2">
      <c r="A40" s="58"/>
      <c r="B40" s="59" t="s">
        <v>127</v>
      </c>
      <c r="C40" s="523">
        <v>2996</v>
      </c>
      <c r="D40" s="523">
        <v>2712</v>
      </c>
      <c r="E40" s="523">
        <v>2738</v>
      </c>
      <c r="F40" s="523">
        <v>2365</v>
      </c>
      <c r="G40" s="523">
        <v>3213</v>
      </c>
      <c r="H40" s="523">
        <v>2484</v>
      </c>
      <c r="I40" s="523">
        <v>2268</v>
      </c>
      <c r="J40" s="97">
        <v>2708</v>
      </c>
      <c r="K40" s="61">
        <v>3454</v>
      </c>
      <c r="L40" s="61">
        <v>6063</v>
      </c>
      <c r="M40" s="60">
        <v>7707</v>
      </c>
    </row>
    <row r="41" spans="1:13" x14ac:dyDescent="0.2">
      <c r="A41" s="64"/>
      <c r="B41" s="64"/>
      <c r="C41" s="510"/>
      <c r="D41" s="511"/>
      <c r="E41" s="61"/>
      <c r="F41" s="61"/>
      <c r="G41" s="61"/>
      <c r="H41" s="61"/>
      <c r="I41" s="61"/>
      <c r="J41" s="433"/>
      <c r="K41" s="53"/>
      <c r="L41" s="53"/>
      <c r="M41" s="55"/>
    </row>
    <row r="42" spans="1:13" x14ac:dyDescent="0.2">
      <c r="A42" s="54" t="s">
        <v>115</v>
      </c>
      <c r="B42" s="52"/>
      <c r="C42" s="510"/>
      <c r="D42" s="511"/>
      <c r="E42" s="61"/>
      <c r="F42" s="61"/>
      <c r="G42" s="61"/>
      <c r="H42" s="61"/>
      <c r="I42" s="61"/>
      <c r="J42" s="433"/>
      <c r="K42" s="60"/>
      <c r="L42" s="60"/>
      <c r="M42" s="55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96">
        <v>5762</v>
      </c>
      <c r="K43" s="61">
        <v>5349</v>
      </c>
      <c r="L43" s="61">
        <v>5619</v>
      </c>
      <c r="M43" s="53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95">
        <v>5762</v>
      </c>
      <c r="K44" s="61">
        <v>5349</v>
      </c>
      <c r="L44" s="61">
        <v>5619</v>
      </c>
      <c r="M44" s="55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95">
        <v>2881</v>
      </c>
      <c r="K45" s="61">
        <v>2674.5</v>
      </c>
      <c r="L45" s="61">
        <v>2809.5</v>
      </c>
      <c r="M45" s="55">
        <v>2326</v>
      </c>
    </row>
    <row r="46" spans="1:13" x14ac:dyDescent="0.2">
      <c r="A46" s="58"/>
      <c r="B46" s="59" t="s">
        <v>127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97">
        <v>5762</v>
      </c>
      <c r="K46" s="61">
        <v>5349</v>
      </c>
      <c r="L46" s="61">
        <v>5619</v>
      </c>
      <c r="M46" s="60">
        <v>4652</v>
      </c>
    </row>
    <row r="47" spans="1:13" x14ac:dyDescent="0.2">
      <c r="C47" s="55"/>
      <c r="D47" s="61"/>
      <c r="E47" s="61"/>
      <c r="F47" s="61"/>
      <c r="G47" s="61"/>
      <c r="H47" s="61"/>
      <c r="I47" s="61"/>
      <c r="J47" s="433"/>
      <c r="K47" s="53"/>
      <c r="L47" s="53"/>
      <c r="M47" s="55"/>
    </row>
    <row r="48" spans="1:13" x14ac:dyDescent="0.2">
      <c r="A48" s="41" t="s">
        <v>118</v>
      </c>
      <c r="B48" s="42"/>
      <c r="C48" s="55"/>
      <c r="D48" s="61"/>
      <c r="E48" s="61"/>
      <c r="F48" s="61"/>
      <c r="G48" s="61"/>
      <c r="H48" s="61"/>
      <c r="I48" s="61"/>
      <c r="J48" s="433"/>
      <c r="K48" s="60"/>
      <c r="L48" s="60"/>
      <c r="M48" s="55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96">
        <v>5656</v>
      </c>
      <c r="K49" s="61">
        <v>5781</v>
      </c>
      <c r="L49" s="61">
        <v>5909</v>
      </c>
      <c r="M49" s="53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97">
        <v>14520</v>
      </c>
      <c r="K50" s="61">
        <v>14270</v>
      </c>
      <c r="L50" s="61">
        <v>16340</v>
      </c>
      <c r="M50" s="60">
        <v>18530</v>
      </c>
    </row>
    <row r="51" spans="1:13" x14ac:dyDescent="0.2">
      <c r="C51" s="55"/>
      <c r="D51" s="61"/>
      <c r="E51" s="61"/>
      <c r="F51" s="61"/>
      <c r="G51" s="61"/>
      <c r="H51" s="61"/>
      <c r="I51" s="61"/>
      <c r="J51" s="433"/>
      <c r="K51" s="53"/>
      <c r="L51" s="53"/>
      <c r="M51" s="55"/>
    </row>
    <row r="52" spans="1:13" x14ac:dyDescent="0.2">
      <c r="C52" s="55"/>
      <c r="D52" s="61"/>
      <c r="E52" s="61"/>
      <c r="F52" s="61"/>
      <c r="G52" s="61"/>
      <c r="H52" s="61"/>
      <c r="I52" s="61"/>
      <c r="J52" s="433"/>
      <c r="K52" s="55"/>
      <c r="L52" s="55"/>
      <c r="M52" s="55"/>
    </row>
    <row r="53" spans="1:13" x14ac:dyDescent="0.2">
      <c r="A53" s="70" t="s">
        <v>121</v>
      </c>
      <c r="B53" s="52"/>
      <c r="C53" s="55"/>
      <c r="D53" s="61"/>
      <c r="E53" s="61"/>
      <c r="F53" s="61"/>
      <c r="G53" s="61"/>
      <c r="H53" s="61"/>
      <c r="I53" s="61"/>
      <c r="J53" s="433"/>
      <c r="K53" s="60"/>
      <c r="L53" s="60"/>
      <c r="M53" s="55"/>
    </row>
    <row r="54" spans="1:13" x14ac:dyDescent="0.2">
      <c r="A54" s="65" t="s">
        <v>122</v>
      </c>
      <c r="B54" s="66" t="s">
        <v>123</v>
      </c>
      <c r="C54" s="116">
        <v>404</v>
      </c>
      <c r="D54" s="116">
        <v>347</v>
      </c>
      <c r="E54" s="116">
        <v>399</v>
      </c>
      <c r="F54" s="116">
        <v>395</v>
      </c>
      <c r="G54" s="116">
        <v>449</v>
      </c>
      <c r="H54" s="116">
        <v>462</v>
      </c>
      <c r="I54" s="116">
        <v>545</v>
      </c>
      <c r="J54" s="96">
        <v>565</v>
      </c>
      <c r="K54" s="61">
        <v>574</v>
      </c>
      <c r="L54" s="61">
        <v>1119</v>
      </c>
      <c r="M54" s="53">
        <v>670</v>
      </c>
    </row>
    <row r="55" spans="1:13" x14ac:dyDescent="0.2">
      <c r="A55" s="52"/>
      <c r="B55" s="54" t="s">
        <v>124</v>
      </c>
      <c r="C55" s="117">
        <v>587</v>
      </c>
      <c r="D55" s="117">
        <v>530</v>
      </c>
      <c r="E55" s="117">
        <v>657</v>
      </c>
      <c r="F55" s="117">
        <v>652</v>
      </c>
      <c r="G55" s="117">
        <v>606</v>
      </c>
      <c r="H55" s="117">
        <v>489</v>
      </c>
      <c r="I55" s="117">
        <v>499</v>
      </c>
      <c r="J55" s="95">
        <v>487</v>
      </c>
      <c r="K55" s="61">
        <v>471</v>
      </c>
      <c r="L55" s="61">
        <v>287</v>
      </c>
      <c r="M55" s="55">
        <v>174</v>
      </c>
    </row>
    <row r="56" spans="1:13" x14ac:dyDescent="0.2">
      <c r="A56" s="52"/>
      <c r="B56" s="54" t="s">
        <v>90</v>
      </c>
      <c r="C56" s="117">
        <v>148</v>
      </c>
      <c r="D56" s="117">
        <v>109</v>
      </c>
      <c r="E56" s="117">
        <v>126</v>
      </c>
      <c r="F56" s="117">
        <v>42</v>
      </c>
      <c r="G56" s="117">
        <v>96</v>
      </c>
      <c r="H56" s="117">
        <v>28</v>
      </c>
      <c r="I56" s="117">
        <v>29</v>
      </c>
      <c r="J56" s="95">
        <v>98</v>
      </c>
      <c r="K56" s="61">
        <v>139</v>
      </c>
      <c r="L56" s="61">
        <v>299</v>
      </c>
      <c r="M56" s="55">
        <v>223</v>
      </c>
    </row>
    <row r="57" spans="1:13" x14ac:dyDescent="0.2">
      <c r="A57" s="52"/>
      <c r="B57" s="54" t="s">
        <v>91</v>
      </c>
      <c r="C57" s="117">
        <v>699</v>
      </c>
      <c r="D57" s="117">
        <v>640</v>
      </c>
      <c r="E57" s="117">
        <v>691</v>
      </c>
      <c r="F57" s="117">
        <v>746</v>
      </c>
      <c r="G57" s="117">
        <v>743</v>
      </c>
      <c r="H57" s="117">
        <v>733</v>
      </c>
      <c r="I57" s="117">
        <v>734</v>
      </c>
      <c r="J57" s="95">
        <v>851</v>
      </c>
      <c r="K57" s="61">
        <v>781</v>
      </c>
      <c r="L57" s="61">
        <v>1128</v>
      </c>
      <c r="M57" s="55">
        <v>207</v>
      </c>
    </row>
    <row r="58" spans="1:13" x14ac:dyDescent="0.2">
      <c r="A58" s="52"/>
      <c r="B58" s="54" t="s">
        <v>125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95">
        <v>0</v>
      </c>
      <c r="K58" s="61">
        <v>0</v>
      </c>
      <c r="L58" s="61">
        <v>0</v>
      </c>
      <c r="M58" s="55">
        <v>0</v>
      </c>
    </row>
    <row r="59" spans="1:13" x14ac:dyDescent="0.2">
      <c r="A59" s="52"/>
      <c r="B59" s="54" t="s">
        <v>126</v>
      </c>
      <c r="C59" s="117">
        <v>229</v>
      </c>
      <c r="D59" s="117">
        <v>254</v>
      </c>
      <c r="E59" s="117">
        <v>271</v>
      </c>
      <c r="F59" s="117">
        <v>228</v>
      </c>
      <c r="G59" s="117">
        <v>298</v>
      </c>
      <c r="H59" s="117">
        <v>248</v>
      </c>
      <c r="I59" s="117">
        <v>231</v>
      </c>
      <c r="J59" s="95">
        <v>292</v>
      </c>
      <c r="K59" s="61">
        <v>274</v>
      </c>
      <c r="L59" s="61">
        <v>0</v>
      </c>
      <c r="M59" s="55">
        <v>0</v>
      </c>
    </row>
    <row r="60" spans="1:13" x14ac:dyDescent="0.2">
      <c r="A60" s="58"/>
      <c r="B60" s="59" t="s">
        <v>127</v>
      </c>
      <c r="C60" s="117">
        <v>27</v>
      </c>
      <c r="D60" s="117">
        <v>24</v>
      </c>
      <c r="E60" s="117">
        <v>27</v>
      </c>
      <c r="F60" s="117">
        <v>14</v>
      </c>
      <c r="G60" s="117">
        <v>19</v>
      </c>
      <c r="H60" s="117">
        <v>17</v>
      </c>
      <c r="I60" s="117">
        <v>16</v>
      </c>
      <c r="J60" s="97">
        <v>16</v>
      </c>
      <c r="K60" s="61">
        <v>21</v>
      </c>
      <c r="L60" s="61">
        <v>50</v>
      </c>
      <c r="M60" s="60">
        <v>376</v>
      </c>
    </row>
    <row r="61" spans="1:13" x14ac:dyDescent="0.2">
      <c r="A61" s="71"/>
      <c r="B61" s="72" t="s">
        <v>128</v>
      </c>
      <c r="C61" s="132">
        <v>2094</v>
      </c>
      <c r="D61" s="132">
        <v>1904</v>
      </c>
      <c r="E61" s="132">
        <v>2171</v>
      </c>
      <c r="F61" s="132">
        <v>2077</v>
      </c>
      <c r="G61" s="132">
        <v>2211</v>
      </c>
      <c r="H61" s="132">
        <v>1977</v>
      </c>
      <c r="I61" s="132">
        <v>2054</v>
      </c>
      <c r="J61" s="433">
        <v>2309</v>
      </c>
      <c r="K61" s="74">
        <v>2260</v>
      </c>
      <c r="L61" s="74">
        <v>2883</v>
      </c>
      <c r="M61" s="55">
        <v>1650</v>
      </c>
    </row>
    <row r="62" spans="1:13" x14ac:dyDescent="0.2">
      <c r="A62" s="64"/>
      <c r="B62" s="64"/>
      <c r="C62" s="55"/>
      <c r="D62" s="55"/>
      <c r="E62" s="53"/>
      <c r="F62" s="61"/>
      <c r="G62" s="61"/>
      <c r="H62" s="61"/>
      <c r="I62" s="61"/>
      <c r="J62" s="96"/>
      <c r="K62" s="61"/>
      <c r="L62" s="61"/>
      <c r="M62" s="53"/>
    </row>
    <row r="63" spans="1:13" x14ac:dyDescent="0.2">
      <c r="A63" s="70" t="s">
        <v>129</v>
      </c>
      <c r="B63" s="52"/>
      <c r="C63" s="55"/>
      <c r="D63" s="55"/>
      <c r="E63" s="60"/>
      <c r="F63" s="61"/>
      <c r="G63" s="61"/>
      <c r="H63" s="61"/>
      <c r="I63" s="61"/>
      <c r="J63" s="95"/>
      <c r="K63" s="61"/>
      <c r="L63" s="61"/>
      <c r="M63" s="60"/>
    </row>
    <row r="64" spans="1:13" x14ac:dyDescent="0.2">
      <c r="A64" s="65" t="s">
        <v>122</v>
      </c>
      <c r="B64" s="66" t="s">
        <v>130</v>
      </c>
      <c r="C64" s="53">
        <v>2763</v>
      </c>
      <c r="D64" s="53">
        <v>2687</v>
      </c>
      <c r="E64" s="53">
        <v>2788</v>
      </c>
      <c r="F64" s="53">
        <v>2654</v>
      </c>
      <c r="G64" s="53">
        <v>2544</v>
      </c>
      <c r="H64" s="53">
        <v>2774</v>
      </c>
      <c r="I64" s="53">
        <v>2789</v>
      </c>
      <c r="J64" s="96">
        <v>2950</v>
      </c>
      <c r="K64" s="53">
        <v>2755</v>
      </c>
      <c r="L64" s="53">
        <v>3135</v>
      </c>
      <c r="M64" s="55">
        <v>1861</v>
      </c>
    </row>
    <row r="65" spans="1:13" x14ac:dyDescent="0.2">
      <c r="A65" s="52"/>
      <c r="B65" s="54" t="s">
        <v>101</v>
      </c>
      <c r="C65" s="55">
        <v>5861</v>
      </c>
      <c r="D65" s="55">
        <v>5867</v>
      </c>
      <c r="E65" s="55">
        <v>6084</v>
      </c>
      <c r="F65" s="55">
        <v>5788</v>
      </c>
      <c r="G65" s="55">
        <v>5557</v>
      </c>
      <c r="H65" s="55">
        <v>6052</v>
      </c>
      <c r="I65" s="55">
        <v>6087</v>
      </c>
      <c r="J65" s="95">
        <v>6436</v>
      </c>
      <c r="K65" s="55">
        <v>6012</v>
      </c>
      <c r="L65" s="55">
        <v>6844</v>
      </c>
      <c r="M65" s="55">
        <v>4061</v>
      </c>
    </row>
    <row r="66" spans="1:13" x14ac:dyDescent="0.2">
      <c r="A66" s="52"/>
      <c r="B66" s="54" t="s">
        <v>131</v>
      </c>
      <c r="C66" s="55">
        <v>7606</v>
      </c>
      <c r="D66" s="55">
        <v>7701</v>
      </c>
      <c r="E66" s="55">
        <v>7986</v>
      </c>
      <c r="F66" s="55">
        <v>7599</v>
      </c>
      <c r="G66" s="55">
        <v>7291</v>
      </c>
      <c r="H66" s="55">
        <v>7942</v>
      </c>
      <c r="I66" s="55">
        <v>7982</v>
      </c>
      <c r="J66" s="95">
        <v>8444</v>
      </c>
      <c r="K66" s="55">
        <v>7884</v>
      </c>
      <c r="L66" s="55">
        <v>8971</v>
      </c>
      <c r="M66" s="55">
        <v>5321</v>
      </c>
    </row>
    <row r="67" spans="1:13" x14ac:dyDescent="0.2">
      <c r="A67" s="58"/>
      <c r="B67" s="59" t="s">
        <v>132</v>
      </c>
      <c r="C67" s="55">
        <v>384</v>
      </c>
      <c r="D67" s="55">
        <v>493</v>
      </c>
      <c r="E67" s="55">
        <v>508</v>
      </c>
      <c r="F67" s="55">
        <v>486</v>
      </c>
      <c r="G67" s="55">
        <v>468</v>
      </c>
      <c r="H67" s="55">
        <v>509</v>
      </c>
      <c r="I67" s="55">
        <v>515</v>
      </c>
      <c r="J67" s="97">
        <v>542</v>
      </c>
      <c r="K67" s="60">
        <v>508</v>
      </c>
      <c r="L67" s="60">
        <v>579</v>
      </c>
      <c r="M67" s="55">
        <v>344</v>
      </c>
    </row>
    <row r="68" spans="1:13" x14ac:dyDescent="0.2">
      <c r="A68" s="75"/>
      <c r="B68" s="76" t="s">
        <v>128</v>
      </c>
      <c r="C68" s="74">
        <v>16614</v>
      </c>
      <c r="D68" s="74">
        <v>16748</v>
      </c>
      <c r="E68" s="74">
        <v>17366</v>
      </c>
      <c r="F68" s="74">
        <v>16527</v>
      </c>
      <c r="G68" s="74">
        <v>15860</v>
      </c>
      <c r="H68" s="74">
        <v>17277</v>
      </c>
      <c r="I68" s="74">
        <v>17373</v>
      </c>
      <c r="J68" s="433">
        <v>18372</v>
      </c>
      <c r="K68" s="61">
        <v>17159</v>
      </c>
      <c r="L68" s="61">
        <v>19529</v>
      </c>
      <c r="M68" s="74">
        <v>11587</v>
      </c>
    </row>
    <row r="69" spans="1:13" x14ac:dyDescent="0.2">
      <c r="C69" s="55"/>
      <c r="D69" s="61"/>
      <c r="E69" s="61"/>
      <c r="F69" s="61"/>
      <c r="G69" s="61"/>
      <c r="H69" s="61"/>
      <c r="I69" s="61"/>
      <c r="J69" s="96"/>
      <c r="K69" s="53"/>
      <c r="L69" s="53"/>
      <c r="M69" s="55"/>
    </row>
    <row r="70" spans="1:13" x14ac:dyDescent="0.2">
      <c r="A70" s="41" t="s">
        <v>133</v>
      </c>
      <c r="B70" s="42"/>
      <c r="C70" s="55"/>
      <c r="D70" s="61"/>
      <c r="E70" s="61"/>
      <c r="F70" s="61"/>
      <c r="G70" s="61"/>
      <c r="H70" s="61"/>
      <c r="I70" s="61"/>
      <c r="J70" s="97"/>
      <c r="K70" s="60"/>
      <c r="L70" s="60"/>
      <c r="M70" s="55"/>
    </row>
    <row r="71" spans="1:13" x14ac:dyDescent="0.2">
      <c r="A71" s="44" t="s">
        <v>122</v>
      </c>
      <c r="B71" s="45" t="s">
        <v>119</v>
      </c>
      <c r="C71" s="116">
        <v>21252</v>
      </c>
      <c r="D71" s="116">
        <v>20991</v>
      </c>
      <c r="E71" s="116">
        <v>22293</v>
      </c>
      <c r="F71" s="116">
        <v>21751</v>
      </c>
      <c r="G71" s="116">
        <v>21654</v>
      </c>
      <c r="H71" s="116">
        <v>22993</v>
      </c>
      <c r="I71" s="116">
        <v>23603</v>
      </c>
      <c r="J71" s="433">
        <v>25028</v>
      </c>
      <c r="K71" s="61">
        <v>25772</v>
      </c>
      <c r="L71" s="61">
        <v>28708</v>
      </c>
      <c r="M71" s="53">
        <v>21106</v>
      </c>
    </row>
    <row r="72" spans="1:13" x14ac:dyDescent="0.2">
      <c r="A72" s="48"/>
      <c r="B72" s="69" t="s">
        <v>120</v>
      </c>
      <c r="C72" s="117">
        <v>3298</v>
      </c>
      <c r="D72" s="117">
        <v>2994</v>
      </c>
      <c r="E72" s="117">
        <v>3376</v>
      </c>
      <c r="F72" s="117">
        <v>3160</v>
      </c>
      <c r="G72" s="117">
        <v>3000</v>
      </c>
      <c r="H72" s="117">
        <v>3058</v>
      </c>
      <c r="I72" s="117">
        <v>3183</v>
      </c>
      <c r="J72" s="433">
        <v>3325</v>
      </c>
      <c r="K72" s="61">
        <v>3196</v>
      </c>
      <c r="L72" s="61">
        <v>3496</v>
      </c>
      <c r="M72" s="60">
        <v>2595</v>
      </c>
    </row>
    <row r="73" spans="1:13" x14ac:dyDescent="0.2">
      <c r="A73" s="75"/>
      <c r="B73" s="79" t="s">
        <v>128</v>
      </c>
      <c r="C73" s="132">
        <v>24550</v>
      </c>
      <c r="D73" s="132">
        <v>23985</v>
      </c>
      <c r="E73" s="132">
        <v>25669</v>
      </c>
      <c r="F73" s="132">
        <v>24911</v>
      </c>
      <c r="G73" s="132">
        <v>24654</v>
      </c>
      <c r="H73" s="132">
        <v>26051</v>
      </c>
      <c r="I73" s="132">
        <v>26786</v>
      </c>
      <c r="J73" s="98">
        <v>28353</v>
      </c>
      <c r="K73" s="74">
        <v>28968</v>
      </c>
      <c r="L73" s="74">
        <v>32204</v>
      </c>
      <c r="M73" s="55">
        <v>23701</v>
      </c>
    </row>
    <row r="74" spans="1:13" x14ac:dyDescent="0.2">
      <c r="A74" s="56"/>
      <c r="B74" s="80"/>
      <c r="C74" s="55"/>
      <c r="D74" s="55"/>
      <c r="E74" s="53"/>
      <c r="F74" s="55"/>
      <c r="G74" s="55"/>
      <c r="H74" s="55"/>
      <c r="I74" s="55"/>
      <c r="J74" s="433"/>
      <c r="K74" s="61"/>
      <c r="L74" s="61"/>
      <c r="M74" s="53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433"/>
      <c r="K75" s="61"/>
      <c r="L75" s="61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433"/>
      <c r="K76" s="61"/>
      <c r="L76" s="61"/>
      <c r="M76" s="60"/>
    </row>
    <row r="77" spans="1:13" x14ac:dyDescent="0.2">
      <c r="A77" s="45" t="s">
        <v>122</v>
      </c>
      <c r="B77" s="45" t="s">
        <v>134</v>
      </c>
      <c r="C77" s="53">
        <v>2094</v>
      </c>
      <c r="D77" s="53">
        <v>1904</v>
      </c>
      <c r="E77" s="53">
        <v>2171</v>
      </c>
      <c r="F77" s="53">
        <v>2077</v>
      </c>
      <c r="G77" s="53">
        <v>2211</v>
      </c>
      <c r="H77" s="53">
        <v>1977</v>
      </c>
      <c r="I77" s="53">
        <v>2054</v>
      </c>
      <c r="J77" s="96">
        <v>2309</v>
      </c>
      <c r="K77" s="53">
        <v>2260</v>
      </c>
      <c r="L77" s="53">
        <v>2883</v>
      </c>
      <c r="M77" s="55">
        <v>1650</v>
      </c>
    </row>
    <row r="78" spans="1:13" x14ac:dyDescent="0.2">
      <c r="A78" s="56"/>
      <c r="B78" s="56" t="s">
        <v>135</v>
      </c>
      <c r="C78" s="55">
        <v>16614</v>
      </c>
      <c r="D78" s="55">
        <v>16748</v>
      </c>
      <c r="E78" s="55">
        <v>17366</v>
      </c>
      <c r="F78" s="55">
        <v>16527</v>
      </c>
      <c r="G78" s="55">
        <v>15860</v>
      </c>
      <c r="H78" s="55">
        <v>17277</v>
      </c>
      <c r="I78" s="55">
        <v>17373</v>
      </c>
      <c r="J78" s="95">
        <v>18372</v>
      </c>
      <c r="K78" s="55">
        <v>17159</v>
      </c>
      <c r="L78" s="55">
        <v>19529</v>
      </c>
      <c r="M78" s="55">
        <v>11587</v>
      </c>
    </row>
    <row r="79" spans="1:13" x14ac:dyDescent="0.2">
      <c r="A79" s="78"/>
      <c r="B79" s="78" t="s">
        <v>136</v>
      </c>
      <c r="C79" s="60">
        <v>24550</v>
      </c>
      <c r="D79" s="60">
        <v>23985</v>
      </c>
      <c r="E79" s="60">
        <v>25669</v>
      </c>
      <c r="F79" s="60">
        <v>24911</v>
      </c>
      <c r="G79" s="60">
        <v>24654</v>
      </c>
      <c r="H79" s="60">
        <v>26051</v>
      </c>
      <c r="I79" s="60">
        <v>26786</v>
      </c>
      <c r="J79" s="97">
        <v>28353</v>
      </c>
      <c r="K79" s="60">
        <v>28968</v>
      </c>
      <c r="L79" s="60">
        <v>32204</v>
      </c>
      <c r="M79" s="55">
        <v>23701</v>
      </c>
    </row>
    <row r="80" spans="1:13" x14ac:dyDescent="0.2">
      <c r="A80" s="75"/>
      <c r="B80" s="75" t="s">
        <v>128</v>
      </c>
      <c r="C80" s="74">
        <v>43258</v>
      </c>
      <c r="D80" s="74">
        <v>42637</v>
      </c>
      <c r="E80" s="74">
        <v>45206</v>
      </c>
      <c r="F80" s="74">
        <v>43515</v>
      </c>
      <c r="G80" s="74">
        <v>42725</v>
      </c>
      <c r="H80" s="74">
        <v>45305</v>
      </c>
      <c r="I80" s="74">
        <v>46213</v>
      </c>
      <c r="J80" s="98">
        <v>49034</v>
      </c>
      <c r="K80" s="74">
        <v>48387</v>
      </c>
      <c r="L80" s="74">
        <v>54616</v>
      </c>
      <c r="M80" s="74">
        <v>36938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</row>
    <row r="84" spans="1:13" x14ac:dyDescent="0.2">
      <c r="A84" s="65" t="s">
        <v>122</v>
      </c>
      <c r="B84" s="66" t="s">
        <v>88</v>
      </c>
      <c r="C84" s="175">
        <f>C91-SUM(C85:C90)</f>
        <v>270</v>
      </c>
      <c r="D84" s="175">
        <f t="shared" ref="D84:I84" si="0">D91-SUM(D85:D90)</f>
        <v>234</v>
      </c>
      <c r="E84" s="175">
        <f t="shared" si="0"/>
        <v>289</v>
      </c>
      <c r="F84" s="175">
        <f t="shared" si="0"/>
        <v>277</v>
      </c>
      <c r="G84" s="175">
        <f t="shared" si="0"/>
        <v>291</v>
      </c>
      <c r="H84" s="175">
        <f t="shared" si="0"/>
        <v>286</v>
      </c>
      <c r="I84" s="175">
        <f t="shared" si="0"/>
        <v>332</v>
      </c>
      <c r="J84" s="175">
        <f t="shared" ref="J84:K84" si="1">J91-SUM(J85:J90)</f>
        <v>347</v>
      </c>
      <c r="K84" s="175">
        <f t="shared" si="1"/>
        <v>373</v>
      </c>
      <c r="L84" s="175">
        <f t="shared" ref="L84:M84" si="2">L91-SUM(L85:L90)</f>
        <v>674</v>
      </c>
      <c r="M84" s="175">
        <f t="shared" si="2"/>
        <v>348</v>
      </c>
    </row>
    <row r="85" spans="1:13" x14ac:dyDescent="0.2">
      <c r="A85" s="52"/>
      <c r="B85" s="54" t="s">
        <v>89</v>
      </c>
      <c r="C85" s="57">
        <f>ROUND(C$91*C55/C$61,0)</f>
        <v>394</v>
      </c>
      <c r="D85" s="57">
        <f t="shared" ref="D85:I85" si="3">ROUND(D$91*D55/D$61,0)</f>
        <v>358</v>
      </c>
      <c r="E85" s="57">
        <f t="shared" si="3"/>
        <v>474</v>
      </c>
      <c r="F85" s="57">
        <f t="shared" si="3"/>
        <v>457</v>
      </c>
      <c r="G85" s="57">
        <f t="shared" si="3"/>
        <v>392</v>
      </c>
      <c r="H85" s="57">
        <f t="shared" si="3"/>
        <v>302</v>
      </c>
      <c r="I85" s="57">
        <f t="shared" si="3"/>
        <v>305</v>
      </c>
      <c r="J85" s="57">
        <f t="shared" ref="J85:K85" si="4">ROUND(J$91*J55/J$61,0)</f>
        <v>300</v>
      </c>
      <c r="K85" s="57">
        <f t="shared" si="4"/>
        <v>307</v>
      </c>
      <c r="L85" s="57">
        <f t="shared" ref="L85:M85" si="5">ROUND(L$91*L55/L$61,0)</f>
        <v>173</v>
      </c>
      <c r="M85" s="57">
        <f t="shared" si="5"/>
        <v>90</v>
      </c>
    </row>
    <row r="86" spans="1:13" x14ac:dyDescent="0.2">
      <c r="A86" s="52"/>
      <c r="B86" s="54" t="s">
        <v>90</v>
      </c>
      <c r="C86" s="57">
        <f t="shared" ref="C86:I90" si="6">ROUND(C$91*C56/C$61,0)</f>
        <v>99</v>
      </c>
      <c r="D86" s="57">
        <f t="shared" si="6"/>
        <v>74</v>
      </c>
      <c r="E86" s="57">
        <f t="shared" si="6"/>
        <v>91</v>
      </c>
      <c r="F86" s="57">
        <f t="shared" si="6"/>
        <v>29</v>
      </c>
      <c r="G86" s="57">
        <f t="shared" si="6"/>
        <v>62</v>
      </c>
      <c r="H86" s="57">
        <f t="shared" si="6"/>
        <v>17</v>
      </c>
      <c r="I86" s="57">
        <f t="shared" si="6"/>
        <v>18</v>
      </c>
      <c r="J86" s="57">
        <f t="shared" ref="J86:K86" si="7">ROUND(J$91*J56/J$61,0)</f>
        <v>60</v>
      </c>
      <c r="K86" s="57">
        <f t="shared" si="7"/>
        <v>91</v>
      </c>
      <c r="L86" s="57">
        <f t="shared" ref="L86:M86" si="8">ROUND(L$91*L56/L$61,0)</f>
        <v>180</v>
      </c>
      <c r="M86" s="57">
        <f t="shared" si="8"/>
        <v>116</v>
      </c>
    </row>
    <row r="87" spans="1:13" x14ac:dyDescent="0.2">
      <c r="A87" s="52"/>
      <c r="B87" s="54" t="s">
        <v>91</v>
      </c>
      <c r="C87" s="57">
        <f t="shared" si="6"/>
        <v>469</v>
      </c>
      <c r="D87" s="57">
        <f t="shared" si="6"/>
        <v>432</v>
      </c>
      <c r="E87" s="57">
        <f t="shared" si="6"/>
        <v>498</v>
      </c>
      <c r="F87" s="57">
        <f t="shared" si="6"/>
        <v>523</v>
      </c>
      <c r="G87" s="57">
        <f t="shared" si="6"/>
        <v>481</v>
      </c>
      <c r="H87" s="57">
        <f t="shared" si="6"/>
        <v>453</v>
      </c>
      <c r="I87" s="57">
        <f t="shared" si="6"/>
        <v>448</v>
      </c>
      <c r="J87" s="57">
        <f t="shared" ref="J87:K87" si="9">ROUND(J$91*J57/J$61,0)</f>
        <v>524</v>
      </c>
      <c r="K87" s="57">
        <f t="shared" si="9"/>
        <v>509</v>
      </c>
      <c r="L87" s="57">
        <f t="shared" ref="L87:M87" si="10">ROUND(L$91*L57/L$61,0)</f>
        <v>679</v>
      </c>
      <c r="M87" s="57">
        <f t="shared" si="10"/>
        <v>107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154</v>
      </c>
      <c r="D89" s="57">
        <f t="shared" si="6"/>
        <v>172</v>
      </c>
      <c r="E89" s="57">
        <f t="shared" si="6"/>
        <v>195</v>
      </c>
      <c r="F89" s="57">
        <f t="shared" si="6"/>
        <v>160</v>
      </c>
      <c r="G89" s="57">
        <f t="shared" si="6"/>
        <v>193</v>
      </c>
      <c r="H89" s="57">
        <f t="shared" si="6"/>
        <v>153</v>
      </c>
      <c r="I89" s="57">
        <f t="shared" si="6"/>
        <v>141</v>
      </c>
      <c r="J89" s="57">
        <f t="shared" ref="J89:K89" si="13">ROUND(J$91*J59/J$61,0)</f>
        <v>180</v>
      </c>
      <c r="K89" s="57">
        <f t="shared" si="13"/>
        <v>179</v>
      </c>
      <c r="L89" s="57">
        <f t="shared" ref="L89:M89" si="14">ROUND(L$91*L59/L$61,0)</f>
        <v>0</v>
      </c>
      <c r="M89" s="57">
        <f t="shared" si="14"/>
        <v>0</v>
      </c>
    </row>
    <row r="90" spans="1:13" x14ac:dyDescent="0.2">
      <c r="A90" s="58"/>
      <c r="B90" s="59" t="s">
        <v>94</v>
      </c>
      <c r="C90" s="57">
        <f t="shared" si="6"/>
        <v>18</v>
      </c>
      <c r="D90" s="57">
        <f t="shared" si="6"/>
        <v>16</v>
      </c>
      <c r="E90" s="57">
        <f t="shared" si="6"/>
        <v>19</v>
      </c>
      <c r="F90" s="57">
        <f t="shared" si="6"/>
        <v>10</v>
      </c>
      <c r="G90" s="57">
        <f t="shared" si="6"/>
        <v>12</v>
      </c>
      <c r="H90" s="57">
        <f t="shared" si="6"/>
        <v>11</v>
      </c>
      <c r="I90" s="57">
        <f t="shared" si="6"/>
        <v>10</v>
      </c>
      <c r="J90" s="57">
        <f t="shared" ref="J90:K90" si="15">ROUND(J$91*J60/J$61,0)</f>
        <v>10</v>
      </c>
      <c r="K90" s="57">
        <f t="shared" si="15"/>
        <v>14</v>
      </c>
      <c r="L90" s="57">
        <f t="shared" ref="L90:M90" si="16">ROUND(L$91*L60/L$61,0)</f>
        <v>30</v>
      </c>
      <c r="M90" s="57">
        <f t="shared" si="16"/>
        <v>195</v>
      </c>
    </row>
    <row r="91" spans="1:13" x14ac:dyDescent="0.2">
      <c r="A91" s="71"/>
      <c r="B91" s="72" t="s">
        <v>128</v>
      </c>
      <c r="C91" s="301">
        <f>C107</f>
        <v>1404</v>
      </c>
      <c r="D91" s="301">
        <f t="shared" ref="D91:I91" si="17">D107</f>
        <v>1286</v>
      </c>
      <c r="E91" s="301">
        <f t="shared" si="17"/>
        <v>1566</v>
      </c>
      <c r="F91" s="301">
        <f t="shared" si="17"/>
        <v>1456</v>
      </c>
      <c r="G91" s="301">
        <f t="shared" si="17"/>
        <v>1431</v>
      </c>
      <c r="H91" s="301">
        <f t="shared" si="17"/>
        <v>1222</v>
      </c>
      <c r="I91" s="301">
        <f t="shared" si="17"/>
        <v>1254</v>
      </c>
      <c r="J91" s="301">
        <f t="shared" ref="J91:K91" si="18">J107</f>
        <v>1421</v>
      </c>
      <c r="K91" s="301">
        <f t="shared" si="18"/>
        <v>1473</v>
      </c>
      <c r="L91" s="301">
        <f t="shared" ref="L91:M91" si="19">L107</f>
        <v>1736</v>
      </c>
      <c r="M91" s="301">
        <f t="shared" si="19"/>
        <v>856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1788</v>
      </c>
      <c r="D94" s="175">
        <f t="shared" ref="D94:I94" si="20">D98-SUM(D95:D97)</f>
        <v>1780</v>
      </c>
      <c r="E94" s="175">
        <f t="shared" si="20"/>
        <v>1833</v>
      </c>
      <c r="F94" s="175">
        <f t="shared" si="20"/>
        <v>1726</v>
      </c>
      <c r="G94" s="175">
        <f t="shared" si="20"/>
        <v>1666</v>
      </c>
      <c r="H94" s="175">
        <f t="shared" si="20"/>
        <v>1907</v>
      </c>
      <c r="I94" s="175">
        <f t="shared" si="20"/>
        <v>2174</v>
      </c>
      <c r="J94" s="175">
        <f t="shared" ref="J94:K94" si="21">J98-SUM(J95:J97)</f>
        <v>2303</v>
      </c>
      <c r="K94" s="175">
        <f t="shared" si="21"/>
        <v>2143</v>
      </c>
      <c r="L94" s="175">
        <f t="shared" ref="L94:M94" si="22">L98-SUM(L95:L97)</f>
        <v>2592</v>
      </c>
      <c r="M94" s="175">
        <f t="shared" si="22"/>
        <v>2591</v>
      </c>
    </row>
    <row r="95" spans="1:13" x14ac:dyDescent="0.2">
      <c r="A95" s="52"/>
      <c r="B95" s="54" t="s">
        <v>101</v>
      </c>
      <c r="C95" s="57">
        <f>ROUND(C$98*C65/C$68,0)</f>
        <v>3794</v>
      </c>
      <c r="D95" s="57">
        <f t="shared" ref="D95:I95" si="23">ROUND(D$98*D65/D$68,0)</f>
        <v>3885</v>
      </c>
      <c r="E95" s="57">
        <f t="shared" si="23"/>
        <v>3999</v>
      </c>
      <c r="F95" s="57">
        <f t="shared" si="23"/>
        <v>3766</v>
      </c>
      <c r="G95" s="57">
        <f t="shared" si="23"/>
        <v>3637</v>
      </c>
      <c r="H95" s="57">
        <f t="shared" si="23"/>
        <v>4160</v>
      </c>
      <c r="I95" s="57">
        <f t="shared" si="23"/>
        <v>4744</v>
      </c>
      <c r="J95" s="57">
        <f t="shared" ref="J95:K95" si="24">ROUND(J$98*J65/J$68,0)</f>
        <v>5022</v>
      </c>
      <c r="K95" s="57">
        <f t="shared" si="24"/>
        <v>4677</v>
      </c>
      <c r="L95" s="57">
        <f t="shared" ref="L95:M95" si="25">ROUND(L$98*L65/L$68,0)</f>
        <v>5659</v>
      </c>
      <c r="M95" s="57">
        <f t="shared" si="25"/>
        <v>5655</v>
      </c>
    </row>
    <row r="96" spans="1:13" x14ac:dyDescent="0.2">
      <c r="A96" s="52"/>
      <c r="B96" s="54" t="s">
        <v>102</v>
      </c>
      <c r="C96" s="57">
        <f t="shared" ref="C96:I97" si="26">ROUND(C$98*C66/C$68,0)</f>
        <v>4924</v>
      </c>
      <c r="D96" s="57">
        <f t="shared" si="26"/>
        <v>5100</v>
      </c>
      <c r="E96" s="57">
        <f t="shared" si="26"/>
        <v>5250</v>
      </c>
      <c r="F96" s="57">
        <f t="shared" si="26"/>
        <v>4944</v>
      </c>
      <c r="G96" s="57">
        <f t="shared" si="26"/>
        <v>4772</v>
      </c>
      <c r="H96" s="57">
        <f t="shared" si="26"/>
        <v>5459</v>
      </c>
      <c r="I96" s="57">
        <f t="shared" si="26"/>
        <v>6220</v>
      </c>
      <c r="J96" s="57">
        <f t="shared" ref="J96:K96" si="27">ROUND(J$98*J66/J$68,0)</f>
        <v>6589</v>
      </c>
      <c r="K96" s="57">
        <f t="shared" si="27"/>
        <v>6133</v>
      </c>
      <c r="L96" s="57">
        <f t="shared" ref="L96:M96" si="28">ROUND(L$98*L66/L$68,0)</f>
        <v>7417</v>
      </c>
      <c r="M96" s="57">
        <f t="shared" si="28"/>
        <v>7409</v>
      </c>
    </row>
    <row r="97" spans="1:13" x14ac:dyDescent="0.2">
      <c r="A97" s="58"/>
      <c r="B97" s="59" t="s">
        <v>94</v>
      </c>
      <c r="C97" s="57">
        <f t="shared" si="26"/>
        <v>249</v>
      </c>
      <c r="D97" s="57">
        <f t="shared" si="26"/>
        <v>326</v>
      </c>
      <c r="E97" s="57">
        <f t="shared" si="26"/>
        <v>334</v>
      </c>
      <c r="F97" s="57">
        <f t="shared" si="26"/>
        <v>316</v>
      </c>
      <c r="G97" s="57">
        <f t="shared" si="26"/>
        <v>306</v>
      </c>
      <c r="H97" s="57">
        <f t="shared" si="26"/>
        <v>350</v>
      </c>
      <c r="I97" s="57">
        <f t="shared" si="26"/>
        <v>401</v>
      </c>
      <c r="J97" s="57">
        <f t="shared" ref="J97:K97" si="29">ROUND(J$98*J67/J$68,0)</f>
        <v>423</v>
      </c>
      <c r="K97" s="57">
        <f t="shared" si="29"/>
        <v>395</v>
      </c>
      <c r="L97" s="57">
        <f t="shared" ref="L97:M97" si="30">ROUND(L$98*L67/L$68,0)</f>
        <v>479</v>
      </c>
      <c r="M97" s="57">
        <f t="shared" si="30"/>
        <v>479</v>
      </c>
    </row>
    <row r="98" spans="1:13" x14ac:dyDescent="0.2">
      <c r="A98" s="75"/>
      <c r="B98" s="76" t="s">
        <v>128</v>
      </c>
      <c r="C98" s="301">
        <f>C108</f>
        <v>10755</v>
      </c>
      <c r="D98" s="301">
        <f t="shared" ref="D98:I98" si="31">D108</f>
        <v>11091</v>
      </c>
      <c r="E98" s="301">
        <f t="shared" si="31"/>
        <v>11416</v>
      </c>
      <c r="F98" s="301">
        <f t="shared" si="31"/>
        <v>10752</v>
      </c>
      <c r="G98" s="301">
        <f t="shared" si="31"/>
        <v>10381</v>
      </c>
      <c r="H98" s="301">
        <f t="shared" si="31"/>
        <v>11876</v>
      </c>
      <c r="I98" s="301">
        <f t="shared" si="31"/>
        <v>13539</v>
      </c>
      <c r="J98" s="301">
        <f t="shared" ref="J98:K98" si="32">J108</f>
        <v>14337</v>
      </c>
      <c r="K98" s="301">
        <f t="shared" si="32"/>
        <v>13348</v>
      </c>
      <c r="L98" s="301">
        <f t="shared" ref="L98:M98" si="33">L108</f>
        <v>16147</v>
      </c>
      <c r="M98" s="301">
        <f t="shared" si="33"/>
        <v>16134</v>
      </c>
    </row>
    <row r="99" spans="1:13" x14ac:dyDescent="0.2">
      <c r="C99" s="77"/>
      <c r="D99" s="77"/>
      <c r="E99" s="217"/>
      <c r="F99" s="217"/>
      <c r="G99" s="217"/>
      <c r="H99" s="217"/>
      <c r="I99" s="217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</row>
    <row r="101" spans="1:13" x14ac:dyDescent="0.2">
      <c r="A101" s="44" t="s">
        <v>122</v>
      </c>
      <c r="B101" s="45" t="s">
        <v>119</v>
      </c>
      <c r="C101" s="175">
        <f>C103-C102</f>
        <v>18102</v>
      </c>
      <c r="D101" s="175">
        <f t="shared" ref="D101:I101" si="34">D103-D102</f>
        <v>17611</v>
      </c>
      <c r="E101" s="175">
        <f t="shared" si="34"/>
        <v>18390</v>
      </c>
      <c r="F101" s="175">
        <f t="shared" si="34"/>
        <v>17414</v>
      </c>
      <c r="G101" s="175">
        <f t="shared" si="34"/>
        <v>16670</v>
      </c>
      <c r="H101" s="175">
        <f t="shared" si="34"/>
        <v>18213</v>
      </c>
      <c r="I101" s="175">
        <f t="shared" si="34"/>
        <v>19395</v>
      </c>
      <c r="J101" s="175">
        <f t="shared" ref="J101:K101" si="35">J103-J102</f>
        <v>20273</v>
      </c>
      <c r="K101" s="175">
        <f t="shared" si="35"/>
        <v>19613</v>
      </c>
      <c r="L101" s="175">
        <f t="shared" ref="L101:M101" si="36">L103-L102</f>
        <v>21899</v>
      </c>
      <c r="M101" s="175">
        <f t="shared" si="36"/>
        <v>16572</v>
      </c>
    </row>
    <row r="102" spans="1:13" x14ac:dyDescent="0.2">
      <c r="A102" s="48"/>
      <c r="B102" s="69" t="s">
        <v>120</v>
      </c>
      <c r="C102" s="62">
        <f>ROUND(C$103*C72/C$73,0)</f>
        <v>2809</v>
      </c>
      <c r="D102" s="62">
        <f t="shared" ref="D102:I102" si="37">ROUND(D$103*D72/D$73,0)</f>
        <v>2512</v>
      </c>
      <c r="E102" s="62">
        <f t="shared" si="37"/>
        <v>2785</v>
      </c>
      <c r="F102" s="62">
        <f t="shared" si="37"/>
        <v>2530</v>
      </c>
      <c r="G102" s="62">
        <f t="shared" si="37"/>
        <v>2309</v>
      </c>
      <c r="H102" s="62">
        <f t="shared" si="37"/>
        <v>2422</v>
      </c>
      <c r="I102" s="62">
        <f t="shared" si="37"/>
        <v>2616</v>
      </c>
      <c r="J102" s="62">
        <f t="shared" ref="J102:K102" si="38">ROUND(J$103*J72/J$73,0)</f>
        <v>2693</v>
      </c>
      <c r="K102" s="62">
        <f t="shared" si="38"/>
        <v>2432</v>
      </c>
      <c r="L102" s="62">
        <f t="shared" ref="L102:M102" si="39">ROUND(L$103*L72/L$73,0)</f>
        <v>2667</v>
      </c>
      <c r="M102" s="62">
        <f t="shared" si="39"/>
        <v>2038</v>
      </c>
    </row>
    <row r="103" spans="1:13" x14ac:dyDescent="0.2">
      <c r="A103" s="75"/>
      <c r="B103" s="79" t="s">
        <v>128</v>
      </c>
      <c r="C103" s="301">
        <f>C109</f>
        <v>20911</v>
      </c>
      <c r="D103" s="301">
        <f t="shared" ref="D103:I103" si="40">D109</f>
        <v>20123</v>
      </c>
      <c r="E103" s="301">
        <f t="shared" si="40"/>
        <v>21175</v>
      </c>
      <c r="F103" s="301">
        <f t="shared" si="40"/>
        <v>19944</v>
      </c>
      <c r="G103" s="301">
        <f t="shared" si="40"/>
        <v>18979</v>
      </c>
      <c r="H103" s="301">
        <f t="shared" si="40"/>
        <v>20635</v>
      </c>
      <c r="I103" s="301">
        <f t="shared" si="40"/>
        <v>22011</v>
      </c>
      <c r="J103" s="301">
        <f t="shared" ref="J103:K103" si="41">J109</f>
        <v>22966</v>
      </c>
      <c r="K103" s="301">
        <f t="shared" si="41"/>
        <v>22045</v>
      </c>
      <c r="L103" s="301">
        <f t="shared" ref="L103:M103" si="42">L109</f>
        <v>24566</v>
      </c>
      <c r="M103" s="301">
        <f t="shared" si="42"/>
        <v>18610</v>
      </c>
    </row>
    <row r="104" spans="1:13" x14ac:dyDescent="0.2">
      <c r="A104" s="56"/>
      <c r="B104" s="56"/>
      <c r="C104" s="77"/>
      <c r="D104" s="77"/>
      <c r="E104" s="217"/>
      <c r="F104" s="217"/>
      <c r="G104" s="217"/>
      <c r="H104" s="217"/>
      <c r="I104" s="217"/>
    </row>
    <row r="105" spans="1:13" x14ac:dyDescent="0.2">
      <c r="C105" s="56"/>
      <c r="D105" s="217"/>
      <c r="E105" s="217"/>
    </row>
    <row r="106" spans="1:13" x14ac:dyDescent="0.2">
      <c r="A106" s="41" t="s">
        <v>451</v>
      </c>
      <c r="C106" s="56"/>
      <c r="D106" s="217"/>
      <c r="E106" s="217"/>
    </row>
    <row r="107" spans="1:13" x14ac:dyDescent="0.2">
      <c r="A107" s="129" t="s">
        <v>122</v>
      </c>
      <c r="B107" s="129" t="s">
        <v>134</v>
      </c>
      <c r="C107" s="175">
        <f>地域観光消費2!D41</f>
        <v>1404</v>
      </c>
      <c r="D107" s="175">
        <f>地域観光消費2!E41</f>
        <v>1286</v>
      </c>
      <c r="E107" s="175">
        <f>地域観光消費2!F41</f>
        <v>1566</v>
      </c>
      <c r="F107" s="175">
        <f>地域観光消費2!G41</f>
        <v>1456</v>
      </c>
      <c r="G107" s="175">
        <f>地域観光消費2!H41</f>
        <v>1431</v>
      </c>
      <c r="H107" s="175">
        <f>地域観光消費2!I41</f>
        <v>1222</v>
      </c>
      <c r="I107" s="175">
        <f>地域観光消費2!J41</f>
        <v>1254</v>
      </c>
      <c r="J107" s="175">
        <f>地域観光消費2!K41</f>
        <v>1421</v>
      </c>
      <c r="K107" s="175">
        <f>地域観光消費2!L41</f>
        <v>1473</v>
      </c>
      <c r="L107" s="175">
        <f>地域観光消費2!M41</f>
        <v>1736</v>
      </c>
      <c r="M107" s="175">
        <f>地域観光消費2!N41</f>
        <v>856</v>
      </c>
    </row>
    <row r="108" spans="1:13" x14ac:dyDescent="0.2">
      <c r="A108" s="85"/>
      <c r="B108" s="85" t="s">
        <v>135</v>
      </c>
      <c r="C108" s="57">
        <f>地域観光消費2!D42</f>
        <v>10755</v>
      </c>
      <c r="D108" s="57">
        <f>地域観光消費2!E42</f>
        <v>11091</v>
      </c>
      <c r="E108" s="57">
        <f>地域観光消費2!F42</f>
        <v>11416</v>
      </c>
      <c r="F108" s="57">
        <f>地域観光消費2!G42</f>
        <v>10752</v>
      </c>
      <c r="G108" s="57">
        <f>地域観光消費2!H42</f>
        <v>10381</v>
      </c>
      <c r="H108" s="57">
        <f>地域観光消費2!I42</f>
        <v>11876</v>
      </c>
      <c r="I108" s="57">
        <f>地域観光消費2!J42</f>
        <v>13539</v>
      </c>
      <c r="J108" s="57">
        <f>地域観光消費2!K42</f>
        <v>14337</v>
      </c>
      <c r="K108" s="57">
        <f>地域観光消費2!L42</f>
        <v>13348</v>
      </c>
      <c r="L108" s="57">
        <f>地域観光消費2!M42</f>
        <v>16147</v>
      </c>
      <c r="M108" s="57">
        <f>地域観光消費2!N42</f>
        <v>16134</v>
      </c>
    </row>
    <row r="109" spans="1:13" x14ac:dyDescent="0.2">
      <c r="A109" s="130"/>
      <c r="B109" s="130" t="s">
        <v>136</v>
      </c>
      <c r="C109" s="62">
        <f>地域観光消費2!D43</f>
        <v>20911</v>
      </c>
      <c r="D109" s="62">
        <f>地域観光消費2!E43</f>
        <v>20123</v>
      </c>
      <c r="E109" s="62">
        <f>地域観光消費2!F43</f>
        <v>21175</v>
      </c>
      <c r="F109" s="62">
        <f>地域観光消費2!G43</f>
        <v>19944</v>
      </c>
      <c r="G109" s="62">
        <f>地域観光消費2!H43</f>
        <v>18979</v>
      </c>
      <c r="H109" s="62">
        <f>地域観光消費2!I43</f>
        <v>20635</v>
      </c>
      <c r="I109" s="62">
        <f>地域観光消費2!J43</f>
        <v>22011</v>
      </c>
      <c r="J109" s="62">
        <f>地域観光消費2!K43</f>
        <v>22966</v>
      </c>
      <c r="K109" s="62">
        <f>地域観光消費2!L43</f>
        <v>22045</v>
      </c>
      <c r="L109" s="62">
        <f>地域観光消費2!M43</f>
        <v>24566</v>
      </c>
      <c r="M109" s="62">
        <f>地域観光消費2!N43</f>
        <v>18610</v>
      </c>
    </row>
    <row r="110" spans="1:13" x14ac:dyDescent="0.2">
      <c r="A110" s="131"/>
      <c r="B110" s="131" t="s">
        <v>128</v>
      </c>
      <c r="C110" s="297">
        <f>SUM(C107:C109)</f>
        <v>33070</v>
      </c>
      <c r="D110" s="297">
        <f t="shared" ref="D110:L110" si="43">SUM(D107:D109)</f>
        <v>32500</v>
      </c>
      <c r="E110" s="297">
        <f t="shared" si="43"/>
        <v>34157</v>
      </c>
      <c r="F110" s="297">
        <f t="shared" si="43"/>
        <v>32152</v>
      </c>
      <c r="G110" s="297">
        <f t="shared" si="43"/>
        <v>30791</v>
      </c>
      <c r="H110" s="297">
        <f t="shared" si="43"/>
        <v>33733</v>
      </c>
      <c r="I110" s="297">
        <f t="shared" si="43"/>
        <v>36804</v>
      </c>
      <c r="J110" s="297">
        <f t="shared" si="43"/>
        <v>38724</v>
      </c>
      <c r="K110" s="297">
        <f t="shared" si="43"/>
        <v>36866</v>
      </c>
      <c r="L110" s="297">
        <f t="shared" si="43"/>
        <v>42449</v>
      </c>
      <c r="M110" s="297">
        <f t="shared" ref="M110" si="44">SUM(M107:M109)</f>
        <v>35600</v>
      </c>
    </row>
    <row r="113" spans="1:13" x14ac:dyDescent="0.2">
      <c r="A113" s="128" t="s">
        <v>576</v>
      </c>
      <c r="B113" s="45" t="s">
        <v>206</v>
      </c>
      <c r="C113" s="53">
        <f>市町入込数2!D40</f>
        <v>2258000</v>
      </c>
      <c r="D113" s="53">
        <f>市町入込数2!E40</f>
        <v>2342019</v>
      </c>
      <c r="E113" s="53">
        <f>市町入込数2!F40</f>
        <v>2307380</v>
      </c>
      <c r="F113" s="53">
        <f>市町入込数2!G40</f>
        <v>2197013</v>
      </c>
      <c r="G113" s="53">
        <f>市町入込数2!H40</f>
        <v>2186040</v>
      </c>
      <c r="H113" s="53">
        <f>市町入込数2!I40</f>
        <v>2224379</v>
      </c>
      <c r="I113" s="53">
        <f>市町入込数2!J40</f>
        <v>2277966</v>
      </c>
      <c r="J113" s="53">
        <f>市町入込数2!K40</f>
        <v>2338429</v>
      </c>
      <c r="K113" s="53">
        <f>市町入込数2!L40</f>
        <v>2300938</v>
      </c>
      <c r="L113" s="53">
        <f>市町入込数2!M40</f>
        <v>2734625</v>
      </c>
      <c r="M113" s="53">
        <f>市町入込数2!N40</f>
        <v>1980589</v>
      </c>
    </row>
    <row r="114" spans="1:13" x14ac:dyDescent="0.2">
      <c r="A114" s="89"/>
      <c r="B114" s="56" t="s">
        <v>207</v>
      </c>
      <c r="C114" s="55">
        <f>市町入込数2!O40</f>
        <v>145000</v>
      </c>
      <c r="D114" s="55">
        <f>市町入込数2!P40</f>
        <v>130552</v>
      </c>
      <c r="E114" s="55">
        <f>市町入込数2!Q40</f>
        <v>134622</v>
      </c>
      <c r="F114" s="55">
        <f>市町入込数2!R40</f>
        <v>120257</v>
      </c>
      <c r="G114" s="55">
        <f>市町入込数2!S40</f>
        <v>119784</v>
      </c>
      <c r="H114" s="55">
        <f>市町入込数2!T40</f>
        <v>120459</v>
      </c>
      <c r="I114" s="55">
        <f>市町入込数2!U40</f>
        <v>124404</v>
      </c>
      <c r="J114" s="60">
        <f>市町入込数2!V40</f>
        <v>132370</v>
      </c>
      <c r="K114" s="60">
        <f>市町入込数2!W40</f>
        <v>121543</v>
      </c>
      <c r="L114" s="60">
        <f>市町入込数2!X40</f>
        <v>113786</v>
      </c>
      <c r="M114" s="60">
        <f>市町入込数2!Y40</f>
        <v>76967</v>
      </c>
    </row>
    <row r="115" spans="1:13" x14ac:dyDescent="0.2">
      <c r="A115" s="45"/>
      <c r="B115" s="45" t="s">
        <v>199</v>
      </c>
      <c r="C115" s="53">
        <v>18</v>
      </c>
      <c r="D115" s="53">
        <v>13</v>
      </c>
      <c r="E115" s="53">
        <v>11</v>
      </c>
      <c r="F115" s="53">
        <v>14</v>
      </c>
      <c r="G115" s="53">
        <v>18</v>
      </c>
      <c r="H115" s="53">
        <v>14</v>
      </c>
      <c r="I115" s="96">
        <v>17</v>
      </c>
      <c r="J115" s="86">
        <f>宿泊者数!AL19</f>
        <v>16</v>
      </c>
      <c r="K115" s="86">
        <f>宿泊者数!AL42</f>
        <v>15.882</v>
      </c>
      <c r="L115" s="86">
        <f>宿泊者数!AL65</f>
        <v>53.457000000000001</v>
      </c>
      <c r="M115" s="86">
        <f>宿泊者数!AL88</f>
        <v>27.404</v>
      </c>
    </row>
    <row r="116" spans="1:13" x14ac:dyDescent="0.2">
      <c r="A116" s="56"/>
      <c r="B116" s="56" t="s">
        <v>200</v>
      </c>
      <c r="C116" s="55">
        <v>40</v>
      </c>
      <c r="D116" s="55">
        <v>37</v>
      </c>
      <c r="E116" s="55">
        <v>37</v>
      </c>
      <c r="F116" s="55">
        <v>35</v>
      </c>
      <c r="G116" s="55">
        <v>28</v>
      </c>
      <c r="H116" s="55">
        <v>31</v>
      </c>
      <c r="I116" s="95">
        <v>31</v>
      </c>
      <c r="J116" s="86">
        <f>宿泊者数!AL20</f>
        <v>28</v>
      </c>
      <c r="K116" s="86">
        <f>宿泊者数!AL43</f>
        <v>26.869</v>
      </c>
      <c r="L116" s="86">
        <f>宿泊者数!AL66</f>
        <v>11.496</v>
      </c>
      <c r="M116" s="86">
        <f>宿泊者数!AL89</f>
        <v>6.3860000000000001</v>
      </c>
    </row>
    <row r="117" spans="1:13" x14ac:dyDescent="0.2">
      <c r="A117" s="56"/>
      <c r="B117" s="56" t="s">
        <v>201</v>
      </c>
      <c r="C117" s="55">
        <v>12</v>
      </c>
      <c r="D117" s="55">
        <v>9</v>
      </c>
      <c r="E117" s="55">
        <v>13</v>
      </c>
      <c r="F117" s="55">
        <v>1</v>
      </c>
      <c r="G117" s="55">
        <v>5</v>
      </c>
      <c r="H117" s="55">
        <v>3</v>
      </c>
      <c r="I117" s="95">
        <v>4</v>
      </c>
      <c r="J117" s="86">
        <f>宿泊者数!AL21</f>
        <v>14</v>
      </c>
      <c r="K117" s="86">
        <f>宿泊者数!AL44</f>
        <v>16.692</v>
      </c>
      <c r="L117" s="86">
        <f>宿泊者数!AL67</f>
        <v>28.927</v>
      </c>
      <c r="M117" s="86">
        <f>宿泊者数!AL90</f>
        <v>16.657</v>
      </c>
    </row>
    <row r="118" spans="1:13" x14ac:dyDescent="0.2">
      <c r="A118" s="56"/>
      <c r="B118" s="56" t="s">
        <v>202</v>
      </c>
      <c r="C118" s="55">
        <v>18</v>
      </c>
      <c r="D118" s="55">
        <v>19</v>
      </c>
      <c r="E118" s="55">
        <v>19</v>
      </c>
      <c r="F118" s="55">
        <v>20</v>
      </c>
      <c r="G118" s="55">
        <v>20</v>
      </c>
      <c r="H118" s="55">
        <v>20</v>
      </c>
      <c r="I118" s="95">
        <v>20</v>
      </c>
      <c r="J118" s="86">
        <f>宿泊者数!AL22</f>
        <v>20</v>
      </c>
      <c r="K118" s="86">
        <f>宿泊者数!AL45</f>
        <v>17.818000000000001</v>
      </c>
      <c r="L118" s="86">
        <f>宿泊者数!AL68</f>
        <v>11.677</v>
      </c>
      <c r="M118" s="86">
        <f>宿泊者数!AL91</f>
        <v>4.6829999999999998</v>
      </c>
    </row>
    <row r="119" spans="1:13" x14ac:dyDescent="0.2">
      <c r="A119" s="56"/>
      <c r="B119" s="56" t="s">
        <v>203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95">
        <v>0</v>
      </c>
      <c r="J119" s="86">
        <f>宿泊者数!AL23</f>
        <v>0</v>
      </c>
      <c r="K119" s="86">
        <f>宿泊者数!AL46</f>
        <v>0</v>
      </c>
      <c r="L119" s="86">
        <f>宿泊者数!AL69</f>
        <v>0</v>
      </c>
      <c r="M119" s="86">
        <f>宿泊者数!AL92</f>
        <v>0</v>
      </c>
    </row>
    <row r="120" spans="1:13" x14ac:dyDescent="0.2">
      <c r="A120" s="56"/>
      <c r="B120" s="56" t="s">
        <v>204</v>
      </c>
      <c r="C120" s="55">
        <v>47</v>
      </c>
      <c r="D120" s="55">
        <v>44</v>
      </c>
      <c r="E120" s="55">
        <v>45</v>
      </c>
      <c r="F120" s="55">
        <v>44</v>
      </c>
      <c r="G120" s="55">
        <v>43</v>
      </c>
      <c r="H120" s="55">
        <v>45</v>
      </c>
      <c r="I120" s="95">
        <v>46</v>
      </c>
      <c r="J120" s="86">
        <f>宿泊者数!AL24</f>
        <v>47</v>
      </c>
      <c r="K120" s="86">
        <f>宿泊者数!AL47</f>
        <v>38.031999999999996</v>
      </c>
      <c r="L120" s="86">
        <f>宿泊者数!AL70</f>
        <v>0</v>
      </c>
      <c r="M120" s="86">
        <f>宿泊者数!AL93</f>
        <v>0</v>
      </c>
    </row>
    <row r="121" spans="1:13" x14ac:dyDescent="0.2">
      <c r="A121" s="78"/>
      <c r="B121" s="78" t="s">
        <v>205</v>
      </c>
      <c r="C121" s="60">
        <v>10</v>
      </c>
      <c r="D121" s="60">
        <v>9</v>
      </c>
      <c r="E121" s="60">
        <v>10</v>
      </c>
      <c r="F121" s="60">
        <v>6</v>
      </c>
      <c r="G121" s="60">
        <v>6</v>
      </c>
      <c r="H121" s="60">
        <v>7</v>
      </c>
      <c r="I121" s="97">
        <v>7</v>
      </c>
      <c r="J121" s="86">
        <f>宿泊者数!AL25</f>
        <v>6</v>
      </c>
      <c r="K121" s="86">
        <f>宿泊者数!AL48</f>
        <v>6.25</v>
      </c>
      <c r="L121" s="86">
        <f>宿泊者数!AL71</f>
        <v>8.2289999999999992</v>
      </c>
      <c r="M121" s="86">
        <f>宿泊者数!AL94</f>
        <v>21.837</v>
      </c>
    </row>
    <row r="122" spans="1:13" x14ac:dyDescent="0.2">
      <c r="A122" s="111" t="s">
        <v>5</v>
      </c>
      <c r="B122" s="45" t="s">
        <v>206</v>
      </c>
      <c r="C122" s="53">
        <f>市町入込数2!D41</f>
        <v>1909000</v>
      </c>
      <c r="D122" s="53">
        <f>市町入込数2!E41</f>
        <v>1890349</v>
      </c>
      <c r="E122" s="53">
        <f>市町入込数2!F41</f>
        <v>2089972</v>
      </c>
      <c r="F122" s="53">
        <f>市町入込数2!G41</f>
        <v>2000355</v>
      </c>
      <c r="G122" s="53">
        <f>市町入込数2!H41</f>
        <v>1902370</v>
      </c>
      <c r="H122" s="53">
        <f>市町入込数2!I41</f>
        <v>2021935</v>
      </c>
      <c r="I122" s="53">
        <f>市町入込数2!J41</f>
        <v>1987181</v>
      </c>
      <c r="J122" s="53">
        <f>市町入込数2!K41</f>
        <v>2086193</v>
      </c>
      <c r="K122" s="53">
        <f>市町入込数2!L41</f>
        <v>2156546</v>
      </c>
      <c r="L122" s="53">
        <f>市町入込数2!M41</f>
        <v>2123707</v>
      </c>
      <c r="M122" s="53">
        <f>市町入込数2!N41</f>
        <v>1513833</v>
      </c>
    </row>
    <row r="123" spans="1:13" x14ac:dyDescent="0.2">
      <c r="A123" s="89"/>
      <c r="B123" s="78" t="s">
        <v>207</v>
      </c>
      <c r="C123" s="60">
        <f>市町入込数2!O41</f>
        <v>105000</v>
      </c>
      <c r="D123" s="60">
        <f>市町入込数2!P41</f>
        <v>104000</v>
      </c>
      <c r="E123" s="60">
        <f>市町入込数2!Q41</f>
        <v>106000</v>
      </c>
      <c r="F123" s="60">
        <f>市町入込数2!R41</f>
        <v>101000</v>
      </c>
      <c r="G123" s="60">
        <f>市町入込数2!S41</f>
        <v>96000</v>
      </c>
      <c r="H123" s="60">
        <f>市町入込数2!T41</f>
        <v>87910</v>
      </c>
      <c r="I123" s="60">
        <f>市町入込数2!U41</f>
        <v>92317</v>
      </c>
      <c r="J123" s="60">
        <f>市町入込数2!V41</f>
        <v>98354</v>
      </c>
      <c r="K123" s="60">
        <f>市町入込数2!W41</f>
        <v>103508</v>
      </c>
      <c r="L123" s="60">
        <f>市町入込数2!X41</f>
        <v>100143</v>
      </c>
      <c r="M123" s="60">
        <f>市町入込数2!Y41</f>
        <v>63101</v>
      </c>
    </row>
    <row r="124" spans="1:13" x14ac:dyDescent="0.2">
      <c r="A124" s="45"/>
      <c r="B124" s="45" t="s">
        <v>199</v>
      </c>
      <c r="C124" s="53">
        <v>26</v>
      </c>
      <c r="D124" s="53">
        <v>26</v>
      </c>
      <c r="E124" s="53">
        <v>27</v>
      </c>
      <c r="F124" s="53">
        <v>26</v>
      </c>
      <c r="G124" s="53">
        <v>24</v>
      </c>
      <c r="H124" s="53">
        <v>29</v>
      </c>
      <c r="I124" s="96">
        <v>33</v>
      </c>
      <c r="J124" s="86">
        <f>宿泊者数!AM19</f>
        <v>34</v>
      </c>
      <c r="K124" s="86">
        <f>宿泊者数!AM42</f>
        <v>38.274000000000001</v>
      </c>
      <c r="L124" s="86">
        <f>宿泊者数!AM65</f>
        <v>35.725000000000001</v>
      </c>
      <c r="M124" s="86">
        <f>宿泊者数!AM88</f>
        <v>24.402999999999999</v>
      </c>
    </row>
    <row r="125" spans="1:13" x14ac:dyDescent="0.2">
      <c r="A125" s="56"/>
      <c r="B125" s="56" t="s">
        <v>200</v>
      </c>
      <c r="C125" s="55">
        <v>13</v>
      </c>
      <c r="D125" s="55">
        <v>12</v>
      </c>
      <c r="E125" s="55">
        <v>14</v>
      </c>
      <c r="F125" s="55">
        <v>13</v>
      </c>
      <c r="G125" s="55">
        <v>13</v>
      </c>
      <c r="H125" s="55">
        <v>3</v>
      </c>
      <c r="I125" s="95">
        <v>4</v>
      </c>
      <c r="J125" s="86">
        <f>宿泊者数!AM20</f>
        <v>4</v>
      </c>
      <c r="K125" s="86">
        <f>宿泊者数!AM43</f>
        <v>6.0789999999999997</v>
      </c>
      <c r="L125" s="86">
        <f>宿泊者数!AM66</f>
        <v>4.452</v>
      </c>
      <c r="M125" s="86">
        <f>宿泊者数!AM89</f>
        <v>2.726</v>
      </c>
    </row>
    <row r="126" spans="1:13" x14ac:dyDescent="0.2">
      <c r="A126" s="56"/>
      <c r="B126" s="56" t="s">
        <v>201</v>
      </c>
      <c r="C126" s="55">
        <v>6</v>
      </c>
      <c r="D126" s="55">
        <v>6</v>
      </c>
      <c r="E126" s="55">
        <v>5</v>
      </c>
      <c r="F126" s="55">
        <v>5</v>
      </c>
      <c r="G126" s="55">
        <v>5</v>
      </c>
      <c r="H126" s="55">
        <v>1</v>
      </c>
      <c r="I126" s="95">
        <v>1</v>
      </c>
      <c r="J126" s="86">
        <f>宿泊者数!AM21</f>
        <v>0</v>
      </c>
      <c r="K126" s="86">
        <f>宿泊者数!AM44</f>
        <v>0.36</v>
      </c>
      <c r="L126" s="86">
        <f>宿泊者数!AM67</f>
        <v>0.26100000000000001</v>
      </c>
      <c r="M126" s="86">
        <f>宿泊者数!AM90</f>
        <v>2.5000000000000001E-2</v>
      </c>
    </row>
    <row r="127" spans="1:13" x14ac:dyDescent="0.2">
      <c r="A127" s="56"/>
      <c r="B127" s="56" t="s">
        <v>202</v>
      </c>
      <c r="C127" s="55">
        <v>60</v>
      </c>
      <c r="D127" s="55">
        <v>60</v>
      </c>
      <c r="E127" s="55">
        <v>60</v>
      </c>
      <c r="F127" s="55">
        <v>57</v>
      </c>
      <c r="G127" s="55">
        <v>54</v>
      </c>
      <c r="H127" s="55">
        <v>55</v>
      </c>
      <c r="I127" s="95">
        <v>54</v>
      </c>
      <c r="J127" s="86">
        <f>宿泊者数!AM22</f>
        <v>60</v>
      </c>
      <c r="K127" s="86">
        <f>宿泊者数!AM45</f>
        <v>58.795000000000002</v>
      </c>
      <c r="L127" s="86">
        <f>宿泊者数!AM68</f>
        <v>59.704999999999998</v>
      </c>
      <c r="M127" s="86">
        <f>宿泊者数!AM91</f>
        <v>8.9890000000000008</v>
      </c>
    </row>
    <row r="128" spans="1:13" x14ac:dyDescent="0.2">
      <c r="A128" s="56"/>
      <c r="B128" s="56" t="s">
        <v>203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95">
        <v>0</v>
      </c>
      <c r="J128" s="86">
        <f>宿泊者数!AM23</f>
        <v>0</v>
      </c>
      <c r="K128" s="86">
        <f>宿泊者数!AM46</f>
        <v>0</v>
      </c>
      <c r="L128" s="86">
        <f>宿泊者数!AM69</f>
        <v>0</v>
      </c>
      <c r="M128" s="86">
        <f>宿泊者数!AM92</f>
        <v>0</v>
      </c>
    </row>
    <row r="129" spans="1:13" x14ac:dyDescent="0.2">
      <c r="A129" s="56"/>
      <c r="B129" s="56" t="s">
        <v>204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95">
        <v>0</v>
      </c>
      <c r="J129" s="86">
        <f>宿泊者数!AM24</f>
        <v>0</v>
      </c>
      <c r="K129" s="86">
        <f>宿泊者数!AM47</f>
        <v>0</v>
      </c>
      <c r="L129" s="86">
        <f>宿泊者数!AM70</f>
        <v>0</v>
      </c>
      <c r="M129" s="86">
        <f>宿泊者数!AM93</f>
        <v>0</v>
      </c>
    </row>
    <row r="130" spans="1:13" x14ac:dyDescent="0.2">
      <c r="A130" s="78"/>
      <c r="B130" s="56" t="s">
        <v>205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97">
        <v>0</v>
      </c>
      <c r="J130" s="86">
        <f>宿泊者数!AM25</f>
        <v>0</v>
      </c>
      <c r="K130" s="86">
        <f>宿泊者数!AM48</f>
        <v>0</v>
      </c>
      <c r="L130" s="86">
        <f>宿泊者数!AM71</f>
        <v>0</v>
      </c>
      <c r="M130" s="86">
        <f>宿泊者数!AM94</f>
        <v>26.957999999999998</v>
      </c>
    </row>
    <row r="131" spans="1:13" x14ac:dyDescent="0.2">
      <c r="A131" s="129" t="s">
        <v>257</v>
      </c>
      <c r="B131" s="129" t="s">
        <v>206</v>
      </c>
      <c r="C131" s="116">
        <f>C113+C122</f>
        <v>4167000</v>
      </c>
      <c r="D131" s="116">
        <f t="shared" ref="D131:I131" si="45">D113+D122</f>
        <v>4232368</v>
      </c>
      <c r="E131" s="116">
        <f t="shared" si="45"/>
        <v>4397352</v>
      </c>
      <c r="F131" s="116">
        <f t="shared" si="45"/>
        <v>4197368</v>
      </c>
      <c r="G131" s="116">
        <f t="shared" si="45"/>
        <v>4088410</v>
      </c>
      <c r="H131" s="116">
        <f t="shared" si="45"/>
        <v>4246314</v>
      </c>
      <c r="I131" s="116">
        <f t="shared" si="45"/>
        <v>4265147</v>
      </c>
      <c r="J131" s="116">
        <f t="shared" ref="J131:K131" si="46">J113+J122</f>
        <v>4424622</v>
      </c>
      <c r="K131" s="116">
        <f t="shared" si="46"/>
        <v>4457484</v>
      </c>
      <c r="L131" s="116">
        <f t="shared" ref="L131:M131" si="47">L113+L122</f>
        <v>4858332</v>
      </c>
      <c r="M131" s="116">
        <f t="shared" si="47"/>
        <v>3494422</v>
      </c>
    </row>
    <row r="132" spans="1:13" x14ac:dyDescent="0.2">
      <c r="A132" s="85"/>
      <c r="B132" s="130" t="s">
        <v>207</v>
      </c>
      <c r="C132" s="118">
        <f t="shared" ref="C132:I132" si="48">C114+C123</f>
        <v>250000</v>
      </c>
      <c r="D132" s="118">
        <f t="shared" si="48"/>
        <v>234552</v>
      </c>
      <c r="E132" s="118">
        <f t="shared" si="48"/>
        <v>240622</v>
      </c>
      <c r="F132" s="118">
        <f t="shared" si="48"/>
        <v>221257</v>
      </c>
      <c r="G132" s="118">
        <f t="shared" si="48"/>
        <v>215784</v>
      </c>
      <c r="H132" s="118">
        <f t="shared" si="48"/>
        <v>208369</v>
      </c>
      <c r="I132" s="118">
        <f t="shared" si="48"/>
        <v>216721</v>
      </c>
      <c r="J132" s="118">
        <f t="shared" ref="J132:K132" si="49">J114+J123</f>
        <v>230724</v>
      </c>
      <c r="K132" s="118">
        <f t="shared" si="49"/>
        <v>225051</v>
      </c>
      <c r="L132" s="118">
        <f t="shared" ref="L132:M132" si="50">L114+L123</f>
        <v>213929</v>
      </c>
      <c r="M132" s="118">
        <f t="shared" si="50"/>
        <v>140068</v>
      </c>
    </row>
    <row r="133" spans="1:13" x14ac:dyDescent="0.2">
      <c r="A133" s="85"/>
      <c r="B133" s="131" t="s">
        <v>265</v>
      </c>
      <c r="C133" s="132">
        <f>C131+C132</f>
        <v>4417000</v>
      </c>
      <c r="D133" s="132">
        <f t="shared" ref="D133:I133" si="51">D131+D132</f>
        <v>4466920</v>
      </c>
      <c r="E133" s="132">
        <f t="shared" si="51"/>
        <v>4637974</v>
      </c>
      <c r="F133" s="132">
        <f t="shared" si="51"/>
        <v>4418625</v>
      </c>
      <c r="G133" s="132">
        <f t="shared" si="51"/>
        <v>4304194</v>
      </c>
      <c r="H133" s="132">
        <f t="shared" si="51"/>
        <v>4454683</v>
      </c>
      <c r="I133" s="132">
        <f t="shared" si="51"/>
        <v>4481868</v>
      </c>
      <c r="J133" s="132">
        <f t="shared" ref="J133:K133" si="52">J131+J132</f>
        <v>4655346</v>
      </c>
      <c r="K133" s="132">
        <f t="shared" si="52"/>
        <v>4682535</v>
      </c>
      <c r="L133" s="132">
        <f t="shared" ref="L133:M133" si="53">L131+L132</f>
        <v>5072261</v>
      </c>
      <c r="M133" s="132">
        <f t="shared" si="53"/>
        <v>3634490</v>
      </c>
    </row>
    <row r="134" spans="1:13" x14ac:dyDescent="0.2">
      <c r="A134" s="85"/>
      <c r="B134" s="129" t="s">
        <v>199</v>
      </c>
      <c r="C134" s="116">
        <f t="shared" ref="C134:I140" si="54">C115+C124</f>
        <v>44</v>
      </c>
      <c r="D134" s="116">
        <f t="shared" si="54"/>
        <v>39</v>
      </c>
      <c r="E134" s="116">
        <f t="shared" si="54"/>
        <v>38</v>
      </c>
      <c r="F134" s="116">
        <f t="shared" si="54"/>
        <v>40</v>
      </c>
      <c r="G134" s="116">
        <f t="shared" si="54"/>
        <v>42</v>
      </c>
      <c r="H134" s="116">
        <f t="shared" si="54"/>
        <v>43</v>
      </c>
      <c r="I134" s="116">
        <f t="shared" si="54"/>
        <v>50</v>
      </c>
      <c r="J134" s="116">
        <f t="shared" ref="J134:K134" si="55">J115+J124</f>
        <v>50</v>
      </c>
      <c r="K134" s="116">
        <f t="shared" si="55"/>
        <v>54.155999999999999</v>
      </c>
      <c r="L134" s="116">
        <f t="shared" ref="L134:M134" si="56">L115+L124</f>
        <v>89.182000000000002</v>
      </c>
      <c r="M134" s="116">
        <f t="shared" si="56"/>
        <v>51.807000000000002</v>
      </c>
    </row>
    <row r="135" spans="1:13" x14ac:dyDescent="0.2">
      <c r="A135" s="85"/>
      <c r="B135" s="85" t="s">
        <v>200</v>
      </c>
      <c r="C135" s="117">
        <f t="shared" si="54"/>
        <v>53</v>
      </c>
      <c r="D135" s="117">
        <f t="shared" si="54"/>
        <v>49</v>
      </c>
      <c r="E135" s="117">
        <f t="shared" si="54"/>
        <v>51</v>
      </c>
      <c r="F135" s="117">
        <f t="shared" si="54"/>
        <v>48</v>
      </c>
      <c r="G135" s="117">
        <f t="shared" si="54"/>
        <v>41</v>
      </c>
      <c r="H135" s="117">
        <f t="shared" si="54"/>
        <v>34</v>
      </c>
      <c r="I135" s="117">
        <f t="shared" si="54"/>
        <v>35</v>
      </c>
      <c r="J135" s="117">
        <f t="shared" ref="J135:K135" si="57">J116+J125</f>
        <v>32</v>
      </c>
      <c r="K135" s="117">
        <f t="shared" si="57"/>
        <v>32.948</v>
      </c>
      <c r="L135" s="117">
        <f t="shared" ref="L135:M135" si="58">L116+L125</f>
        <v>15.948</v>
      </c>
      <c r="M135" s="117">
        <f t="shared" si="58"/>
        <v>9.1120000000000001</v>
      </c>
    </row>
    <row r="136" spans="1:13" x14ac:dyDescent="0.2">
      <c r="A136" s="85"/>
      <c r="B136" s="85" t="s">
        <v>201</v>
      </c>
      <c r="C136" s="117">
        <f t="shared" si="54"/>
        <v>18</v>
      </c>
      <c r="D136" s="117">
        <f t="shared" si="54"/>
        <v>15</v>
      </c>
      <c r="E136" s="117">
        <f t="shared" si="54"/>
        <v>18</v>
      </c>
      <c r="F136" s="117">
        <f t="shared" si="54"/>
        <v>6</v>
      </c>
      <c r="G136" s="117">
        <f t="shared" si="54"/>
        <v>10</v>
      </c>
      <c r="H136" s="117">
        <f t="shared" si="54"/>
        <v>4</v>
      </c>
      <c r="I136" s="117">
        <f t="shared" si="54"/>
        <v>5</v>
      </c>
      <c r="J136" s="117">
        <f t="shared" ref="J136:K136" si="59">J117+J126</f>
        <v>14</v>
      </c>
      <c r="K136" s="117">
        <f t="shared" si="59"/>
        <v>17.052</v>
      </c>
      <c r="L136" s="117">
        <f t="shared" ref="L136:M136" si="60">L117+L126</f>
        <v>29.187999999999999</v>
      </c>
      <c r="M136" s="117">
        <f t="shared" si="60"/>
        <v>16.681999999999999</v>
      </c>
    </row>
    <row r="137" spans="1:13" x14ac:dyDescent="0.2">
      <c r="A137" s="85"/>
      <c r="B137" s="85" t="s">
        <v>202</v>
      </c>
      <c r="C137" s="117">
        <f t="shared" si="54"/>
        <v>78</v>
      </c>
      <c r="D137" s="117">
        <f t="shared" si="54"/>
        <v>79</v>
      </c>
      <c r="E137" s="117">
        <f t="shared" si="54"/>
        <v>79</v>
      </c>
      <c r="F137" s="117">
        <f t="shared" si="54"/>
        <v>77</v>
      </c>
      <c r="G137" s="117">
        <f t="shared" si="54"/>
        <v>74</v>
      </c>
      <c r="H137" s="117">
        <f t="shared" si="54"/>
        <v>75</v>
      </c>
      <c r="I137" s="117">
        <f t="shared" si="54"/>
        <v>74</v>
      </c>
      <c r="J137" s="117">
        <f t="shared" ref="J137:K137" si="61">J118+J127</f>
        <v>80</v>
      </c>
      <c r="K137" s="117">
        <f t="shared" si="61"/>
        <v>76.613</v>
      </c>
      <c r="L137" s="117">
        <f t="shared" ref="L137:M137" si="62">L118+L127</f>
        <v>71.382000000000005</v>
      </c>
      <c r="M137" s="117">
        <f t="shared" si="62"/>
        <v>13.672000000000001</v>
      </c>
    </row>
    <row r="138" spans="1:13" x14ac:dyDescent="0.2">
      <c r="A138" s="85"/>
      <c r="B138" s="85" t="s">
        <v>203</v>
      </c>
      <c r="C138" s="117">
        <f t="shared" si="54"/>
        <v>0</v>
      </c>
      <c r="D138" s="117">
        <f t="shared" si="54"/>
        <v>0</v>
      </c>
      <c r="E138" s="117">
        <f t="shared" si="54"/>
        <v>0</v>
      </c>
      <c r="F138" s="117">
        <f t="shared" si="54"/>
        <v>0</v>
      </c>
      <c r="G138" s="117">
        <f t="shared" si="54"/>
        <v>0</v>
      </c>
      <c r="H138" s="117">
        <f t="shared" si="54"/>
        <v>0</v>
      </c>
      <c r="I138" s="117">
        <f t="shared" si="54"/>
        <v>0</v>
      </c>
      <c r="J138" s="117">
        <f t="shared" ref="J138:K138" si="63">J119+J128</f>
        <v>0</v>
      </c>
      <c r="K138" s="117">
        <f t="shared" si="63"/>
        <v>0</v>
      </c>
      <c r="L138" s="117">
        <f t="shared" ref="L138:M138" si="64">L119+L128</f>
        <v>0</v>
      </c>
      <c r="M138" s="117">
        <f t="shared" si="64"/>
        <v>0</v>
      </c>
    </row>
    <row r="139" spans="1:13" x14ac:dyDescent="0.2">
      <c r="A139" s="85"/>
      <c r="B139" s="85" t="s">
        <v>204</v>
      </c>
      <c r="C139" s="117">
        <f t="shared" si="54"/>
        <v>47</v>
      </c>
      <c r="D139" s="117">
        <f t="shared" si="54"/>
        <v>44</v>
      </c>
      <c r="E139" s="117">
        <f t="shared" si="54"/>
        <v>45</v>
      </c>
      <c r="F139" s="117">
        <f t="shared" si="54"/>
        <v>44</v>
      </c>
      <c r="G139" s="117">
        <f t="shared" si="54"/>
        <v>43</v>
      </c>
      <c r="H139" s="117">
        <f t="shared" si="54"/>
        <v>45</v>
      </c>
      <c r="I139" s="117">
        <f t="shared" si="54"/>
        <v>46</v>
      </c>
      <c r="J139" s="117">
        <f t="shared" ref="J139:K139" si="65">J120+J129</f>
        <v>47</v>
      </c>
      <c r="K139" s="117">
        <f t="shared" si="65"/>
        <v>38.031999999999996</v>
      </c>
      <c r="L139" s="117">
        <f t="shared" ref="L139:M139" si="66">L120+L129</f>
        <v>0</v>
      </c>
      <c r="M139" s="117">
        <f t="shared" si="66"/>
        <v>0</v>
      </c>
    </row>
    <row r="140" spans="1:13" x14ac:dyDescent="0.2">
      <c r="A140" s="130"/>
      <c r="B140" s="130" t="s">
        <v>205</v>
      </c>
      <c r="C140" s="118">
        <f t="shared" si="54"/>
        <v>10</v>
      </c>
      <c r="D140" s="118">
        <f t="shared" si="54"/>
        <v>9</v>
      </c>
      <c r="E140" s="118">
        <f t="shared" si="54"/>
        <v>10</v>
      </c>
      <c r="F140" s="118">
        <f t="shared" si="54"/>
        <v>6</v>
      </c>
      <c r="G140" s="118">
        <f t="shared" si="54"/>
        <v>6</v>
      </c>
      <c r="H140" s="118">
        <f t="shared" si="54"/>
        <v>7</v>
      </c>
      <c r="I140" s="118">
        <f t="shared" si="54"/>
        <v>7</v>
      </c>
      <c r="J140" s="118">
        <f t="shared" ref="J140:K140" si="67">J121+J130</f>
        <v>6</v>
      </c>
      <c r="K140" s="118">
        <f t="shared" si="67"/>
        <v>6.25</v>
      </c>
      <c r="L140" s="118">
        <f t="shared" ref="L140:M140" si="68">L121+L130</f>
        <v>8.2289999999999992</v>
      </c>
      <c r="M140" s="118">
        <f t="shared" si="68"/>
        <v>48.795000000000002</v>
      </c>
    </row>
    <row r="142" spans="1:13" x14ac:dyDescent="0.2">
      <c r="A142" t="s">
        <v>213</v>
      </c>
      <c r="C142" s="122" t="s">
        <v>210</v>
      </c>
      <c r="D142" s="122" t="s">
        <v>70</v>
      </c>
      <c r="E142" s="123" t="s">
        <v>67</v>
      </c>
      <c r="F142" s="122" t="s">
        <v>61</v>
      </c>
      <c r="G142" s="122" t="s">
        <v>60</v>
      </c>
      <c r="H142" s="122" t="s">
        <v>75</v>
      </c>
      <c r="I142" s="122" t="s">
        <v>76</v>
      </c>
      <c r="J142" s="49" t="s">
        <v>481</v>
      </c>
      <c r="K142" s="49" t="s">
        <v>579</v>
      </c>
      <c r="L142" s="601" t="s">
        <v>598</v>
      </c>
      <c r="M142" s="601"/>
    </row>
    <row r="143" spans="1:13" x14ac:dyDescent="0.2">
      <c r="B143" s="45" t="s">
        <v>251</v>
      </c>
      <c r="C143" s="53">
        <f>SUM(C144:C150)</f>
        <v>753</v>
      </c>
      <c r="D143" s="53">
        <f t="shared" ref="D143:H143" si="69">SUM(D144:D150)</f>
        <v>684</v>
      </c>
      <c r="E143" s="53">
        <f t="shared" si="69"/>
        <v>828</v>
      </c>
      <c r="F143" s="53">
        <f t="shared" si="69"/>
        <v>741</v>
      </c>
      <c r="G143" s="53">
        <f t="shared" si="69"/>
        <v>759</v>
      </c>
      <c r="H143" s="53">
        <f t="shared" si="69"/>
        <v>666</v>
      </c>
      <c r="I143" s="53">
        <f t="shared" ref="I143:J143" si="70">SUM(I144:I150)</f>
        <v>669</v>
      </c>
      <c r="J143" s="53">
        <f t="shared" si="70"/>
        <v>755</v>
      </c>
      <c r="K143" s="53">
        <f t="shared" ref="K143:L143" si="71">SUM(K144:K150)</f>
        <v>759</v>
      </c>
      <c r="L143" s="53">
        <f t="shared" si="71"/>
        <v>848</v>
      </c>
      <c r="M143" s="53">
        <f t="shared" ref="M143" si="72">SUM(M144:M150)</f>
        <v>488</v>
      </c>
    </row>
    <row r="144" spans="1:13" x14ac:dyDescent="0.2">
      <c r="B144" s="124" t="s">
        <v>199</v>
      </c>
      <c r="C144" s="56">
        <f>ROUND(C84*C115/C134,0)</f>
        <v>110</v>
      </c>
      <c r="D144" s="56">
        <f t="shared" ref="D144:I144" si="73">ROUND(D84*D115/D134,0)</f>
        <v>78</v>
      </c>
      <c r="E144" s="56">
        <f t="shared" si="73"/>
        <v>84</v>
      </c>
      <c r="F144" s="56">
        <f t="shared" si="73"/>
        <v>97</v>
      </c>
      <c r="G144" s="56">
        <f t="shared" si="73"/>
        <v>125</v>
      </c>
      <c r="H144" s="56">
        <f t="shared" si="73"/>
        <v>93</v>
      </c>
      <c r="I144" s="56">
        <f t="shared" si="73"/>
        <v>113</v>
      </c>
      <c r="J144" s="56">
        <f t="shared" ref="J144:K144" si="74">ROUND(J84*J115/J134,0)</f>
        <v>111</v>
      </c>
      <c r="K144" s="56">
        <f t="shared" si="74"/>
        <v>109</v>
      </c>
      <c r="L144" s="56">
        <f t="shared" ref="L144:M144" si="75">ROUND(L84*L115/L134,0)</f>
        <v>404</v>
      </c>
      <c r="M144" s="56">
        <f t="shared" si="75"/>
        <v>184</v>
      </c>
    </row>
    <row r="145" spans="1:14" x14ac:dyDescent="0.2">
      <c r="B145" s="125" t="s">
        <v>200</v>
      </c>
      <c r="C145" s="56">
        <f>ROUND(C85*C116/C135,0)</f>
        <v>297</v>
      </c>
      <c r="D145" s="56">
        <f t="shared" ref="D145:I145" si="76">ROUND(D85*D116/D135,0)</f>
        <v>270</v>
      </c>
      <c r="E145" s="56">
        <f t="shared" si="76"/>
        <v>344</v>
      </c>
      <c r="F145" s="56">
        <f t="shared" si="76"/>
        <v>333</v>
      </c>
      <c r="G145" s="56">
        <f t="shared" si="76"/>
        <v>268</v>
      </c>
      <c r="H145" s="56">
        <f t="shared" si="76"/>
        <v>275</v>
      </c>
      <c r="I145" s="56">
        <f t="shared" si="76"/>
        <v>270</v>
      </c>
      <c r="J145" s="56">
        <f t="shared" ref="J145:K145" si="77">ROUND(J85*J116/J135,0)</f>
        <v>263</v>
      </c>
      <c r="K145" s="56">
        <f t="shared" si="77"/>
        <v>250</v>
      </c>
      <c r="L145" s="56">
        <f t="shared" ref="L145:M145" si="78">ROUND(L85*L116/L135,0)</f>
        <v>125</v>
      </c>
      <c r="M145" s="56">
        <f t="shared" si="78"/>
        <v>63</v>
      </c>
    </row>
    <row r="146" spans="1:14" x14ac:dyDescent="0.2">
      <c r="B146" s="125" t="s">
        <v>201</v>
      </c>
      <c r="C146" s="56">
        <f>ROUND(C86*C117/C136,0)</f>
        <v>66</v>
      </c>
      <c r="D146" s="56">
        <f t="shared" ref="D146:I146" si="79">ROUND(D86*D117/D136,0)</f>
        <v>44</v>
      </c>
      <c r="E146" s="56">
        <f t="shared" si="79"/>
        <v>66</v>
      </c>
      <c r="F146" s="56">
        <f t="shared" si="79"/>
        <v>5</v>
      </c>
      <c r="G146" s="56">
        <f t="shared" si="79"/>
        <v>31</v>
      </c>
      <c r="H146" s="56">
        <f t="shared" si="79"/>
        <v>13</v>
      </c>
      <c r="I146" s="56">
        <f t="shared" si="79"/>
        <v>14</v>
      </c>
      <c r="J146" s="56">
        <f t="shared" ref="J146:K146" si="80">ROUND(J86*J117/J136,0)</f>
        <v>60</v>
      </c>
      <c r="K146" s="56">
        <f t="shared" si="80"/>
        <v>89</v>
      </c>
      <c r="L146" s="56">
        <f t="shared" ref="L146:M146" si="81">ROUND(L86*L117/L136,0)</f>
        <v>178</v>
      </c>
      <c r="M146" s="56">
        <f t="shared" si="81"/>
        <v>116</v>
      </c>
    </row>
    <row r="147" spans="1:14" x14ac:dyDescent="0.2">
      <c r="B147" s="125" t="s">
        <v>202</v>
      </c>
      <c r="C147" s="56">
        <f>ROUND(C87*C118/C137,0)</f>
        <v>108</v>
      </c>
      <c r="D147" s="56">
        <f t="shared" ref="D147:I147" si="82">ROUND(D87*D118/D137,0)</f>
        <v>104</v>
      </c>
      <c r="E147" s="56">
        <f t="shared" si="82"/>
        <v>120</v>
      </c>
      <c r="F147" s="56">
        <f t="shared" si="82"/>
        <v>136</v>
      </c>
      <c r="G147" s="56">
        <f t="shared" si="82"/>
        <v>130</v>
      </c>
      <c r="H147" s="56">
        <f t="shared" si="82"/>
        <v>121</v>
      </c>
      <c r="I147" s="56">
        <f t="shared" si="82"/>
        <v>121</v>
      </c>
      <c r="J147" s="56">
        <f t="shared" ref="J147:K147" si="83">ROUND(J87*J118/J137,0)</f>
        <v>131</v>
      </c>
      <c r="K147" s="56">
        <f t="shared" si="83"/>
        <v>118</v>
      </c>
      <c r="L147" s="56">
        <f t="shared" ref="L147:M147" si="84">ROUND(L87*L118/L137,0)</f>
        <v>111</v>
      </c>
      <c r="M147" s="56">
        <f t="shared" si="84"/>
        <v>37</v>
      </c>
    </row>
    <row r="148" spans="1:14" x14ac:dyDescent="0.2">
      <c r="B148" s="133" t="s">
        <v>203</v>
      </c>
      <c r="C148" s="140"/>
      <c r="D148" s="140"/>
      <c r="E148" s="140"/>
      <c r="F148" s="140"/>
      <c r="G148" s="140"/>
      <c r="H148" s="140"/>
      <c r="I148" s="140"/>
    </row>
    <row r="149" spans="1:14" x14ac:dyDescent="0.2">
      <c r="B149" s="125" t="s">
        <v>204</v>
      </c>
      <c r="C149" s="56">
        <f>ROUND(C89*C120/C139,0)</f>
        <v>154</v>
      </c>
      <c r="D149" s="56">
        <f t="shared" ref="D149:I149" si="85">ROUND(D89*D120/D139,0)</f>
        <v>172</v>
      </c>
      <c r="E149" s="56">
        <f t="shared" si="85"/>
        <v>195</v>
      </c>
      <c r="F149" s="56">
        <f t="shared" si="85"/>
        <v>160</v>
      </c>
      <c r="G149" s="56">
        <f t="shared" si="85"/>
        <v>193</v>
      </c>
      <c r="H149" s="56">
        <f t="shared" si="85"/>
        <v>153</v>
      </c>
      <c r="I149" s="56">
        <f t="shared" si="85"/>
        <v>141</v>
      </c>
      <c r="J149" s="56">
        <f t="shared" ref="J149:K149" si="86">ROUND(J89*J120/J139,0)</f>
        <v>180</v>
      </c>
      <c r="K149" s="56">
        <f t="shared" si="86"/>
        <v>179</v>
      </c>
      <c r="L149" s="604">
        <v>0</v>
      </c>
      <c r="M149" s="604">
        <v>1</v>
      </c>
    </row>
    <row r="150" spans="1:14" x14ac:dyDescent="0.2">
      <c r="B150" s="126" t="s">
        <v>205</v>
      </c>
      <c r="C150" s="56">
        <f>ROUND(C90*C121/C140,0)</f>
        <v>18</v>
      </c>
      <c r="D150" s="56">
        <f t="shared" ref="D150:I150" si="87">ROUND(D90*D121/D140,0)</f>
        <v>16</v>
      </c>
      <c r="E150" s="56">
        <f t="shared" si="87"/>
        <v>19</v>
      </c>
      <c r="F150" s="56">
        <f t="shared" si="87"/>
        <v>10</v>
      </c>
      <c r="G150" s="56">
        <f t="shared" si="87"/>
        <v>12</v>
      </c>
      <c r="H150" s="56">
        <f t="shared" si="87"/>
        <v>11</v>
      </c>
      <c r="I150" s="56">
        <f t="shared" si="87"/>
        <v>10</v>
      </c>
      <c r="J150" s="56">
        <f t="shared" ref="J150:K150" si="88">ROUND(J90*J121/J140,0)</f>
        <v>10</v>
      </c>
      <c r="K150" s="56">
        <f t="shared" si="88"/>
        <v>14</v>
      </c>
      <c r="L150" s="56">
        <f t="shared" ref="L150:M150" si="89">ROUND(L90*L121/L140,0)</f>
        <v>30</v>
      </c>
      <c r="M150" s="56">
        <f t="shared" si="89"/>
        <v>87</v>
      </c>
    </row>
    <row r="151" spans="1:14" x14ac:dyDescent="0.2">
      <c r="B151" s="45" t="s">
        <v>252</v>
      </c>
      <c r="C151" s="53">
        <f>SUM(C152:C158)</f>
        <v>651</v>
      </c>
      <c r="D151" s="53">
        <f t="shared" ref="D151:H151" si="90">SUM(D152:D158)</f>
        <v>602</v>
      </c>
      <c r="E151" s="53">
        <f t="shared" si="90"/>
        <v>738</v>
      </c>
      <c r="F151" s="53">
        <f t="shared" si="90"/>
        <v>715</v>
      </c>
      <c r="G151" s="53">
        <f t="shared" si="90"/>
        <v>672</v>
      </c>
      <c r="H151" s="53">
        <f t="shared" si="90"/>
        <v>556</v>
      </c>
      <c r="I151" s="53">
        <f t="shared" ref="I151:J151" si="91">SUM(I152:I158)</f>
        <v>585</v>
      </c>
      <c r="J151" s="53">
        <f t="shared" si="91"/>
        <v>666</v>
      </c>
      <c r="K151" s="53">
        <f t="shared" ref="K151:L151" si="92">SUM(K152:K158)</f>
        <v>714</v>
      </c>
      <c r="L151" s="53">
        <f t="shared" si="92"/>
        <v>888</v>
      </c>
      <c r="M151" s="53">
        <f t="shared" ref="M151" si="93">SUM(M152:M158)</f>
        <v>368</v>
      </c>
    </row>
    <row r="152" spans="1:14" x14ac:dyDescent="0.2">
      <c r="B152" s="124" t="s">
        <v>199</v>
      </c>
      <c r="C152" s="56">
        <f>ROUND(C84*C124/C134,0)</f>
        <v>160</v>
      </c>
      <c r="D152" s="56">
        <f t="shared" ref="D152:I152" si="94">ROUND(D84*D124/D134,0)</f>
        <v>156</v>
      </c>
      <c r="E152" s="56">
        <f t="shared" si="94"/>
        <v>205</v>
      </c>
      <c r="F152" s="56">
        <f t="shared" si="94"/>
        <v>180</v>
      </c>
      <c r="G152" s="56">
        <f t="shared" si="94"/>
        <v>166</v>
      </c>
      <c r="H152" s="56">
        <f t="shared" si="94"/>
        <v>193</v>
      </c>
      <c r="I152" s="56">
        <f t="shared" si="94"/>
        <v>219</v>
      </c>
      <c r="J152" s="56">
        <f t="shared" ref="J152:K152" si="95">ROUND(J84*J124/J134,0)</f>
        <v>236</v>
      </c>
      <c r="K152" s="56">
        <f t="shared" si="95"/>
        <v>264</v>
      </c>
      <c r="L152" s="56">
        <f t="shared" ref="L152:M152" si="96">ROUND(L84*L124/L134,0)</f>
        <v>270</v>
      </c>
      <c r="M152" s="56">
        <f t="shared" si="96"/>
        <v>164</v>
      </c>
    </row>
    <row r="153" spans="1:14" x14ac:dyDescent="0.2">
      <c r="B153" s="125" t="s">
        <v>200</v>
      </c>
      <c r="C153" s="56">
        <f>ROUND(C85*C125/C135,0)</f>
        <v>97</v>
      </c>
      <c r="D153" s="56">
        <f t="shared" ref="D153:I153" si="97">ROUND(D85*D125/D135,0)</f>
        <v>88</v>
      </c>
      <c r="E153" s="56">
        <f t="shared" si="97"/>
        <v>130</v>
      </c>
      <c r="F153" s="56">
        <f t="shared" si="97"/>
        <v>124</v>
      </c>
      <c r="G153" s="56">
        <f t="shared" si="97"/>
        <v>124</v>
      </c>
      <c r="H153" s="56">
        <f t="shared" si="97"/>
        <v>27</v>
      </c>
      <c r="I153" s="56">
        <f t="shared" si="97"/>
        <v>35</v>
      </c>
      <c r="J153" s="56">
        <f t="shared" ref="J153:K153" si="98">ROUND(J85*J125/J135,0)</f>
        <v>38</v>
      </c>
      <c r="K153" s="56">
        <f t="shared" si="98"/>
        <v>57</v>
      </c>
      <c r="L153" s="56">
        <f t="shared" ref="L153:M153" si="99">ROUND(L85*L125/L135,0)</f>
        <v>48</v>
      </c>
      <c r="M153" s="56">
        <f t="shared" si="99"/>
        <v>27</v>
      </c>
    </row>
    <row r="154" spans="1:14" x14ac:dyDescent="0.2">
      <c r="B154" s="125" t="s">
        <v>201</v>
      </c>
      <c r="C154" s="56">
        <f>ROUND(C86*C126/C136,0)</f>
        <v>33</v>
      </c>
      <c r="D154" s="56">
        <f t="shared" ref="D154:I154" si="100">ROUND(D86*D126/D136,0)</f>
        <v>30</v>
      </c>
      <c r="E154" s="56">
        <f t="shared" si="100"/>
        <v>25</v>
      </c>
      <c r="F154" s="56">
        <f t="shared" si="100"/>
        <v>24</v>
      </c>
      <c r="G154" s="56">
        <f t="shared" si="100"/>
        <v>31</v>
      </c>
      <c r="H154" s="56">
        <f t="shared" si="100"/>
        <v>4</v>
      </c>
      <c r="I154" s="56">
        <f t="shared" si="100"/>
        <v>4</v>
      </c>
      <c r="J154" s="56">
        <f t="shared" ref="J154:K154" si="101">ROUND(J86*J126/J136,0)</f>
        <v>0</v>
      </c>
      <c r="K154" s="56">
        <f t="shared" si="101"/>
        <v>2</v>
      </c>
      <c r="L154" s="56">
        <f t="shared" ref="L154:M154" si="102">ROUND(L86*L126/L136,0)</f>
        <v>2</v>
      </c>
      <c r="M154" s="56">
        <f t="shared" si="102"/>
        <v>0</v>
      </c>
    </row>
    <row r="155" spans="1:14" x14ac:dyDescent="0.2">
      <c r="B155" s="624" t="s">
        <v>202</v>
      </c>
      <c r="C155" s="625">
        <f>ROUND(C87*C127/C137,0)</f>
        <v>361</v>
      </c>
      <c r="D155" s="625">
        <f t="shared" ref="D155:I155" si="103">ROUND(D87*D127/D137,0)</f>
        <v>328</v>
      </c>
      <c r="E155" s="625">
        <f t="shared" si="103"/>
        <v>378</v>
      </c>
      <c r="F155" s="625">
        <f t="shared" si="103"/>
        <v>387</v>
      </c>
      <c r="G155" s="625">
        <f t="shared" si="103"/>
        <v>351</v>
      </c>
      <c r="H155" s="625">
        <f t="shared" si="103"/>
        <v>332</v>
      </c>
      <c r="I155" s="625">
        <f t="shared" si="103"/>
        <v>327</v>
      </c>
      <c r="J155" s="140">
        <f>ROUND(J87*J127/J137,0)-1</f>
        <v>392</v>
      </c>
      <c r="K155" s="625">
        <f t="shared" ref="K155" si="104">ROUND(K87*K127/K137,0)</f>
        <v>391</v>
      </c>
      <c r="L155" s="625">
        <f t="shared" ref="L155" si="105">ROUND(L87*L127/L137,0)</f>
        <v>568</v>
      </c>
      <c r="M155" s="625">
        <f>ROUND(M87*M127/M137,0)-2</f>
        <v>68</v>
      </c>
      <c r="N155" t="s">
        <v>631</v>
      </c>
    </row>
    <row r="156" spans="1:14" x14ac:dyDescent="0.2">
      <c r="B156" s="133" t="s">
        <v>203</v>
      </c>
      <c r="C156" s="140"/>
      <c r="D156" s="140"/>
      <c r="E156" s="140"/>
      <c r="F156" s="140"/>
      <c r="G156" s="140"/>
      <c r="H156" s="140"/>
      <c r="I156" s="140"/>
    </row>
    <row r="157" spans="1:14" x14ac:dyDescent="0.2">
      <c r="B157" s="125" t="s">
        <v>204</v>
      </c>
      <c r="C157" s="56">
        <f>ROUND(C89*C129/C139,0)</f>
        <v>0</v>
      </c>
      <c r="D157" s="56">
        <f t="shared" ref="D157:I157" si="106">ROUND(D89*D129/D139,0)</f>
        <v>0</v>
      </c>
      <c r="E157" s="56">
        <f t="shared" si="106"/>
        <v>0</v>
      </c>
      <c r="F157" s="56">
        <f t="shared" si="106"/>
        <v>0</v>
      </c>
      <c r="G157" s="56">
        <f t="shared" si="106"/>
        <v>0</v>
      </c>
      <c r="H157" s="56">
        <f t="shared" si="106"/>
        <v>0</v>
      </c>
      <c r="I157" s="56">
        <f t="shared" si="106"/>
        <v>0</v>
      </c>
      <c r="J157" s="56">
        <f t="shared" ref="J157:K157" si="107">ROUND(J89*J129/J139,0)</f>
        <v>0</v>
      </c>
      <c r="K157" s="56">
        <f t="shared" si="107"/>
        <v>0</v>
      </c>
      <c r="L157" s="604">
        <v>0</v>
      </c>
      <c r="M157" s="604">
        <v>1</v>
      </c>
    </row>
    <row r="158" spans="1:14" x14ac:dyDescent="0.2">
      <c r="B158" s="126" t="s">
        <v>205</v>
      </c>
      <c r="C158" s="78">
        <f>ROUND(C90*C130/C140,0)</f>
        <v>0</v>
      </c>
      <c r="D158" s="78">
        <f t="shared" ref="D158:I158" si="108">ROUND(D90*D130/D140,0)</f>
        <v>0</v>
      </c>
      <c r="E158" s="78">
        <f t="shared" si="108"/>
        <v>0</v>
      </c>
      <c r="F158" s="78">
        <f t="shared" si="108"/>
        <v>0</v>
      </c>
      <c r="G158" s="78">
        <f t="shared" si="108"/>
        <v>0</v>
      </c>
      <c r="H158" s="78">
        <f t="shared" si="108"/>
        <v>0</v>
      </c>
      <c r="I158" s="78">
        <f t="shared" si="108"/>
        <v>0</v>
      </c>
      <c r="J158" s="78">
        <f t="shared" ref="J158:K158" si="109">ROUND(J90*J130/J140,0)</f>
        <v>0</v>
      </c>
      <c r="K158" s="78">
        <f t="shared" si="109"/>
        <v>0</v>
      </c>
      <c r="L158" s="78">
        <f t="shared" ref="L158:M158" si="110">ROUND(L90*L130/L140,0)</f>
        <v>0</v>
      </c>
      <c r="M158" s="78">
        <f t="shared" si="110"/>
        <v>108</v>
      </c>
    </row>
    <row r="159" spans="1:14" x14ac:dyDescent="0.2">
      <c r="B159" s="614" t="s">
        <v>627</v>
      </c>
      <c r="C159" s="617">
        <f>C143+C151-地域観光消費2!D41</f>
        <v>0</v>
      </c>
      <c r="D159" s="617">
        <f>D143+D151-地域観光消費2!E41</f>
        <v>0</v>
      </c>
      <c r="E159" s="617">
        <f>E143+E151-地域観光消費2!F41</f>
        <v>0</v>
      </c>
      <c r="F159" s="617">
        <f>F143+F151-地域観光消費2!G41</f>
        <v>0</v>
      </c>
      <c r="G159" s="617">
        <f>G143+G151-地域観光消費2!H41</f>
        <v>0</v>
      </c>
      <c r="H159" s="617">
        <f>H143+H151-地域観光消費2!I41</f>
        <v>0</v>
      </c>
      <c r="I159" s="617">
        <f>I143+I151-地域観光消費2!J41</f>
        <v>0</v>
      </c>
      <c r="J159" s="617">
        <f>J143+J151-地域観光消費2!K41</f>
        <v>0</v>
      </c>
      <c r="K159" s="617">
        <f>K143+K151-地域観光消費2!L41</f>
        <v>0</v>
      </c>
      <c r="L159" s="617">
        <f>L143+L151-地域観光消費2!M41</f>
        <v>0</v>
      </c>
      <c r="M159" s="617">
        <f>M143+M151-地域観光消費2!N41</f>
        <v>0</v>
      </c>
    </row>
    <row r="160" spans="1:14" x14ac:dyDescent="0.2">
      <c r="A160" t="s">
        <v>296</v>
      </c>
      <c r="B160" s="168" t="s">
        <v>297</v>
      </c>
      <c r="C160" s="156">
        <f>交通費単価!E22</f>
        <v>2440</v>
      </c>
      <c r="D160" s="156">
        <f>交通費単価!H22</f>
        <v>2440</v>
      </c>
      <c r="E160" s="61">
        <f>交通費単価!K22</f>
        <v>2440</v>
      </c>
      <c r="F160" s="156">
        <f>交通費単価!O22</f>
        <v>2440</v>
      </c>
      <c r="G160" s="156">
        <f>交通費単価!S22</f>
        <v>2440</v>
      </c>
      <c r="H160" s="156">
        <f>交通費単価!W22</f>
        <v>2440</v>
      </c>
      <c r="I160" s="156">
        <f>交通費単価!AA22</f>
        <v>2303</v>
      </c>
      <c r="J160" s="156">
        <f>交通費単価!AE22</f>
        <v>2090</v>
      </c>
      <c r="K160" s="156">
        <f>交通費単価!AI22</f>
        <v>1862</v>
      </c>
      <c r="L160" s="156">
        <f>交通費単価!AM22</f>
        <v>1659</v>
      </c>
      <c r="M160" s="156">
        <f>交通費単価!AQ22</f>
        <v>1478</v>
      </c>
    </row>
    <row r="161" spans="1:14" x14ac:dyDescent="0.2">
      <c r="B161" s="168" t="s">
        <v>298</v>
      </c>
      <c r="C161" s="156">
        <f>交通費単価!E23</f>
        <v>13180</v>
      </c>
      <c r="D161" s="156">
        <f>交通費単価!H23</f>
        <v>13180</v>
      </c>
      <c r="E161" s="61">
        <f>交通費単価!K23</f>
        <v>13180</v>
      </c>
      <c r="F161" s="156">
        <f>交通費単価!O23</f>
        <v>13580</v>
      </c>
      <c r="G161" s="156">
        <f>交通費単価!S23</f>
        <v>13590</v>
      </c>
      <c r="H161" s="156">
        <f>交通費単価!W23</f>
        <v>13580</v>
      </c>
      <c r="I161" s="156">
        <f>交通費単価!AA23</f>
        <v>12817</v>
      </c>
      <c r="J161" s="156">
        <f>交通費単価!AE23</f>
        <v>12450</v>
      </c>
      <c r="K161" s="156">
        <f>交通費単価!AI23</f>
        <v>12408</v>
      </c>
      <c r="L161" s="156">
        <f>交通費単価!AM23</f>
        <v>12611</v>
      </c>
      <c r="M161" s="156">
        <f>交通費単価!AQ23</f>
        <v>12792</v>
      </c>
    </row>
    <row r="162" spans="1:14" x14ac:dyDescent="0.2">
      <c r="A162" s="173" t="s">
        <v>302</v>
      </c>
      <c r="B162" s="169" t="s">
        <v>299</v>
      </c>
      <c r="C162" s="53">
        <f>C7*C160/1000</f>
        <v>10167.48</v>
      </c>
      <c r="D162" s="53">
        <f t="shared" ref="D162:H162" si="111">D7*D160/1000</f>
        <v>10326.08</v>
      </c>
      <c r="E162" s="53">
        <f t="shared" si="111"/>
        <v>10728.68</v>
      </c>
      <c r="F162" s="53">
        <f t="shared" si="111"/>
        <v>10241.577920000002</v>
      </c>
      <c r="G162" s="53">
        <f t="shared" si="111"/>
        <v>9974.7199999999993</v>
      </c>
      <c r="H162" s="53">
        <f t="shared" si="111"/>
        <v>10362.68</v>
      </c>
      <c r="I162" s="53">
        <f t="shared" ref="I162:J162" si="112">I7*I160/1000</f>
        <v>9822.6335409999992</v>
      </c>
      <c r="J162" s="53">
        <f t="shared" si="112"/>
        <v>9248.25</v>
      </c>
      <c r="K162" s="53">
        <f t="shared" ref="K162:L162" si="113">K7*K160/1000</f>
        <v>8300.7960000000003</v>
      </c>
      <c r="L162" s="53">
        <f t="shared" si="113"/>
        <v>8059.9727880000009</v>
      </c>
      <c r="M162" s="53">
        <f t="shared" ref="M162" si="114">M7*M160/1000</f>
        <v>5164.7557159999997</v>
      </c>
    </row>
    <row r="163" spans="1:14" x14ac:dyDescent="0.2">
      <c r="A163" s="56"/>
      <c r="B163" s="170" t="s">
        <v>300</v>
      </c>
      <c r="C163" s="55">
        <f>C8*C161/1000</f>
        <v>3295</v>
      </c>
      <c r="D163" s="55">
        <f t="shared" ref="D163:H163" si="115">D8*D161/1000</f>
        <v>3097.3</v>
      </c>
      <c r="E163" s="55">
        <f t="shared" si="115"/>
        <v>3176.38</v>
      </c>
      <c r="F163" s="55">
        <f t="shared" si="115"/>
        <v>3004.6700599999999</v>
      </c>
      <c r="G163" s="55">
        <f t="shared" si="115"/>
        <v>2935.44</v>
      </c>
      <c r="H163" s="55">
        <f t="shared" si="115"/>
        <v>2824.64</v>
      </c>
      <c r="I163" s="55">
        <f t="shared" ref="I163:J163" si="116">I8*I161/1000</f>
        <v>2781.2890000000002</v>
      </c>
      <c r="J163" s="55">
        <f t="shared" si="116"/>
        <v>2851.05</v>
      </c>
      <c r="K163" s="55">
        <f t="shared" ref="K163:L163" si="117">K8*K161/1000</f>
        <v>2779.3919999999998</v>
      </c>
      <c r="L163" s="55">
        <f t="shared" si="117"/>
        <v>2697.8586190000001</v>
      </c>
      <c r="M163" s="55">
        <f t="shared" ref="M163" si="118">M8*M161/1000</f>
        <v>1791.7498560000001</v>
      </c>
    </row>
    <row r="164" spans="1:14" x14ac:dyDescent="0.2">
      <c r="A164" s="78"/>
      <c r="B164" s="171" t="s">
        <v>301</v>
      </c>
      <c r="C164" s="68">
        <f>C162+C163</f>
        <v>13462.48</v>
      </c>
      <c r="D164" s="68">
        <f t="shared" ref="D164:H164" si="119">D162+D163</f>
        <v>13423.380000000001</v>
      </c>
      <c r="E164" s="68">
        <f t="shared" si="119"/>
        <v>13905.060000000001</v>
      </c>
      <c r="F164" s="68">
        <f t="shared" si="119"/>
        <v>13246.247980000002</v>
      </c>
      <c r="G164" s="68">
        <f t="shared" si="119"/>
        <v>12910.16</v>
      </c>
      <c r="H164" s="68">
        <f t="shared" si="119"/>
        <v>13187.32</v>
      </c>
      <c r="I164" s="68">
        <f t="shared" ref="I164:J164" si="120">I162+I163</f>
        <v>12603.922541</v>
      </c>
      <c r="J164" s="68">
        <f t="shared" si="120"/>
        <v>12099.3</v>
      </c>
      <c r="K164" s="68">
        <f t="shared" ref="K164:L164" si="121">K162+K163</f>
        <v>11080.188</v>
      </c>
      <c r="L164" s="68">
        <f t="shared" si="121"/>
        <v>10757.831407000001</v>
      </c>
      <c r="M164" s="68">
        <f t="shared" ref="M164" si="122">M162+M163</f>
        <v>6956.505572</v>
      </c>
    </row>
    <row r="165" spans="1:14" x14ac:dyDescent="0.2">
      <c r="A165" s="177" t="s">
        <v>303</v>
      </c>
      <c r="B165" s="174" t="s">
        <v>304</v>
      </c>
      <c r="C165" s="175">
        <f>ROUND(C167*C162/C164,0)</f>
        <v>8123</v>
      </c>
      <c r="D165" s="175">
        <f t="shared" ref="D165:H165" si="123">ROUND(D167*D162/D164,0)</f>
        <v>8532</v>
      </c>
      <c r="E165" s="175">
        <f t="shared" si="123"/>
        <v>8808</v>
      </c>
      <c r="F165" s="175">
        <f t="shared" si="123"/>
        <v>8313</v>
      </c>
      <c r="G165" s="175">
        <f t="shared" si="123"/>
        <v>8021</v>
      </c>
      <c r="H165" s="175">
        <f t="shared" si="123"/>
        <v>9332</v>
      </c>
      <c r="I165" s="175">
        <f t="shared" ref="I165:J165" si="124">ROUND(I167*I162/I164,0)</f>
        <v>10551</v>
      </c>
      <c r="J165" s="175">
        <f t="shared" si="124"/>
        <v>10959</v>
      </c>
      <c r="K165" s="175">
        <f t="shared" ref="K165:L165" si="125">ROUND(K167*K162/K164,0)</f>
        <v>10000</v>
      </c>
      <c r="L165" s="175">
        <f t="shared" si="125"/>
        <v>12098</v>
      </c>
      <c r="M165" s="175">
        <f t="shared" ref="M165" si="126">ROUND(M167*M162/M164,0)</f>
        <v>11978</v>
      </c>
    </row>
    <row r="166" spans="1:14" x14ac:dyDescent="0.2">
      <c r="A166" s="56"/>
      <c r="B166" s="176" t="s">
        <v>305</v>
      </c>
      <c r="C166" s="57">
        <f>C167-C165</f>
        <v>2632</v>
      </c>
      <c r="D166" s="57">
        <f t="shared" ref="D166:H166" si="127">D167-D165</f>
        <v>2559</v>
      </c>
      <c r="E166" s="57">
        <f t="shared" si="127"/>
        <v>2608</v>
      </c>
      <c r="F166" s="57">
        <f t="shared" si="127"/>
        <v>2439</v>
      </c>
      <c r="G166" s="57">
        <f t="shared" si="127"/>
        <v>2360</v>
      </c>
      <c r="H166" s="57">
        <f t="shared" si="127"/>
        <v>2544</v>
      </c>
      <c r="I166" s="57">
        <f t="shared" ref="I166:J166" si="128">I167-I165</f>
        <v>2988</v>
      </c>
      <c r="J166" s="57">
        <f t="shared" si="128"/>
        <v>3378</v>
      </c>
      <c r="K166" s="57">
        <f t="shared" ref="K166:L166" si="129">K167-K165</f>
        <v>3348</v>
      </c>
      <c r="L166" s="57">
        <f t="shared" si="129"/>
        <v>4049</v>
      </c>
      <c r="M166" s="57">
        <f t="shared" ref="M166" si="130">M167-M165</f>
        <v>4156</v>
      </c>
    </row>
    <row r="167" spans="1:14" x14ac:dyDescent="0.2">
      <c r="A167" s="78"/>
      <c r="B167" s="171" t="s">
        <v>306</v>
      </c>
      <c r="C167" s="68">
        <f>C98</f>
        <v>10755</v>
      </c>
      <c r="D167" s="68">
        <f t="shared" ref="D167:I167" si="131">D98</f>
        <v>11091</v>
      </c>
      <c r="E167" s="68">
        <f t="shared" si="131"/>
        <v>11416</v>
      </c>
      <c r="F167" s="68">
        <f t="shared" si="131"/>
        <v>10752</v>
      </c>
      <c r="G167" s="68">
        <f t="shared" si="131"/>
        <v>10381</v>
      </c>
      <c r="H167" s="68">
        <f t="shared" si="131"/>
        <v>11876</v>
      </c>
      <c r="I167" s="68">
        <f t="shared" si="131"/>
        <v>13539</v>
      </c>
      <c r="J167" s="68">
        <f t="shared" ref="J167:K167" si="132">J98</f>
        <v>14337</v>
      </c>
      <c r="K167" s="68">
        <f t="shared" si="132"/>
        <v>13348</v>
      </c>
      <c r="L167" s="68">
        <f t="shared" ref="L167:M167" si="133">L98</f>
        <v>16147</v>
      </c>
      <c r="M167" s="68">
        <f t="shared" si="133"/>
        <v>16134</v>
      </c>
    </row>
    <row r="169" spans="1:14" x14ac:dyDescent="0.2">
      <c r="A169" t="s">
        <v>214</v>
      </c>
      <c r="C169" s="122" t="s">
        <v>210</v>
      </c>
      <c r="D169" s="122" t="s">
        <v>70</v>
      </c>
      <c r="E169" s="123" t="s">
        <v>67</v>
      </c>
      <c r="F169" s="122" t="s">
        <v>61</v>
      </c>
      <c r="G169" s="122" t="s">
        <v>60</v>
      </c>
      <c r="H169" s="122" t="s">
        <v>75</v>
      </c>
      <c r="I169" s="122" t="s">
        <v>76</v>
      </c>
      <c r="J169" s="49" t="s">
        <v>481</v>
      </c>
      <c r="K169" s="49" t="s">
        <v>579</v>
      </c>
      <c r="L169" s="601" t="s">
        <v>598</v>
      </c>
      <c r="M169" s="601" t="s">
        <v>594</v>
      </c>
    </row>
    <row r="170" spans="1:14" x14ac:dyDescent="0.2">
      <c r="B170" s="45" t="s">
        <v>251</v>
      </c>
      <c r="C170" s="53">
        <f>C171+C172</f>
        <v>5929</v>
      </c>
      <c r="D170" s="53">
        <f t="shared" ref="D170:H170" si="134">D171+D172</f>
        <v>6145</v>
      </c>
      <c r="E170" s="53">
        <f t="shared" si="134"/>
        <v>6081</v>
      </c>
      <c r="F170" s="53">
        <f t="shared" si="134"/>
        <v>5677</v>
      </c>
      <c r="G170" s="53">
        <f t="shared" si="134"/>
        <v>5599</v>
      </c>
      <c r="H170" s="53">
        <f t="shared" si="134"/>
        <v>6359</v>
      </c>
      <c r="I170" s="53">
        <f t="shared" ref="I170:J170" si="135">I171+I172</f>
        <v>7350</v>
      </c>
      <c r="J170" s="53">
        <f t="shared" si="135"/>
        <v>7730</v>
      </c>
      <c r="K170" s="53">
        <f t="shared" ref="K170:L170" si="136">K171+K172</f>
        <v>6970</v>
      </c>
      <c r="L170" s="53">
        <f t="shared" si="136"/>
        <v>8964</v>
      </c>
      <c r="M170" s="53">
        <f t="shared" ref="M170" si="137">M171+M172</f>
        <v>9073</v>
      </c>
    </row>
    <row r="171" spans="1:14" x14ac:dyDescent="0.2">
      <c r="B171" s="622" t="s">
        <v>206</v>
      </c>
      <c r="C171" s="623">
        <f>ROUND(C165*C113/C131,0)</f>
        <v>4402</v>
      </c>
      <c r="D171" s="623">
        <f t="shared" ref="D171:H171" si="138">ROUND(D165*D113/D131,0)</f>
        <v>4721</v>
      </c>
      <c r="E171" s="623">
        <f t="shared" si="138"/>
        <v>4622</v>
      </c>
      <c r="F171" s="623">
        <f t="shared" si="138"/>
        <v>4351</v>
      </c>
      <c r="G171" s="623">
        <f t="shared" si="138"/>
        <v>4289</v>
      </c>
      <c r="H171" s="623">
        <f t="shared" si="138"/>
        <v>4888</v>
      </c>
      <c r="I171" s="623">
        <f t="shared" ref="I171:J171" si="139">ROUND(I165*I113/I131,0)</f>
        <v>5635</v>
      </c>
      <c r="J171" s="623">
        <f t="shared" si="139"/>
        <v>5792</v>
      </c>
      <c r="K171" s="623">
        <f t="shared" ref="K171:L171" si="140">ROUND(K165*K113/K131,0)</f>
        <v>5162</v>
      </c>
      <c r="L171" s="623">
        <f t="shared" si="140"/>
        <v>6810</v>
      </c>
      <c r="M171" s="623">
        <f t="shared" ref="M171" si="141">ROUND(M165*M113/M131,0)</f>
        <v>6789</v>
      </c>
      <c r="N171" t="s">
        <v>631</v>
      </c>
    </row>
    <row r="172" spans="1:14" x14ac:dyDescent="0.2">
      <c r="B172" s="125" t="s">
        <v>207</v>
      </c>
      <c r="C172" s="55">
        <f>ROUND(C166*C114/C132,0)</f>
        <v>1527</v>
      </c>
      <c r="D172" s="55">
        <f t="shared" ref="D172:H172" si="142">ROUND(D166*D114/D132,0)</f>
        <v>1424</v>
      </c>
      <c r="E172" s="55">
        <f t="shared" si="142"/>
        <v>1459</v>
      </c>
      <c r="F172" s="55">
        <f t="shared" si="142"/>
        <v>1326</v>
      </c>
      <c r="G172" s="55">
        <f t="shared" si="142"/>
        <v>1310</v>
      </c>
      <c r="H172" s="55">
        <f t="shared" si="142"/>
        <v>1471</v>
      </c>
      <c r="I172" s="55">
        <f t="shared" ref="I172:J172" si="143">ROUND(I166*I114/I132,0)</f>
        <v>1715</v>
      </c>
      <c r="J172" s="55">
        <f t="shared" si="143"/>
        <v>1938</v>
      </c>
      <c r="K172" s="55">
        <f t="shared" ref="K172:L172" si="144">ROUND(K166*K114/K132,0)</f>
        <v>1808</v>
      </c>
      <c r="L172" s="55">
        <f t="shared" si="144"/>
        <v>2154</v>
      </c>
      <c r="M172" s="55">
        <f t="shared" ref="M172" si="145">ROUND(M166*M114/M132,0)</f>
        <v>2284</v>
      </c>
    </row>
    <row r="173" spans="1:14" x14ac:dyDescent="0.2">
      <c r="B173" s="45" t="s">
        <v>252</v>
      </c>
      <c r="C173" s="53">
        <f>C174+C175</f>
        <v>4826</v>
      </c>
      <c r="D173" s="53">
        <f t="shared" ref="D173:H173" si="146">D174+D175</f>
        <v>4946</v>
      </c>
      <c r="E173" s="53">
        <f t="shared" si="146"/>
        <v>5335</v>
      </c>
      <c r="F173" s="53">
        <f t="shared" si="146"/>
        <v>5075</v>
      </c>
      <c r="G173" s="53">
        <f t="shared" si="146"/>
        <v>4782</v>
      </c>
      <c r="H173" s="53">
        <f t="shared" si="146"/>
        <v>5517</v>
      </c>
      <c r="I173" s="53">
        <f t="shared" ref="I173:J173" si="147">I174+I175</f>
        <v>6189</v>
      </c>
      <c r="J173" s="53">
        <f t="shared" si="147"/>
        <v>6607</v>
      </c>
      <c r="K173" s="53">
        <f t="shared" ref="K173:L173" si="148">K174+K175</f>
        <v>6378</v>
      </c>
      <c r="L173" s="53">
        <f t="shared" si="148"/>
        <v>7183</v>
      </c>
      <c r="M173" s="53">
        <f t="shared" ref="M173" si="149">M174+M175</f>
        <v>7061</v>
      </c>
    </row>
    <row r="174" spans="1:14" x14ac:dyDescent="0.2">
      <c r="B174" s="124" t="s">
        <v>206</v>
      </c>
      <c r="C174" s="55">
        <f>ROUND(C165*C122/C131,0)</f>
        <v>3721</v>
      </c>
      <c r="D174" s="55">
        <f t="shared" ref="D174:H174" si="150">ROUND(D165*D122/D131,0)</f>
        <v>3811</v>
      </c>
      <c r="E174" s="55">
        <f t="shared" si="150"/>
        <v>4186</v>
      </c>
      <c r="F174" s="55">
        <f t="shared" si="150"/>
        <v>3962</v>
      </c>
      <c r="G174" s="55">
        <f t="shared" si="150"/>
        <v>3732</v>
      </c>
      <c r="H174" s="55">
        <f t="shared" si="150"/>
        <v>4444</v>
      </c>
      <c r="I174" s="55">
        <f t="shared" ref="I174:J174" si="151">ROUND(I165*I122/I131,0)</f>
        <v>4916</v>
      </c>
      <c r="J174" s="55">
        <f t="shared" si="151"/>
        <v>5167</v>
      </c>
      <c r="K174" s="55">
        <f t="shared" ref="K174:L174" si="152">ROUND(K165*K122/K131,0)</f>
        <v>4838</v>
      </c>
      <c r="L174" s="55">
        <f t="shared" si="152"/>
        <v>5288</v>
      </c>
      <c r="M174" s="55">
        <f t="shared" ref="M174" si="153">ROUND(M165*M122/M131,0)</f>
        <v>5189</v>
      </c>
    </row>
    <row r="175" spans="1:14" x14ac:dyDescent="0.2">
      <c r="B175" s="126" t="s">
        <v>207</v>
      </c>
      <c r="C175" s="60">
        <f>ROUND(C166*C123/C132,0)</f>
        <v>1105</v>
      </c>
      <c r="D175" s="60">
        <f t="shared" ref="D175:H175" si="154">ROUND(D166*D123/D132,0)</f>
        <v>1135</v>
      </c>
      <c r="E175" s="60">
        <f t="shared" si="154"/>
        <v>1149</v>
      </c>
      <c r="F175" s="60">
        <f t="shared" si="154"/>
        <v>1113</v>
      </c>
      <c r="G175" s="60">
        <f t="shared" si="154"/>
        <v>1050</v>
      </c>
      <c r="H175" s="60">
        <f t="shared" si="154"/>
        <v>1073</v>
      </c>
      <c r="I175" s="60">
        <f t="shared" ref="I175:J175" si="155">ROUND(I166*I123/I132,0)</f>
        <v>1273</v>
      </c>
      <c r="J175" s="60">
        <f t="shared" si="155"/>
        <v>1440</v>
      </c>
      <c r="K175" s="60">
        <f t="shared" ref="K175:L175" si="156">ROUND(K166*K123/K132,0)</f>
        <v>1540</v>
      </c>
      <c r="L175" s="60">
        <f t="shared" si="156"/>
        <v>1895</v>
      </c>
      <c r="M175" s="60">
        <f t="shared" ref="M175" si="157">ROUND(M166*M123/M132,0)</f>
        <v>1872</v>
      </c>
    </row>
    <row r="176" spans="1:14" x14ac:dyDescent="0.2">
      <c r="B176" s="614" t="s">
        <v>627</v>
      </c>
      <c r="C176" s="617">
        <f>C170+C173-地域観光消費2!D42</f>
        <v>0</v>
      </c>
      <c r="D176" s="617">
        <f>D170+D173-地域観光消費2!E42</f>
        <v>0</v>
      </c>
      <c r="E176" s="617">
        <f>E170+E173-地域観光消費2!F42</f>
        <v>0</v>
      </c>
      <c r="F176" s="617">
        <f>F170+F173-地域観光消費2!G42</f>
        <v>0</v>
      </c>
      <c r="G176" s="617">
        <f>G170+G173-地域観光消費2!H42</f>
        <v>0</v>
      </c>
      <c r="H176" s="617">
        <f>H170+H173-地域観光消費2!I42</f>
        <v>0</v>
      </c>
      <c r="I176" s="617">
        <f>I170+I173-地域観光消費2!J42</f>
        <v>0</v>
      </c>
      <c r="J176" s="617">
        <f>J170+J173-地域観光消費2!K42</f>
        <v>0</v>
      </c>
      <c r="K176" s="617">
        <f>K170+K173-地域観光消費2!L42</f>
        <v>0</v>
      </c>
      <c r="L176" s="617">
        <f>L170+L173-地域観光消費2!M42</f>
        <v>0</v>
      </c>
      <c r="M176" s="617">
        <f>M170+M173-地域観光消費2!N42</f>
        <v>0</v>
      </c>
    </row>
    <row r="179" spans="1:14" x14ac:dyDescent="0.2">
      <c r="A179" t="s">
        <v>215</v>
      </c>
      <c r="C179" s="122" t="s">
        <v>210</v>
      </c>
      <c r="D179" s="122" t="s">
        <v>70</v>
      </c>
      <c r="E179" s="123" t="s">
        <v>67</v>
      </c>
      <c r="F179" s="122" t="s">
        <v>61</v>
      </c>
      <c r="G179" s="122" t="s">
        <v>60</v>
      </c>
      <c r="H179" s="122" t="s">
        <v>75</v>
      </c>
      <c r="I179" s="122" t="s">
        <v>76</v>
      </c>
      <c r="J179" s="49" t="s">
        <v>481</v>
      </c>
      <c r="K179" s="49" t="s">
        <v>579</v>
      </c>
      <c r="L179" s="601" t="s">
        <v>599</v>
      </c>
      <c r="M179" s="707" t="s">
        <v>663</v>
      </c>
    </row>
    <row r="180" spans="1:14" x14ac:dyDescent="0.2">
      <c r="B180" s="45" t="s">
        <v>251</v>
      </c>
      <c r="C180" s="53">
        <f>C181+C182</f>
        <v>11438</v>
      </c>
      <c r="D180" s="53">
        <f t="shared" ref="D180:H180" si="158">D181+D182</f>
        <v>11143</v>
      </c>
      <c r="E180" s="53">
        <f t="shared" si="158"/>
        <v>11208</v>
      </c>
      <c r="F180" s="53">
        <f t="shared" si="158"/>
        <v>10490</v>
      </c>
      <c r="G180" s="53">
        <f t="shared" si="158"/>
        <v>10195</v>
      </c>
      <c r="H180" s="53">
        <f t="shared" si="158"/>
        <v>10941</v>
      </c>
      <c r="I180" s="53">
        <f t="shared" ref="I180:J180" si="159">I181+I182</f>
        <v>11861</v>
      </c>
      <c r="J180" s="53">
        <f t="shared" si="159"/>
        <v>12259</v>
      </c>
      <c r="K180" s="53">
        <f t="shared" ref="K180:L180" si="160">K181+K182</f>
        <v>11437</v>
      </c>
      <c r="L180" s="53">
        <f t="shared" si="160"/>
        <v>13745</v>
      </c>
      <c r="M180" s="53">
        <f t="shared" ref="M180" si="161">M181+M182</f>
        <v>10513</v>
      </c>
    </row>
    <row r="181" spans="1:14" x14ac:dyDescent="0.2">
      <c r="B181" s="622" t="s">
        <v>206</v>
      </c>
      <c r="C181" s="623">
        <f>ROUND(C101*C113/C131,0)</f>
        <v>9809</v>
      </c>
      <c r="D181" s="623">
        <f t="shared" ref="D181:I181" si="162">ROUND(D101*D113/D131,0)</f>
        <v>9745</v>
      </c>
      <c r="E181" s="623">
        <f t="shared" si="162"/>
        <v>9650</v>
      </c>
      <c r="F181" s="623">
        <f t="shared" si="162"/>
        <v>9115</v>
      </c>
      <c r="G181" s="623">
        <f t="shared" si="162"/>
        <v>8913</v>
      </c>
      <c r="H181" s="623">
        <f t="shared" si="162"/>
        <v>9541</v>
      </c>
      <c r="I181" s="623">
        <f t="shared" si="162"/>
        <v>10359</v>
      </c>
      <c r="J181" s="623">
        <f t="shared" ref="J181:K181" si="163">ROUND(J101*J113/J131,0)</f>
        <v>10714</v>
      </c>
      <c r="K181" s="623">
        <f t="shared" si="163"/>
        <v>10124</v>
      </c>
      <c r="L181" s="623">
        <f t="shared" ref="L181:M181" si="164">ROUND(L101*L113/L131,0)</f>
        <v>12326</v>
      </c>
      <c r="M181" s="623">
        <f t="shared" si="164"/>
        <v>9393</v>
      </c>
      <c r="N181" t="s">
        <v>631</v>
      </c>
    </row>
    <row r="182" spans="1:14" x14ac:dyDescent="0.2">
      <c r="B182" s="125" t="s">
        <v>207</v>
      </c>
      <c r="C182" s="55">
        <f>ROUND(C102*C114/C132,0)</f>
        <v>1629</v>
      </c>
      <c r="D182" s="55">
        <f t="shared" ref="D182:I182" si="165">ROUND(D102*D114/D132,0)</f>
        <v>1398</v>
      </c>
      <c r="E182" s="55">
        <f t="shared" si="165"/>
        <v>1558</v>
      </c>
      <c r="F182" s="55">
        <f t="shared" si="165"/>
        <v>1375</v>
      </c>
      <c r="G182" s="55">
        <f t="shared" si="165"/>
        <v>1282</v>
      </c>
      <c r="H182" s="55">
        <f t="shared" si="165"/>
        <v>1400</v>
      </c>
      <c r="I182" s="55">
        <f t="shared" si="165"/>
        <v>1502</v>
      </c>
      <c r="J182" s="55">
        <f t="shared" ref="J182:K182" si="166">ROUND(J102*J114/J132,0)</f>
        <v>1545</v>
      </c>
      <c r="K182" s="55">
        <f t="shared" si="166"/>
        <v>1313</v>
      </c>
      <c r="L182" s="55">
        <f t="shared" ref="L182:M182" si="167">ROUND(L102*L114/L132,0)</f>
        <v>1419</v>
      </c>
      <c r="M182" s="55">
        <f t="shared" si="167"/>
        <v>1120</v>
      </c>
    </row>
    <row r="183" spans="1:14" x14ac:dyDescent="0.2">
      <c r="B183" s="45" t="s">
        <v>252</v>
      </c>
      <c r="C183" s="53">
        <f>C184+C185</f>
        <v>9473</v>
      </c>
      <c r="D183" s="53">
        <f t="shared" ref="D183:H183" si="168">D184+D185</f>
        <v>8980</v>
      </c>
      <c r="E183" s="53">
        <f t="shared" si="168"/>
        <v>9967</v>
      </c>
      <c r="F183" s="53">
        <f t="shared" si="168"/>
        <v>9454</v>
      </c>
      <c r="G183" s="53">
        <f t="shared" si="168"/>
        <v>8784</v>
      </c>
      <c r="H183" s="53">
        <f t="shared" si="168"/>
        <v>9694</v>
      </c>
      <c r="I183" s="53">
        <f t="shared" ref="I183:J183" si="169">I184+I185</f>
        <v>10150</v>
      </c>
      <c r="J183" s="53">
        <f t="shared" si="169"/>
        <v>10707</v>
      </c>
      <c r="K183" s="53">
        <f t="shared" ref="K183:L183" si="170">K184+K185</f>
        <v>10608</v>
      </c>
      <c r="L183" s="53">
        <f t="shared" si="170"/>
        <v>10821</v>
      </c>
      <c r="M183" s="53">
        <f t="shared" ref="M183" si="171">M184+M185</f>
        <v>8097</v>
      </c>
    </row>
    <row r="184" spans="1:14" x14ac:dyDescent="0.2">
      <c r="B184" s="124" t="s">
        <v>206</v>
      </c>
      <c r="C184" s="55">
        <f>ROUND(C101*C122/C131,0)</f>
        <v>8293</v>
      </c>
      <c r="D184" s="55">
        <f t="shared" ref="D184:I184" si="172">ROUND(D101*D122/D131,0)</f>
        <v>7866</v>
      </c>
      <c r="E184" s="55">
        <f t="shared" si="172"/>
        <v>8740</v>
      </c>
      <c r="F184" s="55">
        <f t="shared" si="172"/>
        <v>8299</v>
      </c>
      <c r="G184" s="55">
        <f t="shared" si="172"/>
        <v>7757</v>
      </c>
      <c r="H184" s="55">
        <f t="shared" si="172"/>
        <v>8672</v>
      </c>
      <c r="I184" s="55">
        <f t="shared" si="172"/>
        <v>9036</v>
      </c>
      <c r="J184" s="55">
        <f t="shared" ref="J184:K184" si="173">ROUND(J101*J122/J131,0)</f>
        <v>9559</v>
      </c>
      <c r="K184" s="55">
        <f t="shared" si="173"/>
        <v>9489</v>
      </c>
      <c r="L184" s="55">
        <f t="shared" ref="L184:M184" si="174">ROUND(L101*L122/L131,0)</f>
        <v>9573</v>
      </c>
      <c r="M184" s="55">
        <f t="shared" si="174"/>
        <v>7179</v>
      </c>
    </row>
    <row r="185" spans="1:14" x14ac:dyDescent="0.2">
      <c r="B185" s="126" t="s">
        <v>207</v>
      </c>
      <c r="C185" s="60">
        <f>ROUND(C102*C123/C132,0)</f>
        <v>1180</v>
      </c>
      <c r="D185" s="60">
        <f t="shared" ref="D185:I185" si="175">ROUND(D102*D123/D132,0)</f>
        <v>1114</v>
      </c>
      <c r="E185" s="60">
        <f t="shared" si="175"/>
        <v>1227</v>
      </c>
      <c r="F185" s="60">
        <f t="shared" si="175"/>
        <v>1155</v>
      </c>
      <c r="G185" s="60">
        <f t="shared" si="175"/>
        <v>1027</v>
      </c>
      <c r="H185" s="60">
        <f t="shared" si="175"/>
        <v>1022</v>
      </c>
      <c r="I185" s="60">
        <f t="shared" si="175"/>
        <v>1114</v>
      </c>
      <c r="J185" s="60">
        <f t="shared" ref="J185:K185" si="176">ROUND(J102*J123/J132,0)</f>
        <v>1148</v>
      </c>
      <c r="K185" s="60">
        <f t="shared" si="176"/>
        <v>1119</v>
      </c>
      <c r="L185" s="60">
        <f t="shared" ref="L185:M185" si="177">ROUND(L102*L123/L132,0)</f>
        <v>1248</v>
      </c>
      <c r="M185" s="60">
        <f t="shared" si="177"/>
        <v>918</v>
      </c>
    </row>
    <row r="186" spans="1:14" x14ac:dyDescent="0.2">
      <c r="B186" s="614" t="s">
        <v>627</v>
      </c>
      <c r="C186" s="615">
        <f>C180+C183-地域観光消費2!D43</f>
        <v>0</v>
      </c>
      <c r="D186" s="615">
        <f>D180+D183-地域観光消費2!E43</f>
        <v>0</v>
      </c>
      <c r="E186" s="615">
        <f>E180+E183-地域観光消費2!F43</f>
        <v>0</v>
      </c>
      <c r="F186" s="615">
        <f>F180+F183-地域観光消費2!G43</f>
        <v>0</v>
      </c>
      <c r="G186" s="615">
        <f>G180+G183-地域観光消費2!H43</f>
        <v>0</v>
      </c>
      <c r="H186" s="615">
        <f>H180+H183-地域観光消費2!I43</f>
        <v>0</v>
      </c>
      <c r="I186" s="615">
        <f>I180+I183-地域観光消費2!J43</f>
        <v>0</v>
      </c>
      <c r="J186" s="615">
        <f>J180+J183-地域観光消費2!K43</f>
        <v>0</v>
      </c>
      <c r="K186" s="615">
        <f>K180+K183-地域観光消費2!L43</f>
        <v>0</v>
      </c>
      <c r="L186" s="615">
        <f>L180+L183-地域観光消費2!M43</f>
        <v>0</v>
      </c>
      <c r="M186" s="615">
        <f>M180+M183-地域観光消費2!N43</f>
        <v>0</v>
      </c>
    </row>
    <row r="187" spans="1:14" x14ac:dyDescent="0.2">
      <c r="A187" s="111" t="s">
        <v>468</v>
      </c>
      <c r="F187" s="248" t="s">
        <v>626</v>
      </c>
      <c r="K187" s="184" t="s">
        <v>209</v>
      </c>
    </row>
    <row r="188" spans="1:14" x14ac:dyDescent="0.2">
      <c r="A188" s="752" t="s">
        <v>467</v>
      </c>
      <c r="B188" s="752"/>
      <c r="C188" s="75" t="s">
        <v>210</v>
      </c>
      <c r="D188" s="75" t="s">
        <v>345</v>
      </c>
      <c r="E188" s="75" t="s">
        <v>346</v>
      </c>
      <c r="F188" s="75" t="s">
        <v>347</v>
      </c>
      <c r="G188" s="75" t="s">
        <v>348</v>
      </c>
      <c r="H188" s="75" t="s">
        <v>349</v>
      </c>
      <c r="I188" s="75" t="s">
        <v>360</v>
      </c>
      <c r="J188" s="75" t="s">
        <v>490</v>
      </c>
      <c r="K188" s="75" t="s">
        <v>577</v>
      </c>
      <c r="L188" s="79" t="s">
        <v>599</v>
      </c>
      <c r="M188" s="707" t="s">
        <v>663</v>
      </c>
    </row>
    <row r="189" spans="1:14" x14ac:dyDescent="0.2">
      <c r="A189" s="45" t="s">
        <v>458</v>
      </c>
      <c r="B189" s="45" t="s">
        <v>456</v>
      </c>
      <c r="C189" s="67">
        <f>C171+C174</f>
        <v>8123</v>
      </c>
      <c r="D189" s="67">
        <f t="shared" ref="D189:I189" si="178">D171+D174</f>
        <v>8532</v>
      </c>
      <c r="E189" s="67">
        <f t="shared" si="178"/>
        <v>8808</v>
      </c>
      <c r="F189" s="67">
        <f t="shared" si="178"/>
        <v>8313</v>
      </c>
      <c r="G189" s="67">
        <f t="shared" si="178"/>
        <v>8021</v>
      </c>
      <c r="H189" s="67">
        <f t="shared" si="178"/>
        <v>9332</v>
      </c>
      <c r="I189" s="67">
        <f t="shared" si="178"/>
        <v>10551</v>
      </c>
      <c r="J189" s="67">
        <f t="shared" ref="J189:K189" si="179">J171+J174</f>
        <v>10959</v>
      </c>
      <c r="K189" s="67">
        <f t="shared" si="179"/>
        <v>10000</v>
      </c>
      <c r="L189" s="67">
        <f t="shared" ref="L189:M189" si="180">L171+L174</f>
        <v>12098</v>
      </c>
      <c r="M189" s="67">
        <f t="shared" si="180"/>
        <v>11978</v>
      </c>
    </row>
    <row r="190" spans="1:14" x14ac:dyDescent="0.2">
      <c r="A190" s="56"/>
      <c r="B190" s="56" t="s">
        <v>457</v>
      </c>
      <c r="C190" s="77">
        <f>C181+C184</f>
        <v>18102</v>
      </c>
      <c r="D190" s="77">
        <f t="shared" ref="D190:I190" si="181">D181+D184</f>
        <v>17611</v>
      </c>
      <c r="E190" s="77">
        <f t="shared" si="181"/>
        <v>18390</v>
      </c>
      <c r="F190" s="77">
        <f t="shared" si="181"/>
        <v>17414</v>
      </c>
      <c r="G190" s="77">
        <f t="shared" si="181"/>
        <v>16670</v>
      </c>
      <c r="H190" s="77">
        <f t="shared" si="181"/>
        <v>18213</v>
      </c>
      <c r="I190" s="77">
        <f t="shared" si="181"/>
        <v>19395</v>
      </c>
      <c r="J190" s="77">
        <f t="shared" ref="J190:K190" si="182">J181+J184</f>
        <v>20273</v>
      </c>
      <c r="K190" s="77">
        <f t="shared" si="182"/>
        <v>19613</v>
      </c>
      <c r="L190" s="77">
        <f t="shared" ref="L190:M190" si="183">L181+L184</f>
        <v>21899</v>
      </c>
      <c r="M190" s="77">
        <f t="shared" si="183"/>
        <v>16572</v>
      </c>
    </row>
    <row r="191" spans="1:14" x14ac:dyDescent="0.2">
      <c r="A191" s="78"/>
      <c r="B191" s="75" t="s">
        <v>455</v>
      </c>
      <c r="C191" s="301">
        <f>SUM(C189:C190)</f>
        <v>26225</v>
      </c>
      <c r="D191" s="301">
        <f t="shared" ref="D191:I191" si="184">SUM(D189:D190)</f>
        <v>26143</v>
      </c>
      <c r="E191" s="301">
        <f t="shared" si="184"/>
        <v>27198</v>
      </c>
      <c r="F191" s="301">
        <f t="shared" si="184"/>
        <v>25727</v>
      </c>
      <c r="G191" s="301">
        <f t="shared" si="184"/>
        <v>24691</v>
      </c>
      <c r="H191" s="301">
        <f t="shared" si="184"/>
        <v>27545</v>
      </c>
      <c r="I191" s="301">
        <f t="shared" si="184"/>
        <v>29946</v>
      </c>
      <c r="J191" s="301">
        <f t="shared" ref="J191:K191" si="185">SUM(J189:J190)</f>
        <v>31232</v>
      </c>
      <c r="K191" s="301">
        <f t="shared" si="185"/>
        <v>29613</v>
      </c>
      <c r="L191" s="301">
        <f t="shared" ref="L191:M191" si="186">SUM(L189:L190)</f>
        <v>33997</v>
      </c>
      <c r="M191" s="301">
        <f t="shared" si="186"/>
        <v>28550</v>
      </c>
    </row>
    <row r="192" spans="1:14" x14ac:dyDescent="0.2">
      <c r="A192" s="45" t="s">
        <v>459</v>
      </c>
      <c r="B192" s="45" t="s">
        <v>460</v>
      </c>
      <c r="C192" s="67">
        <f>C143+C151</f>
        <v>1404</v>
      </c>
      <c r="D192" s="67">
        <f t="shared" ref="D192:I192" si="187">D143+D151</f>
        <v>1286</v>
      </c>
      <c r="E192" s="67">
        <f t="shared" si="187"/>
        <v>1566</v>
      </c>
      <c r="F192" s="67">
        <f t="shared" si="187"/>
        <v>1456</v>
      </c>
      <c r="G192" s="67">
        <f t="shared" si="187"/>
        <v>1431</v>
      </c>
      <c r="H192" s="67">
        <f t="shared" si="187"/>
        <v>1222</v>
      </c>
      <c r="I192" s="67">
        <f t="shared" si="187"/>
        <v>1254</v>
      </c>
      <c r="J192" s="67">
        <f t="shared" ref="J192:K192" si="188">J143+J151</f>
        <v>1421</v>
      </c>
      <c r="K192" s="67">
        <f t="shared" si="188"/>
        <v>1473</v>
      </c>
      <c r="L192" s="67">
        <f t="shared" ref="L192:M192" si="189">L143+L151</f>
        <v>1736</v>
      </c>
      <c r="M192" s="67">
        <f t="shared" si="189"/>
        <v>856</v>
      </c>
    </row>
    <row r="193" spans="1:13" x14ac:dyDescent="0.2">
      <c r="A193" s="56"/>
      <c r="B193" s="56" t="s">
        <v>456</v>
      </c>
      <c r="C193" s="77">
        <f>C172+C175</f>
        <v>2632</v>
      </c>
      <c r="D193" s="77">
        <f t="shared" ref="D193:I193" si="190">D172+D175</f>
        <v>2559</v>
      </c>
      <c r="E193" s="77">
        <f t="shared" si="190"/>
        <v>2608</v>
      </c>
      <c r="F193" s="77">
        <f t="shared" si="190"/>
        <v>2439</v>
      </c>
      <c r="G193" s="77">
        <f t="shared" si="190"/>
        <v>2360</v>
      </c>
      <c r="H193" s="77">
        <f t="shared" si="190"/>
        <v>2544</v>
      </c>
      <c r="I193" s="77">
        <f t="shared" si="190"/>
        <v>2988</v>
      </c>
      <c r="J193" s="77">
        <f t="shared" ref="J193:K193" si="191">J172+J175</f>
        <v>3378</v>
      </c>
      <c r="K193" s="77">
        <f t="shared" si="191"/>
        <v>3348</v>
      </c>
      <c r="L193" s="77">
        <f t="shared" ref="L193:M193" si="192">L172+L175</f>
        <v>4049</v>
      </c>
      <c r="M193" s="77">
        <f t="shared" si="192"/>
        <v>4156</v>
      </c>
    </row>
    <row r="194" spans="1:13" x14ac:dyDescent="0.2">
      <c r="A194" s="56"/>
      <c r="B194" s="56" t="s">
        <v>457</v>
      </c>
      <c r="C194" s="77">
        <f>C182+C185</f>
        <v>2809</v>
      </c>
      <c r="D194" s="77">
        <f t="shared" ref="D194:I194" si="193">D182+D185</f>
        <v>2512</v>
      </c>
      <c r="E194" s="77">
        <f t="shared" si="193"/>
        <v>2785</v>
      </c>
      <c r="F194" s="77">
        <f t="shared" si="193"/>
        <v>2530</v>
      </c>
      <c r="G194" s="77">
        <f t="shared" si="193"/>
        <v>2309</v>
      </c>
      <c r="H194" s="77">
        <f t="shared" si="193"/>
        <v>2422</v>
      </c>
      <c r="I194" s="77">
        <f t="shared" si="193"/>
        <v>2616</v>
      </c>
      <c r="J194" s="77">
        <f t="shared" ref="J194:K194" si="194">J182+J185</f>
        <v>2693</v>
      </c>
      <c r="K194" s="77">
        <f t="shared" si="194"/>
        <v>2432</v>
      </c>
      <c r="L194" s="77">
        <f t="shared" ref="L194:M194" si="195">L182+L185</f>
        <v>2667</v>
      </c>
      <c r="M194" s="77">
        <f t="shared" si="195"/>
        <v>2038</v>
      </c>
    </row>
    <row r="195" spans="1:13" x14ac:dyDescent="0.2">
      <c r="A195" s="78"/>
      <c r="B195" s="75" t="s">
        <v>455</v>
      </c>
      <c r="C195" s="301">
        <f>SUM(C192:C194)</f>
        <v>6845</v>
      </c>
      <c r="D195" s="301">
        <f t="shared" ref="D195:I195" si="196">SUM(D192:D194)</f>
        <v>6357</v>
      </c>
      <c r="E195" s="301">
        <f t="shared" si="196"/>
        <v>6959</v>
      </c>
      <c r="F195" s="301">
        <f t="shared" si="196"/>
        <v>6425</v>
      </c>
      <c r="G195" s="301">
        <f t="shared" si="196"/>
        <v>6100</v>
      </c>
      <c r="H195" s="301">
        <f t="shared" si="196"/>
        <v>6188</v>
      </c>
      <c r="I195" s="301">
        <f t="shared" si="196"/>
        <v>6858</v>
      </c>
      <c r="J195" s="301">
        <f t="shared" ref="J195:K195" si="197">SUM(J192:J194)</f>
        <v>7492</v>
      </c>
      <c r="K195" s="301">
        <f t="shared" si="197"/>
        <v>7253</v>
      </c>
      <c r="L195" s="301">
        <f t="shared" ref="L195:M195" si="198">SUM(L192:L194)</f>
        <v>8452</v>
      </c>
      <c r="M195" s="301">
        <f t="shared" si="198"/>
        <v>7050</v>
      </c>
    </row>
    <row r="196" spans="1:13" x14ac:dyDescent="0.2">
      <c r="A196" s="75"/>
      <c r="B196" s="75" t="s">
        <v>461</v>
      </c>
      <c r="C196" s="73">
        <f>C195+C191</f>
        <v>33070</v>
      </c>
      <c r="D196" s="73">
        <f t="shared" ref="D196:I196" si="199">D195+D191</f>
        <v>32500</v>
      </c>
      <c r="E196" s="73">
        <f t="shared" si="199"/>
        <v>34157</v>
      </c>
      <c r="F196" s="73">
        <f t="shared" si="199"/>
        <v>32152</v>
      </c>
      <c r="G196" s="73">
        <f t="shared" si="199"/>
        <v>30791</v>
      </c>
      <c r="H196" s="73">
        <f t="shared" si="199"/>
        <v>33733</v>
      </c>
      <c r="I196" s="73">
        <f t="shared" si="199"/>
        <v>36804</v>
      </c>
      <c r="J196" s="73">
        <f t="shared" ref="J196:K196" si="200">J195+J191</f>
        <v>38724</v>
      </c>
      <c r="K196" s="73">
        <f t="shared" si="200"/>
        <v>36866</v>
      </c>
      <c r="L196" s="73">
        <f t="shared" ref="L196:M196" si="201">L195+L191</f>
        <v>42449</v>
      </c>
      <c r="M196" s="73">
        <f t="shared" si="201"/>
        <v>35600</v>
      </c>
    </row>
  </sheetData>
  <mergeCells count="1">
    <mergeCell ref="A188:B18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M19"/>
  <sheetViews>
    <sheetView workbookViewId="0">
      <selection activeCell="D4" sqref="D4"/>
    </sheetView>
  </sheetViews>
  <sheetFormatPr defaultRowHeight="13" x14ac:dyDescent="0.2"/>
  <cols>
    <col min="1" max="1" width="3.7265625" customWidth="1"/>
    <col min="3" max="3" width="12" customWidth="1"/>
    <col min="8" max="8" width="17.6328125" bestFit="1" customWidth="1"/>
  </cols>
  <sheetData>
    <row r="1" spans="1:13" x14ac:dyDescent="0.2">
      <c r="A1" s="256" t="s">
        <v>377</v>
      </c>
      <c r="B1" s="257"/>
      <c r="C1" s="257"/>
      <c r="D1" s="257"/>
      <c r="E1" s="257"/>
      <c r="F1" s="257"/>
      <c r="G1" s="257"/>
      <c r="H1" s="554" t="s">
        <v>677</v>
      </c>
      <c r="I1" s="257"/>
      <c r="J1" s="257"/>
      <c r="K1" s="257"/>
      <c r="L1" s="257"/>
      <c r="M1" s="257"/>
    </row>
    <row r="2" spans="1:13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x14ac:dyDescent="0.2">
      <c r="A3" s="257" t="s">
        <v>708</v>
      </c>
      <c r="B3" s="257"/>
      <c r="C3" s="257"/>
      <c r="D3" s="258" t="s">
        <v>709</v>
      </c>
      <c r="E3" s="257"/>
      <c r="F3" s="257"/>
      <c r="G3" s="257"/>
      <c r="H3" s="257"/>
      <c r="I3" s="257"/>
      <c r="J3" s="257"/>
      <c r="K3" s="257"/>
      <c r="L3" s="257"/>
      <c r="M3" s="257"/>
    </row>
    <row r="4" spans="1:13" x14ac:dyDescent="0.2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3" x14ac:dyDescent="0.2">
      <c r="A5" s="257" t="s">
        <v>378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3" x14ac:dyDescent="0.2">
      <c r="A6" s="257" t="s">
        <v>611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</row>
    <row r="7" spans="1:13" x14ac:dyDescent="0.2">
      <c r="A7" s="257" t="s">
        <v>365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</row>
    <row r="8" spans="1:13" x14ac:dyDescent="0.2">
      <c r="A8" s="257" t="s">
        <v>371</v>
      </c>
      <c r="B8" s="258" t="s">
        <v>372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</row>
    <row r="9" spans="1:13" x14ac:dyDescent="0.2">
      <c r="A9" s="257" t="s">
        <v>366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</row>
    <row r="10" spans="1:13" x14ac:dyDescent="0.2">
      <c r="A10" s="257" t="s">
        <v>367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</row>
    <row r="11" spans="1:13" x14ac:dyDescent="0.2">
      <c r="A11" s="257" t="s">
        <v>373</v>
      </c>
      <c r="B11" s="257" t="s">
        <v>374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</row>
    <row r="12" spans="1:13" x14ac:dyDescent="0.2">
      <c r="A12" s="257" t="s">
        <v>368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</row>
    <row r="13" spans="1:13" x14ac:dyDescent="0.2">
      <c r="A13" s="257" t="s">
        <v>369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</row>
    <row r="14" spans="1:13" x14ac:dyDescent="0.2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</row>
    <row r="15" spans="1:13" x14ac:dyDescent="0.2">
      <c r="A15" s="257" t="s">
        <v>375</v>
      </c>
      <c r="B15" s="257" t="s">
        <v>376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</row>
    <row r="16" spans="1:13" x14ac:dyDescent="0.2">
      <c r="A16" s="257" t="s">
        <v>370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</row>
    <row r="17" spans="1:13" x14ac:dyDescent="0.2">
      <c r="A17" s="257" t="s">
        <v>369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</row>
    <row r="18" spans="1:13" x14ac:dyDescent="0.2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</row>
    <row r="19" spans="1:13" x14ac:dyDescent="0.2">
      <c r="A19" s="257" t="s">
        <v>612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1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RowHeight="13" x14ac:dyDescent="0.2"/>
  <cols>
    <col min="1" max="1" width="10.26953125" customWidth="1"/>
    <col min="2" max="2" width="18.08984375" customWidth="1"/>
    <col min="3" max="5" width="11.6328125" customWidth="1"/>
    <col min="6" max="11" width="11" customWidth="1"/>
    <col min="12" max="13" width="10.90625" customWidth="1"/>
    <col min="237" max="237" width="5.36328125" customWidth="1"/>
    <col min="238" max="238" width="18.08984375" customWidth="1"/>
    <col min="239" max="249" width="0" hidden="1" customWidth="1"/>
    <col min="250" max="259" width="10.453125" customWidth="1"/>
    <col min="260" max="262" width="11.6328125" customWidth="1"/>
    <col min="263" max="266" width="11" customWidth="1"/>
    <col min="493" max="493" width="5.36328125" customWidth="1"/>
    <col min="494" max="494" width="18.08984375" customWidth="1"/>
    <col min="495" max="505" width="0" hidden="1" customWidth="1"/>
    <col min="506" max="515" width="10.453125" customWidth="1"/>
    <col min="516" max="518" width="11.6328125" customWidth="1"/>
    <col min="519" max="522" width="11" customWidth="1"/>
    <col min="749" max="749" width="5.36328125" customWidth="1"/>
    <col min="750" max="750" width="18.08984375" customWidth="1"/>
    <col min="751" max="761" width="0" hidden="1" customWidth="1"/>
    <col min="762" max="771" width="10.453125" customWidth="1"/>
    <col min="772" max="774" width="11.6328125" customWidth="1"/>
    <col min="775" max="778" width="11" customWidth="1"/>
    <col min="1005" max="1005" width="5.36328125" customWidth="1"/>
    <col min="1006" max="1006" width="18.08984375" customWidth="1"/>
    <col min="1007" max="1017" width="0" hidden="1" customWidth="1"/>
    <col min="1018" max="1027" width="10.453125" customWidth="1"/>
    <col min="1028" max="1030" width="11.6328125" customWidth="1"/>
    <col min="1031" max="1034" width="11" customWidth="1"/>
    <col min="1261" max="1261" width="5.36328125" customWidth="1"/>
    <col min="1262" max="1262" width="18.08984375" customWidth="1"/>
    <col min="1263" max="1273" width="0" hidden="1" customWidth="1"/>
    <col min="1274" max="1283" width="10.453125" customWidth="1"/>
    <col min="1284" max="1286" width="11.6328125" customWidth="1"/>
    <col min="1287" max="1290" width="11" customWidth="1"/>
    <col min="1517" max="1517" width="5.36328125" customWidth="1"/>
    <col min="1518" max="1518" width="18.08984375" customWidth="1"/>
    <col min="1519" max="1529" width="0" hidden="1" customWidth="1"/>
    <col min="1530" max="1539" width="10.453125" customWidth="1"/>
    <col min="1540" max="1542" width="11.6328125" customWidth="1"/>
    <col min="1543" max="1546" width="11" customWidth="1"/>
    <col min="1773" max="1773" width="5.36328125" customWidth="1"/>
    <col min="1774" max="1774" width="18.08984375" customWidth="1"/>
    <col min="1775" max="1785" width="0" hidden="1" customWidth="1"/>
    <col min="1786" max="1795" width="10.453125" customWidth="1"/>
    <col min="1796" max="1798" width="11.6328125" customWidth="1"/>
    <col min="1799" max="1802" width="11" customWidth="1"/>
    <col min="2029" max="2029" width="5.36328125" customWidth="1"/>
    <col min="2030" max="2030" width="18.08984375" customWidth="1"/>
    <col min="2031" max="2041" width="0" hidden="1" customWidth="1"/>
    <col min="2042" max="2051" width="10.453125" customWidth="1"/>
    <col min="2052" max="2054" width="11.6328125" customWidth="1"/>
    <col min="2055" max="2058" width="11" customWidth="1"/>
    <col min="2285" max="2285" width="5.36328125" customWidth="1"/>
    <col min="2286" max="2286" width="18.08984375" customWidth="1"/>
    <col min="2287" max="2297" width="0" hidden="1" customWidth="1"/>
    <col min="2298" max="2307" width="10.453125" customWidth="1"/>
    <col min="2308" max="2310" width="11.6328125" customWidth="1"/>
    <col min="2311" max="2314" width="11" customWidth="1"/>
    <col min="2541" max="2541" width="5.36328125" customWidth="1"/>
    <col min="2542" max="2542" width="18.08984375" customWidth="1"/>
    <col min="2543" max="2553" width="0" hidden="1" customWidth="1"/>
    <col min="2554" max="2563" width="10.453125" customWidth="1"/>
    <col min="2564" max="2566" width="11.6328125" customWidth="1"/>
    <col min="2567" max="2570" width="11" customWidth="1"/>
    <col min="2797" max="2797" width="5.36328125" customWidth="1"/>
    <col min="2798" max="2798" width="18.08984375" customWidth="1"/>
    <col min="2799" max="2809" width="0" hidden="1" customWidth="1"/>
    <col min="2810" max="2819" width="10.453125" customWidth="1"/>
    <col min="2820" max="2822" width="11.6328125" customWidth="1"/>
    <col min="2823" max="2826" width="11" customWidth="1"/>
    <col min="3053" max="3053" width="5.36328125" customWidth="1"/>
    <col min="3054" max="3054" width="18.08984375" customWidth="1"/>
    <col min="3055" max="3065" width="0" hidden="1" customWidth="1"/>
    <col min="3066" max="3075" width="10.453125" customWidth="1"/>
    <col min="3076" max="3078" width="11.6328125" customWidth="1"/>
    <col min="3079" max="3082" width="11" customWidth="1"/>
    <col min="3309" max="3309" width="5.36328125" customWidth="1"/>
    <col min="3310" max="3310" width="18.08984375" customWidth="1"/>
    <col min="3311" max="3321" width="0" hidden="1" customWidth="1"/>
    <col min="3322" max="3331" width="10.453125" customWidth="1"/>
    <col min="3332" max="3334" width="11.6328125" customWidth="1"/>
    <col min="3335" max="3338" width="11" customWidth="1"/>
    <col min="3565" max="3565" width="5.36328125" customWidth="1"/>
    <col min="3566" max="3566" width="18.08984375" customWidth="1"/>
    <col min="3567" max="3577" width="0" hidden="1" customWidth="1"/>
    <col min="3578" max="3587" width="10.453125" customWidth="1"/>
    <col min="3588" max="3590" width="11.6328125" customWidth="1"/>
    <col min="3591" max="3594" width="11" customWidth="1"/>
    <col min="3821" max="3821" width="5.36328125" customWidth="1"/>
    <col min="3822" max="3822" width="18.08984375" customWidth="1"/>
    <col min="3823" max="3833" width="0" hidden="1" customWidth="1"/>
    <col min="3834" max="3843" width="10.453125" customWidth="1"/>
    <col min="3844" max="3846" width="11.6328125" customWidth="1"/>
    <col min="3847" max="3850" width="11" customWidth="1"/>
    <col min="4077" max="4077" width="5.36328125" customWidth="1"/>
    <col min="4078" max="4078" width="18.08984375" customWidth="1"/>
    <col min="4079" max="4089" width="0" hidden="1" customWidth="1"/>
    <col min="4090" max="4099" width="10.453125" customWidth="1"/>
    <col min="4100" max="4102" width="11.6328125" customWidth="1"/>
    <col min="4103" max="4106" width="11" customWidth="1"/>
    <col min="4333" max="4333" width="5.36328125" customWidth="1"/>
    <col min="4334" max="4334" width="18.08984375" customWidth="1"/>
    <col min="4335" max="4345" width="0" hidden="1" customWidth="1"/>
    <col min="4346" max="4355" width="10.453125" customWidth="1"/>
    <col min="4356" max="4358" width="11.6328125" customWidth="1"/>
    <col min="4359" max="4362" width="11" customWidth="1"/>
    <col min="4589" max="4589" width="5.36328125" customWidth="1"/>
    <col min="4590" max="4590" width="18.08984375" customWidth="1"/>
    <col min="4591" max="4601" width="0" hidden="1" customWidth="1"/>
    <col min="4602" max="4611" width="10.453125" customWidth="1"/>
    <col min="4612" max="4614" width="11.6328125" customWidth="1"/>
    <col min="4615" max="4618" width="11" customWidth="1"/>
    <col min="4845" max="4845" width="5.36328125" customWidth="1"/>
    <col min="4846" max="4846" width="18.08984375" customWidth="1"/>
    <col min="4847" max="4857" width="0" hidden="1" customWidth="1"/>
    <col min="4858" max="4867" width="10.453125" customWidth="1"/>
    <col min="4868" max="4870" width="11.6328125" customWidth="1"/>
    <col min="4871" max="4874" width="11" customWidth="1"/>
    <col min="5101" max="5101" width="5.36328125" customWidth="1"/>
    <col min="5102" max="5102" width="18.08984375" customWidth="1"/>
    <col min="5103" max="5113" width="0" hidden="1" customWidth="1"/>
    <col min="5114" max="5123" width="10.453125" customWidth="1"/>
    <col min="5124" max="5126" width="11.6328125" customWidth="1"/>
    <col min="5127" max="5130" width="11" customWidth="1"/>
    <col min="5357" max="5357" width="5.36328125" customWidth="1"/>
    <col min="5358" max="5358" width="18.08984375" customWidth="1"/>
    <col min="5359" max="5369" width="0" hidden="1" customWidth="1"/>
    <col min="5370" max="5379" width="10.453125" customWidth="1"/>
    <col min="5380" max="5382" width="11.6328125" customWidth="1"/>
    <col min="5383" max="5386" width="11" customWidth="1"/>
    <col min="5613" max="5613" width="5.36328125" customWidth="1"/>
    <col min="5614" max="5614" width="18.08984375" customWidth="1"/>
    <col min="5615" max="5625" width="0" hidden="1" customWidth="1"/>
    <col min="5626" max="5635" width="10.453125" customWidth="1"/>
    <col min="5636" max="5638" width="11.6328125" customWidth="1"/>
    <col min="5639" max="5642" width="11" customWidth="1"/>
    <col min="5869" max="5869" width="5.36328125" customWidth="1"/>
    <col min="5870" max="5870" width="18.08984375" customWidth="1"/>
    <col min="5871" max="5881" width="0" hidden="1" customWidth="1"/>
    <col min="5882" max="5891" width="10.453125" customWidth="1"/>
    <col min="5892" max="5894" width="11.6328125" customWidth="1"/>
    <col min="5895" max="5898" width="11" customWidth="1"/>
    <col min="6125" max="6125" width="5.36328125" customWidth="1"/>
    <col min="6126" max="6126" width="18.08984375" customWidth="1"/>
    <col min="6127" max="6137" width="0" hidden="1" customWidth="1"/>
    <col min="6138" max="6147" width="10.453125" customWidth="1"/>
    <col min="6148" max="6150" width="11.6328125" customWidth="1"/>
    <col min="6151" max="6154" width="11" customWidth="1"/>
    <col min="6381" max="6381" width="5.36328125" customWidth="1"/>
    <col min="6382" max="6382" width="18.08984375" customWidth="1"/>
    <col min="6383" max="6393" width="0" hidden="1" customWidth="1"/>
    <col min="6394" max="6403" width="10.453125" customWidth="1"/>
    <col min="6404" max="6406" width="11.6328125" customWidth="1"/>
    <col min="6407" max="6410" width="11" customWidth="1"/>
    <col min="6637" max="6637" width="5.36328125" customWidth="1"/>
    <col min="6638" max="6638" width="18.08984375" customWidth="1"/>
    <col min="6639" max="6649" width="0" hidden="1" customWidth="1"/>
    <col min="6650" max="6659" width="10.453125" customWidth="1"/>
    <col min="6660" max="6662" width="11.6328125" customWidth="1"/>
    <col min="6663" max="6666" width="11" customWidth="1"/>
    <col min="6893" max="6893" width="5.36328125" customWidth="1"/>
    <col min="6894" max="6894" width="18.08984375" customWidth="1"/>
    <col min="6895" max="6905" width="0" hidden="1" customWidth="1"/>
    <col min="6906" max="6915" width="10.453125" customWidth="1"/>
    <col min="6916" max="6918" width="11.6328125" customWidth="1"/>
    <col min="6919" max="6922" width="11" customWidth="1"/>
    <col min="7149" max="7149" width="5.36328125" customWidth="1"/>
    <col min="7150" max="7150" width="18.08984375" customWidth="1"/>
    <col min="7151" max="7161" width="0" hidden="1" customWidth="1"/>
    <col min="7162" max="7171" width="10.453125" customWidth="1"/>
    <col min="7172" max="7174" width="11.6328125" customWidth="1"/>
    <col min="7175" max="7178" width="11" customWidth="1"/>
    <col min="7405" max="7405" width="5.36328125" customWidth="1"/>
    <col min="7406" max="7406" width="18.08984375" customWidth="1"/>
    <col min="7407" max="7417" width="0" hidden="1" customWidth="1"/>
    <col min="7418" max="7427" width="10.453125" customWidth="1"/>
    <col min="7428" max="7430" width="11.6328125" customWidth="1"/>
    <col min="7431" max="7434" width="11" customWidth="1"/>
    <col min="7661" max="7661" width="5.36328125" customWidth="1"/>
    <col min="7662" max="7662" width="18.08984375" customWidth="1"/>
    <col min="7663" max="7673" width="0" hidden="1" customWidth="1"/>
    <col min="7674" max="7683" width="10.453125" customWidth="1"/>
    <col min="7684" max="7686" width="11.6328125" customWidth="1"/>
    <col min="7687" max="7690" width="11" customWidth="1"/>
    <col min="7917" max="7917" width="5.36328125" customWidth="1"/>
    <col min="7918" max="7918" width="18.08984375" customWidth="1"/>
    <col min="7919" max="7929" width="0" hidden="1" customWidth="1"/>
    <col min="7930" max="7939" width="10.453125" customWidth="1"/>
    <col min="7940" max="7942" width="11.6328125" customWidth="1"/>
    <col min="7943" max="7946" width="11" customWidth="1"/>
    <col min="8173" max="8173" width="5.36328125" customWidth="1"/>
    <col min="8174" max="8174" width="18.08984375" customWidth="1"/>
    <col min="8175" max="8185" width="0" hidden="1" customWidth="1"/>
    <col min="8186" max="8195" width="10.453125" customWidth="1"/>
    <col min="8196" max="8198" width="11.6328125" customWidth="1"/>
    <col min="8199" max="8202" width="11" customWidth="1"/>
    <col min="8429" max="8429" width="5.36328125" customWidth="1"/>
    <col min="8430" max="8430" width="18.08984375" customWidth="1"/>
    <col min="8431" max="8441" width="0" hidden="1" customWidth="1"/>
    <col min="8442" max="8451" width="10.453125" customWidth="1"/>
    <col min="8452" max="8454" width="11.6328125" customWidth="1"/>
    <col min="8455" max="8458" width="11" customWidth="1"/>
    <col min="8685" max="8685" width="5.36328125" customWidth="1"/>
    <col min="8686" max="8686" width="18.08984375" customWidth="1"/>
    <col min="8687" max="8697" width="0" hidden="1" customWidth="1"/>
    <col min="8698" max="8707" width="10.453125" customWidth="1"/>
    <col min="8708" max="8710" width="11.6328125" customWidth="1"/>
    <col min="8711" max="8714" width="11" customWidth="1"/>
    <col min="8941" max="8941" width="5.36328125" customWidth="1"/>
    <col min="8942" max="8942" width="18.08984375" customWidth="1"/>
    <col min="8943" max="8953" width="0" hidden="1" customWidth="1"/>
    <col min="8954" max="8963" width="10.453125" customWidth="1"/>
    <col min="8964" max="8966" width="11.6328125" customWidth="1"/>
    <col min="8967" max="8970" width="11" customWidth="1"/>
    <col min="9197" max="9197" width="5.36328125" customWidth="1"/>
    <col min="9198" max="9198" width="18.08984375" customWidth="1"/>
    <col min="9199" max="9209" width="0" hidden="1" customWidth="1"/>
    <col min="9210" max="9219" width="10.453125" customWidth="1"/>
    <col min="9220" max="9222" width="11.6328125" customWidth="1"/>
    <col min="9223" max="9226" width="11" customWidth="1"/>
    <col min="9453" max="9453" width="5.36328125" customWidth="1"/>
    <col min="9454" max="9454" width="18.08984375" customWidth="1"/>
    <col min="9455" max="9465" width="0" hidden="1" customWidth="1"/>
    <col min="9466" max="9475" width="10.453125" customWidth="1"/>
    <col min="9476" max="9478" width="11.6328125" customWidth="1"/>
    <col min="9479" max="9482" width="11" customWidth="1"/>
    <col min="9709" max="9709" width="5.36328125" customWidth="1"/>
    <col min="9710" max="9710" width="18.08984375" customWidth="1"/>
    <col min="9711" max="9721" width="0" hidden="1" customWidth="1"/>
    <col min="9722" max="9731" width="10.453125" customWidth="1"/>
    <col min="9732" max="9734" width="11.6328125" customWidth="1"/>
    <col min="9735" max="9738" width="11" customWidth="1"/>
    <col min="9965" max="9965" width="5.36328125" customWidth="1"/>
    <col min="9966" max="9966" width="18.08984375" customWidth="1"/>
    <col min="9967" max="9977" width="0" hidden="1" customWidth="1"/>
    <col min="9978" max="9987" width="10.453125" customWidth="1"/>
    <col min="9988" max="9990" width="11.6328125" customWidth="1"/>
    <col min="9991" max="9994" width="11" customWidth="1"/>
    <col min="10221" max="10221" width="5.36328125" customWidth="1"/>
    <col min="10222" max="10222" width="18.08984375" customWidth="1"/>
    <col min="10223" max="10233" width="0" hidden="1" customWidth="1"/>
    <col min="10234" max="10243" width="10.453125" customWidth="1"/>
    <col min="10244" max="10246" width="11.6328125" customWidth="1"/>
    <col min="10247" max="10250" width="11" customWidth="1"/>
    <col min="10477" max="10477" width="5.36328125" customWidth="1"/>
    <col min="10478" max="10478" width="18.08984375" customWidth="1"/>
    <col min="10479" max="10489" width="0" hidden="1" customWidth="1"/>
    <col min="10490" max="10499" width="10.453125" customWidth="1"/>
    <col min="10500" max="10502" width="11.6328125" customWidth="1"/>
    <col min="10503" max="10506" width="11" customWidth="1"/>
    <col min="10733" max="10733" width="5.36328125" customWidth="1"/>
    <col min="10734" max="10734" width="18.08984375" customWidth="1"/>
    <col min="10735" max="10745" width="0" hidden="1" customWidth="1"/>
    <col min="10746" max="10755" width="10.453125" customWidth="1"/>
    <col min="10756" max="10758" width="11.6328125" customWidth="1"/>
    <col min="10759" max="10762" width="11" customWidth="1"/>
    <col min="10989" max="10989" width="5.36328125" customWidth="1"/>
    <col min="10990" max="10990" width="18.08984375" customWidth="1"/>
    <col min="10991" max="11001" width="0" hidden="1" customWidth="1"/>
    <col min="11002" max="11011" width="10.453125" customWidth="1"/>
    <col min="11012" max="11014" width="11.6328125" customWidth="1"/>
    <col min="11015" max="11018" width="11" customWidth="1"/>
    <col min="11245" max="11245" width="5.36328125" customWidth="1"/>
    <col min="11246" max="11246" width="18.08984375" customWidth="1"/>
    <col min="11247" max="11257" width="0" hidden="1" customWidth="1"/>
    <col min="11258" max="11267" width="10.453125" customWidth="1"/>
    <col min="11268" max="11270" width="11.6328125" customWidth="1"/>
    <col min="11271" max="11274" width="11" customWidth="1"/>
    <col min="11501" max="11501" width="5.36328125" customWidth="1"/>
    <col min="11502" max="11502" width="18.08984375" customWidth="1"/>
    <col min="11503" max="11513" width="0" hidden="1" customWidth="1"/>
    <col min="11514" max="11523" width="10.453125" customWidth="1"/>
    <col min="11524" max="11526" width="11.6328125" customWidth="1"/>
    <col min="11527" max="11530" width="11" customWidth="1"/>
    <col min="11757" max="11757" width="5.36328125" customWidth="1"/>
    <col min="11758" max="11758" width="18.08984375" customWidth="1"/>
    <col min="11759" max="11769" width="0" hidden="1" customWidth="1"/>
    <col min="11770" max="11779" width="10.453125" customWidth="1"/>
    <col min="11780" max="11782" width="11.6328125" customWidth="1"/>
    <col min="11783" max="11786" width="11" customWidth="1"/>
    <col min="12013" max="12013" width="5.36328125" customWidth="1"/>
    <col min="12014" max="12014" width="18.08984375" customWidth="1"/>
    <col min="12015" max="12025" width="0" hidden="1" customWidth="1"/>
    <col min="12026" max="12035" width="10.453125" customWidth="1"/>
    <col min="12036" max="12038" width="11.6328125" customWidth="1"/>
    <col min="12039" max="12042" width="11" customWidth="1"/>
    <col min="12269" max="12269" width="5.36328125" customWidth="1"/>
    <col min="12270" max="12270" width="18.08984375" customWidth="1"/>
    <col min="12271" max="12281" width="0" hidden="1" customWidth="1"/>
    <col min="12282" max="12291" width="10.453125" customWidth="1"/>
    <col min="12292" max="12294" width="11.6328125" customWidth="1"/>
    <col min="12295" max="12298" width="11" customWidth="1"/>
    <col min="12525" max="12525" width="5.36328125" customWidth="1"/>
    <col min="12526" max="12526" width="18.08984375" customWidth="1"/>
    <col min="12527" max="12537" width="0" hidden="1" customWidth="1"/>
    <col min="12538" max="12547" width="10.453125" customWidth="1"/>
    <col min="12548" max="12550" width="11.6328125" customWidth="1"/>
    <col min="12551" max="12554" width="11" customWidth="1"/>
    <col min="12781" max="12781" width="5.36328125" customWidth="1"/>
    <col min="12782" max="12782" width="18.08984375" customWidth="1"/>
    <col min="12783" max="12793" width="0" hidden="1" customWidth="1"/>
    <col min="12794" max="12803" width="10.453125" customWidth="1"/>
    <col min="12804" max="12806" width="11.6328125" customWidth="1"/>
    <col min="12807" max="12810" width="11" customWidth="1"/>
    <col min="13037" max="13037" width="5.36328125" customWidth="1"/>
    <col min="13038" max="13038" width="18.08984375" customWidth="1"/>
    <col min="13039" max="13049" width="0" hidden="1" customWidth="1"/>
    <col min="13050" max="13059" width="10.453125" customWidth="1"/>
    <col min="13060" max="13062" width="11.6328125" customWidth="1"/>
    <col min="13063" max="13066" width="11" customWidth="1"/>
    <col min="13293" max="13293" width="5.36328125" customWidth="1"/>
    <col min="13294" max="13294" width="18.08984375" customWidth="1"/>
    <col min="13295" max="13305" width="0" hidden="1" customWidth="1"/>
    <col min="13306" max="13315" width="10.453125" customWidth="1"/>
    <col min="13316" max="13318" width="11.6328125" customWidth="1"/>
    <col min="13319" max="13322" width="11" customWidth="1"/>
    <col min="13549" max="13549" width="5.36328125" customWidth="1"/>
    <col min="13550" max="13550" width="18.08984375" customWidth="1"/>
    <col min="13551" max="13561" width="0" hidden="1" customWidth="1"/>
    <col min="13562" max="13571" width="10.453125" customWidth="1"/>
    <col min="13572" max="13574" width="11.6328125" customWidth="1"/>
    <col min="13575" max="13578" width="11" customWidth="1"/>
    <col min="13805" max="13805" width="5.36328125" customWidth="1"/>
    <col min="13806" max="13806" width="18.08984375" customWidth="1"/>
    <col min="13807" max="13817" width="0" hidden="1" customWidth="1"/>
    <col min="13818" max="13827" width="10.453125" customWidth="1"/>
    <col min="13828" max="13830" width="11.6328125" customWidth="1"/>
    <col min="13831" max="13834" width="11" customWidth="1"/>
    <col min="14061" max="14061" width="5.36328125" customWidth="1"/>
    <col min="14062" max="14062" width="18.08984375" customWidth="1"/>
    <col min="14063" max="14073" width="0" hidden="1" customWidth="1"/>
    <col min="14074" max="14083" width="10.453125" customWidth="1"/>
    <col min="14084" max="14086" width="11.6328125" customWidth="1"/>
    <col min="14087" max="14090" width="11" customWidth="1"/>
    <col min="14317" max="14317" width="5.36328125" customWidth="1"/>
    <col min="14318" max="14318" width="18.08984375" customWidth="1"/>
    <col min="14319" max="14329" width="0" hidden="1" customWidth="1"/>
    <col min="14330" max="14339" width="10.453125" customWidth="1"/>
    <col min="14340" max="14342" width="11.6328125" customWidth="1"/>
    <col min="14343" max="14346" width="11" customWidth="1"/>
    <col min="14573" max="14573" width="5.36328125" customWidth="1"/>
    <col min="14574" max="14574" width="18.08984375" customWidth="1"/>
    <col min="14575" max="14585" width="0" hidden="1" customWidth="1"/>
    <col min="14586" max="14595" width="10.453125" customWidth="1"/>
    <col min="14596" max="14598" width="11.6328125" customWidth="1"/>
    <col min="14599" max="14602" width="11" customWidth="1"/>
    <col min="14829" max="14829" width="5.36328125" customWidth="1"/>
    <col min="14830" max="14830" width="18.08984375" customWidth="1"/>
    <col min="14831" max="14841" width="0" hidden="1" customWidth="1"/>
    <col min="14842" max="14851" width="10.453125" customWidth="1"/>
    <col min="14852" max="14854" width="11.6328125" customWidth="1"/>
    <col min="14855" max="14858" width="11" customWidth="1"/>
    <col min="15085" max="15085" width="5.36328125" customWidth="1"/>
    <col min="15086" max="15086" width="18.08984375" customWidth="1"/>
    <col min="15087" max="15097" width="0" hidden="1" customWidth="1"/>
    <col min="15098" max="15107" width="10.453125" customWidth="1"/>
    <col min="15108" max="15110" width="11.6328125" customWidth="1"/>
    <col min="15111" max="15114" width="11" customWidth="1"/>
    <col min="15341" max="15341" width="5.36328125" customWidth="1"/>
    <col min="15342" max="15342" width="18.08984375" customWidth="1"/>
    <col min="15343" max="15353" width="0" hidden="1" customWidth="1"/>
    <col min="15354" max="15363" width="10.453125" customWidth="1"/>
    <col min="15364" max="15366" width="11.6328125" customWidth="1"/>
    <col min="15367" max="15370" width="11" customWidth="1"/>
    <col min="15597" max="15597" width="5.36328125" customWidth="1"/>
    <col min="15598" max="15598" width="18.08984375" customWidth="1"/>
    <col min="15599" max="15609" width="0" hidden="1" customWidth="1"/>
    <col min="15610" max="15619" width="10.453125" customWidth="1"/>
    <col min="15620" max="15622" width="11.6328125" customWidth="1"/>
    <col min="15623" max="15626" width="11" customWidth="1"/>
    <col min="15853" max="15853" width="5.36328125" customWidth="1"/>
    <col min="15854" max="15854" width="18.08984375" customWidth="1"/>
    <col min="15855" max="15865" width="0" hidden="1" customWidth="1"/>
    <col min="15866" max="15875" width="10.453125" customWidth="1"/>
    <col min="15876" max="15878" width="11.6328125" customWidth="1"/>
    <col min="15879" max="15882" width="11" customWidth="1"/>
    <col min="16109" max="16109" width="5.36328125" customWidth="1"/>
    <col min="16110" max="16110" width="18.08984375" customWidth="1"/>
    <col min="16111" max="16121" width="0" hidden="1" customWidth="1"/>
    <col min="16122" max="16131" width="10.453125" customWidth="1"/>
    <col min="16132" max="16134" width="11.6328125" customWidth="1"/>
    <col min="16135" max="16138" width="11" customWidth="1"/>
  </cols>
  <sheetData>
    <row r="1" spans="1:13" x14ac:dyDescent="0.2">
      <c r="A1" s="41" t="s">
        <v>643</v>
      </c>
    </row>
    <row r="2" spans="1:13" x14ac:dyDescent="0.2">
      <c r="C2" t="s">
        <v>162</v>
      </c>
      <c r="D2" t="s">
        <v>162</v>
      </c>
      <c r="E2" t="s">
        <v>162</v>
      </c>
      <c r="F2" s="42" t="s">
        <v>162</v>
      </c>
      <c r="G2" s="42" t="s">
        <v>162</v>
      </c>
      <c r="H2" s="42" t="s">
        <v>162</v>
      </c>
      <c r="I2" t="s">
        <v>162</v>
      </c>
      <c r="J2" t="s">
        <v>162</v>
      </c>
      <c r="K2" t="s">
        <v>162</v>
      </c>
      <c r="L2" t="s">
        <v>162</v>
      </c>
      <c r="M2" t="s">
        <v>162</v>
      </c>
    </row>
    <row r="3" spans="1:13" x14ac:dyDescent="0.2">
      <c r="A3" s="43"/>
      <c r="B3" s="44"/>
      <c r="C3" s="46" t="s">
        <v>356</v>
      </c>
      <c r="D3" s="46" t="s">
        <v>345</v>
      </c>
      <c r="E3" s="46" t="s">
        <v>346</v>
      </c>
      <c r="F3" s="46" t="s">
        <v>347</v>
      </c>
      <c r="G3" s="46" t="s">
        <v>348</v>
      </c>
      <c r="H3" s="47" t="s">
        <v>349</v>
      </c>
      <c r="I3" s="228" t="s">
        <v>360</v>
      </c>
      <c r="J3" s="228" t="s">
        <v>490</v>
      </c>
      <c r="K3" s="228" t="s">
        <v>577</v>
      </c>
      <c r="L3" s="228" t="s">
        <v>584</v>
      </c>
      <c r="M3" s="228" t="s">
        <v>666</v>
      </c>
    </row>
    <row r="4" spans="1:13" x14ac:dyDescent="0.2">
      <c r="A4" s="48"/>
      <c r="B4" s="64"/>
      <c r="C4" s="49" t="s">
        <v>357</v>
      </c>
      <c r="D4" s="50" t="s">
        <v>351</v>
      </c>
      <c r="E4" s="50" t="s">
        <v>352</v>
      </c>
      <c r="F4" s="50" t="s">
        <v>353</v>
      </c>
      <c r="G4" s="50" t="s">
        <v>354</v>
      </c>
      <c r="H4" s="51" t="s">
        <v>355</v>
      </c>
      <c r="I4" s="110" t="s">
        <v>361</v>
      </c>
      <c r="J4" s="110" t="s">
        <v>491</v>
      </c>
      <c r="K4" s="110" t="s">
        <v>578</v>
      </c>
      <c r="L4" s="110" t="s">
        <v>585</v>
      </c>
      <c r="M4" s="110" t="s">
        <v>667</v>
      </c>
    </row>
    <row r="5" spans="1:13" x14ac:dyDescent="0.2">
      <c r="A5" s="52" t="s">
        <v>82</v>
      </c>
      <c r="B5" s="65"/>
      <c r="C5" s="509">
        <v>9779</v>
      </c>
      <c r="D5" s="53">
        <v>10881</v>
      </c>
      <c r="E5" s="53">
        <v>11579</v>
      </c>
      <c r="F5" s="53">
        <v>11357.781999999999</v>
      </c>
      <c r="G5" s="53">
        <v>12713</v>
      </c>
      <c r="H5" s="53">
        <v>13723</v>
      </c>
      <c r="I5" s="53">
        <v>12777.518</v>
      </c>
      <c r="J5" s="96">
        <v>13013</v>
      </c>
      <c r="K5" s="61">
        <v>12567</v>
      </c>
      <c r="L5" s="61">
        <v>12602.677</v>
      </c>
      <c r="M5" s="53">
        <v>8023.5050000000001</v>
      </c>
    </row>
    <row r="6" spans="1:13" x14ac:dyDescent="0.2">
      <c r="A6" s="54" t="s">
        <v>83</v>
      </c>
      <c r="B6" s="52"/>
      <c r="C6" s="524">
        <v>1797.9</v>
      </c>
      <c r="D6" s="506">
        <v>1739.93</v>
      </c>
      <c r="E6" s="507">
        <v>1699.16</v>
      </c>
      <c r="F6" s="507">
        <v>1589</v>
      </c>
      <c r="G6" s="507" t="s">
        <v>161</v>
      </c>
      <c r="H6" s="507" t="s">
        <v>161</v>
      </c>
      <c r="I6" s="507"/>
      <c r="J6" s="95"/>
      <c r="K6" s="61"/>
      <c r="L6" s="61"/>
      <c r="M6" s="55"/>
    </row>
    <row r="7" spans="1:13" x14ac:dyDescent="0.2">
      <c r="A7" s="52" t="s">
        <v>84</v>
      </c>
      <c r="B7" s="54" t="s">
        <v>160</v>
      </c>
      <c r="C7" s="526">
        <v>10215</v>
      </c>
      <c r="D7" s="515">
        <v>9511</v>
      </c>
      <c r="E7" s="541">
        <v>10157</v>
      </c>
      <c r="F7" s="191">
        <v>9948.2989999999991</v>
      </c>
      <c r="G7" s="191">
        <v>11413</v>
      </c>
      <c r="H7" s="191">
        <v>12364</v>
      </c>
      <c r="I7" s="95">
        <v>11476.518</v>
      </c>
      <c r="J7" s="95">
        <v>11696</v>
      </c>
      <c r="K7" s="61">
        <v>11311</v>
      </c>
      <c r="L7" s="61">
        <v>11361.502</v>
      </c>
      <c r="M7" s="55">
        <v>7276.0789999999997</v>
      </c>
    </row>
    <row r="8" spans="1:13" x14ac:dyDescent="0.2">
      <c r="A8" s="58"/>
      <c r="B8" s="59" t="s">
        <v>86</v>
      </c>
      <c r="C8" s="504">
        <v>1363</v>
      </c>
      <c r="D8" s="60">
        <v>1370</v>
      </c>
      <c r="E8" s="60">
        <v>1422</v>
      </c>
      <c r="F8" s="119">
        <v>1409.4829999999999</v>
      </c>
      <c r="G8" s="61">
        <v>1300</v>
      </c>
      <c r="H8" s="191">
        <v>1359</v>
      </c>
      <c r="I8" s="97">
        <v>1301</v>
      </c>
      <c r="J8" s="97">
        <v>1317</v>
      </c>
      <c r="K8" s="61">
        <v>1256</v>
      </c>
      <c r="L8" s="61">
        <v>1241.175</v>
      </c>
      <c r="M8" s="60">
        <v>747.42600000000004</v>
      </c>
    </row>
    <row r="9" spans="1:13" x14ac:dyDescent="0.2">
      <c r="A9" s="54" t="s">
        <v>87</v>
      </c>
      <c r="B9" s="52"/>
      <c r="C9" s="503">
        <v>1363</v>
      </c>
      <c r="D9" s="61">
        <v>1370</v>
      </c>
      <c r="E9" s="61">
        <v>1422</v>
      </c>
      <c r="F9" s="53">
        <v>1409.4829999999999</v>
      </c>
      <c r="G9" s="53">
        <v>1300</v>
      </c>
      <c r="H9" s="53">
        <v>1358.5709999999999</v>
      </c>
      <c r="I9" s="53">
        <v>1301</v>
      </c>
      <c r="J9" s="96">
        <v>1317</v>
      </c>
      <c r="K9" s="53">
        <v>1256</v>
      </c>
      <c r="L9" s="53">
        <v>1241.175</v>
      </c>
      <c r="M9" s="55">
        <v>747.42600000000016</v>
      </c>
    </row>
    <row r="10" spans="1:13" x14ac:dyDescent="0.2">
      <c r="A10" s="52" t="s">
        <v>84</v>
      </c>
      <c r="B10" s="54" t="s">
        <v>88</v>
      </c>
      <c r="C10" s="503">
        <v>357</v>
      </c>
      <c r="D10" s="61">
        <v>375</v>
      </c>
      <c r="E10" s="55">
        <v>412</v>
      </c>
      <c r="F10" s="117">
        <v>412.54500000000002</v>
      </c>
      <c r="G10" s="55">
        <v>418</v>
      </c>
      <c r="H10" s="55">
        <v>474.09699999999998</v>
      </c>
      <c r="I10" s="55">
        <v>450</v>
      </c>
      <c r="J10" s="95">
        <v>427</v>
      </c>
      <c r="K10" s="55">
        <v>394</v>
      </c>
      <c r="L10" s="55">
        <v>387.31400000000002</v>
      </c>
      <c r="M10" s="55">
        <v>208.79</v>
      </c>
    </row>
    <row r="11" spans="1:13" x14ac:dyDescent="0.2">
      <c r="A11" s="52"/>
      <c r="B11" s="54" t="s">
        <v>124</v>
      </c>
      <c r="C11" s="503">
        <v>495</v>
      </c>
      <c r="D11" s="61">
        <v>493</v>
      </c>
      <c r="E11" s="55">
        <v>508</v>
      </c>
      <c r="F11" s="117">
        <v>504.11399999999998</v>
      </c>
      <c r="G11" s="55">
        <v>531</v>
      </c>
      <c r="H11" s="55">
        <v>549.00699999999995</v>
      </c>
      <c r="I11" s="55">
        <v>537</v>
      </c>
      <c r="J11" s="95">
        <v>541</v>
      </c>
      <c r="K11" s="55">
        <v>527</v>
      </c>
      <c r="L11" s="55">
        <v>510.45499999999998</v>
      </c>
      <c r="M11" s="55">
        <v>335.60300000000001</v>
      </c>
    </row>
    <row r="12" spans="1:13" x14ac:dyDescent="0.2">
      <c r="A12" s="52"/>
      <c r="B12" s="54" t="s">
        <v>113</v>
      </c>
      <c r="C12" s="503">
        <v>44</v>
      </c>
      <c r="D12" s="61">
        <v>47</v>
      </c>
      <c r="E12" s="55">
        <v>32</v>
      </c>
      <c r="F12" s="117">
        <v>38.088999999999999</v>
      </c>
      <c r="G12" s="55">
        <v>24</v>
      </c>
      <c r="H12" s="55">
        <v>31.875</v>
      </c>
      <c r="I12" s="55">
        <v>25</v>
      </c>
      <c r="J12" s="95">
        <v>23</v>
      </c>
      <c r="K12" s="55">
        <v>20</v>
      </c>
      <c r="L12" s="55">
        <v>23.885000000000002</v>
      </c>
      <c r="M12" s="55">
        <v>8.9849999999999994</v>
      </c>
    </row>
    <row r="13" spans="1:13" x14ac:dyDescent="0.2">
      <c r="A13" s="52"/>
      <c r="B13" s="54" t="s">
        <v>114</v>
      </c>
      <c r="C13" s="503">
        <v>315</v>
      </c>
      <c r="D13" s="61">
        <v>313</v>
      </c>
      <c r="E13" s="55">
        <v>328</v>
      </c>
      <c r="F13" s="117">
        <v>316.03800000000001</v>
      </c>
      <c r="G13" s="55">
        <v>183</v>
      </c>
      <c r="H13" s="55">
        <v>197.88</v>
      </c>
      <c r="I13" s="55">
        <v>184</v>
      </c>
      <c r="J13" s="95">
        <v>219</v>
      </c>
      <c r="K13" s="55">
        <v>208</v>
      </c>
      <c r="L13" s="55">
        <v>203.39</v>
      </c>
      <c r="M13" s="55">
        <v>104.008</v>
      </c>
    </row>
    <row r="14" spans="1:13" x14ac:dyDescent="0.2">
      <c r="A14" s="52"/>
      <c r="B14" s="54" t="s">
        <v>92</v>
      </c>
      <c r="C14" s="503">
        <v>0</v>
      </c>
      <c r="D14" s="61">
        <v>0</v>
      </c>
      <c r="E14" s="55">
        <v>0</v>
      </c>
      <c r="F14" s="117">
        <v>0</v>
      </c>
      <c r="G14" s="55">
        <v>0</v>
      </c>
      <c r="H14" s="55">
        <v>0</v>
      </c>
      <c r="I14" s="55">
        <v>0</v>
      </c>
      <c r="J14" s="95">
        <v>0</v>
      </c>
      <c r="K14" s="55">
        <v>0</v>
      </c>
      <c r="L14" s="55">
        <v>0</v>
      </c>
      <c r="M14" s="55">
        <v>0</v>
      </c>
    </row>
    <row r="15" spans="1:13" x14ac:dyDescent="0.2">
      <c r="A15" s="52"/>
      <c r="B15" s="54" t="s">
        <v>93</v>
      </c>
      <c r="C15" s="503">
        <v>57</v>
      </c>
      <c r="D15" s="61">
        <v>59</v>
      </c>
      <c r="E15" s="55">
        <v>59</v>
      </c>
      <c r="F15" s="117">
        <v>54.838000000000001</v>
      </c>
      <c r="G15" s="55">
        <v>58</v>
      </c>
      <c r="H15" s="55">
        <v>58.625</v>
      </c>
      <c r="I15" s="55">
        <v>50</v>
      </c>
      <c r="J15" s="95">
        <v>51</v>
      </c>
      <c r="K15" s="55">
        <v>49</v>
      </c>
      <c r="L15" s="55">
        <v>46.442999999999998</v>
      </c>
      <c r="M15" s="55">
        <v>39.383000000000003</v>
      </c>
    </row>
    <row r="16" spans="1:13" x14ac:dyDescent="0.2">
      <c r="A16" s="58"/>
      <c r="B16" s="59" t="s">
        <v>103</v>
      </c>
      <c r="C16" s="504">
        <v>95</v>
      </c>
      <c r="D16" s="61">
        <v>83</v>
      </c>
      <c r="E16" s="60">
        <v>83</v>
      </c>
      <c r="F16" s="118">
        <v>83.858999999999995</v>
      </c>
      <c r="G16" s="60">
        <v>86</v>
      </c>
      <c r="H16" s="60">
        <v>47.087000000000003</v>
      </c>
      <c r="I16" s="60">
        <v>55</v>
      </c>
      <c r="J16" s="97">
        <v>56</v>
      </c>
      <c r="K16" s="60">
        <v>58</v>
      </c>
      <c r="L16" s="60">
        <v>69.688000000000002</v>
      </c>
      <c r="M16" s="55">
        <v>50.656999999999996</v>
      </c>
    </row>
    <row r="17" spans="1:13" x14ac:dyDescent="0.2">
      <c r="A17" s="52" t="s">
        <v>95</v>
      </c>
      <c r="B17" s="52"/>
      <c r="C17" s="503"/>
      <c r="D17" s="53"/>
      <c r="E17" s="61"/>
      <c r="F17" s="61"/>
      <c r="G17" s="61"/>
      <c r="H17" s="61"/>
      <c r="I17" s="61"/>
      <c r="J17" s="433"/>
      <c r="K17" s="61"/>
      <c r="L17" s="61"/>
      <c r="M17" s="53"/>
    </row>
    <row r="18" spans="1:13" x14ac:dyDescent="0.2">
      <c r="A18" s="52" t="s">
        <v>84</v>
      </c>
      <c r="B18" s="52" t="s">
        <v>96</v>
      </c>
      <c r="C18" s="503">
        <v>6044</v>
      </c>
      <c r="D18" s="506"/>
      <c r="E18" s="507"/>
      <c r="F18" s="119"/>
      <c r="G18" s="61"/>
      <c r="H18" s="61"/>
      <c r="I18" s="61"/>
      <c r="J18" s="433"/>
      <c r="K18" s="61"/>
      <c r="L18" s="61"/>
      <c r="M18" s="55"/>
    </row>
    <row r="19" spans="1:13" x14ac:dyDescent="0.2">
      <c r="A19" s="52"/>
      <c r="B19" s="52" t="s">
        <v>97</v>
      </c>
      <c r="C19" s="503">
        <v>3735</v>
      </c>
      <c r="D19" s="506"/>
      <c r="E19" s="507"/>
      <c r="F19" s="119"/>
      <c r="G19" s="61"/>
      <c r="H19" s="61"/>
      <c r="I19" s="61"/>
      <c r="J19" s="433"/>
      <c r="K19" s="61"/>
      <c r="L19" s="61"/>
      <c r="M19" s="55"/>
    </row>
    <row r="20" spans="1:13" x14ac:dyDescent="0.2">
      <c r="A20" s="58"/>
      <c r="B20" s="58" t="s">
        <v>98</v>
      </c>
      <c r="C20" s="504"/>
      <c r="D20" s="60"/>
      <c r="E20" s="61"/>
      <c r="F20" s="61"/>
      <c r="G20" s="61"/>
      <c r="H20" s="61"/>
      <c r="I20" s="61"/>
      <c r="J20" s="433"/>
      <c r="K20" s="61"/>
      <c r="L20" s="61"/>
      <c r="M20" s="60"/>
    </row>
    <row r="21" spans="1:13" x14ac:dyDescent="0.2">
      <c r="A21" s="54" t="s">
        <v>158</v>
      </c>
      <c r="B21" s="52"/>
      <c r="C21" s="503">
        <v>9779</v>
      </c>
      <c r="D21" s="61">
        <v>9141</v>
      </c>
      <c r="E21" s="53">
        <v>11579</v>
      </c>
      <c r="F21" s="53">
        <v>11357.781999999999</v>
      </c>
      <c r="G21" s="53">
        <v>12713</v>
      </c>
      <c r="H21" s="53">
        <v>13723</v>
      </c>
      <c r="I21" s="53">
        <v>12777.518</v>
      </c>
      <c r="J21" s="96">
        <v>13013</v>
      </c>
      <c r="K21" s="53">
        <v>12567</v>
      </c>
      <c r="L21" s="53">
        <v>12602.677</v>
      </c>
      <c r="M21" s="55">
        <v>8023.5050000000001</v>
      </c>
    </row>
    <row r="22" spans="1:13" x14ac:dyDescent="0.2">
      <c r="A22" s="52" t="s">
        <v>84</v>
      </c>
      <c r="B22" s="54" t="s">
        <v>146</v>
      </c>
      <c r="C22" s="503">
        <v>733</v>
      </c>
      <c r="D22" s="61">
        <v>640</v>
      </c>
      <c r="E22" s="506">
        <v>811</v>
      </c>
      <c r="F22" s="506">
        <v>796</v>
      </c>
      <c r="G22" s="506">
        <v>891</v>
      </c>
      <c r="H22" s="506">
        <v>962</v>
      </c>
      <c r="I22" s="506">
        <v>896</v>
      </c>
      <c r="J22" s="95">
        <v>913</v>
      </c>
      <c r="K22" s="55">
        <v>882</v>
      </c>
      <c r="L22" s="55">
        <v>885</v>
      </c>
      <c r="M22" s="55">
        <v>563</v>
      </c>
    </row>
    <row r="23" spans="1:13" x14ac:dyDescent="0.2">
      <c r="A23" s="52"/>
      <c r="B23" s="54" t="s">
        <v>101</v>
      </c>
      <c r="C23" s="503">
        <v>2905</v>
      </c>
      <c r="D23" s="61">
        <v>2742</v>
      </c>
      <c r="E23" s="506">
        <v>3473</v>
      </c>
      <c r="F23" s="506">
        <v>3407</v>
      </c>
      <c r="G23" s="506">
        <v>3814</v>
      </c>
      <c r="H23" s="506">
        <v>4117</v>
      </c>
      <c r="I23" s="506">
        <v>3833</v>
      </c>
      <c r="J23" s="95">
        <v>3904</v>
      </c>
      <c r="K23" s="55">
        <v>3770</v>
      </c>
      <c r="L23" s="55">
        <v>3781</v>
      </c>
      <c r="M23" s="55">
        <v>2407</v>
      </c>
    </row>
    <row r="24" spans="1:13" x14ac:dyDescent="0.2">
      <c r="A24" s="52"/>
      <c r="B24" s="54" t="s">
        <v>117</v>
      </c>
      <c r="C24" s="503">
        <v>5877</v>
      </c>
      <c r="D24" s="61">
        <v>5485</v>
      </c>
      <c r="E24" s="506">
        <v>6948</v>
      </c>
      <c r="F24" s="506">
        <v>6814.7819999999992</v>
      </c>
      <c r="G24" s="506">
        <v>7627</v>
      </c>
      <c r="H24" s="506">
        <v>8233</v>
      </c>
      <c r="I24" s="506">
        <v>7665.518</v>
      </c>
      <c r="J24" s="95">
        <v>7806</v>
      </c>
      <c r="K24" s="55">
        <v>7538</v>
      </c>
      <c r="L24" s="55">
        <v>7558.6769999999997</v>
      </c>
      <c r="M24" s="55">
        <v>4812.5050000000001</v>
      </c>
    </row>
    <row r="25" spans="1:13" x14ac:dyDescent="0.2">
      <c r="A25" s="58"/>
      <c r="B25" s="59" t="s">
        <v>127</v>
      </c>
      <c r="C25" s="503">
        <v>264</v>
      </c>
      <c r="D25" s="61">
        <v>274</v>
      </c>
      <c r="E25" s="508">
        <v>347</v>
      </c>
      <c r="F25" s="508">
        <v>340</v>
      </c>
      <c r="G25" s="508">
        <v>381</v>
      </c>
      <c r="H25" s="508">
        <v>411</v>
      </c>
      <c r="I25" s="508">
        <v>383</v>
      </c>
      <c r="J25" s="97">
        <v>390</v>
      </c>
      <c r="K25" s="60">
        <v>377</v>
      </c>
      <c r="L25" s="60">
        <v>378</v>
      </c>
      <c r="M25" s="55">
        <v>241</v>
      </c>
    </row>
    <row r="26" spans="1:13" x14ac:dyDescent="0.2">
      <c r="A26" s="54" t="s">
        <v>104</v>
      </c>
      <c r="B26" s="52"/>
      <c r="C26" s="509"/>
      <c r="D26" s="53"/>
      <c r="E26" s="53"/>
      <c r="F26" s="53"/>
      <c r="G26" s="61"/>
      <c r="H26" s="61"/>
      <c r="I26" s="61"/>
      <c r="J26" s="433"/>
      <c r="K26" s="61"/>
      <c r="L26" s="61"/>
      <c r="M26" s="53"/>
    </row>
    <row r="27" spans="1:13" x14ac:dyDescent="0.2">
      <c r="A27" s="52" t="s">
        <v>84</v>
      </c>
      <c r="B27" s="54" t="s">
        <v>105</v>
      </c>
      <c r="C27" s="503">
        <v>2954</v>
      </c>
      <c r="D27" s="55">
        <v>2441</v>
      </c>
      <c r="E27" s="506">
        <v>2469</v>
      </c>
      <c r="F27" s="506">
        <v>2372.0700000000002</v>
      </c>
      <c r="G27" s="61">
        <v>3476</v>
      </c>
      <c r="H27" s="61">
        <v>4046</v>
      </c>
      <c r="I27" s="61">
        <v>4046</v>
      </c>
      <c r="J27" s="433"/>
      <c r="K27" s="61"/>
      <c r="L27" s="61"/>
      <c r="M27" s="55"/>
    </row>
    <row r="28" spans="1:13" x14ac:dyDescent="0.2">
      <c r="A28" s="52"/>
      <c r="B28" s="54" t="s">
        <v>106</v>
      </c>
      <c r="C28" s="503">
        <v>2787</v>
      </c>
      <c r="D28" s="55">
        <v>2734</v>
      </c>
      <c r="E28" s="506">
        <v>2962</v>
      </c>
      <c r="F28" s="506">
        <v>2975.8380000000002</v>
      </c>
      <c r="G28" s="61">
        <v>3665</v>
      </c>
      <c r="H28" s="61">
        <v>3895</v>
      </c>
      <c r="I28" s="61">
        <v>3895</v>
      </c>
      <c r="J28" s="433"/>
      <c r="K28" s="61"/>
      <c r="L28" s="61"/>
      <c r="M28" s="55"/>
    </row>
    <row r="29" spans="1:13" x14ac:dyDescent="0.2">
      <c r="A29" s="52"/>
      <c r="B29" s="54" t="s">
        <v>107</v>
      </c>
      <c r="C29" s="503">
        <v>1832</v>
      </c>
      <c r="D29" s="55">
        <v>1806</v>
      </c>
      <c r="E29" s="506">
        <v>2013</v>
      </c>
      <c r="F29" s="506">
        <v>1985.5609999999999</v>
      </c>
      <c r="G29" s="61">
        <v>2566</v>
      </c>
      <c r="H29" s="61">
        <v>2667</v>
      </c>
      <c r="I29" s="61">
        <v>2667</v>
      </c>
      <c r="J29" s="433"/>
      <c r="K29" s="61"/>
      <c r="L29" s="61"/>
      <c r="M29" s="55"/>
    </row>
    <row r="30" spans="1:13" x14ac:dyDescent="0.2">
      <c r="A30" s="58"/>
      <c r="B30" s="59" t="s">
        <v>108</v>
      </c>
      <c r="C30" s="504">
        <v>2206</v>
      </c>
      <c r="D30" s="60">
        <v>2160</v>
      </c>
      <c r="E30" s="508">
        <v>2436</v>
      </c>
      <c r="F30" s="508">
        <v>2435.3130000000001</v>
      </c>
      <c r="G30" s="60">
        <v>3006</v>
      </c>
      <c r="H30" s="60">
        <v>3115</v>
      </c>
      <c r="I30" s="60">
        <v>3115</v>
      </c>
      <c r="J30" s="433"/>
      <c r="K30" s="61"/>
      <c r="L30" s="61"/>
      <c r="M30" s="60"/>
    </row>
    <row r="31" spans="1:13" x14ac:dyDescent="0.2">
      <c r="C31" s="55"/>
      <c r="D31" s="61">
        <v>9141</v>
      </c>
      <c r="E31" s="61">
        <v>9880</v>
      </c>
      <c r="F31" s="61">
        <v>9768.7819999999992</v>
      </c>
      <c r="G31" s="61">
        <v>12713</v>
      </c>
      <c r="H31" s="61">
        <v>13723</v>
      </c>
      <c r="I31" s="61">
        <v>13723</v>
      </c>
      <c r="J31" s="96">
        <v>0</v>
      </c>
      <c r="K31" s="53">
        <v>0</v>
      </c>
      <c r="L31" s="53">
        <v>0</v>
      </c>
      <c r="M31" s="55">
        <v>0</v>
      </c>
    </row>
    <row r="32" spans="1:13" x14ac:dyDescent="0.2">
      <c r="C32" s="55"/>
      <c r="D32" s="61"/>
      <c r="E32" s="55"/>
      <c r="F32" s="61"/>
      <c r="G32" s="61"/>
      <c r="H32" s="61"/>
      <c r="I32" s="61"/>
      <c r="J32" s="95"/>
      <c r="K32" s="55"/>
      <c r="L32" s="55"/>
      <c r="M32" s="55"/>
    </row>
    <row r="33" spans="1:13" x14ac:dyDescent="0.2">
      <c r="A33" s="54" t="s">
        <v>109</v>
      </c>
      <c r="B33" s="52"/>
      <c r="C33" s="510"/>
      <c r="D33" s="511"/>
      <c r="E33" s="55"/>
      <c r="F33" s="61"/>
      <c r="G33" s="61"/>
      <c r="H33" s="61"/>
      <c r="I33" s="61"/>
      <c r="J33" s="97"/>
      <c r="K33" s="60"/>
      <c r="L33" s="60"/>
      <c r="M33" s="55"/>
    </row>
    <row r="34" spans="1:13" x14ac:dyDescent="0.2">
      <c r="A34" s="65" t="s">
        <v>110</v>
      </c>
      <c r="B34" s="66" t="s">
        <v>111</v>
      </c>
      <c r="C34" s="521">
        <v>11784</v>
      </c>
      <c r="D34" s="521">
        <v>12033</v>
      </c>
      <c r="E34" s="513">
        <v>11939</v>
      </c>
      <c r="F34" s="513">
        <v>11369.04761904762</v>
      </c>
      <c r="G34" s="513">
        <v>12147</v>
      </c>
      <c r="H34" s="513">
        <v>12176</v>
      </c>
      <c r="I34" s="513">
        <v>12384</v>
      </c>
      <c r="J34" s="433">
        <v>12839.51</v>
      </c>
      <c r="K34" s="61">
        <v>12083</v>
      </c>
      <c r="L34" s="61">
        <v>14267.52</v>
      </c>
      <c r="M34" s="53">
        <v>14709.68</v>
      </c>
    </row>
    <row r="35" spans="1:13" x14ac:dyDescent="0.2">
      <c r="A35" s="52"/>
      <c r="B35" s="54" t="s">
        <v>124</v>
      </c>
      <c r="C35" s="522">
        <v>14229</v>
      </c>
      <c r="D35" s="522">
        <v>14632</v>
      </c>
      <c r="E35" s="515">
        <v>14641</v>
      </c>
      <c r="F35" s="515">
        <v>15263.157894736842</v>
      </c>
      <c r="G35" s="515">
        <v>16809</v>
      </c>
      <c r="H35" s="515">
        <v>16169</v>
      </c>
      <c r="I35" s="515">
        <v>16218</v>
      </c>
      <c r="J35" s="433">
        <v>17284.77</v>
      </c>
      <c r="K35" s="61">
        <v>16225</v>
      </c>
      <c r="L35" s="61">
        <v>20454.55</v>
      </c>
      <c r="M35" s="55">
        <v>21654.14</v>
      </c>
    </row>
    <row r="36" spans="1:13" x14ac:dyDescent="0.2">
      <c r="A36" s="52"/>
      <c r="B36" s="54" t="s">
        <v>90</v>
      </c>
      <c r="C36" s="522">
        <v>10528</v>
      </c>
      <c r="D36" s="522">
        <v>9810</v>
      </c>
      <c r="E36" s="522">
        <v>9425</v>
      </c>
      <c r="F36" s="522">
        <v>9240</v>
      </c>
      <c r="G36" s="522">
        <v>12924</v>
      </c>
      <c r="H36" s="522">
        <v>8948</v>
      </c>
      <c r="I36" s="522">
        <v>7916</v>
      </c>
      <c r="J36" s="433">
        <v>9421</v>
      </c>
      <c r="K36" s="61">
        <v>11026</v>
      </c>
      <c r="L36" s="61">
        <v>13860</v>
      </c>
      <c r="M36" s="55">
        <v>18100</v>
      </c>
    </row>
    <row r="37" spans="1:13" x14ac:dyDescent="0.2">
      <c r="A37" s="52"/>
      <c r="B37" s="54" t="s">
        <v>91</v>
      </c>
      <c r="C37" s="522">
        <v>11507</v>
      </c>
      <c r="D37" s="522">
        <v>10951</v>
      </c>
      <c r="E37" s="522">
        <v>11830</v>
      </c>
      <c r="F37" s="522">
        <v>13099</v>
      </c>
      <c r="G37" s="522">
        <v>13576</v>
      </c>
      <c r="H37" s="522">
        <v>13289</v>
      </c>
      <c r="I37" s="522">
        <v>13409</v>
      </c>
      <c r="J37" s="433">
        <v>14372</v>
      </c>
      <c r="K37" s="61">
        <v>13707</v>
      </c>
      <c r="L37" s="61">
        <v>21365</v>
      </c>
      <c r="M37" s="55">
        <v>20511</v>
      </c>
    </row>
    <row r="38" spans="1:13" x14ac:dyDescent="0.2">
      <c r="A38" s="52"/>
      <c r="B38" s="54" t="s">
        <v>125</v>
      </c>
      <c r="C38" s="522">
        <v>12275</v>
      </c>
      <c r="D38" s="522">
        <v>5548</v>
      </c>
      <c r="E38" s="522">
        <v>5101</v>
      </c>
      <c r="F38" s="522">
        <v>4159</v>
      </c>
      <c r="G38" s="522">
        <v>7807</v>
      </c>
      <c r="H38" s="522">
        <v>5712</v>
      </c>
      <c r="I38" s="522">
        <v>5279</v>
      </c>
      <c r="J38" s="433">
        <v>7695</v>
      </c>
      <c r="K38" s="61">
        <v>8651</v>
      </c>
      <c r="L38" s="61">
        <v>13932</v>
      </c>
      <c r="M38" s="55">
        <v>10471</v>
      </c>
    </row>
    <row r="39" spans="1:13" x14ac:dyDescent="0.2">
      <c r="A39" s="52"/>
      <c r="B39" s="54" t="s">
        <v>126</v>
      </c>
      <c r="C39" s="522">
        <v>6137</v>
      </c>
      <c r="D39" s="522">
        <v>7816</v>
      </c>
      <c r="E39" s="522">
        <v>8148</v>
      </c>
      <c r="F39" s="522">
        <v>6978</v>
      </c>
      <c r="G39" s="522">
        <v>9366</v>
      </c>
      <c r="H39" s="522">
        <v>7436</v>
      </c>
      <c r="I39" s="522">
        <v>6787</v>
      </c>
      <c r="J39" s="433">
        <v>8404</v>
      </c>
      <c r="K39" s="61">
        <v>9741</v>
      </c>
      <c r="L39" s="61">
        <v>11664</v>
      </c>
      <c r="M39" s="55">
        <v>9099</v>
      </c>
    </row>
    <row r="40" spans="1:13" x14ac:dyDescent="0.2">
      <c r="A40" s="58"/>
      <c r="B40" s="59" t="s">
        <v>127</v>
      </c>
      <c r="C40" s="523">
        <v>3847</v>
      </c>
      <c r="D40" s="523">
        <v>3665</v>
      </c>
      <c r="E40" s="523">
        <v>3701</v>
      </c>
      <c r="F40" s="523">
        <v>3197</v>
      </c>
      <c r="G40" s="523">
        <v>4343</v>
      </c>
      <c r="H40" s="523">
        <v>3357</v>
      </c>
      <c r="I40" s="523">
        <v>3065</v>
      </c>
      <c r="J40" s="433">
        <v>3660</v>
      </c>
      <c r="K40" s="61">
        <v>4667</v>
      </c>
      <c r="L40" s="61">
        <v>8194</v>
      </c>
      <c r="M40" s="60">
        <v>10416</v>
      </c>
    </row>
    <row r="41" spans="1:13" x14ac:dyDescent="0.2">
      <c r="A41" s="64"/>
      <c r="B41" s="64"/>
      <c r="C41" s="510"/>
      <c r="D41" s="511"/>
      <c r="E41" s="55"/>
      <c r="F41" s="61"/>
      <c r="G41" s="61"/>
      <c r="H41" s="61"/>
      <c r="I41" s="61"/>
      <c r="J41" s="96"/>
      <c r="K41" s="53"/>
      <c r="L41" s="53"/>
      <c r="M41" s="55"/>
    </row>
    <row r="42" spans="1:13" x14ac:dyDescent="0.2">
      <c r="A42" s="54" t="s">
        <v>115</v>
      </c>
      <c r="B42" s="52"/>
      <c r="C42" s="510"/>
      <c r="D42" s="511"/>
      <c r="E42" s="60"/>
      <c r="F42" s="61"/>
      <c r="G42" s="61"/>
      <c r="H42" s="61"/>
      <c r="I42" s="61"/>
      <c r="J42" s="97"/>
      <c r="K42" s="60"/>
      <c r="L42" s="60"/>
      <c r="M42" s="55"/>
    </row>
    <row r="43" spans="1:13" x14ac:dyDescent="0.2">
      <c r="A43" s="65" t="s">
        <v>110</v>
      </c>
      <c r="B43" s="66" t="s">
        <v>116</v>
      </c>
      <c r="C43" s="115">
        <v>5483</v>
      </c>
      <c r="D43" s="115">
        <v>5473</v>
      </c>
      <c r="E43" s="115">
        <v>5466</v>
      </c>
      <c r="F43" s="115">
        <v>5460</v>
      </c>
      <c r="G43" s="115">
        <v>5379</v>
      </c>
      <c r="H43" s="115">
        <v>5661</v>
      </c>
      <c r="I43" s="115">
        <v>5657</v>
      </c>
      <c r="J43" s="433">
        <v>5762</v>
      </c>
      <c r="K43" s="61">
        <v>5349</v>
      </c>
      <c r="L43" s="61">
        <v>5619</v>
      </c>
      <c r="M43" s="53">
        <v>4652</v>
      </c>
    </row>
    <row r="44" spans="1:13" x14ac:dyDescent="0.2">
      <c r="A44" s="52"/>
      <c r="B44" s="54" t="s">
        <v>101</v>
      </c>
      <c r="C44" s="114">
        <v>5483</v>
      </c>
      <c r="D44" s="114">
        <v>5473</v>
      </c>
      <c r="E44" s="114">
        <v>5466</v>
      </c>
      <c r="F44" s="114">
        <v>5460</v>
      </c>
      <c r="G44" s="114">
        <v>5379</v>
      </c>
      <c r="H44" s="114">
        <v>5661</v>
      </c>
      <c r="I44" s="114">
        <v>5657</v>
      </c>
      <c r="J44" s="433">
        <v>5762</v>
      </c>
      <c r="K44" s="61">
        <v>5349</v>
      </c>
      <c r="L44" s="61">
        <v>5619</v>
      </c>
      <c r="M44" s="55">
        <v>4652</v>
      </c>
    </row>
    <row r="45" spans="1:13" x14ac:dyDescent="0.2">
      <c r="A45" s="52"/>
      <c r="B45" s="54" t="s">
        <v>117</v>
      </c>
      <c r="C45" s="114">
        <v>2742</v>
      </c>
      <c r="D45" s="114">
        <v>2736.5</v>
      </c>
      <c r="E45" s="114">
        <v>2733</v>
      </c>
      <c r="F45" s="114">
        <v>2730</v>
      </c>
      <c r="G45" s="114">
        <v>2689.5</v>
      </c>
      <c r="H45" s="114">
        <v>2830.5</v>
      </c>
      <c r="I45" s="114">
        <v>2828.5</v>
      </c>
      <c r="J45" s="433">
        <v>2881</v>
      </c>
      <c r="K45" s="61">
        <v>2674.5</v>
      </c>
      <c r="L45" s="61">
        <v>2809.5</v>
      </c>
      <c r="M45" s="55">
        <v>2326</v>
      </c>
    </row>
    <row r="46" spans="1:13" x14ac:dyDescent="0.2">
      <c r="A46" s="58"/>
      <c r="B46" s="59" t="s">
        <v>127</v>
      </c>
      <c r="C46" s="505">
        <v>5483</v>
      </c>
      <c r="D46" s="505">
        <v>5473</v>
      </c>
      <c r="E46" s="505">
        <v>5466</v>
      </c>
      <c r="F46" s="505">
        <v>5460</v>
      </c>
      <c r="G46" s="505">
        <v>5379</v>
      </c>
      <c r="H46" s="505">
        <v>5661</v>
      </c>
      <c r="I46" s="505">
        <v>5657</v>
      </c>
      <c r="J46" s="433">
        <v>5762</v>
      </c>
      <c r="K46" s="61">
        <v>5349</v>
      </c>
      <c r="L46" s="61">
        <v>5619</v>
      </c>
      <c r="M46" s="60">
        <v>4652</v>
      </c>
    </row>
    <row r="47" spans="1:13" x14ac:dyDescent="0.2">
      <c r="C47" s="55"/>
      <c r="D47" s="61"/>
      <c r="E47" s="53"/>
      <c r="F47" s="61"/>
      <c r="G47" s="61"/>
      <c r="H47" s="61"/>
      <c r="I47" s="61"/>
      <c r="J47" s="96"/>
      <c r="K47" s="53"/>
      <c r="L47" s="53"/>
      <c r="M47" s="55"/>
    </row>
    <row r="48" spans="1:13" x14ac:dyDescent="0.2">
      <c r="A48" s="41" t="s">
        <v>118</v>
      </c>
      <c r="B48" s="42"/>
      <c r="C48" s="55"/>
      <c r="D48" s="61"/>
      <c r="E48" s="60"/>
      <c r="F48" s="61"/>
      <c r="G48" s="61"/>
      <c r="H48" s="61"/>
      <c r="I48" s="61"/>
      <c r="J48" s="97"/>
      <c r="K48" s="60"/>
      <c r="L48" s="60"/>
      <c r="M48" s="55"/>
    </row>
    <row r="49" spans="1:13" x14ac:dyDescent="0.2">
      <c r="A49" s="44"/>
      <c r="B49" s="45" t="s">
        <v>119</v>
      </c>
      <c r="C49" s="53">
        <v>5100</v>
      </c>
      <c r="D49" s="53">
        <v>4960</v>
      </c>
      <c r="E49" s="53">
        <v>5070</v>
      </c>
      <c r="F49" s="53">
        <v>5182</v>
      </c>
      <c r="G49" s="53">
        <v>5297</v>
      </c>
      <c r="H49" s="53">
        <v>5414</v>
      </c>
      <c r="I49" s="53">
        <v>5534</v>
      </c>
      <c r="J49" s="433">
        <v>5656</v>
      </c>
      <c r="K49" s="53">
        <v>5781</v>
      </c>
      <c r="L49" s="53">
        <v>5909</v>
      </c>
      <c r="M49" s="53">
        <v>6040</v>
      </c>
    </row>
    <row r="50" spans="1:13" x14ac:dyDescent="0.2">
      <c r="A50" s="48"/>
      <c r="B50" s="69" t="s">
        <v>120</v>
      </c>
      <c r="C50" s="60">
        <v>13190</v>
      </c>
      <c r="D50" s="60">
        <v>12740</v>
      </c>
      <c r="E50" s="60">
        <v>14010</v>
      </c>
      <c r="F50" s="60">
        <v>14280</v>
      </c>
      <c r="G50" s="60">
        <v>13890</v>
      </c>
      <c r="H50" s="60">
        <v>14700</v>
      </c>
      <c r="I50" s="60">
        <v>14670</v>
      </c>
      <c r="J50" s="433">
        <v>14520</v>
      </c>
      <c r="K50" s="60">
        <v>14270</v>
      </c>
      <c r="L50" s="60">
        <v>16340</v>
      </c>
      <c r="M50" s="60">
        <v>18530</v>
      </c>
    </row>
    <row r="51" spans="1:13" x14ac:dyDescent="0.2">
      <c r="C51" s="55"/>
      <c r="D51" s="61"/>
      <c r="E51" s="53"/>
      <c r="F51" s="61"/>
      <c r="G51" s="61"/>
      <c r="H51" s="61"/>
      <c r="I51" s="61"/>
      <c r="J51" s="96"/>
      <c r="K51" s="61"/>
      <c r="L51" s="61"/>
      <c r="M51" s="61"/>
    </row>
    <row r="52" spans="1:13" x14ac:dyDescent="0.2">
      <c r="C52" s="55"/>
      <c r="D52" s="61"/>
      <c r="E52" s="55"/>
      <c r="F52" s="61"/>
      <c r="G52" s="61"/>
      <c r="H52" s="61"/>
      <c r="I52" s="61"/>
      <c r="J52" s="95"/>
      <c r="K52" s="61"/>
      <c r="L52" s="61"/>
      <c r="M52" s="61"/>
    </row>
    <row r="53" spans="1:13" x14ac:dyDescent="0.2">
      <c r="A53" s="70" t="s">
        <v>121</v>
      </c>
      <c r="B53" s="52"/>
      <c r="C53" s="55"/>
      <c r="D53" s="61"/>
      <c r="E53" s="60"/>
      <c r="F53" s="61"/>
      <c r="G53" s="61"/>
      <c r="H53" s="61"/>
      <c r="I53" s="61"/>
      <c r="J53" s="97"/>
      <c r="K53" s="61"/>
      <c r="L53" s="61"/>
      <c r="M53" s="61"/>
    </row>
    <row r="54" spans="1:13" x14ac:dyDescent="0.2">
      <c r="A54" s="65" t="s">
        <v>122</v>
      </c>
      <c r="B54" s="66" t="s">
        <v>123</v>
      </c>
      <c r="C54" s="116">
        <v>4207</v>
      </c>
      <c r="D54" s="116">
        <v>4512</v>
      </c>
      <c r="E54" s="116">
        <v>4919</v>
      </c>
      <c r="F54" s="116">
        <v>4690</v>
      </c>
      <c r="G54" s="116">
        <v>5077</v>
      </c>
      <c r="H54" s="116">
        <v>5773</v>
      </c>
      <c r="I54" s="116">
        <v>5573</v>
      </c>
      <c r="J54" s="433">
        <v>5482</v>
      </c>
      <c r="K54" s="53">
        <v>4761</v>
      </c>
      <c r="L54" s="53">
        <v>5526</v>
      </c>
      <c r="M54" s="53">
        <v>3071</v>
      </c>
    </row>
    <row r="55" spans="1:13" x14ac:dyDescent="0.2">
      <c r="A55" s="52"/>
      <c r="B55" s="54" t="s">
        <v>124</v>
      </c>
      <c r="C55" s="117">
        <v>7043</v>
      </c>
      <c r="D55" s="117">
        <v>7214</v>
      </c>
      <c r="E55" s="117">
        <v>7438</v>
      </c>
      <c r="F55" s="117">
        <v>7694</v>
      </c>
      <c r="G55" s="117">
        <v>8926</v>
      </c>
      <c r="H55" s="117">
        <v>8877</v>
      </c>
      <c r="I55" s="117">
        <v>8709</v>
      </c>
      <c r="J55" s="433">
        <v>9351</v>
      </c>
      <c r="K55" s="55">
        <v>8551</v>
      </c>
      <c r="L55" s="55">
        <v>10441</v>
      </c>
      <c r="M55" s="55">
        <v>7267</v>
      </c>
    </row>
    <row r="56" spans="1:13" x14ac:dyDescent="0.2">
      <c r="A56" s="52"/>
      <c r="B56" s="54" t="s">
        <v>90</v>
      </c>
      <c r="C56" s="117">
        <v>463</v>
      </c>
      <c r="D56" s="117">
        <v>461</v>
      </c>
      <c r="E56" s="117">
        <v>302</v>
      </c>
      <c r="F56" s="117">
        <v>352</v>
      </c>
      <c r="G56" s="117">
        <v>310</v>
      </c>
      <c r="H56" s="117">
        <v>285</v>
      </c>
      <c r="I56" s="117">
        <v>198</v>
      </c>
      <c r="J56" s="433">
        <v>217</v>
      </c>
      <c r="K56" s="55">
        <v>221</v>
      </c>
      <c r="L56" s="55">
        <v>331</v>
      </c>
      <c r="M56" s="55">
        <v>163</v>
      </c>
    </row>
    <row r="57" spans="1:13" x14ac:dyDescent="0.2">
      <c r="A57" s="52"/>
      <c r="B57" s="54" t="s">
        <v>91</v>
      </c>
      <c r="C57" s="117">
        <v>3625</v>
      </c>
      <c r="D57" s="117">
        <v>3428</v>
      </c>
      <c r="E57" s="117">
        <v>3880</v>
      </c>
      <c r="F57" s="117">
        <v>4140</v>
      </c>
      <c r="G57" s="117">
        <v>2484</v>
      </c>
      <c r="H57" s="117">
        <v>2630</v>
      </c>
      <c r="I57" s="117">
        <v>2467</v>
      </c>
      <c r="J57" s="433">
        <v>3147</v>
      </c>
      <c r="K57" s="55">
        <v>2851</v>
      </c>
      <c r="L57" s="55">
        <v>4345</v>
      </c>
      <c r="M57" s="55">
        <v>2133</v>
      </c>
    </row>
    <row r="58" spans="1:13" x14ac:dyDescent="0.2">
      <c r="A58" s="52"/>
      <c r="B58" s="54" t="s">
        <v>125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433">
        <v>0</v>
      </c>
      <c r="K58" s="55">
        <v>0</v>
      </c>
      <c r="L58" s="55">
        <v>0</v>
      </c>
      <c r="M58" s="55">
        <v>0</v>
      </c>
    </row>
    <row r="59" spans="1:13" x14ac:dyDescent="0.2">
      <c r="A59" s="52"/>
      <c r="B59" s="54" t="s">
        <v>126</v>
      </c>
      <c r="C59" s="117">
        <v>350</v>
      </c>
      <c r="D59" s="117">
        <v>461</v>
      </c>
      <c r="E59" s="117">
        <v>481</v>
      </c>
      <c r="F59" s="117">
        <v>383</v>
      </c>
      <c r="G59" s="117">
        <v>543</v>
      </c>
      <c r="H59" s="117">
        <v>436</v>
      </c>
      <c r="I59" s="117">
        <v>339</v>
      </c>
      <c r="J59" s="433">
        <v>429</v>
      </c>
      <c r="K59" s="55">
        <v>477</v>
      </c>
      <c r="L59" s="55">
        <v>542</v>
      </c>
      <c r="M59" s="55">
        <v>358</v>
      </c>
    </row>
    <row r="60" spans="1:13" x14ac:dyDescent="0.2">
      <c r="A60" s="58"/>
      <c r="B60" s="59" t="s">
        <v>127</v>
      </c>
      <c r="C60" s="117">
        <v>365</v>
      </c>
      <c r="D60" s="117">
        <v>304</v>
      </c>
      <c r="E60" s="117">
        <v>307</v>
      </c>
      <c r="F60" s="117">
        <v>268</v>
      </c>
      <c r="G60" s="117">
        <v>373</v>
      </c>
      <c r="H60" s="117">
        <v>158</v>
      </c>
      <c r="I60" s="117">
        <v>169</v>
      </c>
      <c r="J60" s="433">
        <v>205</v>
      </c>
      <c r="K60" s="60">
        <v>271</v>
      </c>
      <c r="L60" s="60">
        <v>571</v>
      </c>
      <c r="M60" s="60">
        <v>528</v>
      </c>
    </row>
    <row r="61" spans="1:13" x14ac:dyDescent="0.2">
      <c r="A61" s="71"/>
      <c r="B61" s="72" t="s">
        <v>128</v>
      </c>
      <c r="C61" s="132">
        <v>16053</v>
      </c>
      <c r="D61" s="132">
        <v>16380</v>
      </c>
      <c r="E61" s="132">
        <v>17327</v>
      </c>
      <c r="F61" s="132">
        <v>17527</v>
      </c>
      <c r="G61" s="132">
        <v>17713</v>
      </c>
      <c r="H61" s="132">
        <v>18159</v>
      </c>
      <c r="I61" s="132">
        <v>17455</v>
      </c>
      <c r="J61" s="98">
        <v>18831</v>
      </c>
      <c r="K61" s="74">
        <v>17132</v>
      </c>
      <c r="L61" s="74">
        <v>21756</v>
      </c>
      <c r="M61" s="55">
        <v>13520</v>
      </c>
    </row>
    <row r="62" spans="1:13" x14ac:dyDescent="0.2">
      <c r="A62" s="64"/>
      <c r="B62" s="64"/>
      <c r="C62" s="55"/>
      <c r="D62" s="55"/>
      <c r="E62" s="61"/>
      <c r="F62" s="61"/>
      <c r="G62" s="61"/>
      <c r="H62" s="61"/>
      <c r="I62" s="61"/>
      <c r="J62" s="433"/>
      <c r="K62" s="61"/>
      <c r="L62" s="61"/>
      <c r="M62" s="53"/>
    </row>
    <row r="63" spans="1:13" x14ac:dyDescent="0.2">
      <c r="A63" s="70" t="s">
        <v>129</v>
      </c>
      <c r="B63" s="52"/>
      <c r="C63" s="55"/>
      <c r="D63" s="55"/>
      <c r="E63" s="61"/>
      <c r="F63" s="61"/>
      <c r="G63" s="61"/>
      <c r="H63" s="61"/>
      <c r="I63" s="61"/>
      <c r="J63" s="433"/>
      <c r="K63" s="61"/>
      <c r="L63" s="61"/>
      <c r="M63" s="60"/>
    </row>
    <row r="64" spans="1:13" x14ac:dyDescent="0.2">
      <c r="A64" s="65" t="s">
        <v>122</v>
      </c>
      <c r="B64" s="66" t="s">
        <v>130</v>
      </c>
      <c r="C64" s="53">
        <v>4019</v>
      </c>
      <c r="D64" s="53">
        <v>3503</v>
      </c>
      <c r="E64" s="53">
        <v>4433</v>
      </c>
      <c r="F64" s="53">
        <v>4346</v>
      </c>
      <c r="G64" s="53">
        <v>4793</v>
      </c>
      <c r="H64" s="53">
        <v>5446</v>
      </c>
      <c r="I64" s="53">
        <v>5069</v>
      </c>
      <c r="J64" s="96">
        <v>5261</v>
      </c>
      <c r="K64" s="53">
        <v>4718</v>
      </c>
      <c r="L64" s="53">
        <v>4973</v>
      </c>
      <c r="M64" s="55">
        <v>2619</v>
      </c>
    </row>
    <row r="65" spans="1:13" x14ac:dyDescent="0.2">
      <c r="A65" s="52"/>
      <c r="B65" s="54" t="s">
        <v>101</v>
      </c>
      <c r="C65" s="55">
        <v>15928</v>
      </c>
      <c r="D65" s="55">
        <v>15007</v>
      </c>
      <c r="E65" s="55">
        <v>18983</v>
      </c>
      <c r="F65" s="55">
        <v>18602</v>
      </c>
      <c r="G65" s="55">
        <v>20516</v>
      </c>
      <c r="H65" s="55">
        <v>23306</v>
      </c>
      <c r="I65" s="55">
        <v>21683</v>
      </c>
      <c r="J65" s="95">
        <v>22495</v>
      </c>
      <c r="K65" s="55">
        <v>20166</v>
      </c>
      <c r="L65" s="55">
        <v>21245</v>
      </c>
      <c r="M65" s="55">
        <v>11197</v>
      </c>
    </row>
    <row r="66" spans="1:13" x14ac:dyDescent="0.2">
      <c r="A66" s="52"/>
      <c r="B66" s="54" t="s">
        <v>131</v>
      </c>
      <c r="C66" s="55">
        <v>16115</v>
      </c>
      <c r="D66" s="55">
        <v>15010</v>
      </c>
      <c r="E66" s="55">
        <v>18989</v>
      </c>
      <c r="F66" s="55">
        <v>18604</v>
      </c>
      <c r="G66" s="55">
        <v>20513</v>
      </c>
      <c r="H66" s="55">
        <v>23304</v>
      </c>
      <c r="I66" s="55">
        <v>21682</v>
      </c>
      <c r="J66" s="95">
        <v>22489</v>
      </c>
      <c r="K66" s="55">
        <v>20160</v>
      </c>
      <c r="L66" s="55">
        <v>21236</v>
      </c>
      <c r="M66" s="55">
        <v>11194</v>
      </c>
    </row>
    <row r="67" spans="1:13" x14ac:dyDescent="0.2">
      <c r="A67" s="58"/>
      <c r="B67" s="59" t="s">
        <v>132</v>
      </c>
      <c r="C67" s="55">
        <v>1448</v>
      </c>
      <c r="D67" s="55">
        <v>1500</v>
      </c>
      <c r="E67" s="55">
        <v>1897</v>
      </c>
      <c r="F67" s="55">
        <v>1856</v>
      </c>
      <c r="G67" s="55">
        <v>2049</v>
      </c>
      <c r="H67" s="55">
        <v>2327</v>
      </c>
      <c r="I67" s="55">
        <v>2167</v>
      </c>
      <c r="J67" s="97">
        <v>2247</v>
      </c>
      <c r="K67" s="60">
        <v>2017</v>
      </c>
      <c r="L67" s="60">
        <v>2124</v>
      </c>
      <c r="M67" s="55">
        <v>1121</v>
      </c>
    </row>
    <row r="68" spans="1:13" x14ac:dyDescent="0.2">
      <c r="A68" s="75"/>
      <c r="B68" s="76" t="s">
        <v>128</v>
      </c>
      <c r="C68" s="74">
        <v>37510</v>
      </c>
      <c r="D68" s="74">
        <v>35020</v>
      </c>
      <c r="E68" s="74">
        <v>44302</v>
      </c>
      <c r="F68" s="74">
        <v>43408</v>
      </c>
      <c r="G68" s="74">
        <v>47871</v>
      </c>
      <c r="H68" s="74">
        <v>54383</v>
      </c>
      <c r="I68" s="74">
        <v>50601</v>
      </c>
      <c r="J68" s="433">
        <v>52492</v>
      </c>
      <c r="K68" s="74">
        <v>47061</v>
      </c>
      <c r="L68" s="74">
        <v>49578</v>
      </c>
      <c r="M68" s="74">
        <v>26131</v>
      </c>
    </row>
    <row r="69" spans="1:13" x14ac:dyDescent="0.2">
      <c r="C69" s="55"/>
      <c r="D69" s="61"/>
      <c r="E69" s="53"/>
      <c r="F69" s="61"/>
      <c r="G69" s="61"/>
      <c r="H69" s="61"/>
      <c r="I69" s="61"/>
      <c r="J69" s="96"/>
      <c r="K69" s="61"/>
      <c r="L69" s="61"/>
      <c r="M69" s="61"/>
    </row>
    <row r="70" spans="1:13" x14ac:dyDescent="0.2">
      <c r="A70" s="41" t="s">
        <v>133</v>
      </c>
      <c r="B70" s="42"/>
      <c r="C70" s="55"/>
      <c r="D70" s="61"/>
      <c r="E70" s="60"/>
      <c r="F70" s="61"/>
      <c r="G70" s="61"/>
      <c r="H70" s="61"/>
      <c r="I70" s="61"/>
      <c r="J70" s="97"/>
      <c r="K70" s="61"/>
      <c r="L70" s="61"/>
      <c r="M70" s="61"/>
    </row>
    <row r="71" spans="1:13" x14ac:dyDescent="0.2">
      <c r="A71" s="44" t="s">
        <v>122</v>
      </c>
      <c r="B71" s="45" t="s">
        <v>119</v>
      </c>
      <c r="C71" s="116">
        <v>52097</v>
      </c>
      <c r="D71" s="116">
        <v>47175</v>
      </c>
      <c r="E71" s="116">
        <v>51496</v>
      </c>
      <c r="F71" s="116">
        <v>51552</v>
      </c>
      <c r="G71" s="116">
        <v>60455</v>
      </c>
      <c r="H71" s="116">
        <v>66939</v>
      </c>
      <c r="I71" s="116">
        <v>63511</v>
      </c>
      <c r="J71" s="433">
        <v>66153</v>
      </c>
      <c r="K71" s="53">
        <v>65389</v>
      </c>
      <c r="L71" s="53">
        <v>67135</v>
      </c>
      <c r="M71" s="53">
        <v>43948</v>
      </c>
    </row>
    <row r="72" spans="1:13" x14ac:dyDescent="0.2">
      <c r="A72" s="48"/>
      <c r="B72" s="69" t="s">
        <v>120</v>
      </c>
      <c r="C72" s="117">
        <v>17978</v>
      </c>
      <c r="D72" s="117">
        <v>17454</v>
      </c>
      <c r="E72" s="117">
        <v>19922</v>
      </c>
      <c r="F72" s="117">
        <v>20127</v>
      </c>
      <c r="G72" s="117">
        <v>18057</v>
      </c>
      <c r="H72" s="117">
        <v>19977</v>
      </c>
      <c r="I72" s="117">
        <v>19086</v>
      </c>
      <c r="J72" s="433">
        <v>19123</v>
      </c>
      <c r="K72" s="60">
        <v>17923</v>
      </c>
      <c r="L72" s="60">
        <v>20281</v>
      </c>
      <c r="M72" s="60">
        <v>13850</v>
      </c>
    </row>
    <row r="73" spans="1:13" x14ac:dyDescent="0.2">
      <c r="A73" s="75"/>
      <c r="B73" s="79" t="s">
        <v>128</v>
      </c>
      <c r="C73" s="132">
        <v>70075</v>
      </c>
      <c r="D73" s="132">
        <v>64629</v>
      </c>
      <c r="E73" s="132">
        <v>71418</v>
      </c>
      <c r="F73" s="132">
        <v>71679</v>
      </c>
      <c r="G73" s="132">
        <v>78512</v>
      </c>
      <c r="H73" s="132">
        <v>86916</v>
      </c>
      <c r="I73" s="132">
        <v>82597</v>
      </c>
      <c r="J73" s="98">
        <v>85276</v>
      </c>
      <c r="K73" s="74">
        <v>83312</v>
      </c>
      <c r="L73" s="74">
        <v>87416</v>
      </c>
      <c r="M73" s="55">
        <v>57798</v>
      </c>
    </row>
    <row r="74" spans="1:13" x14ac:dyDescent="0.2">
      <c r="A74" s="56"/>
      <c r="B74" s="80"/>
      <c r="C74" s="55"/>
      <c r="D74" s="55"/>
      <c r="E74" s="55"/>
      <c r="F74" s="55"/>
      <c r="G74" s="55"/>
      <c r="H74" s="55"/>
      <c r="I74" s="55"/>
      <c r="J74" s="61"/>
      <c r="K74" s="61"/>
      <c r="L74" s="61"/>
      <c r="M74" s="53"/>
    </row>
    <row r="75" spans="1:13" x14ac:dyDescent="0.2">
      <c r="A75" s="56"/>
      <c r="B75" s="80"/>
      <c r="C75" s="55"/>
      <c r="D75" s="55"/>
      <c r="E75" s="55"/>
      <c r="F75" s="55"/>
      <c r="G75" s="55"/>
      <c r="H75" s="55"/>
      <c r="I75" s="55"/>
      <c r="J75" s="61"/>
      <c r="K75" s="61"/>
      <c r="L75" s="61"/>
      <c r="M75" s="55"/>
    </row>
    <row r="76" spans="1:13" x14ac:dyDescent="0.2">
      <c r="A76" s="41" t="s">
        <v>452</v>
      </c>
      <c r="C76" s="55"/>
      <c r="D76" s="55"/>
      <c r="E76" s="55"/>
      <c r="F76" s="55"/>
      <c r="G76" s="55"/>
      <c r="H76" s="55"/>
      <c r="I76" s="55"/>
      <c r="J76" s="61"/>
      <c r="K76" s="61"/>
      <c r="L76" s="61"/>
      <c r="M76" s="60"/>
    </row>
    <row r="77" spans="1:13" x14ac:dyDescent="0.2">
      <c r="A77" s="45" t="s">
        <v>122</v>
      </c>
      <c r="B77" s="45" t="s">
        <v>134</v>
      </c>
      <c r="C77" s="116">
        <v>16053</v>
      </c>
      <c r="D77" s="116">
        <v>16380</v>
      </c>
      <c r="E77" s="116">
        <v>17327</v>
      </c>
      <c r="F77" s="116">
        <v>17527</v>
      </c>
      <c r="G77" s="116">
        <v>17713</v>
      </c>
      <c r="H77" s="116">
        <v>18159</v>
      </c>
      <c r="I77" s="116">
        <v>17455</v>
      </c>
      <c r="J77" s="116">
        <v>18831</v>
      </c>
      <c r="K77" s="116">
        <v>17132</v>
      </c>
      <c r="L77" s="116">
        <v>21756</v>
      </c>
      <c r="M77" s="117">
        <v>13520</v>
      </c>
    </row>
    <row r="78" spans="1:13" x14ac:dyDescent="0.2">
      <c r="A78" s="56"/>
      <c r="B78" s="56" t="s">
        <v>135</v>
      </c>
      <c r="C78" s="117">
        <v>37510</v>
      </c>
      <c r="D78" s="117">
        <v>35020</v>
      </c>
      <c r="E78" s="117">
        <v>44302</v>
      </c>
      <c r="F78" s="117">
        <v>43408</v>
      </c>
      <c r="G78" s="117">
        <v>47871</v>
      </c>
      <c r="H78" s="117">
        <v>54383</v>
      </c>
      <c r="I78" s="117">
        <v>50601</v>
      </c>
      <c r="J78" s="117">
        <v>52492</v>
      </c>
      <c r="K78" s="117">
        <v>47061</v>
      </c>
      <c r="L78" s="117">
        <v>49578</v>
      </c>
      <c r="M78" s="117">
        <v>26131</v>
      </c>
    </row>
    <row r="79" spans="1:13" x14ac:dyDescent="0.2">
      <c r="A79" s="78"/>
      <c r="B79" s="78" t="s">
        <v>136</v>
      </c>
      <c r="C79" s="118">
        <v>70075</v>
      </c>
      <c r="D79" s="118">
        <v>64629</v>
      </c>
      <c r="E79" s="118">
        <v>71418</v>
      </c>
      <c r="F79" s="118">
        <v>71679</v>
      </c>
      <c r="G79" s="118">
        <v>78512</v>
      </c>
      <c r="H79" s="118">
        <v>86916</v>
      </c>
      <c r="I79" s="118">
        <v>82597</v>
      </c>
      <c r="J79" s="118">
        <v>85276</v>
      </c>
      <c r="K79" s="118">
        <v>83312</v>
      </c>
      <c r="L79" s="118">
        <v>87416</v>
      </c>
      <c r="M79" s="117">
        <v>57798</v>
      </c>
    </row>
    <row r="80" spans="1:13" x14ac:dyDescent="0.2">
      <c r="A80" s="75"/>
      <c r="B80" s="75" t="s">
        <v>128</v>
      </c>
      <c r="C80" s="60">
        <v>123638</v>
      </c>
      <c r="D80" s="60">
        <v>116029</v>
      </c>
      <c r="E80" s="60">
        <v>133047</v>
      </c>
      <c r="F80" s="60">
        <v>132614</v>
      </c>
      <c r="G80" s="60">
        <v>144096</v>
      </c>
      <c r="H80" s="60">
        <v>159458</v>
      </c>
      <c r="I80" s="60">
        <v>150653</v>
      </c>
      <c r="J80" s="60">
        <v>156599</v>
      </c>
      <c r="K80" s="60">
        <v>147505</v>
      </c>
      <c r="L80" s="60">
        <v>158750</v>
      </c>
      <c r="M80" s="74">
        <v>97449</v>
      </c>
    </row>
    <row r="81" spans="1:13" x14ac:dyDescent="0.2">
      <c r="A81" s="56"/>
      <c r="B81" s="56"/>
      <c r="C81" s="77"/>
      <c r="D81" s="77"/>
      <c r="E81" s="217"/>
      <c r="F81" s="217"/>
      <c r="G81" s="217"/>
      <c r="H81" s="217"/>
      <c r="I81" s="217"/>
    </row>
    <row r="82" spans="1:13" x14ac:dyDescent="0.2">
      <c r="A82" s="56"/>
      <c r="B82" s="56"/>
      <c r="C82" s="77"/>
      <c r="D82" s="77"/>
      <c r="E82" s="217"/>
      <c r="F82" s="217"/>
      <c r="G82" s="217"/>
      <c r="H82" s="217"/>
      <c r="I82" s="217"/>
    </row>
    <row r="83" spans="1:13" x14ac:dyDescent="0.2">
      <c r="A83" s="70" t="s">
        <v>121</v>
      </c>
      <c r="B83" s="52"/>
      <c r="C83" s="77"/>
      <c r="D83" s="77"/>
      <c r="E83" s="217"/>
      <c r="F83" s="217"/>
      <c r="G83" s="217"/>
      <c r="H83" s="217"/>
      <c r="I83" s="217"/>
    </row>
    <row r="84" spans="1:13" x14ac:dyDescent="0.2">
      <c r="A84" s="65" t="s">
        <v>122</v>
      </c>
      <c r="B84" s="66" t="s">
        <v>88</v>
      </c>
      <c r="C84" s="175">
        <f>C91-SUM(C85:C90)</f>
        <v>2821</v>
      </c>
      <c r="D84" s="175">
        <f t="shared" ref="D84:I84" si="0">D91-SUM(D85:D90)</f>
        <v>3049</v>
      </c>
      <c r="E84" s="175">
        <f t="shared" si="0"/>
        <v>3548</v>
      </c>
      <c r="F84" s="175">
        <f t="shared" si="0"/>
        <v>3287</v>
      </c>
      <c r="G84" s="175">
        <f t="shared" si="0"/>
        <v>3286</v>
      </c>
      <c r="H84" s="175">
        <f t="shared" si="0"/>
        <v>3567</v>
      </c>
      <c r="I84" s="175">
        <f t="shared" si="0"/>
        <v>3402</v>
      </c>
      <c r="J84" s="175">
        <f t="shared" ref="J84:K84" si="1">J91-SUM(J85:J90)</f>
        <v>3373</v>
      </c>
      <c r="K84" s="175">
        <f t="shared" si="1"/>
        <v>3102</v>
      </c>
      <c r="L84" s="175">
        <f t="shared" ref="L84:M84" si="2">L91-SUM(L85:L90)</f>
        <v>3329</v>
      </c>
      <c r="M84" s="175">
        <f t="shared" si="2"/>
        <v>1592</v>
      </c>
    </row>
    <row r="85" spans="1:13" x14ac:dyDescent="0.2">
      <c r="A85" s="52"/>
      <c r="B85" s="54" t="s">
        <v>89</v>
      </c>
      <c r="C85" s="57">
        <f>ROUND(C$91*C55/C$61,0)</f>
        <v>4725</v>
      </c>
      <c r="D85" s="57">
        <f t="shared" ref="D85:I85" si="3">ROUND(D$91*D55/D$61,0)</f>
        <v>4872</v>
      </c>
      <c r="E85" s="57">
        <f t="shared" si="3"/>
        <v>5365</v>
      </c>
      <c r="F85" s="57">
        <f t="shared" si="3"/>
        <v>5392</v>
      </c>
      <c r="G85" s="57">
        <f t="shared" si="3"/>
        <v>5776</v>
      </c>
      <c r="H85" s="57">
        <f t="shared" si="3"/>
        <v>5485</v>
      </c>
      <c r="I85" s="57">
        <f t="shared" si="3"/>
        <v>5316</v>
      </c>
      <c r="J85" s="57">
        <f t="shared" ref="J85:K85" si="4">ROUND(J$91*J55/J$61,0)</f>
        <v>5755</v>
      </c>
      <c r="K85" s="57">
        <f t="shared" si="4"/>
        <v>5573</v>
      </c>
      <c r="L85" s="57">
        <f t="shared" ref="L85:M85" si="5">ROUND(L$91*L55/L$61,0)</f>
        <v>6290</v>
      </c>
      <c r="M85" s="57">
        <f t="shared" si="5"/>
        <v>3768</v>
      </c>
    </row>
    <row r="86" spans="1:13" x14ac:dyDescent="0.2">
      <c r="A86" s="52"/>
      <c r="B86" s="54" t="s">
        <v>90</v>
      </c>
      <c r="C86" s="57">
        <f t="shared" ref="C86:I90" si="6">ROUND(C$91*C56/C$61,0)</f>
        <v>311</v>
      </c>
      <c r="D86" s="57">
        <f t="shared" si="6"/>
        <v>311</v>
      </c>
      <c r="E86" s="57">
        <f t="shared" si="6"/>
        <v>218</v>
      </c>
      <c r="F86" s="57">
        <f t="shared" si="6"/>
        <v>247</v>
      </c>
      <c r="G86" s="57">
        <f t="shared" si="6"/>
        <v>201</v>
      </c>
      <c r="H86" s="57">
        <f t="shared" si="6"/>
        <v>176</v>
      </c>
      <c r="I86" s="57">
        <f t="shared" si="6"/>
        <v>121</v>
      </c>
      <c r="J86" s="57">
        <f t="shared" ref="J86:K86" si="7">ROUND(J$91*J56/J$61,0)</f>
        <v>134</v>
      </c>
      <c r="K86" s="57">
        <f t="shared" si="7"/>
        <v>144</v>
      </c>
      <c r="L86" s="57">
        <f t="shared" ref="L86:M86" si="8">ROUND(L$91*L56/L$61,0)</f>
        <v>199</v>
      </c>
      <c r="M86" s="57">
        <f t="shared" si="8"/>
        <v>85</v>
      </c>
    </row>
    <row r="87" spans="1:13" x14ac:dyDescent="0.2">
      <c r="A87" s="52"/>
      <c r="B87" s="54" t="s">
        <v>91</v>
      </c>
      <c r="C87" s="57">
        <f t="shared" si="6"/>
        <v>2432</v>
      </c>
      <c r="D87" s="57">
        <f t="shared" si="6"/>
        <v>2315</v>
      </c>
      <c r="E87" s="57">
        <f t="shared" si="6"/>
        <v>2798</v>
      </c>
      <c r="F87" s="57">
        <f t="shared" si="6"/>
        <v>2902</v>
      </c>
      <c r="G87" s="57">
        <f t="shared" si="6"/>
        <v>1608</v>
      </c>
      <c r="H87" s="57">
        <f t="shared" si="6"/>
        <v>1625</v>
      </c>
      <c r="I87" s="57">
        <f t="shared" si="6"/>
        <v>1506</v>
      </c>
      <c r="J87" s="57">
        <f t="shared" ref="J87:K87" si="9">ROUND(J$91*J57/J$61,0)</f>
        <v>1937</v>
      </c>
      <c r="K87" s="57">
        <f t="shared" si="9"/>
        <v>1858</v>
      </c>
      <c r="L87" s="57">
        <f t="shared" ref="L87:M87" si="10">ROUND(L$91*L57/L$61,0)</f>
        <v>2617</v>
      </c>
      <c r="M87" s="57">
        <f t="shared" si="10"/>
        <v>1106</v>
      </c>
    </row>
    <row r="88" spans="1:13" x14ac:dyDescent="0.2">
      <c r="A88" s="52"/>
      <c r="B88" s="54" t="s">
        <v>92</v>
      </c>
      <c r="C88" s="57">
        <f t="shared" si="6"/>
        <v>0</v>
      </c>
      <c r="D88" s="57">
        <f t="shared" si="6"/>
        <v>0</v>
      </c>
      <c r="E88" s="57">
        <f t="shared" si="6"/>
        <v>0</v>
      </c>
      <c r="F88" s="57">
        <f t="shared" si="6"/>
        <v>0</v>
      </c>
      <c r="G88" s="57">
        <f t="shared" si="6"/>
        <v>0</v>
      </c>
      <c r="H88" s="57">
        <f t="shared" si="6"/>
        <v>0</v>
      </c>
      <c r="I88" s="57">
        <f t="shared" si="6"/>
        <v>0</v>
      </c>
      <c r="J88" s="57">
        <f t="shared" ref="J88:K88" si="11">ROUND(J$91*J58/J$61,0)</f>
        <v>0</v>
      </c>
      <c r="K88" s="57">
        <f t="shared" si="11"/>
        <v>0</v>
      </c>
      <c r="L88" s="57">
        <f t="shared" ref="L88:M88" si="12">ROUND(L$91*L58/L$61,0)</f>
        <v>0</v>
      </c>
      <c r="M88" s="57">
        <f t="shared" si="12"/>
        <v>0</v>
      </c>
    </row>
    <row r="89" spans="1:13" x14ac:dyDescent="0.2">
      <c r="A89" s="52"/>
      <c r="B89" s="54" t="s">
        <v>93</v>
      </c>
      <c r="C89" s="57">
        <f t="shared" si="6"/>
        <v>235</v>
      </c>
      <c r="D89" s="57">
        <f t="shared" si="6"/>
        <v>311</v>
      </c>
      <c r="E89" s="57">
        <f t="shared" si="6"/>
        <v>347</v>
      </c>
      <c r="F89" s="57">
        <f t="shared" si="6"/>
        <v>268</v>
      </c>
      <c r="G89" s="57">
        <f t="shared" si="6"/>
        <v>351</v>
      </c>
      <c r="H89" s="57">
        <f t="shared" si="6"/>
        <v>269</v>
      </c>
      <c r="I89" s="57">
        <f t="shared" si="6"/>
        <v>207</v>
      </c>
      <c r="J89" s="57">
        <f t="shared" ref="J89:K89" si="13">ROUND(J$91*J59/J$61,0)</f>
        <v>264</v>
      </c>
      <c r="K89" s="57">
        <f t="shared" si="13"/>
        <v>311</v>
      </c>
      <c r="L89" s="57">
        <f t="shared" ref="L89:M89" si="14">ROUND(L$91*L59/L$61,0)</f>
        <v>327</v>
      </c>
      <c r="M89" s="57">
        <f t="shared" si="14"/>
        <v>186</v>
      </c>
    </row>
    <row r="90" spans="1:13" x14ac:dyDescent="0.2">
      <c r="A90" s="58"/>
      <c r="B90" s="59" t="s">
        <v>94</v>
      </c>
      <c r="C90" s="57">
        <f t="shared" si="6"/>
        <v>245</v>
      </c>
      <c r="D90" s="57">
        <f t="shared" si="6"/>
        <v>205</v>
      </c>
      <c r="E90" s="57">
        <f t="shared" si="6"/>
        <v>221</v>
      </c>
      <c r="F90" s="57">
        <f t="shared" si="6"/>
        <v>188</v>
      </c>
      <c r="G90" s="57">
        <f t="shared" si="6"/>
        <v>241</v>
      </c>
      <c r="H90" s="57">
        <f t="shared" si="6"/>
        <v>98</v>
      </c>
      <c r="I90" s="57">
        <f t="shared" si="6"/>
        <v>103</v>
      </c>
      <c r="J90" s="57">
        <f t="shared" ref="J90:K90" si="15">ROUND(J$91*J60/J$61,0)</f>
        <v>126</v>
      </c>
      <c r="K90" s="57">
        <f t="shared" si="15"/>
        <v>177</v>
      </c>
      <c r="L90" s="57">
        <f t="shared" ref="L90:M90" si="16">ROUND(L$91*L60/L$61,0)</f>
        <v>344</v>
      </c>
      <c r="M90" s="57">
        <f t="shared" si="16"/>
        <v>274</v>
      </c>
    </row>
    <row r="91" spans="1:13" x14ac:dyDescent="0.2">
      <c r="A91" s="71"/>
      <c r="B91" s="72" t="s">
        <v>128</v>
      </c>
      <c r="C91" s="301">
        <f>C106</f>
        <v>10769</v>
      </c>
      <c r="D91" s="301">
        <f t="shared" ref="D91:I91" si="17">D106</f>
        <v>11063</v>
      </c>
      <c r="E91" s="301">
        <f t="shared" si="17"/>
        <v>12497</v>
      </c>
      <c r="F91" s="301">
        <f t="shared" si="17"/>
        <v>12284</v>
      </c>
      <c r="G91" s="301">
        <f t="shared" si="17"/>
        <v>11463</v>
      </c>
      <c r="H91" s="301">
        <f t="shared" si="17"/>
        <v>11220</v>
      </c>
      <c r="I91" s="301">
        <f t="shared" si="17"/>
        <v>10655</v>
      </c>
      <c r="J91" s="301">
        <f t="shared" ref="J91:K91" si="18">J106</f>
        <v>11589</v>
      </c>
      <c r="K91" s="301">
        <f t="shared" si="18"/>
        <v>11165</v>
      </c>
      <c r="L91" s="301">
        <f t="shared" ref="L91:M91" si="19">L106</f>
        <v>13106</v>
      </c>
      <c r="M91" s="301">
        <f t="shared" si="19"/>
        <v>7011</v>
      </c>
    </row>
    <row r="92" spans="1:13" x14ac:dyDescent="0.2">
      <c r="A92" s="64"/>
      <c r="B92" s="64"/>
      <c r="C92" s="77"/>
      <c r="D92" s="77"/>
      <c r="E92" s="217"/>
      <c r="F92" s="217"/>
      <c r="G92" s="217"/>
      <c r="H92" s="217"/>
      <c r="I92" s="217"/>
    </row>
    <row r="93" spans="1:13" x14ac:dyDescent="0.2">
      <c r="A93" s="70" t="s">
        <v>129</v>
      </c>
      <c r="B93" s="52"/>
      <c r="C93" s="77"/>
      <c r="D93" s="77"/>
      <c r="E93" s="217"/>
      <c r="F93" s="217"/>
      <c r="G93" s="217"/>
      <c r="H93" s="217"/>
      <c r="I93" s="217"/>
    </row>
    <row r="94" spans="1:13" x14ac:dyDescent="0.2">
      <c r="A94" s="65" t="s">
        <v>122</v>
      </c>
      <c r="B94" s="66" t="s">
        <v>100</v>
      </c>
      <c r="C94" s="175">
        <f>C98-SUM(C95:C97)</f>
        <v>2602</v>
      </c>
      <c r="D94" s="175">
        <f t="shared" ref="D94:I94" si="20">D98-SUM(D95:D97)</f>
        <v>2321</v>
      </c>
      <c r="E94" s="175">
        <f t="shared" si="20"/>
        <v>2914</v>
      </c>
      <c r="F94" s="175">
        <f t="shared" si="20"/>
        <v>2827</v>
      </c>
      <c r="G94" s="175">
        <f t="shared" si="20"/>
        <v>3138</v>
      </c>
      <c r="H94" s="175">
        <f t="shared" si="20"/>
        <v>3743</v>
      </c>
      <c r="I94" s="175">
        <f t="shared" si="20"/>
        <v>3950</v>
      </c>
      <c r="J94" s="175">
        <f t="shared" ref="J94:K94" si="21">J98-SUM(J95:J97)</f>
        <v>4106</v>
      </c>
      <c r="K94" s="175">
        <f t="shared" si="21"/>
        <v>3670</v>
      </c>
      <c r="L94" s="175">
        <f t="shared" ref="L94:M94" si="22">L98-SUM(L95:L97)</f>
        <v>4112</v>
      </c>
      <c r="M94" s="175">
        <f t="shared" si="22"/>
        <v>3833</v>
      </c>
    </row>
    <row r="95" spans="1:13" x14ac:dyDescent="0.2">
      <c r="A95" s="52"/>
      <c r="B95" s="54" t="s">
        <v>101</v>
      </c>
      <c r="C95" s="57">
        <f>ROUND(C$98*C65/C$68,0)</f>
        <v>10311</v>
      </c>
      <c r="D95" s="57">
        <f t="shared" ref="D95:I95" si="23">ROUND(D$98*D65/D$68,0)</f>
        <v>9938</v>
      </c>
      <c r="E95" s="57">
        <f t="shared" si="23"/>
        <v>12479</v>
      </c>
      <c r="F95" s="57">
        <f t="shared" si="23"/>
        <v>12102</v>
      </c>
      <c r="G95" s="57">
        <f t="shared" si="23"/>
        <v>13429</v>
      </c>
      <c r="H95" s="57">
        <f t="shared" si="23"/>
        <v>16021</v>
      </c>
      <c r="I95" s="57">
        <f t="shared" si="23"/>
        <v>16897</v>
      </c>
      <c r="J95" s="57">
        <f t="shared" ref="J95:K95" si="24">ROUND(J$98*J65/J$68,0)</f>
        <v>17554</v>
      </c>
      <c r="K95" s="57">
        <f t="shared" si="24"/>
        <v>15687</v>
      </c>
      <c r="L95" s="57">
        <f t="shared" ref="L95:M95" si="25">ROUND(L$98*L65/L$68,0)</f>
        <v>17566</v>
      </c>
      <c r="M95" s="57">
        <f t="shared" si="25"/>
        <v>16387</v>
      </c>
    </row>
    <row r="96" spans="1:13" x14ac:dyDescent="0.2">
      <c r="A96" s="52"/>
      <c r="B96" s="54" t="s">
        <v>102</v>
      </c>
      <c r="C96" s="57">
        <f t="shared" ref="C96:I97" si="26">ROUND(C$98*C66/C$68,0)</f>
        <v>10432</v>
      </c>
      <c r="D96" s="57">
        <f t="shared" si="26"/>
        <v>9940</v>
      </c>
      <c r="E96" s="57">
        <f t="shared" si="26"/>
        <v>12483</v>
      </c>
      <c r="F96" s="57">
        <f t="shared" si="26"/>
        <v>12104</v>
      </c>
      <c r="G96" s="57">
        <f t="shared" si="26"/>
        <v>13427</v>
      </c>
      <c r="H96" s="57">
        <f t="shared" si="26"/>
        <v>16020</v>
      </c>
      <c r="I96" s="57">
        <f t="shared" si="26"/>
        <v>16897</v>
      </c>
      <c r="J96" s="57">
        <f t="shared" ref="J96:K96" si="27">ROUND(J$98*J66/J$68,0)</f>
        <v>17550</v>
      </c>
      <c r="K96" s="57">
        <f t="shared" si="27"/>
        <v>15683</v>
      </c>
      <c r="L96" s="57">
        <f t="shared" ref="L96:M96" si="28">ROUND(L$98*L66/L$68,0)</f>
        <v>17558</v>
      </c>
      <c r="M96" s="57">
        <f t="shared" si="28"/>
        <v>16383</v>
      </c>
    </row>
    <row r="97" spans="1:13" x14ac:dyDescent="0.2">
      <c r="A97" s="58"/>
      <c r="B97" s="59" t="s">
        <v>94</v>
      </c>
      <c r="C97" s="57">
        <f t="shared" si="26"/>
        <v>937</v>
      </c>
      <c r="D97" s="57">
        <f t="shared" si="26"/>
        <v>993</v>
      </c>
      <c r="E97" s="57">
        <f t="shared" si="26"/>
        <v>1247</v>
      </c>
      <c r="F97" s="57">
        <f t="shared" si="26"/>
        <v>1208</v>
      </c>
      <c r="G97" s="57">
        <f t="shared" si="26"/>
        <v>1341</v>
      </c>
      <c r="H97" s="57">
        <f t="shared" si="26"/>
        <v>1600</v>
      </c>
      <c r="I97" s="57">
        <f t="shared" si="26"/>
        <v>1689</v>
      </c>
      <c r="J97" s="57">
        <f t="shared" ref="J97:K97" si="29">ROUND(J$98*J67/J$68,0)</f>
        <v>1753</v>
      </c>
      <c r="K97" s="57">
        <f t="shared" si="29"/>
        <v>1569</v>
      </c>
      <c r="L97" s="57">
        <f t="shared" ref="L97:M97" si="30">ROUND(L$98*L67/L$68,0)</f>
        <v>1756</v>
      </c>
      <c r="M97" s="57">
        <f t="shared" si="30"/>
        <v>1641</v>
      </c>
    </row>
    <row r="98" spans="1:13" x14ac:dyDescent="0.2">
      <c r="A98" s="75"/>
      <c r="B98" s="76" t="s">
        <v>128</v>
      </c>
      <c r="C98" s="301">
        <f>C107</f>
        <v>24282</v>
      </c>
      <c r="D98" s="301">
        <f t="shared" ref="D98:I98" si="31">D107</f>
        <v>23192</v>
      </c>
      <c r="E98" s="301">
        <f t="shared" si="31"/>
        <v>29123</v>
      </c>
      <c r="F98" s="301">
        <f t="shared" si="31"/>
        <v>28241</v>
      </c>
      <c r="G98" s="301">
        <f t="shared" si="31"/>
        <v>31335</v>
      </c>
      <c r="H98" s="301">
        <f t="shared" si="31"/>
        <v>37384</v>
      </c>
      <c r="I98" s="301">
        <f t="shared" si="31"/>
        <v>39433</v>
      </c>
      <c r="J98" s="301">
        <f t="shared" ref="J98:K98" si="32">J107</f>
        <v>40963</v>
      </c>
      <c r="K98" s="301">
        <f t="shared" si="32"/>
        <v>36609</v>
      </c>
      <c r="L98" s="301">
        <f t="shared" ref="L98:M98" si="33">L107</f>
        <v>40992</v>
      </c>
      <c r="M98" s="301">
        <f t="shared" si="33"/>
        <v>38244</v>
      </c>
    </row>
    <row r="99" spans="1:13" x14ac:dyDescent="0.2">
      <c r="C99" s="77"/>
      <c r="D99" s="77"/>
      <c r="E99" s="217"/>
      <c r="F99" s="217"/>
      <c r="G99" s="217"/>
      <c r="H99" s="217"/>
      <c r="I99" s="217"/>
    </row>
    <row r="100" spans="1:13" x14ac:dyDescent="0.2">
      <c r="A100" s="41" t="s">
        <v>133</v>
      </c>
      <c r="B100" s="42"/>
      <c r="C100" s="77"/>
      <c r="D100" s="77"/>
      <c r="E100" s="217"/>
      <c r="F100" s="217"/>
      <c r="G100" s="217"/>
      <c r="H100" s="217"/>
      <c r="I100" s="217"/>
    </row>
    <row r="101" spans="1:13" x14ac:dyDescent="0.2">
      <c r="A101" s="44" t="s">
        <v>122</v>
      </c>
      <c r="B101" s="45" t="s">
        <v>119</v>
      </c>
      <c r="C101" s="175">
        <f>C103-C102</f>
        <v>44436</v>
      </c>
      <c r="D101" s="175">
        <f t="shared" ref="D101:I101" si="34">D103-D102</f>
        <v>39784</v>
      </c>
      <c r="E101" s="175">
        <f t="shared" si="34"/>
        <v>43714</v>
      </c>
      <c r="F101" s="175">
        <f t="shared" si="34"/>
        <v>42517</v>
      </c>
      <c r="G101" s="175">
        <f t="shared" si="34"/>
        <v>47784</v>
      </c>
      <c r="H101" s="175">
        <f t="shared" si="34"/>
        <v>54314</v>
      </c>
      <c r="I101" s="175">
        <f t="shared" si="34"/>
        <v>53442</v>
      </c>
      <c r="J101" s="175">
        <f t="shared" ref="J101:K101" si="35">J103-J102</f>
        <v>54936</v>
      </c>
      <c r="K101" s="175">
        <f t="shared" si="35"/>
        <v>51040</v>
      </c>
      <c r="L101" s="175">
        <f t="shared" ref="L101:M101" si="36">L103-L102</f>
        <v>52707</v>
      </c>
      <c r="M101" s="175">
        <f t="shared" si="36"/>
        <v>35597</v>
      </c>
    </row>
    <row r="102" spans="1:13" x14ac:dyDescent="0.2">
      <c r="A102" s="48"/>
      <c r="B102" s="69" t="s">
        <v>120</v>
      </c>
      <c r="C102" s="62">
        <f>ROUND(C$103*C72/C$73,0)</f>
        <v>15334</v>
      </c>
      <c r="D102" s="62">
        <f t="shared" ref="D102:I102" si="37">ROUND(D$103*D72/D$73,0)</f>
        <v>14720</v>
      </c>
      <c r="E102" s="62">
        <f t="shared" si="37"/>
        <v>16912</v>
      </c>
      <c r="F102" s="62">
        <f t="shared" si="37"/>
        <v>16599</v>
      </c>
      <c r="G102" s="62">
        <f t="shared" si="37"/>
        <v>14272</v>
      </c>
      <c r="H102" s="62">
        <f t="shared" si="37"/>
        <v>16209</v>
      </c>
      <c r="I102" s="62">
        <f t="shared" si="37"/>
        <v>16060</v>
      </c>
      <c r="J102" s="62">
        <f t="shared" ref="J102:K102" si="38">ROUND(J$103*J72/J$73,0)</f>
        <v>15880</v>
      </c>
      <c r="K102" s="62">
        <f t="shared" si="38"/>
        <v>13990</v>
      </c>
      <c r="L102" s="62">
        <f t="shared" ref="L102:M102" si="39">ROUND(L$103*L72/L$73,0)</f>
        <v>15922</v>
      </c>
      <c r="M102" s="62">
        <f t="shared" si="39"/>
        <v>11218</v>
      </c>
    </row>
    <row r="103" spans="1:13" x14ac:dyDescent="0.2">
      <c r="A103" s="75"/>
      <c r="B103" s="79" t="s">
        <v>128</v>
      </c>
      <c r="C103" s="301">
        <f>C108</f>
        <v>59770</v>
      </c>
      <c r="D103" s="301">
        <f t="shared" ref="D103:I103" si="40">D108</f>
        <v>54504</v>
      </c>
      <c r="E103" s="301">
        <f t="shared" si="40"/>
        <v>60626</v>
      </c>
      <c r="F103" s="301">
        <f t="shared" si="40"/>
        <v>59116</v>
      </c>
      <c r="G103" s="301">
        <f t="shared" si="40"/>
        <v>62056</v>
      </c>
      <c r="H103" s="301">
        <f t="shared" si="40"/>
        <v>70523</v>
      </c>
      <c r="I103" s="301">
        <f t="shared" si="40"/>
        <v>69502</v>
      </c>
      <c r="J103" s="301">
        <f t="shared" ref="J103:K103" si="41">J108</f>
        <v>70816</v>
      </c>
      <c r="K103" s="301">
        <f t="shared" si="41"/>
        <v>65030</v>
      </c>
      <c r="L103" s="301">
        <f t="shared" ref="L103:M103" si="42">L108</f>
        <v>68629</v>
      </c>
      <c r="M103" s="301">
        <f t="shared" si="42"/>
        <v>46815</v>
      </c>
    </row>
    <row r="104" spans="1:13" x14ac:dyDescent="0.2">
      <c r="C104" s="56"/>
      <c r="D104" s="217"/>
      <c r="E104" s="219"/>
    </row>
    <row r="105" spans="1:13" x14ac:dyDescent="0.2">
      <c r="A105" s="41" t="s">
        <v>451</v>
      </c>
      <c r="C105" s="56"/>
      <c r="D105" s="217"/>
      <c r="E105" s="219"/>
    </row>
    <row r="106" spans="1:13" x14ac:dyDescent="0.2">
      <c r="A106" s="129" t="s">
        <v>122</v>
      </c>
      <c r="B106" s="129" t="s">
        <v>134</v>
      </c>
      <c r="C106" s="175">
        <f>地域観光消費2!D45</f>
        <v>10769</v>
      </c>
      <c r="D106" s="175">
        <f>地域観光消費2!E45</f>
        <v>11063</v>
      </c>
      <c r="E106" s="175">
        <f>地域観光消費2!F45</f>
        <v>12497</v>
      </c>
      <c r="F106" s="175">
        <f>地域観光消費2!G45</f>
        <v>12284</v>
      </c>
      <c r="G106" s="175">
        <f>地域観光消費2!H45</f>
        <v>11463</v>
      </c>
      <c r="H106" s="175">
        <f>地域観光消費2!I45</f>
        <v>11220</v>
      </c>
      <c r="I106" s="175">
        <f>地域観光消費2!J45</f>
        <v>10655</v>
      </c>
      <c r="J106" s="175">
        <f>地域観光消費2!K45</f>
        <v>11589</v>
      </c>
      <c r="K106" s="175">
        <f>地域観光消費2!L45</f>
        <v>11165</v>
      </c>
      <c r="L106" s="175">
        <f>地域観光消費2!M45</f>
        <v>13106</v>
      </c>
      <c r="M106" s="175">
        <f>地域観光消費2!N45</f>
        <v>7011</v>
      </c>
    </row>
    <row r="107" spans="1:13" x14ac:dyDescent="0.2">
      <c r="A107" s="85"/>
      <c r="B107" s="85" t="s">
        <v>135</v>
      </c>
      <c r="C107" s="57">
        <f>地域観光消費2!D46</f>
        <v>24282</v>
      </c>
      <c r="D107" s="57">
        <f>地域観光消費2!E46</f>
        <v>23192</v>
      </c>
      <c r="E107" s="57">
        <f>地域観光消費2!F46</f>
        <v>29123</v>
      </c>
      <c r="F107" s="57">
        <f>地域観光消費2!G46</f>
        <v>28241</v>
      </c>
      <c r="G107" s="57">
        <f>地域観光消費2!H46</f>
        <v>31335</v>
      </c>
      <c r="H107" s="57">
        <f>地域観光消費2!I46</f>
        <v>37384</v>
      </c>
      <c r="I107" s="57">
        <f>地域観光消費2!J46</f>
        <v>39433</v>
      </c>
      <c r="J107" s="57">
        <f>地域観光消費2!K46</f>
        <v>40963</v>
      </c>
      <c r="K107" s="57">
        <f>地域観光消費2!L46</f>
        <v>36609</v>
      </c>
      <c r="L107" s="57">
        <f>地域観光消費2!M46</f>
        <v>40992</v>
      </c>
      <c r="M107" s="57">
        <f>地域観光消費2!N46</f>
        <v>38244</v>
      </c>
    </row>
    <row r="108" spans="1:13" x14ac:dyDescent="0.2">
      <c r="A108" s="130"/>
      <c r="B108" s="130" t="s">
        <v>136</v>
      </c>
      <c r="C108" s="62">
        <f>地域観光消費2!D47</f>
        <v>59770</v>
      </c>
      <c r="D108" s="62">
        <f>地域観光消費2!E47</f>
        <v>54504</v>
      </c>
      <c r="E108" s="62">
        <f>地域観光消費2!F47</f>
        <v>60626</v>
      </c>
      <c r="F108" s="62">
        <f>地域観光消費2!G47</f>
        <v>59116</v>
      </c>
      <c r="G108" s="62">
        <f>地域観光消費2!H47</f>
        <v>62056</v>
      </c>
      <c r="H108" s="62">
        <f>地域観光消費2!I47</f>
        <v>70523</v>
      </c>
      <c r="I108" s="62">
        <f>地域観光消費2!J47</f>
        <v>69502</v>
      </c>
      <c r="J108" s="62">
        <f>地域観光消費2!K47</f>
        <v>70816</v>
      </c>
      <c r="K108" s="62">
        <f>地域観光消費2!L47</f>
        <v>65030</v>
      </c>
      <c r="L108" s="62">
        <f>地域観光消費2!M47</f>
        <v>68629</v>
      </c>
      <c r="M108" s="62">
        <f>地域観光消費2!N47</f>
        <v>46815</v>
      </c>
    </row>
    <row r="109" spans="1:13" x14ac:dyDescent="0.2">
      <c r="A109" s="131"/>
      <c r="B109" s="131" t="s">
        <v>128</v>
      </c>
      <c r="C109" s="62">
        <f>SUM(C106:C108)</f>
        <v>94821</v>
      </c>
      <c r="D109" s="62">
        <f t="shared" ref="D109:I109" si="43">SUM(D106:D108)</f>
        <v>88759</v>
      </c>
      <c r="E109" s="62">
        <f t="shared" si="43"/>
        <v>102246</v>
      </c>
      <c r="F109" s="62">
        <f t="shared" si="43"/>
        <v>99641</v>
      </c>
      <c r="G109" s="62">
        <f t="shared" si="43"/>
        <v>104854</v>
      </c>
      <c r="H109" s="62">
        <f t="shared" si="43"/>
        <v>119127</v>
      </c>
      <c r="I109" s="62">
        <f t="shared" si="43"/>
        <v>119590</v>
      </c>
      <c r="J109" s="62">
        <f t="shared" ref="J109:K109" si="44">SUM(J106:J108)</f>
        <v>123368</v>
      </c>
      <c r="K109" s="62">
        <f t="shared" si="44"/>
        <v>112804</v>
      </c>
      <c r="L109" s="62">
        <f t="shared" ref="L109:M109" si="45">SUM(L106:L108)</f>
        <v>122727</v>
      </c>
      <c r="M109" s="62">
        <f t="shared" si="45"/>
        <v>92070</v>
      </c>
    </row>
    <row r="110" spans="1:13" x14ac:dyDescent="0.2">
      <c r="E110" s="61"/>
    </row>
    <row r="111" spans="1:13" x14ac:dyDescent="0.2">
      <c r="E111" s="61"/>
    </row>
    <row r="112" spans="1:13" x14ac:dyDescent="0.2">
      <c r="A112" s="128" t="s">
        <v>4</v>
      </c>
      <c r="B112" s="45" t="s">
        <v>206</v>
      </c>
      <c r="C112" s="53">
        <f>市町入込数2!D42</f>
        <v>504000</v>
      </c>
      <c r="D112" s="53">
        <f>市町入込数2!E42</f>
        <v>505068</v>
      </c>
      <c r="E112" s="53">
        <f>市町入込数2!F42</f>
        <v>496864</v>
      </c>
      <c r="F112" s="53">
        <f>市町入込数2!G42</f>
        <v>474043</v>
      </c>
      <c r="G112" s="53">
        <f>市町入込数2!H42</f>
        <v>435536</v>
      </c>
      <c r="H112" s="53">
        <f>市町入込数2!I42</f>
        <v>529408</v>
      </c>
      <c r="I112" s="53">
        <f>市町入込数2!J42</f>
        <v>523056</v>
      </c>
      <c r="J112" s="53">
        <f>市町入込数2!K42</f>
        <v>613696</v>
      </c>
      <c r="K112" s="53">
        <f>市町入込数2!L42</f>
        <v>562664</v>
      </c>
      <c r="L112" s="53">
        <f>市町入込数2!M42</f>
        <v>537749</v>
      </c>
      <c r="M112" s="53">
        <f>市町入込数2!N42</f>
        <v>242148</v>
      </c>
    </row>
    <row r="113" spans="1:13" x14ac:dyDescent="0.2">
      <c r="A113" s="89"/>
      <c r="B113" s="78" t="s">
        <v>207</v>
      </c>
      <c r="C113" s="60">
        <f>市町入込数2!O42</f>
        <v>578000</v>
      </c>
      <c r="D113" s="60">
        <f>市町入込数2!P42</f>
        <v>578135</v>
      </c>
      <c r="E113" s="60">
        <f>市町入込数2!Q42</f>
        <v>621952</v>
      </c>
      <c r="F113" s="60">
        <f>市町入込数2!R42</f>
        <v>603504</v>
      </c>
      <c r="G113" s="60">
        <f>市町入込数2!S42</f>
        <v>638446</v>
      </c>
      <c r="H113" s="60">
        <f>市町入込数2!T42</f>
        <v>679544</v>
      </c>
      <c r="I113" s="60">
        <f>市町入込数2!U42</f>
        <v>651053</v>
      </c>
      <c r="J113" s="60">
        <f>市町入込数2!V42</f>
        <v>662227</v>
      </c>
      <c r="K113" s="60">
        <f>市町入込数2!W42</f>
        <v>653148</v>
      </c>
      <c r="L113" s="60">
        <f>市町入込数2!X42</f>
        <v>639906</v>
      </c>
      <c r="M113" s="60">
        <f>市町入込数2!Y42</f>
        <v>416663</v>
      </c>
    </row>
    <row r="114" spans="1:13" x14ac:dyDescent="0.2">
      <c r="A114" s="45"/>
      <c r="B114" s="45" t="s">
        <v>199</v>
      </c>
      <c r="C114" s="53">
        <v>74</v>
      </c>
      <c r="D114" s="53">
        <v>88</v>
      </c>
      <c r="E114" s="53">
        <v>105</v>
      </c>
      <c r="F114" s="53">
        <v>100</v>
      </c>
      <c r="G114" s="53">
        <v>102</v>
      </c>
      <c r="H114" s="53">
        <v>122</v>
      </c>
      <c r="I114" s="96">
        <v>106</v>
      </c>
      <c r="J114" s="86">
        <f>宿泊者数!AN19</f>
        <v>106</v>
      </c>
      <c r="K114" s="86">
        <f>宿泊者数!AN42</f>
        <v>108.245</v>
      </c>
      <c r="L114" s="86">
        <f>宿泊者数!AN65</f>
        <v>104.669</v>
      </c>
      <c r="M114" s="86">
        <f>宿泊者数!AN88</f>
        <v>52.621000000000002</v>
      </c>
    </row>
    <row r="115" spans="1:13" x14ac:dyDescent="0.2">
      <c r="A115" s="56"/>
      <c r="B115" s="56" t="s">
        <v>200</v>
      </c>
      <c r="C115" s="55">
        <v>428</v>
      </c>
      <c r="D115" s="55">
        <v>421</v>
      </c>
      <c r="E115" s="55">
        <v>438</v>
      </c>
      <c r="F115" s="55">
        <v>424</v>
      </c>
      <c r="G115" s="55">
        <v>458</v>
      </c>
      <c r="H115" s="55">
        <v>464</v>
      </c>
      <c r="I115" s="95">
        <v>457</v>
      </c>
      <c r="J115" s="86">
        <f>宿泊者数!AN20</f>
        <v>465</v>
      </c>
      <c r="K115" s="86">
        <f>宿泊者数!AN43</f>
        <v>459.26499999999999</v>
      </c>
      <c r="L115" s="86">
        <f>宿泊者数!AN66</f>
        <v>444.75299999999999</v>
      </c>
      <c r="M115" s="86">
        <f>宿泊者数!AN89</f>
        <v>296.84100000000001</v>
      </c>
    </row>
    <row r="116" spans="1:13" x14ac:dyDescent="0.2">
      <c r="A116" s="56"/>
      <c r="B116" s="56" t="s">
        <v>201</v>
      </c>
      <c r="C116" s="55">
        <v>9</v>
      </c>
      <c r="D116" s="55">
        <v>3</v>
      </c>
      <c r="E116" s="55">
        <v>7</v>
      </c>
      <c r="F116" s="55">
        <v>9</v>
      </c>
      <c r="G116" s="55">
        <v>7</v>
      </c>
      <c r="H116" s="55">
        <v>16</v>
      </c>
      <c r="I116" s="95">
        <v>11</v>
      </c>
      <c r="J116" s="86">
        <f>宿泊者数!AN21</f>
        <v>9</v>
      </c>
      <c r="K116" s="86">
        <f>宿泊者数!AN44</f>
        <v>7.6050000000000004</v>
      </c>
      <c r="L116" s="86">
        <f>宿泊者数!AN67</f>
        <v>12.887</v>
      </c>
      <c r="M116" s="86">
        <f>宿泊者数!AN90</f>
        <v>3.4550000000000001</v>
      </c>
    </row>
    <row r="117" spans="1:13" x14ac:dyDescent="0.2">
      <c r="A117" s="56"/>
      <c r="B117" s="56" t="s">
        <v>202</v>
      </c>
      <c r="C117" s="55">
        <v>36</v>
      </c>
      <c r="D117" s="55">
        <v>35</v>
      </c>
      <c r="E117" s="55">
        <v>41</v>
      </c>
      <c r="F117" s="55">
        <v>40</v>
      </c>
      <c r="G117" s="55">
        <v>41</v>
      </c>
      <c r="H117" s="55">
        <v>46</v>
      </c>
      <c r="I117" s="95">
        <v>46</v>
      </c>
      <c r="J117" s="86">
        <f>宿泊者数!AN22</f>
        <v>52</v>
      </c>
      <c r="K117" s="86">
        <f>宿泊者数!AN45</f>
        <v>47.033000000000001</v>
      </c>
      <c r="L117" s="86">
        <f>宿泊者数!AN68</f>
        <v>46.597000000000001</v>
      </c>
      <c r="M117" s="86">
        <f>宿泊者数!AN91</f>
        <v>32.746000000000002</v>
      </c>
    </row>
    <row r="118" spans="1:13" x14ac:dyDescent="0.2">
      <c r="A118" s="56"/>
      <c r="B118" s="56" t="s">
        <v>203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95">
        <v>0</v>
      </c>
      <c r="J118" s="86">
        <f>宿泊者数!AN23</f>
        <v>0</v>
      </c>
      <c r="K118" s="86">
        <f>宿泊者数!AN46</f>
        <v>0</v>
      </c>
      <c r="L118" s="86">
        <f>宿泊者数!AN69</f>
        <v>0</v>
      </c>
      <c r="M118" s="86">
        <f>宿泊者数!AN92</f>
        <v>0</v>
      </c>
    </row>
    <row r="119" spans="1:13" x14ac:dyDescent="0.2">
      <c r="A119" s="56"/>
      <c r="B119" s="56" t="s">
        <v>204</v>
      </c>
      <c r="C119" s="55">
        <v>28</v>
      </c>
      <c r="D119" s="55">
        <v>28</v>
      </c>
      <c r="E119" s="55">
        <v>28</v>
      </c>
      <c r="F119" s="55">
        <v>28</v>
      </c>
      <c r="G119" s="55">
        <v>28</v>
      </c>
      <c r="H119" s="55">
        <v>29</v>
      </c>
      <c r="I119" s="95">
        <v>28</v>
      </c>
      <c r="J119" s="86">
        <f>宿泊者数!AN24</f>
        <v>28</v>
      </c>
      <c r="K119" s="86">
        <f>宿泊者数!AN47</f>
        <v>28</v>
      </c>
      <c r="L119" s="86">
        <f>宿泊者数!AN70</f>
        <v>28</v>
      </c>
      <c r="M119" s="86">
        <f>宿泊者数!AN93</f>
        <v>28</v>
      </c>
    </row>
    <row r="120" spans="1:13" x14ac:dyDescent="0.2">
      <c r="A120" s="78"/>
      <c r="B120" s="78" t="s">
        <v>205</v>
      </c>
      <c r="C120" s="60">
        <v>3</v>
      </c>
      <c r="D120" s="60">
        <v>3</v>
      </c>
      <c r="E120" s="60">
        <v>3</v>
      </c>
      <c r="F120" s="60">
        <v>3</v>
      </c>
      <c r="G120" s="60">
        <v>3</v>
      </c>
      <c r="H120" s="60">
        <v>3</v>
      </c>
      <c r="I120" s="97">
        <v>3</v>
      </c>
      <c r="J120" s="86">
        <f>宿泊者数!AN25</f>
        <v>3</v>
      </c>
      <c r="K120" s="86">
        <f>宿泊者数!AN48</f>
        <v>3</v>
      </c>
      <c r="L120" s="86">
        <f>宿泊者数!AN71</f>
        <v>3</v>
      </c>
      <c r="M120" s="86">
        <f>宿泊者数!AN94</f>
        <v>3</v>
      </c>
    </row>
    <row r="121" spans="1:13" x14ac:dyDescent="0.2">
      <c r="A121" s="111" t="s">
        <v>3</v>
      </c>
      <c r="B121" s="45" t="s">
        <v>206</v>
      </c>
      <c r="C121" s="53">
        <f>市町入込数2!D43</f>
        <v>2151000</v>
      </c>
      <c r="D121" s="53">
        <f>市町入込数2!E43</f>
        <v>1986300</v>
      </c>
      <c r="E121" s="53">
        <f>市町入込数2!F43</f>
        <v>2168340</v>
      </c>
      <c r="F121" s="53">
        <f>市町入込数2!G43</f>
        <v>2184754</v>
      </c>
      <c r="G121" s="53">
        <f>市町入込数2!H43</f>
        <v>2359487</v>
      </c>
      <c r="H121" s="53">
        <f>市町入込数2!I43</f>
        <v>2567518</v>
      </c>
      <c r="I121" s="53">
        <f>市町入込数2!J43</f>
        <v>2584064</v>
      </c>
      <c r="J121" s="53">
        <f>市町入込数2!K43</f>
        <v>2422484</v>
      </c>
      <c r="K121" s="53">
        <f>市町入込数2!L43</f>
        <v>2325099</v>
      </c>
      <c r="L121" s="53">
        <f>市町入込数2!M43</f>
        <v>2183203</v>
      </c>
      <c r="M121" s="53">
        <f>市町入込数2!N43</f>
        <v>1163956</v>
      </c>
    </row>
    <row r="122" spans="1:13" x14ac:dyDescent="0.2">
      <c r="A122" s="89"/>
      <c r="B122" s="78" t="s">
        <v>207</v>
      </c>
      <c r="C122" s="60">
        <f>市町入込数2!O43</f>
        <v>564000</v>
      </c>
      <c r="D122" s="60">
        <f>市町入込数2!P43</f>
        <v>566000</v>
      </c>
      <c r="E122" s="60">
        <f>市町入込数2!Q43</f>
        <v>593156</v>
      </c>
      <c r="F122" s="60">
        <f>市町入込数2!R43</f>
        <v>594254</v>
      </c>
      <c r="G122" s="60">
        <f>市町入込数2!S43</f>
        <v>458618</v>
      </c>
      <c r="H122" s="60">
        <f>市町入込数2!T43</f>
        <v>464247</v>
      </c>
      <c r="I122" s="60">
        <f>市町入込数2!U43</f>
        <v>456219</v>
      </c>
      <c r="J122" s="60">
        <f>市町入込数2!V43</f>
        <v>454974</v>
      </c>
      <c r="K122" s="60">
        <f>市町入込数2!W43</f>
        <v>403096</v>
      </c>
      <c r="L122" s="60">
        <f>市町入込数2!X43</f>
        <v>419889</v>
      </c>
      <c r="M122" s="60">
        <f>市町入込数2!Y43</f>
        <v>220073</v>
      </c>
    </row>
    <row r="123" spans="1:13" x14ac:dyDescent="0.2">
      <c r="A123" s="45"/>
      <c r="B123" s="45" t="s">
        <v>199</v>
      </c>
      <c r="C123" s="53">
        <v>171</v>
      </c>
      <c r="D123" s="53">
        <v>186</v>
      </c>
      <c r="E123" s="53">
        <v>191</v>
      </c>
      <c r="F123" s="53">
        <v>189</v>
      </c>
      <c r="G123" s="53">
        <v>189</v>
      </c>
      <c r="H123" s="53">
        <v>222</v>
      </c>
      <c r="I123" s="96">
        <v>223</v>
      </c>
      <c r="J123" s="57">
        <f>宿泊者数!AO19</f>
        <v>204</v>
      </c>
      <c r="K123" s="57">
        <f>宿泊者数!AO42</f>
        <v>161.88300000000001</v>
      </c>
      <c r="L123" s="57">
        <f>宿泊者数!AO65</f>
        <v>170.60499999999999</v>
      </c>
      <c r="M123" s="57">
        <f>宿泊者数!AO88</f>
        <v>82.289000000000001</v>
      </c>
    </row>
    <row r="124" spans="1:13" x14ac:dyDescent="0.2">
      <c r="A124" s="56"/>
      <c r="B124" s="56" t="s">
        <v>200</v>
      </c>
      <c r="C124" s="55">
        <v>58</v>
      </c>
      <c r="D124" s="55">
        <v>61</v>
      </c>
      <c r="E124" s="55">
        <v>61</v>
      </c>
      <c r="F124" s="55">
        <v>69</v>
      </c>
      <c r="G124" s="55">
        <v>68</v>
      </c>
      <c r="H124" s="55">
        <v>71</v>
      </c>
      <c r="I124" s="95">
        <v>66</v>
      </c>
      <c r="J124" s="57">
        <f>宿泊者数!AO20</f>
        <v>63</v>
      </c>
      <c r="K124" s="57">
        <f>宿泊者数!AO43</f>
        <v>55.402999999999999</v>
      </c>
      <c r="L124" s="57">
        <f>宿泊者数!AO66</f>
        <v>53.612000000000002</v>
      </c>
      <c r="M124" s="57">
        <f>宿泊者数!AO89</f>
        <v>32.241999999999997</v>
      </c>
    </row>
    <row r="125" spans="1:13" x14ac:dyDescent="0.2">
      <c r="A125" s="56"/>
      <c r="B125" s="56" t="s">
        <v>201</v>
      </c>
      <c r="C125" s="55">
        <v>12</v>
      </c>
      <c r="D125" s="55">
        <v>12</v>
      </c>
      <c r="E125" s="55">
        <v>11</v>
      </c>
      <c r="F125" s="55">
        <v>12</v>
      </c>
      <c r="G125" s="55">
        <v>8</v>
      </c>
      <c r="H125" s="55">
        <v>9</v>
      </c>
      <c r="I125" s="95">
        <v>7</v>
      </c>
      <c r="J125" s="57">
        <f>宿泊者数!AO21</f>
        <v>8</v>
      </c>
      <c r="K125" s="57">
        <f>宿泊者数!AO44</f>
        <v>7.3730000000000002</v>
      </c>
      <c r="L125" s="57">
        <f>宿泊者数!AO67</f>
        <v>6.718</v>
      </c>
      <c r="M125" s="57">
        <f>宿泊者数!AO90</f>
        <v>3.71</v>
      </c>
    </row>
    <row r="126" spans="1:13" x14ac:dyDescent="0.2">
      <c r="A126" s="56"/>
      <c r="B126" s="56" t="s">
        <v>202</v>
      </c>
      <c r="C126" s="55">
        <v>224</v>
      </c>
      <c r="D126" s="55">
        <v>220</v>
      </c>
      <c r="E126" s="55">
        <v>243</v>
      </c>
      <c r="F126" s="55">
        <v>236</v>
      </c>
      <c r="G126" s="55">
        <v>103</v>
      </c>
      <c r="H126" s="55">
        <v>112</v>
      </c>
      <c r="I126" s="95">
        <v>108</v>
      </c>
      <c r="J126" s="57">
        <f>宿泊者数!AO22</f>
        <v>126</v>
      </c>
      <c r="K126" s="57">
        <f>宿泊者数!AO45</f>
        <v>122.10899999999999</v>
      </c>
      <c r="L126" s="57">
        <f>宿泊者数!AO68</f>
        <v>121.473</v>
      </c>
      <c r="M126" s="57">
        <f>宿泊者数!AO91</f>
        <v>53.911999999999999</v>
      </c>
    </row>
    <row r="127" spans="1:13" x14ac:dyDescent="0.2">
      <c r="A127" s="56"/>
      <c r="B127" s="56" t="s">
        <v>203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95">
        <v>0</v>
      </c>
      <c r="J127" s="57">
        <f>宿泊者数!AO23</f>
        <v>0</v>
      </c>
      <c r="K127" s="57">
        <f>宿泊者数!AO46</f>
        <v>0</v>
      </c>
      <c r="L127" s="57">
        <f>宿泊者数!AO69</f>
        <v>0</v>
      </c>
      <c r="M127" s="57">
        <f>宿泊者数!AO92</f>
        <v>0</v>
      </c>
    </row>
    <row r="128" spans="1:13" x14ac:dyDescent="0.2">
      <c r="A128" s="56"/>
      <c r="B128" s="56" t="s">
        <v>204</v>
      </c>
      <c r="C128" s="55">
        <v>7</v>
      </c>
      <c r="D128" s="55">
        <v>7</v>
      </c>
      <c r="E128" s="55">
        <v>7</v>
      </c>
      <c r="F128" s="55">
        <v>6</v>
      </c>
      <c r="G128" s="55">
        <v>7</v>
      </c>
      <c r="H128" s="55">
        <v>7</v>
      </c>
      <c r="I128" s="95">
        <v>1</v>
      </c>
      <c r="J128" s="57">
        <f>宿泊者数!AO24</f>
        <v>1</v>
      </c>
      <c r="K128" s="57">
        <f>宿泊者数!AO47</f>
        <v>0.86599999999999999</v>
      </c>
      <c r="L128" s="57">
        <f>宿泊者数!AO70</f>
        <v>0.79300000000000004</v>
      </c>
      <c r="M128" s="57">
        <f>宿泊者数!AO93</f>
        <v>0.26300000000000001</v>
      </c>
    </row>
    <row r="129" spans="1:13" x14ac:dyDescent="0.2">
      <c r="A129" s="78"/>
      <c r="B129" s="78" t="s">
        <v>205</v>
      </c>
      <c r="C129" s="60">
        <v>92</v>
      </c>
      <c r="D129" s="60">
        <v>80</v>
      </c>
      <c r="E129" s="60">
        <v>80</v>
      </c>
      <c r="F129" s="60">
        <v>81</v>
      </c>
      <c r="G129" s="60">
        <v>83</v>
      </c>
      <c r="H129" s="60">
        <v>44</v>
      </c>
      <c r="I129" s="97">
        <v>52</v>
      </c>
      <c r="J129" s="57">
        <f>宿泊者数!AO25</f>
        <v>53</v>
      </c>
      <c r="K129" s="57">
        <f>宿泊者数!AO48</f>
        <v>55.462000000000003</v>
      </c>
      <c r="L129" s="57">
        <f>宿泊者数!AO71</f>
        <v>66.688000000000002</v>
      </c>
      <c r="M129" s="57">
        <f>宿泊者数!AO94</f>
        <v>47.656999999999996</v>
      </c>
    </row>
    <row r="130" spans="1:13" x14ac:dyDescent="0.2">
      <c r="A130" s="111" t="s">
        <v>1</v>
      </c>
      <c r="B130" s="45" t="s">
        <v>206</v>
      </c>
      <c r="C130" s="53">
        <f>市町入込数2!D44</f>
        <v>5761000</v>
      </c>
      <c r="D130" s="53">
        <f>市町入込数2!E44</f>
        <v>5279882</v>
      </c>
      <c r="E130" s="53">
        <f>市町入込数2!F44</f>
        <v>5793165</v>
      </c>
      <c r="F130" s="53">
        <f>市町入込数2!G44</f>
        <v>5700502</v>
      </c>
      <c r="G130" s="53">
        <f>市町入込数2!H44</f>
        <v>8617448</v>
      </c>
      <c r="H130" s="53">
        <f>市町入込数2!I44</f>
        <v>9267054</v>
      </c>
      <c r="I130" s="53">
        <f>市町入込数2!J44</f>
        <v>8369398</v>
      </c>
      <c r="J130" s="53">
        <f>市町入込数2!K44</f>
        <v>8659619</v>
      </c>
      <c r="K130" s="53">
        <f>市町入込数2!L44</f>
        <v>8423306</v>
      </c>
      <c r="L130" s="53">
        <f>市町入込数2!M44</f>
        <v>8640550</v>
      </c>
      <c r="M130" s="53">
        <f>市町入込数2!N44</f>
        <v>5869975</v>
      </c>
    </row>
    <row r="131" spans="1:13" x14ac:dyDescent="0.2">
      <c r="A131" s="89"/>
      <c r="B131" s="78" t="s">
        <v>207</v>
      </c>
      <c r="C131" s="60">
        <f>市町入込数2!O44</f>
        <v>221000</v>
      </c>
      <c r="D131" s="60">
        <f>市町入込数2!P44</f>
        <v>225668</v>
      </c>
      <c r="E131" s="60">
        <f>市町入込数2!Q44</f>
        <v>206408</v>
      </c>
      <c r="F131" s="60">
        <f>市町入込数2!R44</f>
        <v>211725</v>
      </c>
      <c r="G131" s="60">
        <f>市町入込数2!S44</f>
        <v>203240</v>
      </c>
      <c r="H131" s="60">
        <f>市町入込数2!T44</f>
        <v>214780</v>
      </c>
      <c r="I131" s="60">
        <f>市町入込数2!U44</f>
        <v>193050</v>
      </c>
      <c r="J131" s="60">
        <f>市町入込数2!V44</f>
        <v>198980</v>
      </c>
      <c r="K131" s="60">
        <f>市町入込数2!W44</f>
        <v>199430</v>
      </c>
      <c r="L131" s="60">
        <f>市町入込数2!X44</f>
        <v>181380</v>
      </c>
      <c r="M131" s="60">
        <f>市町入込数2!Y44</f>
        <v>110690</v>
      </c>
    </row>
    <row r="132" spans="1:13" x14ac:dyDescent="0.2">
      <c r="A132" s="45"/>
      <c r="B132" s="45" t="s">
        <v>199</v>
      </c>
      <c r="C132" s="96">
        <v>112</v>
      </c>
      <c r="D132" s="53">
        <v>101</v>
      </c>
      <c r="E132" s="53">
        <v>116</v>
      </c>
      <c r="F132" s="53">
        <v>124</v>
      </c>
      <c r="G132" s="53">
        <v>127</v>
      </c>
      <c r="H132" s="53">
        <v>130</v>
      </c>
      <c r="I132" s="96">
        <v>121</v>
      </c>
      <c r="J132" s="86">
        <f>宿泊者数!AP19</f>
        <v>117</v>
      </c>
      <c r="K132" s="86">
        <f>宿泊者数!AP42</f>
        <v>123.95</v>
      </c>
      <c r="L132" s="86">
        <f>宿泊者数!AP65</f>
        <v>112.04</v>
      </c>
      <c r="M132" s="86">
        <f>宿泊者数!AP88</f>
        <v>73.88</v>
      </c>
    </row>
    <row r="133" spans="1:13" x14ac:dyDescent="0.2">
      <c r="A133" s="56"/>
      <c r="B133" s="56" t="s">
        <v>200</v>
      </c>
      <c r="C133" s="95">
        <v>9</v>
      </c>
      <c r="D133" s="55">
        <v>11</v>
      </c>
      <c r="E133" s="55">
        <v>9</v>
      </c>
      <c r="F133" s="55">
        <v>11</v>
      </c>
      <c r="G133" s="55">
        <v>5</v>
      </c>
      <c r="H133" s="55">
        <v>14</v>
      </c>
      <c r="I133" s="95">
        <v>14</v>
      </c>
      <c r="J133" s="86">
        <f>宿泊者数!AP20</f>
        <v>13</v>
      </c>
      <c r="K133" s="86">
        <f>宿泊者数!AP43</f>
        <v>11.97</v>
      </c>
      <c r="L133" s="86">
        <f>宿泊者数!AP66</f>
        <v>12.09</v>
      </c>
      <c r="M133" s="86">
        <f>宿泊者数!AP89</f>
        <v>6.52</v>
      </c>
    </row>
    <row r="134" spans="1:13" x14ac:dyDescent="0.2">
      <c r="A134" s="56"/>
      <c r="B134" s="56" t="s">
        <v>201</v>
      </c>
      <c r="C134" s="95">
        <v>23</v>
      </c>
      <c r="D134" s="55">
        <v>32</v>
      </c>
      <c r="E134" s="55">
        <v>14</v>
      </c>
      <c r="F134" s="55">
        <v>17</v>
      </c>
      <c r="G134" s="55">
        <v>9</v>
      </c>
      <c r="H134" s="55">
        <v>7</v>
      </c>
      <c r="I134" s="95">
        <v>7</v>
      </c>
      <c r="J134" s="86">
        <f>宿泊者数!AP21</f>
        <v>6</v>
      </c>
      <c r="K134" s="86">
        <f>宿泊者数!AP44</f>
        <v>4.74</v>
      </c>
      <c r="L134" s="86">
        <f>宿泊者数!AP67</f>
        <v>4.28</v>
      </c>
      <c r="M134" s="86">
        <f>宿泊者数!AP90</f>
        <v>1.82</v>
      </c>
    </row>
    <row r="135" spans="1:13" x14ac:dyDescent="0.2">
      <c r="A135" s="56"/>
      <c r="B135" s="56" t="s">
        <v>202</v>
      </c>
      <c r="C135" s="95">
        <v>55</v>
      </c>
      <c r="D135" s="55">
        <v>58</v>
      </c>
      <c r="E135" s="55">
        <v>44</v>
      </c>
      <c r="F135" s="55">
        <v>40</v>
      </c>
      <c r="G135" s="55">
        <v>39</v>
      </c>
      <c r="H135" s="55">
        <v>40</v>
      </c>
      <c r="I135" s="95">
        <v>30</v>
      </c>
      <c r="J135" s="86">
        <f>宿泊者数!AP22</f>
        <v>41</v>
      </c>
      <c r="K135" s="86">
        <f>宿泊者数!AP45</f>
        <v>39.130000000000003</v>
      </c>
      <c r="L135" s="86">
        <f>宿泊者数!AP68</f>
        <v>35.32</v>
      </c>
      <c r="M135" s="86">
        <f>宿泊者数!AP91</f>
        <v>17.350000000000001</v>
      </c>
    </row>
    <row r="136" spans="1:13" x14ac:dyDescent="0.2">
      <c r="A136" s="56"/>
      <c r="B136" s="56" t="s">
        <v>203</v>
      </c>
      <c r="C136" s="9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95">
        <v>0</v>
      </c>
      <c r="J136" s="86">
        <f>宿泊者数!AP23</f>
        <v>0</v>
      </c>
      <c r="K136" s="86">
        <f>宿泊者数!AP46</f>
        <v>0</v>
      </c>
      <c r="L136" s="86">
        <f>宿泊者数!AP69</f>
        <v>0</v>
      </c>
      <c r="M136" s="86">
        <f>宿泊者数!AP92</f>
        <v>0</v>
      </c>
    </row>
    <row r="137" spans="1:13" x14ac:dyDescent="0.2">
      <c r="A137" s="56"/>
      <c r="B137" s="56" t="s">
        <v>204</v>
      </c>
      <c r="C137" s="95">
        <v>22</v>
      </c>
      <c r="D137" s="55">
        <v>24</v>
      </c>
      <c r="E137" s="55">
        <v>24</v>
      </c>
      <c r="F137" s="55">
        <v>21</v>
      </c>
      <c r="G137" s="55">
        <v>23</v>
      </c>
      <c r="H137" s="55">
        <v>23</v>
      </c>
      <c r="I137" s="95">
        <v>21</v>
      </c>
      <c r="J137" s="86">
        <f>宿泊者数!AP24</f>
        <v>22</v>
      </c>
      <c r="K137" s="86">
        <f>宿泊者数!AP47</f>
        <v>19.64</v>
      </c>
      <c r="L137" s="86">
        <f>宿泊者数!AP70</f>
        <v>17.649999999999999</v>
      </c>
      <c r="M137" s="86">
        <f>宿泊者数!AP93</f>
        <v>11.12</v>
      </c>
    </row>
    <row r="138" spans="1:13" x14ac:dyDescent="0.2">
      <c r="A138" s="78"/>
      <c r="B138" s="78" t="s">
        <v>205</v>
      </c>
      <c r="C138" s="95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0</v>
      </c>
      <c r="I138" s="97">
        <v>0</v>
      </c>
      <c r="J138" s="86">
        <f>宿泊者数!AP25</f>
        <v>0</v>
      </c>
      <c r="K138" s="86">
        <f>宿泊者数!AP48</f>
        <v>0</v>
      </c>
      <c r="L138" s="86">
        <f>宿泊者数!AP71</f>
        <v>0</v>
      </c>
      <c r="M138" s="86">
        <f>宿泊者数!AP94</f>
        <v>0</v>
      </c>
    </row>
    <row r="139" spans="1:13" x14ac:dyDescent="0.2">
      <c r="A139" s="129" t="s">
        <v>256</v>
      </c>
      <c r="B139" s="129" t="s">
        <v>206</v>
      </c>
      <c r="C139" s="116">
        <f>C112+C121+C130</f>
        <v>8416000</v>
      </c>
      <c r="D139" s="116">
        <f t="shared" ref="D139:H139" si="46">D112+D121+D130</f>
        <v>7771250</v>
      </c>
      <c r="E139" s="116">
        <f t="shared" si="46"/>
        <v>8458369</v>
      </c>
      <c r="F139" s="116">
        <f t="shared" si="46"/>
        <v>8359299</v>
      </c>
      <c r="G139" s="116">
        <f t="shared" si="46"/>
        <v>11412471</v>
      </c>
      <c r="H139" s="116">
        <f t="shared" si="46"/>
        <v>12363980</v>
      </c>
      <c r="I139" s="116">
        <f t="shared" ref="I139:J139" si="47">I112+I121+I130</f>
        <v>11476518</v>
      </c>
      <c r="J139" s="116">
        <f t="shared" si="47"/>
        <v>11695799</v>
      </c>
      <c r="K139" s="116">
        <f t="shared" ref="K139:L139" si="48">K112+K121+K130</f>
        <v>11311069</v>
      </c>
      <c r="L139" s="116">
        <f t="shared" si="48"/>
        <v>11361502</v>
      </c>
      <c r="M139" s="116">
        <f t="shared" ref="M139" si="49">M112+M121+M130</f>
        <v>7276079</v>
      </c>
    </row>
    <row r="140" spans="1:13" x14ac:dyDescent="0.2">
      <c r="A140" s="85"/>
      <c r="B140" s="85" t="s">
        <v>207</v>
      </c>
      <c r="C140" s="117">
        <f t="shared" ref="C140:H140" si="50">C113+C122+C131</f>
        <v>1363000</v>
      </c>
      <c r="D140" s="117">
        <f t="shared" si="50"/>
        <v>1369803</v>
      </c>
      <c r="E140" s="117">
        <f t="shared" si="50"/>
        <v>1421516</v>
      </c>
      <c r="F140" s="117">
        <f t="shared" si="50"/>
        <v>1409483</v>
      </c>
      <c r="G140" s="117">
        <f t="shared" si="50"/>
        <v>1300304</v>
      </c>
      <c r="H140" s="117">
        <f t="shared" si="50"/>
        <v>1358571</v>
      </c>
      <c r="I140" s="117">
        <f t="shared" ref="I140:J140" si="51">I113+I122+I131</f>
        <v>1300322</v>
      </c>
      <c r="J140" s="117">
        <f t="shared" si="51"/>
        <v>1316181</v>
      </c>
      <c r="K140" s="117">
        <f t="shared" ref="K140:L140" si="52">K113+K122+K131</f>
        <v>1255674</v>
      </c>
      <c r="L140" s="117">
        <f t="shared" si="52"/>
        <v>1241175</v>
      </c>
      <c r="M140" s="117">
        <f t="shared" ref="M140" si="53">M113+M122+M131</f>
        <v>747426</v>
      </c>
    </row>
    <row r="141" spans="1:13" x14ac:dyDescent="0.2">
      <c r="A141" s="85"/>
      <c r="B141" s="131" t="s">
        <v>265</v>
      </c>
      <c r="C141" s="132">
        <f>C139+C140</f>
        <v>9779000</v>
      </c>
      <c r="D141" s="132">
        <f t="shared" ref="D141:H141" si="54">D139+D140</f>
        <v>9141053</v>
      </c>
      <c r="E141" s="132">
        <f t="shared" si="54"/>
        <v>9879885</v>
      </c>
      <c r="F141" s="132">
        <f t="shared" si="54"/>
        <v>9768782</v>
      </c>
      <c r="G141" s="132">
        <f t="shared" si="54"/>
        <v>12712775</v>
      </c>
      <c r="H141" s="132">
        <f t="shared" si="54"/>
        <v>13722551</v>
      </c>
      <c r="I141" s="132">
        <f t="shared" ref="I141:J141" si="55">I139+I140</f>
        <v>12776840</v>
      </c>
      <c r="J141" s="132">
        <f t="shared" si="55"/>
        <v>13011980</v>
      </c>
      <c r="K141" s="132">
        <f t="shared" ref="K141:L141" si="56">K139+K140</f>
        <v>12566743</v>
      </c>
      <c r="L141" s="132">
        <f t="shared" si="56"/>
        <v>12602677</v>
      </c>
      <c r="M141" s="132">
        <f t="shared" ref="M141" si="57">M139+M140</f>
        <v>8023505</v>
      </c>
    </row>
    <row r="142" spans="1:13" x14ac:dyDescent="0.2">
      <c r="A142" s="85"/>
      <c r="B142" s="129" t="s">
        <v>199</v>
      </c>
      <c r="C142" s="116">
        <f t="shared" ref="C142:H148" si="58">C114+C123+C132</f>
        <v>357</v>
      </c>
      <c r="D142" s="116">
        <f t="shared" si="58"/>
        <v>375</v>
      </c>
      <c r="E142" s="116">
        <f t="shared" si="58"/>
        <v>412</v>
      </c>
      <c r="F142" s="116">
        <f t="shared" si="58"/>
        <v>413</v>
      </c>
      <c r="G142" s="116">
        <f t="shared" si="58"/>
        <v>418</v>
      </c>
      <c r="H142" s="116">
        <f t="shared" si="58"/>
        <v>474</v>
      </c>
      <c r="I142" s="116">
        <f t="shared" ref="I142:J142" si="59">I114+I123+I132</f>
        <v>450</v>
      </c>
      <c r="J142" s="116">
        <f t="shared" si="59"/>
        <v>427</v>
      </c>
      <c r="K142" s="116">
        <f t="shared" ref="K142:L142" si="60">K114+K123+K132</f>
        <v>394.07800000000003</v>
      </c>
      <c r="L142" s="116">
        <f t="shared" si="60"/>
        <v>387.31400000000002</v>
      </c>
      <c r="M142" s="116">
        <f t="shared" ref="M142" si="61">M114+M123+M132</f>
        <v>208.79</v>
      </c>
    </row>
    <row r="143" spans="1:13" x14ac:dyDescent="0.2">
      <c r="A143" s="85"/>
      <c r="B143" s="85" t="s">
        <v>200</v>
      </c>
      <c r="C143" s="117">
        <f t="shared" si="58"/>
        <v>495</v>
      </c>
      <c r="D143" s="117">
        <f t="shared" si="58"/>
        <v>493</v>
      </c>
      <c r="E143" s="117">
        <f t="shared" si="58"/>
        <v>508</v>
      </c>
      <c r="F143" s="117">
        <f t="shared" si="58"/>
        <v>504</v>
      </c>
      <c r="G143" s="117">
        <f t="shared" si="58"/>
        <v>531</v>
      </c>
      <c r="H143" s="117">
        <f t="shared" si="58"/>
        <v>549</v>
      </c>
      <c r="I143" s="117">
        <f t="shared" ref="I143:J143" si="62">I115+I124+I133</f>
        <v>537</v>
      </c>
      <c r="J143" s="117">
        <f t="shared" si="62"/>
        <v>541</v>
      </c>
      <c r="K143" s="117">
        <f t="shared" ref="K143:L143" si="63">K115+K124+K133</f>
        <v>526.63800000000003</v>
      </c>
      <c r="L143" s="117">
        <f t="shared" si="63"/>
        <v>510.45499999999998</v>
      </c>
      <c r="M143" s="117">
        <f t="shared" ref="M143" si="64">M115+M124+M133</f>
        <v>335.60300000000001</v>
      </c>
    </row>
    <row r="144" spans="1:13" x14ac:dyDescent="0.2">
      <c r="A144" s="85"/>
      <c r="B144" s="85" t="s">
        <v>201</v>
      </c>
      <c r="C144" s="117">
        <f t="shared" si="58"/>
        <v>44</v>
      </c>
      <c r="D144" s="117">
        <f t="shared" si="58"/>
        <v>47</v>
      </c>
      <c r="E144" s="117">
        <f t="shared" si="58"/>
        <v>32</v>
      </c>
      <c r="F144" s="117">
        <f t="shared" si="58"/>
        <v>38</v>
      </c>
      <c r="G144" s="117">
        <f t="shared" si="58"/>
        <v>24</v>
      </c>
      <c r="H144" s="117">
        <f t="shared" si="58"/>
        <v>32</v>
      </c>
      <c r="I144" s="117">
        <f t="shared" ref="I144:J144" si="65">I116+I125+I134</f>
        <v>25</v>
      </c>
      <c r="J144" s="117">
        <f t="shared" si="65"/>
        <v>23</v>
      </c>
      <c r="K144" s="117">
        <f t="shared" ref="K144:L144" si="66">K116+K125+K134</f>
        <v>19.718000000000004</v>
      </c>
      <c r="L144" s="117">
        <f t="shared" si="66"/>
        <v>23.885000000000002</v>
      </c>
      <c r="M144" s="117">
        <f t="shared" ref="M144" si="67">M116+M125+M134</f>
        <v>8.9849999999999994</v>
      </c>
    </row>
    <row r="145" spans="1:14" x14ac:dyDescent="0.2">
      <c r="A145" s="85"/>
      <c r="B145" s="85" t="s">
        <v>202</v>
      </c>
      <c r="C145" s="117">
        <f t="shared" si="58"/>
        <v>315</v>
      </c>
      <c r="D145" s="117">
        <f t="shared" si="58"/>
        <v>313</v>
      </c>
      <c r="E145" s="117">
        <f t="shared" si="58"/>
        <v>328</v>
      </c>
      <c r="F145" s="117">
        <f t="shared" si="58"/>
        <v>316</v>
      </c>
      <c r="G145" s="117">
        <f t="shared" si="58"/>
        <v>183</v>
      </c>
      <c r="H145" s="117">
        <f t="shared" si="58"/>
        <v>198</v>
      </c>
      <c r="I145" s="117">
        <f t="shared" ref="I145:J145" si="68">I117+I126+I135</f>
        <v>184</v>
      </c>
      <c r="J145" s="117">
        <f t="shared" si="68"/>
        <v>219</v>
      </c>
      <c r="K145" s="117">
        <f t="shared" ref="K145:L145" si="69">K117+K126+K135</f>
        <v>208.27199999999999</v>
      </c>
      <c r="L145" s="117">
        <f t="shared" si="69"/>
        <v>203.39</v>
      </c>
      <c r="M145" s="117">
        <f t="shared" ref="M145" si="70">M117+M126+M135</f>
        <v>104.00800000000001</v>
      </c>
    </row>
    <row r="146" spans="1:14" x14ac:dyDescent="0.2">
      <c r="A146" s="85"/>
      <c r="B146" s="85" t="s">
        <v>203</v>
      </c>
      <c r="C146" s="117">
        <f t="shared" si="58"/>
        <v>0</v>
      </c>
      <c r="D146" s="117">
        <f t="shared" si="58"/>
        <v>0</v>
      </c>
      <c r="E146" s="117">
        <f t="shared" si="58"/>
        <v>0</v>
      </c>
      <c r="F146" s="117">
        <f t="shared" si="58"/>
        <v>0</v>
      </c>
      <c r="G146" s="117">
        <f t="shared" si="58"/>
        <v>0</v>
      </c>
      <c r="H146" s="117">
        <f t="shared" si="58"/>
        <v>0</v>
      </c>
      <c r="I146" s="117">
        <f t="shared" ref="I146:J146" si="71">I118+I127+I136</f>
        <v>0</v>
      </c>
      <c r="J146" s="117">
        <f t="shared" si="71"/>
        <v>0</v>
      </c>
      <c r="K146" s="117">
        <f t="shared" ref="K146:L146" si="72">K118+K127+K136</f>
        <v>0</v>
      </c>
      <c r="L146" s="117">
        <f t="shared" si="72"/>
        <v>0</v>
      </c>
      <c r="M146" s="117">
        <f t="shared" ref="M146" si="73">M118+M127+M136</f>
        <v>0</v>
      </c>
    </row>
    <row r="147" spans="1:14" x14ac:dyDescent="0.2">
      <c r="A147" s="85"/>
      <c r="B147" s="85" t="s">
        <v>204</v>
      </c>
      <c r="C147" s="117">
        <f t="shared" si="58"/>
        <v>57</v>
      </c>
      <c r="D147" s="117">
        <f t="shared" si="58"/>
        <v>59</v>
      </c>
      <c r="E147" s="117">
        <f t="shared" si="58"/>
        <v>59</v>
      </c>
      <c r="F147" s="117">
        <f t="shared" si="58"/>
        <v>55</v>
      </c>
      <c r="G147" s="117">
        <f t="shared" si="58"/>
        <v>58</v>
      </c>
      <c r="H147" s="117">
        <f t="shared" si="58"/>
        <v>59</v>
      </c>
      <c r="I147" s="117">
        <f t="shared" ref="I147:J147" si="74">I119+I128+I137</f>
        <v>50</v>
      </c>
      <c r="J147" s="117">
        <f t="shared" si="74"/>
        <v>51</v>
      </c>
      <c r="K147" s="117">
        <f t="shared" ref="K147:L147" si="75">K119+K128+K137</f>
        <v>48.506</v>
      </c>
      <c r="L147" s="117">
        <f t="shared" si="75"/>
        <v>46.442999999999998</v>
      </c>
      <c r="M147" s="117">
        <f t="shared" ref="M147" si="76">M119+M128+M137</f>
        <v>39.383000000000003</v>
      </c>
    </row>
    <row r="148" spans="1:14" x14ac:dyDescent="0.2">
      <c r="A148" s="130"/>
      <c r="B148" s="130" t="s">
        <v>205</v>
      </c>
      <c r="C148" s="118">
        <f t="shared" si="58"/>
        <v>95</v>
      </c>
      <c r="D148" s="118">
        <f t="shared" si="58"/>
        <v>83</v>
      </c>
      <c r="E148" s="118">
        <f t="shared" si="58"/>
        <v>83</v>
      </c>
      <c r="F148" s="118">
        <f t="shared" si="58"/>
        <v>84</v>
      </c>
      <c r="G148" s="118">
        <f t="shared" si="58"/>
        <v>86</v>
      </c>
      <c r="H148" s="118">
        <f t="shared" si="58"/>
        <v>47</v>
      </c>
      <c r="I148" s="118">
        <f t="shared" ref="I148:J148" si="77">I120+I129+I138</f>
        <v>55</v>
      </c>
      <c r="J148" s="118">
        <f t="shared" si="77"/>
        <v>56</v>
      </c>
      <c r="K148" s="118">
        <f t="shared" ref="K148:L148" si="78">K120+K129+K138</f>
        <v>58.462000000000003</v>
      </c>
      <c r="L148" s="118">
        <f t="shared" si="78"/>
        <v>69.688000000000002</v>
      </c>
      <c r="M148" s="118">
        <f t="shared" ref="M148" si="79">M120+M129+M138</f>
        <v>50.656999999999996</v>
      </c>
    </row>
    <row r="149" spans="1:14" x14ac:dyDescent="0.2">
      <c r="E149" s="61"/>
    </row>
    <row r="150" spans="1:14" x14ac:dyDescent="0.2">
      <c r="A150" t="s">
        <v>213</v>
      </c>
      <c r="C150" s="122" t="s">
        <v>210</v>
      </c>
      <c r="D150" s="122" t="s">
        <v>70</v>
      </c>
      <c r="E150" s="123" t="s">
        <v>67</v>
      </c>
      <c r="F150" s="122" t="s">
        <v>61</v>
      </c>
      <c r="G150" s="122" t="s">
        <v>60</v>
      </c>
      <c r="H150" s="122" t="s">
        <v>75</v>
      </c>
      <c r="I150" s="122" t="s">
        <v>76</v>
      </c>
      <c r="J150" s="122" t="s">
        <v>481</v>
      </c>
      <c r="K150" s="49" t="s">
        <v>579</v>
      </c>
      <c r="L150" s="601" t="s">
        <v>599</v>
      </c>
      <c r="M150" s="228" t="s">
        <v>666</v>
      </c>
    </row>
    <row r="151" spans="1:14" x14ac:dyDescent="0.2">
      <c r="B151" s="45" t="s">
        <v>253</v>
      </c>
      <c r="C151" s="53">
        <f>SUM(C152:C158)</f>
        <v>5134</v>
      </c>
      <c r="D151" s="53">
        <f t="shared" ref="D151:I151" si="80">SUM(D152:D158)</f>
        <v>5309</v>
      </c>
      <c r="E151" s="53">
        <f t="shared" si="80"/>
        <v>6101</v>
      </c>
      <c r="F151" s="53">
        <f t="shared" si="80"/>
        <v>5902</v>
      </c>
      <c r="G151" s="53">
        <f t="shared" si="80"/>
        <v>6381</v>
      </c>
      <c r="H151" s="53">
        <f t="shared" si="80"/>
        <v>6157</v>
      </c>
      <c r="I151" s="53">
        <f t="shared" si="80"/>
        <v>5876</v>
      </c>
      <c r="J151" s="53">
        <f t="shared" ref="J151:K151" si="81">SUM(J152:J158)</f>
        <v>6449</v>
      </c>
      <c r="K151" s="53">
        <f t="shared" si="81"/>
        <v>6375</v>
      </c>
      <c r="L151" s="53">
        <f t="shared" ref="L151:M151" si="82">SUM(L152:L158)</f>
        <v>7299</v>
      </c>
      <c r="M151" s="53">
        <f t="shared" si="82"/>
        <v>4265</v>
      </c>
    </row>
    <row r="152" spans="1:14" x14ac:dyDescent="0.2">
      <c r="B152" s="124" t="s">
        <v>199</v>
      </c>
      <c r="C152" s="55">
        <f>ROUND(C84*C114/C142,0)</f>
        <v>585</v>
      </c>
      <c r="D152" s="55">
        <f t="shared" ref="D152:I152" si="83">ROUND(D84*D114/D142,0)</f>
        <v>715</v>
      </c>
      <c r="E152" s="55">
        <f t="shared" si="83"/>
        <v>904</v>
      </c>
      <c r="F152" s="55">
        <f t="shared" si="83"/>
        <v>796</v>
      </c>
      <c r="G152" s="55">
        <f t="shared" si="83"/>
        <v>802</v>
      </c>
      <c r="H152" s="55">
        <f t="shared" si="83"/>
        <v>918</v>
      </c>
      <c r="I152" s="55">
        <f t="shared" si="83"/>
        <v>801</v>
      </c>
      <c r="J152" s="55">
        <f t="shared" ref="J152:K152" si="84">ROUND(J84*J114/J142,0)</f>
        <v>837</v>
      </c>
      <c r="K152" s="55">
        <f t="shared" si="84"/>
        <v>852</v>
      </c>
      <c r="L152" s="55">
        <f t="shared" ref="L152:M152" si="85">ROUND(L84*L114/L142,0)</f>
        <v>900</v>
      </c>
      <c r="M152" s="55">
        <f t="shared" si="85"/>
        <v>401</v>
      </c>
    </row>
    <row r="153" spans="1:14" x14ac:dyDescent="0.2">
      <c r="B153" s="624" t="s">
        <v>200</v>
      </c>
      <c r="C153" s="134">
        <f>ROUND(C85*C115/C143,0)-1</f>
        <v>4084</v>
      </c>
      <c r="D153" s="623">
        <f t="shared" ref="D153:E153" si="86">ROUND(D85*D115/D143,0)</f>
        <v>4160</v>
      </c>
      <c r="E153" s="623">
        <f t="shared" si="86"/>
        <v>4626</v>
      </c>
      <c r="F153" s="134">
        <f>ROUND(F85*F115/F143,0)+1</f>
        <v>4537</v>
      </c>
      <c r="G153" s="134">
        <f>ROUND(G85*G115/G143,0)+1</f>
        <v>4983</v>
      </c>
      <c r="H153" s="134">
        <f>ROUND(H85*H115/H143,0)-1</f>
        <v>4635</v>
      </c>
      <c r="I153" s="134">
        <f>ROUND(I85*I115/I143,0)-1</f>
        <v>4523</v>
      </c>
      <c r="J153" s="134">
        <f>ROUND(J85*J115/J143,0)+1</f>
        <v>4948</v>
      </c>
      <c r="K153" s="134">
        <f>ROUND(K85*K115/K143,0)-2</f>
        <v>4858</v>
      </c>
      <c r="L153" s="623">
        <f t="shared" ref="L153" si="87">ROUND(L85*L115/L143,0)</f>
        <v>5480</v>
      </c>
      <c r="M153" s="623">
        <f>ROUND(M85*M115/M143,0)+2</f>
        <v>3335</v>
      </c>
      <c r="N153" t="s">
        <v>631</v>
      </c>
    </row>
    <row r="154" spans="1:14" x14ac:dyDescent="0.2">
      <c r="B154" s="125" t="s">
        <v>201</v>
      </c>
      <c r="C154" s="55">
        <f>ROUND(C86*C116/C144,0)</f>
        <v>64</v>
      </c>
      <c r="D154" s="55">
        <f t="shared" ref="D154:I154" si="88">ROUND(D86*D116/D144,0)</f>
        <v>20</v>
      </c>
      <c r="E154" s="55">
        <f t="shared" si="88"/>
        <v>48</v>
      </c>
      <c r="F154" s="55">
        <f t="shared" si="88"/>
        <v>59</v>
      </c>
      <c r="G154" s="55">
        <f t="shared" si="88"/>
        <v>59</v>
      </c>
      <c r="H154" s="55">
        <f t="shared" si="88"/>
        <v>88</v>
      </c>
      <c r="I154" s="55">
        <f t="shared" si="88"/>
        <v>53</v>
      </c>
      <c r="J154" s="55">
        <f t="shared" ref="J154:K154" si="89">ROUND(J86*J116/J144,0)</f>
        <v>52</v>
      </c>
      <c r="K154" s="55">
        <f t="shared" si="89"/>
        <v>56</v>
      </c>
      <c r="L154" s="55">
        <f t="shared" ref="L154:M154" si="90">ROUND(L86*L116/L144,0)</f>
        <v>107</v>
      </c>
      <c r="M154" s="55">
        <f t="shared" si="90"/>
        <v>33</v>
      </c>
    </row>
    <row r="155" spans="1:14" x14ac:dyDescent="0.2">
      <c r="B155" s="125" t="s">
        <v>202</v>
      </c>
      <c r="C155" s="55">
        <f>ROUND(C87*C117/C145,0)</f>
        <v>278</v>
      </c>
      <c r="D155" s="55">
        <f t="shared" ref="D155:I155" si="91">ROUND(D87*D117/D145,0)</f>
        <v>259</v>
      </c>
      <c r="E155" s="55">
        <f t="shared" si="91"/>
        <v>350</v>
      </c>
      <c r="F155" s="55">
        <f t="shared" si="91"/>
        <v>367</v>
      </c>
      <c r="G155" s="55">
        <f t="shared" si="91"/>
        <v>360</v>
      </c>
      <c r="H155" s="55">
        <f t="shared" si="91"/>
        <v>378</v>
      </c>
      <c r="I155" s="55">
        <f t="shared" si="91"/>
        <v>377</v>
      </c>
      <c r="J155" s="55">
        <f t="shared" ref="J155:K155" si="92">ROUND(J87*J117/J145,0)</f>
        <v>460</v>
      </c>
      <c r="K155" s="55">
        <f t="shared" si="92"/>
        <v>420</v>
      </c>
      <c r="L155" s="55">
        <f t="shared" ref="L155:M155" si="93">ROUND(L87*L117/L145,0)</f>
        <v>600</v>
      </c>
      <c r="M155" s="55">
        <f t="shared" si="93"/>
        <v>348</v>
      </c>
    </row>
    <row r="156" spans="1:14" x14ac:dyDescent="0.2">
      <c r="B156" s="133" t="s">
        <v>203</v>
      </c>
      <c r="C156" s="134"/>
      <c r="D156" s="134"/>
      <c r="E156" s="134"/>
      <c r="F156" s="134"/>
      <c r="G156" s="134"/>
      <c r="H156" s="134"/>
      <c r="I156" s="134"/>
    </row>
    <row r="157" spans="1:14" x14ac:dyDescent="0.2">
      <c r="B157" s="125" t="s">
        <v>204</v>
      </c>
      <c r="C157" s="55">
        <f>ROUND(C89*C119/C147,0)</f>
        <v>115</v>
      </c>
      <c r="D157" s="55">
        <f t="shared" ref="D157:I157" si="94">ROUND(D89*D119/D147,0)</f>
        <v>148</v>
      </c>
      <c r="E157" s="55">
        <f t="shared" si="94"/>
        <v>165</v>
      </c>
      <c r="F157" s="55">
        <f t="shared" si="94"/>
        <v>136</v>
      </c>
      <c r="G157" s="55">
        <f t="shared" si="94"/>
        <v>169</v>
      </c>
      <c r="H157" s="55">
        <f t="shared" si="94"/>
        <v>132</v>
      </c>
      <c r="I157" s="55">
        <f t="shared" si="94"/>
        <v>116</v>
      </c>
      <c r="J157" s="55">
        <f t="shared" ref="J157:K157" si="95">ROUND(J89*J119/J147,0)</f>
        <v>145</v>
      </c>
      <c r="K157" s="55">
        <f t="shared" si="95"/>
        <v>180</v>
      </c>
      <c r="L157" s="55">
        <f t="shared" ref="L157:M157" si="96">ROUND(L89*L119/L147,0)</f>
        <v>197</v>
      </c>
      <c r="M157" s="55">
        <f t="shared" si="96"/>
        <v>132</v>
      </c>
    </row>
    <row r="158" spans="1:14" x14ac:dyDescent="0.2">
      <c r="B158" s="126" t="s">
        <v>205</v>
      </c>
      <c r="C158" s="60">
        <f>ROUND(C90*C120/C148,0)</f>
        <v>8</v>
      </c>
      <c r="D158" s="60">
        <f t="shared" ref="D158:I158" si="97">ROUND(D90*D120/D148,0)</f>
        <v>7</v>
      </c>
      <c r="E158" s="60">
        <f t="shared" si="97"/>
        <v>8</v>
      </c>
      <c r="F158" s="60">
        <f t="shared" si="97"/>
        <v>7</v>
      </c>
      <c r="G158" s="60">
        <f t="shared" si="97"/>
        <v>8</v>
      </c>
      <c r="H158" s="60">
        <f t="shared" si="97"/>
        <v>6</v>
      </c>
      <c r="I158" s="60">
        <f t="shared" si="97"/>
        <v>6</v>
      </c>
      <c r="J158" s="60">
        <f t="shared" ref="J158:K158" si="98">ROUND(J90*J120/J148,0)</f>
        <v>7</v>
      </c>
      <c r="K158" s="60">
        <f t="shared" si="98"/>
        <v>9</v>
      </c>
      <c r="L158" s="60">
        <f t="shared" ref="L158:M158" si="99">ROUND(L90*L120/L148,0)</f>
        <v>15</v>
      </c>
      <c r="M158" s="60">
        <f t="shared" si="99"/>
        <v>16</v>
      </c>
    </row>
    <row r="159" spans="1:14" x14ac:dyDescent="0.2">
      <c r="B159" t="s">
        <v>254</v>
      </c>
      <c r="C159" s="53">
        <f>SUM(C160:C166)</f>
        <v>3985</v>
      </c>
      <c r="D159" s="53">
        <f t="shared" ref="D159:I159" si="100">SUM(D160:D166)</f>
        <v>4056</v>
      </c>
      <c r="E159" s="53">
        <f t="shared" si="100"/>
        <v>4691</v>
      </c>
      <c r="F159" s="53">
        <f t="shared" si="100"/>
        <v>4697</v>
      </c>
      <c r="G159" s="53">
        <f t="shared" si="100"/>
        <v>3473</v>
      </c>
      <c r="H159" s="53">
        <f t="shared" si="100"/>
        <v>3473</v>
      </c>
      <c r="I159" s="53">
        <f t="shared" si="100"/>
        <v>3358</v>
      </c>
      <c r="J159" s="53">
        <f t="shared" ref="J159:K159" si="101">SUM(J160:J166)</f>
        <v>3566</v>
      </c>
      <c r="K159" s="53">
        <f t="shared" si="101"/>
        <v>3177</v>
      </c>
      <c r="L159" s="53">
        <f t="shared" ref="L159:M159" si="102">SUM(L160:L166)</f>
        <v>4081</v>
      </c>
      <c r="M159" s="53">
        <f t="shared" si="102"/>
        <v>1856</v>
      </c>
    </row>
    <row r="160" spans="1:14" x14ac:dyDescent="0.2">
      <c r="B160" s="120" t="s">
        <v>199</v>
      </c>
      <c r="C160" s="61">
        <f>ROUND(C84*C123/C142,0)</f>
        <v>1351</v>
      </c>
      <c r="D160" s="61">
        <f t="shared" ref="D160:I160" si="103">ROUND(D84*D123/D142,0)</f>
        <v>1512</v>
      </c>
      <c r="E160" s="61">
        <f t="shared" si="103"/>
        <v>1645</v>
      </c>
      <c r="F160" s="61">
        <f t="shared" si="103"/>
        <v>1504</v>
      </c>
      <c r="G160" s="61">
        <f t="shared" si="103"/>
        <v>1486</v>
      </c>
      <c r="H160" s="61">
        <f t="shared" si="103"/>
        <v>1671</v>
      </c>
      <c r="I160" s="61">
        <f t="shared" si="103"/>
        <v>1686</v>
      </c>
      <c r="J160" s="61">
        <f t="shared" ref="J160:K160" si="104">ROUND(J84*J123/J142,0)</f>
        <v>1611</v>
      </c>
      <c r="K160" s="61">
        <f t="shared" si="104"/>
        <v>1274</v>
      </c>
      <c r="L160" s="61">
        <f t="shared" ref="L160:M160" si="105">ROUND(L84*L123/L142,0)</f>
        <v>1466</v>
      </c>
      <c r="M160" s="61">
        <f t="shared" si="105"/>
        <v>627</v>
      </c>
    </row>
    <row r="161" spans="1:13" x14ac:dyDescent="0.2">
      <c r="B161" s="121" t="s">
        <v>200</v>
      </c>
      <c r="C161" s="61">
        <f>ROUND(C85*C124/C143,0)</f>
        <v>554</v>
      </c>
      <c r="D161" s="61">
        <f t="shared" ref="D161:I161" si="106">ROUND(D85*D124/D143,0)</f>
        <v>603</v>
      </c>
      <c r="E161" s="61">
        <f t="shared" si="106"/>
        <v>644</v>
      </c>
      <c r="F161" s="61">
        <f t="shared" si="106"/>
        <v>738</v>
      </c>
      <c r="G161" s="61">
        <f t="shared" si="106"/>
        <v>740</v>
      </c>
      <c r="H161" s="61">
        <f t="shared" si="106"/>
        <v>709</v>
      </c>
      <c r="I161" s="61">
        <f t="shared" si="106"/>
        <v>653</v>
      </c>
      <c r="J161" s="61">
        <f t="shared" ref="J161:K161" si="107">ROUND(J85*J124/J143,0)</f>
        <v>670</v>
      </c>
      <c r="K161" s="61">
        <f t="shared" si="107"/>
        <v>586</v>
      </c>
      <c r="L161" s="61">
        <f t="shared" ref="L161:M161" si="108">ROUND(L85*L124/L143,0)</f>
        <v>661</v>
      </c>
      <c r="M161" s="61">
        <f t="shared" si="108"/>
        <v>362</v>
      </c>
    </row>
    <row r="162" spans="1:13" x14ac:dyDescent="0.2">
      <c r="B162" s="121" t="s">
        <v>201</v>
      </c>
      <c r="C162" s="61">
        <f>ROUND(C86*C125/C144,0)</f>
        <v>85</v>
      </c>
      <c r="D162" s="61">
        <f t="shared" ref="D162:I162" si="109">ROUND(D86*D125/D144,0)</f>
        <v>79</v>
      </c>
      <c r="E162" s="61">
        <f t="shared" si="109"/>
        <v>75</v>
      </c>
      <c r="F162" s="61">
        <f t="shared" si="109"/>
        <v>78</v>
      </c>
      <c r="G162" s="61">
        <f t="shared" si="109"/>
        <v>67</v>
      </c>
      <c r="H162" s="61">
        <f t="shared" si="109"/>
        <v>50</v>
      </c>
      <c r="I162" s="61">
        <f t="shared" si="109"/>
        <v>34</v>
      </c>
      <c r="J162" s="61">
        <f t="shared" ref="J162:K162" si="110">ROUND(J86*J125/J144,0)</f>
        <v>47</v>
      </c>
      <c r="K162" s="61">
        <f t="shared" si="110"/>
        <v>54</v>
      </c>
      <c r="L162" s="61">
        <f t="shared" ref="L162:M162" si="111">ROUND(L86*L125/L144,0)</f>
        <v>56</v>
      </c>
      <c r="M162" s="61">
        <f t="shared" si="111"/>
        <v>35</v>
      </c>
    </row>
    <row r="163" spans="1:13" x14ac:dyDescent="0.2">
      <c r="B163" s="121" t="s">
        <v>202</v>
      </c>
      <c r="C163" s="61">
        <f>ROUND(C87*C126/C145,0)</f>
        <v>1729</v>
      </c>
      <c r="D163" s="61">
        <f t="shared" ref="D163:I163" si="112">ROUND(D87*D126/D145,0)</f>
        <v>1627</v>
      </c>
      <c r="E163" s="61">
        <f t="shared" si="112"/>
        <v>2073</v>
      </c>
      <c r="F163" s="61">
        <f t="shared" si="112"/>
        <v>2167</v>
      </c>
      <c r="G163" s="61">
        <f t="shared" si="112"/>
        <v>905</v>
      </c>
      <c r="H163" s="61">
        <f t="shared" si="112"/>
        <v>919</v>
      </c>
      <c r="I163" s="61">
        <f t="shared" si="112"/>
        <v>884</v>
      </c>
      <c r="J163" s="61">
        <f t="shared" ref="J163:K163" si="113">ROUND(J87*J126/J145,0)</f>
        <v>1114</v>
      </c>
      <c r="K163" s="61">
        <f t="shared" si="113"/>
        <v>1089</v>
      </c>
      <c r="L163" s="61">
        <f t="shared" ref="L163:M163" si="114">ROUND(L87*L126/L145,0)</f>
        <v>1563</v>
      </c>
      <c r="M163" s="61">
        <f t="shared" si="114"/>
        <v>573</v>
      </c>
    </row>
    <row r="164" spans="1:13" x14ac:dyDescent="0.2">
      <c r="B164" s="137" t="s">
        <v>203</v>
      </c>
      <c r="C164" s="138"/>
      <c r="D164" s="138"/>
      <c r="E164" s="138"/>
      <c r="F164" s="138"/>
      <c r="G164" s="138"/>
      <c r="H164" s="138"/>
      <c r="I164" s="138"/>
    </row>
    <row r="165" spans="1:13" x14ac:dyDescent="0.2">
      <c r="B165" s="121" t="s">
        <v>204</v>
      </c>
      <c r="C165" s="61">
        <f>ROUND(C89*C128/C147,0)</f>
        <v>29</v>
      </c>
      <c r="D165" s="61">
        <f t="shared" ref="D165:I165" si="115">ROUND(D89*D128/D147,0)</f>
        <v>37</v>
      </c>
      <c r="E165" s="61">
        <f t="shared" si="115"/>
        <v>41</v>
      </c>
      <c r="F165" s="61">
        <f t="shared" si="115"/>
        <v>29</v>
      </c>
      <c r="G165" s="61">
        <f t="shared" si="115"/>
        <v>42</v>
      </c>
      <c r="H165" s="61">
        <f t="shared" si="115"/>
        <v>32</v>
      </c>
      <c r="I165" s="61">
        <f t="shared" si="115"/>
        <v>4</v>
      </c>
      <c r="J165" s="61">
        <f t="shared" ref="J165:K165" si="116">ROUND(J89*J128/J147,0)</f>
        <v>5</v>
      </c>
      <c r="K165" s="61">
        <f t="shared" si="116"/>
        <v>6</v>
      </c>
      <c r="L165" s="61">
        <f t="shared" ref="L165:M165" si="117">ROUND(L89*L128/L147,0)</f>
        <v>6</v>
      </c>
      <c r="M165" s="61">
        <f t="shared" si="117"/>
        <v>1</v>
      </c>
    </row>
    <row r="166" spans="1:13" x14ac:dyDescent="0.2">
      <c r="B166" s="121" t="s">
        <v>205</v>
      </c>
      <c r="C166" s="61">
        <f>ROUND(C90*C129/C148,0)</f>
        <v>237</v>
      </c>
      <c r="D166" s="61">
        <f t="shared" ref="D166:I166" si="118">ROUND(D90*D129/D148,0)</f>
        <v>198</v>
      </c>
      <c r="E166" s="61">
        <f t="shared" si="118"/>
        <v>213</v>
      </c>
      <c r="F166" s="61">
        <f t="shared" si="118"/>
        <v>181</v>
      </c>
      <c r="G166" s="61">
        <f t="shared" si="118"/>
        <v>233</v>
      </c>
      <c r="H166" s="61">
        <f t="shared" si="118"/>
        <v>92</v>
      </c>
      <c r="I166" s="61">
        <f t="shared" si="118"/>
        <v>97</v>
      </c>
      <c r="J166" s="61">
        <f t="shared" ref="J166:K166" si="119">ROUND(J90*J129/J148,0)</f>
        <v>119</v>
      </c>
      <c r="K166" s="61">
        <f t="shared" si="119"/>
        <v>168</v>
      </c>
      <c r="L166" s="61">
        <f t="shared" ref="L166:M166" si="120">ROUND(L90*L129/L148,0)</f>
        <v>329</v>
      </c>
      <c r="M166" s="61">
        <f t="shared" si="120"/>
        <v>258</v>
      </c>
    </row>
    <row r="167" spans="1:13" x14ac:dyDescent="0.2">
      <c r="B167" s="45" t="s">
        <v>255</v>
      </c>
      <c r="C167" s="53">
        <f>SUM(C168:C174)</f>
        <v>1650</v>
      </c>
      <c r="D167" s="53">
        <f t="shared" ref="D167:I167" si="121">SUM(D168:D174)</f>
        <v>1698</v>
      </c>
      <c r="E167" s="53">
        <f t="shared" si="121"/>
        <v>1705</v>
      </c>
      <c r="F167" s="53">
        <f t="shared" si="121"/>
        <v>1685</v>
      </c>
      <c r="G167" s="53">
        <f t="shared" si="121"/>
        <v>1609</v>
      </c>
      <c r="H167" s="53">
        <f t="shared" si="121"/>
        <v>1590</v>
      </c>
      <c r="I167" s="53">
        <f t="shared" si="121"/>
        <v>1421</v>
      </c>
      <c r="J167" s="53">
        <f t="shared" ref="J167:K167" si="122">SUM(J168:J174)</f>
        <v>1574</v>
      </c>
      <c r="K167" s="53">
        <f t="shared" si="122"/>
        <v>1613</v>
      </c>
      <c r="L167" s="53">
        <f t="shared" ref="L167:M167" si="123">SUM(L168:L174)</f>
        <v>1726</v>
      </c>
      <c r="M167" s="53">
        <f t="shared" si="123"/>
        <v>890</v>
      </c>
    </row>
    <row r="168" spans="1:13" x14ac:dyDescent="0.2">
      <c r="B168" s="124" t="s">
        <v>199</v>
      </c>
      <c r="C168" s="55">
        <f>ROUND(C84*C132/C142,0)</f>
        <v>885</v>
      </c>
      <c r="D168" s="55">
        <f t="shared" ref="D168:I168" si="124">ROUND(D84*D132/D142,0)</f>
        <v>821</v>
      </c>
      <c r="E168" s="55">
        <f t="shared" si="124"/>
        <v>999</v>
      </c>
      <c r="F168" s="55">
        <f t="shared" si="124"/>
        <v>987</v>
      </c>
      <c r="G168" s="55">
        <f t="shared" si="124"/>
        <v>998</v>
      </c>
      <c r="H168" s="55">
        <f t="shared" si="124"/>
        <v>978</v>
      </c>
      <c r="I168" s="55">
        <f t="shared" si="124"/>
        <v>915</v>
      </c>
      <c r="J168" s="55">
        <f t="shared" ref="J168:K168" si="125">ROUND(J84*J132/J142,0)</f>
        <v>924</v>
      </c>
      <c r="K168" s="55">
        <f t="shared" si="125"/>
        <v>976</v>
      </c>
      <c r="L168" s="55">
        <f t="shared" ref="L168:M168" si="126">ROUND(L84*L132/L142,0)</f>
        <v>963</v>
      </c>
      <c r="M168" s="55">
        <f t="shared" si="126"/>
        <v>563</v>
      </c>
    </row>
    <row r="169" spans="1:13" x14ac:dyDescent="0.2">
      <c r="B169" s="125" t="s">
        <v>200</v>
      </c>
      <c r="C169" s="55">
        <f>ROUND(C85*C133/C143,0)</f>
        <v>86</v>
      </c>
      <c r="D169" s="55">
        <f t="shared" ref="D169:I169" si="127">ROUND(D85*D133/D143,0)</f>
        <v>109</v>
      </c>
      <c r="E169" s="55">
        <f t="shared" si="127"/>
        <v>95</v>
      </c>
      <c r="F169" s="55">
        <f t="shared" si="127"/>
        <v>118</v>
      </c>
      <c r="G169" s="55">
        <f t="shared" si="127"/>
        <v>54</v>
      </c>
      <c r="H169" s="55">
        <f t="shared" si="127"/>
        <v>140</v>
      </c>
      <c r="I169" s="55">
        <f t="shared" si="127"/>
        <v>139</v>
      </c>
      <c r="J169" s="55">
        <f t="shared" ref="J169:K169" si="128">ROUND(J85*J133/J143,0)</f>
        <v>138</v>
      </c>
      <c r="K169" s="55">
        <f t="shared" si="128"/>
        <v>127</v>
      </c>
      <c r="L169" s="55">
        <f t="shared" ref="L169:M169" si="129">ROUND(L85*L133/L143,0)</f>
        <v>149</v>
      </c>
      <c r="M169" s="55">
        <f t="shared" si="129"/>
        <v>73</v>
      </c>
    </row>
    <row r="170" spans="1:13" x14ac:dyDescent="0.2">
      <c r="B170" s="125" t="s">
        <v>201</v>
      </c>
      <c r="C170" s="55">
        <f>ROUND(C86*C134/C144,0)</f>
        <v>163</v>
      </c>
      <c r="D170" s="55">
        <f t="shared" ref="D170:I170" si="130">ROUND(D86*D134/D144,0)</f>
        <v>212</v>
      </c>
      <c r="E170" s="55">
        <f t="shared" si="130"/>
        <v>95</v>
      </c>
      <c r="F170" s="55">
        <f t="shared" si="130"/>
        <v>111</v>
      </c>
      <c r="G170" s="55">
        <f t="shared" si="130"/>
        <v>75</v>
      </c>
      <c r="H170" s="55">
        <f t="shared" si="130"/>
        <v>39</v>
      </c>
      <c r="I170" s="55">
        <f t="shared" si="130"/>
        <v>34</v>
      </c>
      <c r="J170" s="55">
        <f t="shared" ref="J170:K170" si="131">ROUND(J86*J134/J144,0)</f>
        <v>35</v>
      </c>
      <c r="K170" s="55">
        <f t="shared" si="131"/>
        <v>35</v>
      </c>
      <c r="L170" s="55">
        <f t="shared" ref="L170:M170" si="132">ROUND(L86*L134/L144,0)</f>
        <v>36</v>
      </c>
      <c r="M170" s="55">
        <f t="shared" si="132"/>
        <v>17</v>
      </c>
    </row>
    <row r="171" spans="1:13" x14ac:dyDescent="0.2">
      <c r="B171" s="125" t="s">
        <v>202</v>
      </c>
      <c r="C171" s="55">
        <f>ROUND(C87*C135/C145,0)</f>
        <v>425</v>
      </c>
      <c r="D171" s="55">
        <f t="shared" ref="D171:I171" si="133">ROUND(D87*D135/D145,0)</f>
        <v>429</v>
      </c>
      <c r="E171" s="55">
        <f t="shared" si="133"/>
        <v>375</v>
      </c>
      <c r="F171" s="55">
        <f t="shared" si="133"/>
        <v>367</v>
      </c>
      <c r="G171" s="55">
        <f t="shared" si="133"/>
        <v>343</v>
      </c>
      <c r="H171" s="55">
        <f t="shared" si="133"/>
        <v>328</v>
      </c>
      <c r="I171" s="55">
        <f t="shared" si="133"/>
        <v>246</v>
      </c>
      <c r="J171" s="55">
        <f t="shared" ref="J171:K171" si="134">ROUND(J87*J135/J145,0)</f>
        <v>363</v>
      </c>
      <c r="K171" s="55">
        <f t="shared" si="134"/>
        <v>349</v>
      </c>
      <c r="L171" s="55">
        <f t="shared" ref="L171:M171" si="135">ROUND(L87*L135/L145,0)</f>
        <v>454</v>
      </c>
      <c r="M171" s="55">
        <f t="shared" si="135"/>
        <v>184</v>
      </c>
    </row>
    <row r="172" spans="1:13" x14ac:dyDescent="0.2">
      <c r="B172" s="133" t="s">
        <v>203</v>
      </c>
      <c r="C172" s="134"/>
      <c r="D172" s="134"/>
      <c r="E172" s="134"/>
      <c r="F172" s="134"/>
      <c r="G172" s="134"/>
      <c r="H172" s="134"/>
      <c r="I172" s="134"/>
    </row>
    <row r="173" spans="1:13" x14ac:dyDescent="0.2">
      <c r="B173" s="125" t="s">
        <v>204</v>
      </c>
      <c r="C173" s="55">
        <f>ROUND(C89*C137/C147,0)</f>
        <v>91</v>
      </c>
      <c r="D173" s="55">
        <f t="shared" ref="D173:I173" si="136">ROUND(D89*D137/D147,0)</f>
        <v>127</v>
      </c>
      <c r="E173" s="55">
        <f t="shared" si="136"/>
        <v>141</v>
      </c>
      <c r="F173" s="55">
        <f t="shared" si="136"/>
        <v>102</v>
      </c>
      <c r="G173" s="55">
        <f t="shared" si="136"/>
        <v>139</v>
      </c>
      <c r="H173" s="55">
        <f t="shared" si="136"/>
        <v>105</v>
      </c>
      <c r="I173" s="55">
        <f t="shared" si="136"/>
        <v>87</v>
      </c>
      <c r="J173" s="55">
        <f t="shared" ref="J173:K173" si="137">ROUND(J89*J137/J147,0)</f>
        <v>114</v>
      </c>
      <c r="K173" s="55">
        <f t="shared" si="137"/>
        <v>126</v>
      </c>
      <c r="L173" s="55">
        <f t="shared" ref="L173:M173" si="138">ROUND(L89*L137/L147,0)</f>
        <v>124</v>
      </c>
      <c r="M173" s="55">
        <f t="shared" si="138"/>
        <v>53</v>
      </c>
    </row>
    <row r="174" spans="1:13" x14ac:dyDescent="0.2">
      <c r="B174" s="126" t="s">
        <v>205</v>
      </c>
      <c r="C174" s="60">
        <f>ROUND(C90*C138/C148,0)</f>
        <v>0</v>
      </c>
      <c r="D174" s="60">
        <f t="shared" ref="D174:I174" si="139">ROUND(D90*D138/D148,0)</f>
        <v>0</v>
      </c>
      <c r="E174" s="60">
        <f t="shared" si="139"/>
        <v>0</v>
      </c>
      <c r="F174" s="60">
        <f t="shared" si="139"/>
        <v>0</v>
      </c>
      <c r="G174" s="60">
        <f t="shared" si="139"/>
        <v>0</v>
      </c>
      <c r="H174" s="60">
        <f t="shared" si="139"/>
        <v>0</v>
      </c>
      <c r="I174" s="60">
        <f t="shared" si="139"/>
        <v>0</v>
      </c>
      <c r="J174" s="60">
        <f t="shared" ref="J174:K174" si="140">ROUND(J90*J138/J148,0)</f>
        <v>0</v>
      </c>
      <c r="K174" s="60">
        <f t="shared" si="140"/>
        <v>0</v>
      </c>
      <c r="L174" s="60">
        <f t="shared" ref="L174:M174" si="141">ROUND(L90*L138/L148,0)</f>
        <v>0</v>
      </c>
      <c r="M174" s="60">
        <f t="shared" si="141"/>
        <v>0</v>
      </c>
    </row>
    <row r="175" spans="1:13" x14ac:dyDescent="0.2">
      <c r="B175" s="614" t="s">
        <v>627</v>
      </c>
      <c r="C175" s="612">
        <f>C151+C159+C167-地域観光消費2!D45</f>
        <v>0</v>
      </c>
      <c r="D175" s="612">
        <f>D151+D159+D167-地域観光消費2!E45</f>
        <v>0</v>
      </c>
      <c r="E175" s="612">
        <f>E151+E159+E167-地域観光消費2!F45</f>
        <v>0</v>
      </c>
      <c r="F175" s="612">
        <f>F151+F159+F167-地域観光消費2!G45</f>
        <v>0</v>
      </c>
      <c r="G175" s="612">
        <f>G151+G159+G167-地域観光消費2!H45</f>
        <v>0</v>
      </c>
      <c r="H175" s="612">
        <f>H151+H159+H167-地域観光消費2!I45</f>
        <v>0</v>
      </c>
      <c r="I175" s="612">
        <f>I151+I159+I167-地域観光消費2!J45</f>
        <v>0</v>
      </c>
      <c r="J175" s="612">
        <f>J151+J159+J167-地域観光消費2!K45</f>
        <v>0</v>
      </c>
      <c r="K175" s="612">
        <f>K151+K159+K167-地域観光消費2!L45</f>
        <v>0</v>
      </c>
      <c r="L175" s="612">
        <f>L151+L159+L167-地域観光消費2!M45</f>
        <v>0</v>
      </c>
      <c r="M175" s="612">
        <f>M151+M159+M167-地域観光消費2!N45</f>
        <v>0</v>
      </c>
    </row>
    <row r="176" spans="1:13" x14ac:dyDescent="0.2">
      <c r="A176" t="s">
        <v>296</v>
      </c>
      <c r="B176" s="168" t="s">
        <v>297</v>
      </c>
      <c r="C176" s="156">
        <f>交通費単価!E22</f>
        <v>2440</v>
      </c>
      <c r="D176" s="156">
        <f>交通費単価!H22</f>
        <v>2440</v>
      </c>
      <c r="E176" s="61">
        <f>交通費単価!K22</f>
        <v>2440</v>
      </c>
      <c r="F176" s="156">
        <f>交通費単価!O22</f>
        <v>2440</v>
      </c>
      <c r="G176" s="156">
        <f>交通費単価!S22</f>
        <v>2440</v>
      </c>
      <c r="H176" s="156">
        <f>交通費単価!W22</f>
        <v>2440</v>
      </c>
      <c r="I176" s="156">
        <f>交通費単価!AA22</f>
        <v>2303</v>
      </c>
      <c r="J176" s="86">
        <f>交通費単価!AE22</f>
        <v>2090</v>
      </c>
      <c r="K176" s="86">
        <f>交通費単価!AI22</f>
        <v>1862</v>
      </c>
      <c r="L176" s="86">
        <f>交通費単価!AM22</f>
        <v>1659</v>
      </c>
      <c r="M176" s="86">
        <f>交通費単価!AQ22</f>
        <v>1478</v>
      </c>
    </row>
    <row r="177" spans="1:13" x14ac:dyDescent="0.2">
      <c r="B177" s="168" t="s">
        <v>298</v>
      </c>
      <c r="C177" s="156">
        <f>交通費単価!E23</f>
        <v>13180</v>
      </c>
      <c r="D177" s="156">
        <f>交通費単価!H23</f>
        <v>13180</v>
      </c>
      <c r="E177" s="61">
        <f>交通費単価!K23</f>
        <v>13180</v>
      </c>
      <c r="F177" s="156">
        <f>交通費単価!H23</f>
        <v>13180</v>
      </c>
      <c r="G177" s="156">
        <f>交通費単価!S23</f>
        <v>13590</v>
      </c>
      <c r="H177" s="156">
        <f>交通費単価!W23</f>
        <v>13580</v>
      </c>
      <c r="I177" s="156">
        <f>交通費単価!AA23</f>
        <v>12817</v>
      </c>
      <c r="J177" s="86">
        <f>交通費単価!AE23</f>
        <v>12450</v>
      </c>
      <c r="K177" s="86">
        <f>交通費単価!AI23</f>
        <v>12408</v>
      </c>
      <c r="L177" s="86">
        <f>交通費単価!AM23</f>
        <v>12611</v>
      </c>
      <c r="M177" s="86">
        <f>交通費単価!AQ23</f>
        <v>12792</v>
      </c>
    </row>
    <row r="178" spans="1:13" x14ac:dyDescent="0.2">
      <c r="A178" s="173" t="s">
        <v>302</v>
      </c>
      <c r="B178" s="169" t="s">
        <v>299</v>
      </c>
      <c r="C178" s="53">
        <f t="shared" ref="C178:I179" si="142">C7*C176/1000</f>
        <v>24924.6</v>
      </c>
      <c r="D178" s="53">
        <f t="shared" si="142"/>
        <v>23206.84</v>
      </c>
      <c r="E178" s="53">
        <f t="shared" si="142"/>
        <v>24783.08</v>
      </c>
      <c r="F178" s="53">
        <f t="shared" si="142"/>
        <v>24273.849559999999</v>
      </c>
      <c r="G178" s="53">
        <f t="shared" si="142"/>
        <v>27847.72</v>
      </c>
      <c r="H178" s="53">
        <f t="shared" si="142"/>
        <v>30168.16</v>
      </c>
      <c r="I178" s="53">
        <f t="shared" si="142"/>
        <v>26430.420954000001</v>
      </c>
      <c r="J178" s="53">
        <f t="shared" ref="J178:K178" si="143">J7*J176/1000</f>
        <v>24444.639999999999</v>
      </c>
      <c r="K178" s="53">
        <f t="shared" si="143"/>
        <v>21061.081999999999</v>
      </c>
      <c r="L178" s="53">
        <f t="shared" ref="L178:M178" si="144">L7*L176/1000</f>
        <v>18848.731818</v>
      </c>
      <c r="M178" s="53">
        <f t="shared" si="144"/>
        <v>10754.044762</v>
      </c>
    </row>
    <row r="179" spans="1:13" x14ac:dyDescent="0.2">
      <c r="A179" s="56"/>
      <c r="B179" s="170" t="s">
        <v>300</v>
      </c>
      <c r="C179" s="55">
        <f t="shared" si="142"/>
        <v>17964.34</v>
      </c>
      <c r="D179" s="55">
        <f t="shared" si="142"/>
        <v>18056.599999999999</v>
      </c>
      <c r="E179" s="55">
        <f t="shared" si="142"/>
        <v>18741.96</v>
      </c>
      <c r="F179" s="55">
        <f t="shared" si="142"/>
        <v>18576.985939999999</v>
      </c>
      <c r="G179" s="55">
        <f t="shared" si="142"/>
        <v>17667</v>
      </c>
      <c r="H179" s="55">
        <f t="shared" si="142"/>
        <v>18455.22</v>
      </c>
      <c r="I179" s="55">
        <f t="shared" si="142"/>
        <v>16674.917000000001</v>
      </c>
      <c r="J179" s="55">
        <f t="shared" ref="J179:K179" si="145">J8*J177/1000</f>
        <v>16396.650000000001</v>
      </c>
      <c r="K179" s="55">
        <f t="shared" si="145"/>
        <v>15584.448</v>
      </c>
      <c r="L179" s="55">
        <f t="shared" ref="L179:M179" si="146">L8*L177/1000</f>
        <v>15652.457924999999</v>
      </c>
      <c r="M179" s="55">
        <f t="shared" si="146"/>
        <v>9561.0733920000002</v>
      </c>
    </row>
    <row r="180" spans="1:13" x14ac:dyDescent="0.2">
      <c r="A180" s="78"/>
      <c r="B180" s="171" t="s">
        <v>301</v>
      </c>
      <c r="C180" s="68">
        <f>C178+C179</f>
        <v>42888.94</v>
      </c>
      <c r="D180" s="68">
        <f t="shared" ref="D180:H180" si="147">D178+D179</f>
        <v>41263.440000000002</v>
      </c>
      <c r="E180" s="68">
        <f t="shared" si="147"/>
        <v>43525.04</v>
      </c>
      <c r="F180" s="68">
        <f t="shared" si="147"/>
        <v>42850.835500000001</v>
      </c>
      <c r="G180" s="68">
        <f t="shared" si="147"/>
        <v>45514.720000000001</v>
      </c>
      <c r="H180" s="68">
        <f t="shared" si="147"/>
        <v>48623.380000000005</v>
      </c>
      <c r="I180" s="68">
        <f t="shared" ref="I180:J180" si="148">I178+I179</f>
        <v>43105.337954000002</v>
      </c>
      <c r="J180" s="68">
        <f t="shared" si="148"/>
        <v>40841.29</v>
      </c>
      <c r="K180" s="68">
        <f t="shared" ref="K180:L180" si="149">K178+K179</f>
        <v>36645.53</v>
      </c>
      <c r="L180" s="68">
        <f t="shared" si="149"/>
        <v>34501.189742999995</v>
      </c>
      <c r="M180" s="68">
        <f t="shared" ref="M180" si="150">M178+M179</f>
        <v>20315.118154</v>
      </c>
    </row>
    <row r="181" spans="1:13" x14ac:dyDescent="0.2">
      <c r="A181" s="177" t="s">
        <v>303</v>
      </c>
      <c r="B181" s="174" t="s">
        <v>304</v>
      </c>
      <c r="C181" s="175">
        <f>ROUND(C183*C178/C180,0)</f>
        <v>14111</v>
      </c>
      <c r="D181" s="175">
        <f t="shared" ref="D181:H181" si="151">ROUND(D183*D178/D180,0)</f>
        <v>13043</v>
      </c>
      <c r="E181" s="175">
        <f t="shared" si="151"/>
        <v>16583</v>
      </c>
      <c r="F181" s="175">
        <f t="shared" si="151"/>
        <v>15998</v>
      </c>
      <c r="G181" s="175">
        <f t="shared" si="151"/>
        <v>19172</v>
      </c>
      <c r="H181" s="175">
        <f t="shared" si="151"/>
        <v>23195</v>
      </c>
      <c r="I181" s="175">
        <f t="shared" ref="I181:J181" si="152">ROUND(I183*I178/I180,0)</f>
        <v>24179</v>
      </c>
      <c r="J181" s="175">
        <f t="shared" si="152"/>
        <v>24517</v>
      </c>
      <c r="K181" s="175">
        <f t="shared" ref="K181:L181" si="153">ROUND(K183*K178/K180,0)</f>
        <v>21040</v>
      </c>
      <c r="L181" s="175">
        <f t="shared" si="153"/>
        <v>22395</v>
      </c>
      <c r="M181" s="175">
        <f t="shared" ref="M181" si="154">ROUND(M183*M178/M180,0)</f>
        <v>20245</v>
      </c>
    </row>
    <row r="182" spans="1:13" x14ac:dyDescent="0.2">
      <c r="A182" s="56"/>
      <c r="B182" s="176" t="s">
        <v>305</v>
      </c>
      <c r="C182" s="57">
        <f>C183-C181</f>
        <v>10171</v>
      </c>
      <c r="D182" s="57">
        <f t="shared" ref="D182:H182" si="155">D183-D181</f>
        <v>10149</v>
      </c>
      <c r="E182" s="57">
        <f t="shared" si="155"/>
        <v>12540</v>
      </c>
      <c r="F182" s="57">
        <f t="shared" si="155"/>
        <v>12243</v>
      </c>
      <c r="G182" s="57">
        <f t="shared" si="155"/>
        <v>12163</v>
      </c>
      <c r="H182" s="57">
        <f t="shared" si="155"/>
        <v>14189</v>
      </c>
      <c r="I182" s="57">
        <f t="shared" ref="I182:J182" si="156">I183-I181</f>
        <v>15254</v>
      </c>
      <c r="J182" s="57">
        <f t="shared" si="156"/>
        <v>16446</v>
      </c>
      <c r="K182" s="57">
        <f t="shared" ref="K182:L182" si="157">K183-K181</f>
        <v>15569</v>
      </c>
      <c r="L182" s="57">
        <f t="shared" si="157"/>
        <v>18597</v>
      </c>
      <c r="M182" s="57">
        <f t="shared" ref="M182" si="158">M183-M181</f>
        <v>17999</v>
      </c>
    </row>
    <row r="183" spans="1:13" x14ac:dyDescent="0.2">
      <c r="A183" s="78"/>
      <c r="B183" s="171" t="s">
        <v>306</v>
      </c>
      <c r="C183" s="68">
        <f>C98</f>
        <v>24282</v>
      </c>
      <c r="D183" s="68">
        <f t="shared" ref="D183:I183" si="159">D98</f>
        <v>23192</v>
      </c>
      <c r="E183" s="68">
        <f t="shared" si="159"/>
        <v>29123</v>
      </c>
      <c r="F183" s="68">
        <f t="shared" si="159"/>
        <v>28241</v>
      </c>
      <c r="G183" s="68">
        <f t="shared" si="159"/>
        <v>31335</v>
      </c>
      <c r="H183" s="68">
        <f t="shared" si="159"/>
        <v>37384</v>
      </c>
      <c r="I183" s="68">
        <f t="shared" si="159"/>
        <v>39433</v>
      </c>
      <c r="J183" s="68">
        <f t="shared" ref="J183:K183" si="160">J98</f>
        <v>40963</v>
      </c>
      <c r="K183" s="68">
        <f t="shared" si="160"/>
        <v>36609</v>
      </c>
      <c r="L183" s="68">
        <f t="shared" ref="L183:M183" si="161">L98</f>
        <v>40992</v>
      </c>
      <c r="M183" s="68">
        <f t="shared" si="161"/>
        <v>38244</v>
      </c>
    </row>
    <row r="184" spans="1:13" x14ac:dyDescent="0.2">
      <c r="E184" s="61"/>
    </row>
    <row r="185" spans="1:13" x14ac:dyDescent="0.2">
      <c r="A185" t="s">
        <v>214</v>
      </c>
      <c r="C185" s="122" t="s">
        <v>210</v>
      </c>
      <c r="D185" s="122" t="s">
        <v>70</v>
      </c>
      <c r="E185" s="123" t="s">
        <v>67</v>
      </c>
      <c r="F185" s="122" t="s">
        <v>61</v>
      </c>
      <c r="G185" s="122" t="s">
        <v>60</v>
      </c>
      <c r="H185" s="122" t="s">
        <v>75</v>
      </c>
      <c r="I185" s="122" t="s">
        <v>76</v>
      </c>
      <c r="J185" s="49" t="s">
        <v>481</v>
      </c>
      <c r="K185" s="49" t="s">
        <v>579</v>
      </c>
      <c r="L185" s="601" t="s">
        <v>599</v>
      </c>
      <c r="M185" s="707" t="s">
        <v>663</v>
      </c>
    </row>
    <row r="186" spans="1:13" x14ac:dyDescent="0.2">
      <c r="B186" s="45" t="s">
        <v>253</v>
      </c>
      <c r="C186" s="53">
        <f>C187+C188</f>
        <v>5158</v>
      </c>
      <c r="D186" s="53">
        <f t="shared" ref="D186:H186" si="162">D187+D188</f>
        <v>5131</v>
      </c>
      <c r="E186" s="53">
        <f t="shared" si="162"/>
        <v>6461</v>
      </c>
      <c r="F186" s="53">
        <f t="shared" si="162"/>
        <v>6149</v>
      </c>
      <c r="G186" s="53">
        <f t="shared" si="162"/>
        <v>6704</v>
      </c>
      <c r="H186" s="53">
        <f t="shared" si="162"/>
        <v>8090</v>
      </c>
      <c r="I186" s="53">
        <f t="shared" ref="I186:J186" si="163">I187+I188</f>
        <v>8739</v>
      </c>
      <c r="J186" s="53">
        <f t="shared" si="163"/>
        <v>9561</v>
      </c>
      <c r="K186" s="53">
        <f t="shared" ref="K186:L186" si="164">K187+K188</f>
        <v>9145</v>
      </c>
      <c r="L186" s="53">
        <f t="shared" si="164"/>
        <v>10648</v>
      </c>
      <c r="M186" s="53">
        <f t="shared" ref="M186" si="165">M187+M188</f>
        <v>10708</v>
      </c>
    </row>
    <row r="187" spans="1:13" x14ac:dyDescent="0.2">
      <c r="B187" s="124" t="s">
        <v>206</v>
      </c>
      <c r="C187" s="55">
        <f>ROUND(C181*C112/C139,0)</f>
        <v>845</v>
      </c>
      <c r="D187" s="55">
        <f t="shared" ref="D187:H187" si="166">ROUND(D181*D112/D139,0)</f>
        <v>848</v>
      </c>
      <c r="E187" s="55">
        <f t="shared" si="166"/>
        <v>974</v>
      </c>
      <c r="F187" s="55">
        <f t="shared" si="166"/>
        <v>907</v>
      </c>
      <c r="G187" s="55">
        <f t="shared" si="166"/>
        <v>732</v>
      </c>
      <c r="H187" s="55">
        <f t="shared" si="166"/>
        <v>993</v>
      </c>
      <c r="I187" s="55">
        <f t="shared" ref="I187:J187" si="167">ROUND(I181*I112/I139,0)</f>
        <v>1102</v>
      </c>
      <c r="J187" s="55">
        <f t="shared" si="167"/>
        <v>1286</v>
      </c>
      <c r="K187" s="55">
        <f t="shared" ref="K187:L187" si="168">ROUND(K181*K112/K139,0)</f>
        <v>1047</v>
      </c>
      <c r="L187" s="55">
        <f t="shared" si="168"/>
        <v>1060</v>
      </c>
      <c r="M187" s="55">
        <f t="shared" ref="M187" si="169">ROUND(M181*M112/M139,0)</f>
        <v>674</v>
      </c>
    </row>
    <row r="188" spans="1:13" x14ac:dyDescent="0.2">
      <c r="B188" s="125" t="s">
        <v>207</v>
      </c>
      <c r="C188" s="55">
        <f>ROUND(C182*C113/C140,0)</f>
        <v>4313</v>
      </c>
      <c r="D188" s="55">
        <f t="shared" ref="D188:H188" si="170">ROUND(D182*D113/D140,0)</f>
        <v>4283</v>
      </c>
      <c r="E188" s="55">
        <f t="shared" si="170"/>
        <v>5487</v>
      </c>
      <c r="F188" s="55">
        <f t="shared" si="170"/>
        <v>5242</v>
      </c>
      <c r="G188" s="55">
        <f t="shared" si="170"/>
        <v>5972</v>
      </c>
      <c r="H188" s="55">
        <f t="shared" si="170"/>
        <v>7097</v>
      </c>
      <c r="I188" s="55">
        <f t="shared" ref="I188:J188" si="171">ROUND(I182*I113/I140,0)</f>
        <v>7637</v>
      </c>
      <c r="J188" s="55">
        <f t="shared" si="171"/>
        <v>8275</v>
      </c>
      <c r="K188" s="55">
        <f t="shared" ref="K188:L188" si="172">ROUND(K182*K113/K140,0)</f>
        <v>8098</v>
      </c>
      <c r="L188" s="55">
        <f t="shared" si="172"/>
        <v>9588</v>
      </c>
      <c r="M188" s="55">
        <f t="shared" ref="M188" si="173">ROUND(M182*M113/M140,0)</f>
        <v>10034</v>
      </c>
    </row>
    <row r="189" spans="1:13" x14ac:dyDescent="0.2">
      <c r="B189" s="45" t="s">
        <v>254</v>
      </c>
      <c r="C189" s="53">
        <f>C190+C191</f>
        <v>7816</v>
      </c>
      <c r="D189" s="53">
        <f t="shared" ref="D189:H189" si="174">D190+D191</f>
        <v>7528</v>
      </c>
      <c r="E189" s="53">
        <f t="shared" si="174"/>
        <v>9484</v>
      </c>
      <c r="F189" s="53">
        <f t="shared" si="174"/>
        <v>9343</v>
      </c>
      <c r="G189" s="53">
        <f t="shared" si="174"/>
        <v>8254</v>
      </c>
      <c r="H189" s="53">
        <f t="shared" si="174"/>
        <v>9666</v>
      </c>
      <c r="I189" s="53">
        <f t="shared" ref="I189:J189" si="175">I190+I191</f>
        <v>10796</v>
      </c>
      <c r="J189" s="53">
        <f t="shared" si="175"/>
        <v>10763</v>
      </c>
      <c r="K189" s="53">
        <f t="shared" ref="K189:L189" si="176">K190+K191</f>
        <v>9323</v>
      </c>
      <c r="L189" s="53">
        <f t="shared" si="176"/>
        <v>10594</v>
      </c>
      <c r="M189" s="53">
        <f t="shared" ref="M189" si="177">M190+M191</f>
        <v>8539</v>
      </c>
    </row>
    <row r="190" spans="1:13" x14ac:dyDescent="0.2">
      <c r="B190" s="124" t="s">
        <v>206</v>
      </c>
      <c r="C190" s="55">
        <f>ROUND(C181*C121/C139,0)</f>
        <v>3607</v>
      </c>
      <c r="D190" s="55">
        <f t="shared" ref="D190:H190" si="178">ROUND(D181*D121/D139,0)</f>
        <v>3334</v>
      </c>
      <c r="E190" s="55">
        <f t="shared" si="178"/>
        <v>4251</v>
      </c>
      <c r="F190" s="55">
        <f t="shared" si="178"/>
        <v>4181</v>
      </c>
      <c r="G190" s="55">
        <f t="shared" si="178"/>
        <v>3964</v>
      </c>
      <c r="H190" s="55">
        <f t="shared" si="178"/>
        <v>4817</v>
      </c>
      <c r="I190" s="55">
        <f t="shared" ref="I190:J190" si="179">ROUND(I181*I121/I139,0)</f>
        <v>5444</v>
      </c>
      <c r="J190" s="55">
        <f t="shared" si="179"/>
        <v>5078</v>
      </c>
      <c r="K190" s="55">
        <f t="shared" ref="K190:L190" si="180">ROUND(K181*K121/K139,0)</f>
        <v>4325</v>
      </c>
      <c r="L190" s="55">
        <f t="shared" si="180"/>
        <v>4303</v>
      </c>
      <c r="M190" s="55">
        <f t="shared" ref="M190" si="181">ROUND(M181*M121/M139,0)</f>
        <v>3239</v>
      </c>
    </row>
    <row r="191" spans="1:13" x14ac:dyDescent="0.2">
      <c r="B191" s="126" t="s">
        <v>207</v>
      </c>
      <c r="C191" s="60">
        <f>ROUND(C182*C122/C140,0)</f>
        <v>4209</v>
      </c>
      <c r="D191" s="60">
        <f t="shared" ref="D191:H191" si="182">ROUND(D182*D122/D140,0)</f>
        <v>4194</v>
      </c>
      <c r="E191" s="60">
        <f t="shared" si="182"/>
        <v>5233</v>
      </c>
      <c r="F191" s="60">
        <f t="shared" si="182"/>
        <v>5162</v>
      </c>
      <c r="G191" s="60">
        <f t="shared" si="182"/>
        <v>4290</v>
      </c>
      <c r="H191" s="60">
        <f t="shared" si="182"/>
        <v>4849</v>
      </c>
      <c r="I191" s="60">
        <f t="shared" ref="I191:J191" si="183">ROUND(I182*I122/I140,0)</f>
        <v>5352</v>
      </c>
      <c r="J191" s="60">
        <f t="shared" si="183"/>
        <v>5685</v>
      </c>
      <c r="K191" s="60">
        <f t="shared" ref="K191:L191" si="184">ROUND(K182*K122/K140,0)</f>
        <v>4998</v>
      </c>
      <c r="L191" s="60">
        <f t="shared" si="184"/>
        <v>6291</v>
      </c>
      <c r="M191" s="60">
        <f t="shared" ref="M191" si="185">ROUND(M182*M122/M140,0)</f>
        <v>5300</v>
      </c>
    </row>
    <row r="192" spans="1:13" x14ac:dyDescent="0.2">
      <c r="B192" s="56" t="s">
        <v>255</v>
      </c>
      <c r="C192" s="55">
        <f>C193+C194</f>
        <v>11308</v>
      </c>
      <c r="D192" s="55">
        <f t="shared" ref="D192:H192" si="186">D193+D194</f>
        <v>10533</v>
      </c>
      <c r="E192" s="55">
        <f t="shared" si="186"/>
        <v>13178</v>
      </c>
      <c r="F192" s="55">
        <f t="shared" si="186"/>
        <v>12749</v>
      </c>
      <c r="G192" s="55">
        <f t="shared" si="186"/>
        <v>16377</v>
      </c>
      <c r="H192" s="55">
        <f t="shared" si="186"/>
        <v>19628</v>
      </c>
      <c r="I192" s="55">
        <f t="shared" ref="I192:J192" si="187">I193+I194</f>
        <v>19898</v>
      </c>
      <c r="J192" s="55">
        <f t="shared" si="187"/>
        <v>20639</v>
      </c>
      <c r="K192" s="55">
        <f t="shared" ref="K192:L192" si="188">K193+K194</f>
        <v>18141</v>
      </c>
      <c r="L192" s="55">
        <f t="shared" si="188"/>
        <v>19750</v>
      </c>
      <c r="M192" s="55">
        <f t="shared" ref="M192" si="189">M193+M194</f>
        <v>18999</v>
      </c>
    </row>
    <row r="193" spans="1:14" x14ac:dyDescent="0.2">
      <c r="B193" s="622" t="s">
        <v>206</v>
      </c>
      <c r="C193" s="623">
        <f>ROUND(C181*C130/C139,0)</f>
        <v>9659</v>
      </c>
      <c r="D193" s="134">
        <f>ROUND(D181*D130/D139,0)-1</f>
        <v>8861</v>
      </c>
      <c r="E193" s="134">
        <f>ROUND(E181*E130/E139,0)-1</f>
        <v>11357</v>
      </c>
      <c r="F193" s="623">
        <f t="shared" ref="F193:H193" si="190">ROUND(F181*F130/F139,0)</f>
        <v>10910</v>
      </c>
      <c r="G193" s="134">
        <f>ROUND(G181*G130/G139,0)-1</f>
        <v>14476</v>
      </c>
      <c r="H193" s="623">
        <f t="shared" si="190"/>
        <v>17385</v>
      </c>
      <c r="I193" s="623">
        <f t="shared" ref="I193" si="191">ROUND(I181*I130/I139,0)</f>
        <v>17633</v>
      </c>
      <c r="J193" s="134">
        <f>ROUND(J181*J130/J139,0)+1</f>
        <v>18153</v>
      </c>
      <c r="K193" s="623">
        <f t="shared" ref="K193:L193" si="192">ROUND(K181*K130/K139,0)</f>
        <v>15668</v>
      </c>
      <c r="L193" s="623">
        <f t="shared" si="192"/>
        <v>17032</v>
      </c>
      <c r="M193" s="623">
        <f t="shared" ref="M193" si="193">ROUND(M181*M130/M139,0)</f>
        <v>16333</v>
      </c>
      <c r="N193" t="s">
        <v>631</v>
      </c>
    </row>
    <row r="194" spans="1:14" x14ac:dyDescent="0.2">
      <c r="B194" s="126" t="s">
        <v>207</v>
      </c>
      <c r="C194" s="60">
        <f>ROUND(C182*C131/C140,0)</f>
        <v>1649</v>
      </c>
      <c r="D194" s="60">
        <f t="shared" ref="D194:H194" si="194">ROUND(D182*D131/D140,0)</f>
        <v>1672</v>
      </c>
      <c r="E194" s="60">
        <f t="shared" si="194"/>
        <v>1821</v>
      </c>
      <c r="F194" s="60">
        <f t="shared" si="194"/>
        <v>1839</v>
      </c>
      <c r="G194" s="60">
        <f t="shared" si="194"/>
        <v>1901</v>
      </c>
      <c r="H194" s="60">
        <f t="shared" si="194"/>
        <v>2243</v>
      </c>
      <c r="I194" s="60">
        <f t="shared" ref="I194:J194" si="195">ROUND(I182*I131/I140,0)</f>
        <v>2265</v>
      </c>
      <c r="J194" s="60">
        <f t="shared" si="195"/>
        <v>2486</v>
      </c>
      <c r="K194" s="60">
        <f t="shared" ref="K194:L194" si="196">ROUND(K182*K131/K140,0)</f>
        <v>2473</v>
      </c>
      <c r="L194" s="60">
        <f t="shared" si="196"/>
        <v>2718</v>
      </c>
      <c r="M194" s="60">
        <f t="shared" ref="M194" si="197">ROUND(M182*M131/M140,0)</f>
        <v>2666</v>
      </c>
    </row>
    <row r="195" spans="1:14" x14ac:dyDescent="0.2">
      <c r="B195" s="614" t="s">
        <v>627</v>
      </c>
      <c r="C195" s="612">
        <f>C186+C189+C192-地域観光消費2!D46</f>
        <v>0</v>
      </c>
      <c r="D195" s="612">
        <f>D186+D189+D192-地域観光消費2!E46</f>
        <v>0</v>
      </c>
      <c r="E195" s="612">
        <f>E186+E189+E192-地域観光消費2!F46</f>
        <v>0</v>
      </c>
      <c r="F195" s="612">
        <f>F186+F189+F192-地域観光消費2!G46</f>
        <v>0</v>
      </c>
      <c r="G195" s="612">
        <f>G186+G189+G192-地域観光消費2!H46</f>
        <v>0</v>
      </c>
      <c r="H195" s="612">
        <f>H186+H189+H192-地域観光消費2!I46</f>
        <v>0</v>
      </c>
      <c r="I195" s="612">
        <f>I186+I189+I192-地域観光消費2!J46</f>
        <v>0</v>
      </c>
      <c r="J195" s="612">
        <f>J186+J189+J192-地域観光消費2!K46</f>
        <v>0</v>
      </c>
      <c r="K195" s="612">
        <f>K186+K189+K192-地域観光消費2!L46</f>
        <v>0</v>
      </c>
      <c r="L195" s="612">
        <f>L186+L189+L192-地域観光消費2!M46</f>
        <v>0</v>
      </c>
      <c r="M195" s="612">
        <f>M186+M189+M192-地域観光消費2!N46</f>
        <v>2</v>
      </c>
    </row>
    <row r="196" spans="1:14" x14ac:dyDescent="0.2">
      <c r="E196" s="61"/>
    </row>
    <row r="197" spans="1:14" x14ac:dyDescent="0.2">
      <c r="A197" t="s">
        <v>215</v>
      </c>
      <c r="C197" s="122" t="s">
        <v>210</v>
      </c>
      <c r="D197" s="122" t="s">
        <v>70</v>
      </c>
      <c r="E197" s="123" t="s">
        <v>67</v>
      </c>
      <c r="F197" s="122" t="s">
        <v>61</v>
      </c>
      <c r="G197" s="122" t="s">
        <v>60</v>
      </c>
      <c r="H197" s="122" t="s">
        <v>75</v>
      </c>
      <c r="I197" s="122" t="s">
        <v>76</v>
      </c>
      <c r="J197" s="49" t="s">
        <v>481</v>
      </c>
      <c r="K197" s="49" t="s">
        <v>579</v>
      </c>
      <c r="L197" s="601" t="s">
        <v>599</v>
      </c>
      <c r="M197" s="228" t="s">
        <v>666</v>
      </c>
    </row>
    <row r="198" spans="1:14" x14ac:dyDescent="0.2">
      <c r="B198" s="45" t="s">
        <v>253</v>
      </c>
      <c r="C198" s="53">
        <f>C199+C200</f>
        <v>9164</v>
      </c>
      <c r="D198" s="53">
        <f t="shared" ref="D198:H198" si="198">D199+D200</f>
        <v>8799</v>
      </c>
      <c r="E198" s="53">
        <f t="shared" si="198"/>
        <v>9967</v>
      </c>
      <c r="F198" s="53">
        <f t="shared" si="198"/>
        <v>9518</v>
      </c>
      <c r="G198" s="53">
        <f t="shared" si="198"/>
        <v>8832</v>
      </c>
      <c r="H198" s="53">
        <f t="shared" si="198"/>
        <v>10434</v>
      </c>
      <c r="I198" s="53">
        <f t="shared" ref="I198:J198" si="199">I199+I200</f>
        <v>10477</v>
      </c>
      <c r="J198" s="53">
        <f t="shared" si="199"/>
        <v>10873</v>
      </c>
      <c r="K198" s="53">
        <f t="shared" ref="K198:L198" si="200">K199+K200</f>
        <v>9816</v>
      </c>
      <c r="L198" s="53">
        <f t="shared" si="200"/>
        <v>10704</v>
      </c>
      <c r="M198" s="53">
        <f t="shared" ref="M198" si="201">M199+M200</f>
        <v>7439</v>
      </c>
    </row>
    <row r="199" spans="1:14" x14ac:dyDescent="0.2">
      <c r="B199" s="124" t="s">
        <v>206</v>
      </c>
      <c r="C199" s="55">
        <f>ROUND(C101*C112/C139,0)</f>
        <v>2661</v>
      </c>
      <c r="D199" s="55">
        <f t="shared" ref="D199:I199" si="202">ROUND(D101*D112/D139,0)</f>
        <v>2586</v>
      </c>
      <c r="E199" s="55">
        <f t="shared" si="202"/>
        <v>2568</v>
      </c>
      <c r="F199" s="55">
        <f t="shared" si="202"/>
        <v>2411</v>
      </c>
      <c r="G199" s="55">
        <f t="shared" si="202"/>
        <v>1824</v>
      </c>
      <c r="H199" s="55">
        <f t="shared" si="202"/>
        <v>2326</v>
      </c>
      <c r="I199" s="55">
        <f t="shared" si="202"/>
        <v>2436</v>
      </c>
      <c r="J199" s="55">
        <f t="shared" ref="J199:K199" si="203">ROUND(J101*J112/J139,0)</f>
        <v>2883</v>
      </c>
      <c r="K199" s="55">
        <f t="shared" si="203"/>
        <v>2539</v>
      </c>
      <c r="L199" s="55">
        <f t="shared" ref="L199:M199" si="204">ROUND(L101*L112/L139,0)</f>
        <v>2495</v>
      </c>
      <c r="M199" s="55">
        <f t="shared" si="204"/>
        <v>1185</v>
      </c>
    </row>
    <row r="200" spans="1:14" x14ac:dyDescent="0.2">
      <c r="B200" s="125" t="s">
        <v>207</v>
      </c>
      <c r="C200" s="55">
        <f>ROUND(C102*C113/C140,0)</f>
        <v>6503</v>
      </c>
      <c r="D200" s="55">
        <f t="shared" ref="D200:I200" si="205">ROUND(D102*D113/D140,0)</f>
        <v>6213</v>
      </c>
      <c r="E200" s="55">
        <f t="shared" si="205"/>
        <v>7399</v>
      </c>
      <c r="F200" s="55">
        <f t="shared" si="205"/>
        <v>7107</v>
      </c>
      <c r="G200" s="55">
        <f t="shared" si="205"/>
        <v>7008</v>
      </c>
      <c r="H200" s="55">
        <f t="shared" si="205"/>
        <v>8108</v>
      </c>
      <c r="I200" s="55">
        <f t="shared" si="205"/>
        <v>8041</v>
      </c>
      <c r="J200" s="55">
        <f t="shared" ref="J200:K200" si="206">ROUND(J102*J113/J140,0)</f>
        <v>7990</v>
      </c>
      <c r="K200" s="55">
        <f t="shared" si="206"/>
        <v>7277</v>
      </c>
      <c r="L200" s="55">
        <f t="shared" ref="L200:M200" si="207">ROUND(L102*L113/L140,0)</f>
        <v>8209</v>
      </c>
      <c r="M200" s="55">
        <f t="shared" si="207"/>
        <v>6254</v>
      </c>
    </row>
    <row r="201" spans="1:14" x14ac:dyDescent="0.2">
      <c r="B201" s="45" t="s">
        <v>254</v>
      </c>
      <c r="C201" s="53">
        <f>C202+C203</f>
        <v>17702</v>
      </c>
      <c r="D201" s="53">
        <f t="shared" ref="D201:H201" si="208">D202+D203</f>
        <v>16251</v>
      </c>
      <c r="E201" s="53">
        <f t="shared" si="208"/>
        <v>18263</v>
      </c>
      <c r="F201" s="53">
        <f t="shared" si="208"/>
        <v>18110</v>
      </c>
      <c r="G201" s="53">
        <f t="shared" si="208"/>
        <v>14913</v>
      </c>
      <c r="H201" s="53">
        <f t="shared" si="208"/>
        <v>16818</v>
      </c>
      <c r="I201" s="53">
        <f t="shared" ref="I201:J201" si="209">I202+I203</f>
        <v>17668</v>
      </c>
      <c r="J201" s="53">
        <f t="shared" si="209"/>
        <v>16868</v>
      </c>
      <c r="K201" s="53">
        <f t="shared" ref="K201:L201" si="210">K202+K203</f>
        <v>14983</v>
      </c>
      <c r="L201" s="53">
        <f t="shared" si="210"/>
        <v>15514</v>
      </c>
      <c r="M201" s="53">
        <f t="shared" ref="M201" si="211">M202+M203</f>
        <v>8997</v>
      </c>
    </row>
    <row r="202" spans="1:14" x14ac:dyDescent="0.2">
      <c r="B202" s="124" t="s">
        <v>206</v>
      </c>
      <c r="C202" s="55">
        <f>ROUND(C101*C121/C139,0)</f>
        <v>11357</v>
      </c>
      <c r="D202" s="55">
        <f t="shared" ref="D202:I202" si="212">ROUND(D101*D121/D139,0)</f>
        <v>10169</v>
      </c>
      <c r="E202" s="55">
        <f t="shared" si="212"/>
        <v>11206</v>
      </c>
      <c r="F202" s="55">
        <f t="shared" si="212"/>
        <v>11112</v>
      </c>
      <c r="G202" s="55">
        <f t="shared" si="212"/>
        <v>9879</v>
      </c>
      <c r="H202" s="55">
        <f t="shared" si="212"/>
        <v>11279</v>
      </c>
      <c r="I202" s="55">
        <f t="shared" si="212"/>
        <v>12033</v>
      </c>
      <c r="J202" s="55">
        <f t="shared" ref="J202:K202" si="213">ROUND(J101*J121/J139,0)</f>
        <v>11379</v>
      </c>
      <c r="K202" s="55">
        <f t="shared" si="213"/>
        <v>10492</v>
      </c>
      <c r="L202" s="55">
        <f t="shared" ref="L202:M202" si="214">ROUND(L101*L121/L139,0)</f>
        <v>10128</v>
      </c>
      <c r="M202" s="55">
        <f t="shared" si="214"/>
        <v>5694</v>
      </c>
    </row>
    <row r="203" spans="1:14" x14ac:dyDescent="0.2">
      <c r="B203" s="126" t="s">
        <v>207</v>
      </c>
      <c r="C203" s="55">
        <f>ROUND(C102*C122/C140,0)</f>
        <v>6345</v>
      </c>
      <c r="D203" s="55">
        <f t="shared" ref="D203:I203" si="215">ROUND(D102*D122/D140,0)</f>
        <v>6082</v>
      </c>
      <c r="E203" s="55">
        <f t="shared" si="215"/>
        <v>7057</v>
      </c>
      <c r="F203" s="55">
        <f t="shared" si="215"/>
        <v>6998</v>
      </c>
      <c r="G203" s="55">
        <f t="shared" si="215"/>
        <v>5034</v>
      </c>
      <c r="H203" s="55">
        <f t="shared" si="215"/>
        <v>5539</v>
      </c>
      <c r="I203" s="55">
        <f t="shared" si="215"/>
        <v>5635</v>
      </c>
      <c r="J203" s="55">
        <f t="shared" ref="J203:K203" si="216">ROUND(J102*J122/J140,0)</f>
        <v>5489</v>
      </c>
      <c r="K203" s="55">
        <f t="shared" si="216"/>
        <v>4491</v>
      </c>
      <c r="L203" s="55">
        <f t="shared" ref="L203:M203" si="217">ROUND(L102*L122/L140,0)</f>
        <v>5386</v>
      </c>
      <c r="M203" s="55">
        <f t="shared" si="217"/>
        <v>3303</v>
      </c>
    </row>
    <row r="204" spans="1:14" x14ac:dyDescent="0.2">
      <c r="B204" s="45" t="s">
        <v>255</v>
      </c>
      <c r="C204" s="53">
        <f>C205+C206</f>
        <v>32904</v>
      </c>
      <c r="D204" s="53">
        <f t="shared" ref="D204:H204" si="218">D205+D206</f>
        <v>29454</v>
      </c>
      <c r="E204" s="53">
        <f t="shared" si="218"/>
        <v>32396</v>
      </c>
      <c r="F204" s="53">
        <f t="shared" si="218"/>
        <v>31488</v>
      </c>
      <c r="G204" s="53">
        <f t="shared" si="218"/>
        <v>38311</v>
      </c>
      <c r="H204" s="53">
        <f t="shared" si="218"/>
        <v>43271</v>
      </c>
      <c r="I204" s="53">
        <f t="shared" ref="I204:J204" si="219">I205+I206</f>
        <v>41357</v>
      </c>
      <c r="J204" s="53">
        <f t="shared" si="219"/>
        <v>43075</v>
      </c>
      <c r="K204" s="53">
        <f t="shared" ref="K204:L204" si="220">K205+K206</f>
        <v>40231</v>
      </c>
      <c r="L204" s="53">
        <f t="shared" si="220"/>
        <v>42411</v>
      </c>
      <c r="M204" s="53">
        <f t="shared" ref="M204" si="221">M205+M206</f>
        <v>30379</v>
      </c>
    </row>
    <row r="205" spans="1:14" x14ac:dyDescent="0.2">
      <c r="B205" s="622" t="s">
        <v>206</v>
      </c>
      <c r="C205" s="623">
        <f>ROUND(C101*C130/C139,0)</f>
        <v>30418</v>
      </c>
      <c r="D205" s="623">
        <f>ROUND(D101*D130/D139,0)-1</f>
        <v>27029</v>
      </c>
      <c r="E205" s="623">
        <f t="shared" ref="E205:I205" si="222">ROUND(E101*E130/E139,0)</f>
        <v>29940</v>
      </c>
      <c r="F205" s="623">
        <f>ROUND(F101*F130/F139,0)+1</f>
        <v>28995</v>
      </c>
      <c r="G205" s="134">
        <f>ROUND(G101*G130/G139,0)-1</f>
        <v>36080</v>
      </c>
      <c r="H205" s="134">
        <f>ROUND(H101*H130/H139,0)-1</f>
        <v>40708</v>
      </c>
      <c r="I205" s="623">
        <f t="shared" si="222"/>
        <v>38973</v>
      </c>
      <c r="J205" s="134">
        <f>ROUND(J101*J130/J139,0)-1</f>
        <v>40674</v>
      </c>
      <c r="K205" s="623">
        <f t="shared" ref="K205" si="223">ROUND(K101*K130/K139,0)</f>
        <v>38009</v>
      </c>
      <c r="L205" s="623">
        <f t="shared" ref="L205:M205" si="224">ROUND(L101*L130/L139,0)</f>
        <v>40084</v>
      </c>
      <c r="M205" s="623">
        <f t="shared" si="224"/>
        <v>28718</v>
      </c>
      <c r="N205" t="s">
        <v>631</v>
      </c>
    </row>
    <row r="206" spans="1:14" x14ac:dyDescent="0.2">
      <c r="B206" s="126" t="s">
        <v>207</v>
      </c>
      <c r="C206" s="60">
        <f>ROUND(C102*C131/C140,0)</f>
        <v>2486</v>
      </c>
      <c r="D206" s="60">
        <f t="shared" ref="D206:I206" si="225">ROUND(D102*D131/D140,0)</f>
        <v>2425</v>
      </c>
      <c r="E206" s="60">
        <f t="shared" si="225"/>
        <v>2456</v>
      </c>
      <c r="F206" s="60">
        <f t="shared" si="225"/>
        <v>2493</v>
      </c>
      <c r="G206" s="60">
        <f t="shared" si="225"/>
        <v>2231</v>
      </c>
      <c r="H206" s="60">
        <f t="shared" si="225"/>
        <v>2563</v>
      </c>
      <c r="I206" s="60">
        <f t="shared" si="225"/>
        <v>2384</v>
      </c>
      <c r="J206" s="60">
        <f t="shared" ref="J206:K206" si="226">ROUND(J102*J131/J140,0)</f>
        <v>2401</v>
      </c>
      <c r="K206" s="60">
        <f t="shared" si="226"/>
        <v>2222</v>
      </c>
      <c r="L206" s="60">
        <f t="shared" ref="L206:M206" si="227">ROUND(L102*L131/L140,0)</f>
        <v>2327</v>
      </c>
      <c r="M206" s="60">
        <f t="shared" si="227"/>
        <v>1661</v>
      </c>
    </row>
    <row r="207" spans="1:14" x14ac:dyDescent="0.2">
      <c r="B207" s="614" t="s">
        <v>627</v>
      </c>
      <c r="C207" s="615">
        <f>C198+C201+C204-地域観光消費2!D47</f>
        <v>0</v>
      </c>
      <c r="D207" s="615">
        <f>D198+D201+D204-地域観光消費2!E47</f>
        <v>0</v>
      </c>
      <c r="E207" s="615">
        <f>E198+E201+E204-地域観光消費2!F47</f>
        <v>0</v>
      </c>
      <c r="F207" s="615">
        <f>F198+F201+F204-地域観光消費2!G47</f>
        <v>0</v>
      </c>
      <c r="G207" s="615">
        <f>G198+G201+G204-地域観光消費2!H47</f>
        <v>0</v>
      </c>
      <c r="H207" s="615">
        <f>H198+H201+H204-地域観光消費2!I47</f>
        <v>0</v>
      </c>
      <c r="I207" s="615">
        <f>I198+I201+I204-地域観光消費2!J47</f>
        <v>0</v>
      </c>
      <c r="J207" s="615">
        <f>J198+J201+J204-地域観光消費2!K47</f>
        <v>0</v>
      </c>
      <c r="K207" s="615">
        <f>K198+K201+K204-地域観光消費2!L47</f>
        <v>0</v>
      </c>
      <c r="L207" s="615">
        <f>L198+L201+L204-地域観光消費2!M47</f>
        <v>0</v>
      </c>
      <c r="M207" s="615">
        <f>M198+M201+M204-地域観光消費2!N47</f>
        <v>0</v>
      </c>
    </row>
    <row r="208" spans="1:14" x14ac:dyDescent="0.2">
      <c r="A208" s="111" t="s">
        <v>466</v>
      </c>
      <c r="F208" s="248" t="s">
        <v>626</v>
      </c>
      <c r="K208" s="184" t="s">
        <v>209</v>
      </c>
    </row>
    <row r="209" spans="1:13" x14ac:dyDescent="0.2">
      <c r="A209" s="752" t="s">
        <v>467</v>
      </c>
      <c r="B209" s="752"/>
      <c r="C209" s="75" t="s">
        <v>210</v>
      </c>
      <c r="D209" s="75" t="s">
        <v>345</v>
      </c>
      <c r="E209" s="75" t="s">
        <v>346</v>
      </c>
      <c r="F209" s="75" t="s">
        <v>347</v>
      </c>
      <c r="G209" s="75" t="s">
        <v>348</v>
      </c>
      <c r="H209" s="75" t="s">
        <v>349</v>
      </c>
      <c r="I209" s="75" t="s">
        <v>360</v>
      </c>
      <c r="J209" s="416" t="s">
        <v>481</v>
      </c>
      <c r="K209" s="502" t="s">
        <v>579</v>
      </c>
      <c r="L209" s="79" t="s">
        <v>599</v>
      </c>
      <c r="M209" s="707" t="s">
        <v>663</v>
      </c>
    </row>
    <row r="210" spans="1:13" x14ac:dyDescent="0.2">
      <c r="A210" s="45" t="s">
        <v>458</v>
      </c>
      <c r="B210" s="45" t="s">
        <v>456</v>
      </c>
      <c r="C210" s="67">
        <f>C187+C190+C193</f>
        <v>14111</v>
      </c>
      <c r="D210" s="67">
        <f t="shared" ref="D210:I210" si="228">D187+D190+D193</f>
        <v>13043</v>
      </c>
      <c r="E210" s="67">
        <f t="shared" si="228"/>
        <v>16582</v>
      </c>
      <c r="F210" s="67">
        <f t="shared" si="228"/>
        <v>15998</v>
      </c>
      <c r="G210" s="67">
        <f t="shared" si="228"/>
        <v>19172</v>
      </c>
      <c r="H210" s="67">
        <f t="shared" si="228"/>
        <v>23195</v>
      </c>
      <c r="I210" s="67">
        <f t="shared" si="228"/>
        <v>24179</v>
      </c>
      <c r="J210" s="67">
        <f t="shared" ref="J210:K210" si="229">J187+J190+J193</f>
        <v>24517</v>
      </c>
      <c r="K210" s="67">
        <f t="shared" si="229"/>
        <v>21040</v>
      </c>
      <c r="L210" s="67">
        <f t="shared" ref="L210:M210" si="230">L187+L190+L193</f>
        <v>22395</v>
      </c>
      <c r="M210" s="67">
        <f t="shared" si="230"/>
        <v>20246</v>
      </c>
    </row>
    <row r="211" spans="1:13" x14ac:dyDescent="0.2">
      <c r="A211" s="56"/>
      <c r="B211" s="56" t="s">
        <v>457</v>
      </c>
      <c r="C211" s="77">
        <f>C199+C202+C205</f>
        <v>44436</v>
      </c>
      <c r="D211" s="77">
        <f t="shared" ref="D211:I211" si="231">D199+D202+D205</f>
        <v>39784</v>
      </c>
      <c r="E211" s="77">
        <f t="shared" si="231"/>
        <v>43714</v>
      </c>
      <c r="F211" s="77">
        <f t="shared" si="231"/>
        <v>42518</v>
      </c>
      <c r="G211" s="77">
        <f t="shared" si="231"/>
        <v>47783</v>
      </c>
      <c r="H211" s="77">
        <f t="shared" si="231"/>
        <v>54313</v>
      </c>
      <c r="I211" s="77">
        <f t="shared" si="231"/>
        <v>53442</v>
      </c>
      <c r="J211" s="77">
        <f t="shared" ref="J211:K211" si="232">J199+J202+J205</f>
        <v>54936</v>
      </c>
      <c r="K211" s="77">
        <f t="shared" si="232"/>
        <v>51040</v>
      </c>
      <c r="L211" s="77">
        <f t="shared" ref="L211:M211" si="233">L199+L202+L205</f>
        <v>52707</v>
      </c>
      <c r="M211" s="77">
        <f t="shared" si="233"/>
        <v>35597</v>
      </c>
    </row>
    <row r="212" spans="1:13" x14ac:dyDescent="0.2">
      <c r="A212" s="78"/>
      <c r="B212" s="131" t="s">
        <v>455</v>
      </c>
      <c r="C212" s="301">
        <f>SUM(C210:C211)</f>
        <v>58547</v>
      </c>
      <c r="D212" s="301">
        <f t="shared" ref="D212:I212" si="234">SUM(D210:D211)</f>
        <v>52827</v>
      </c>
      <c r="E212" s="301">
        <f t="shared" si="234"/>
        <v>60296</v>
      </c>
      <c r="F212" s="301">
        <f t="shared" si="234"/>
        <v>58516</v>
      </c>
      <c r="G212" s="301">
        <f t="shared" si="234"/>
        <v>66955</v>
      </c>
      <c r="H212" s="301">
        <f t="shared" si="234"/>
        <v>77508</v>
      </c>
      <c r="I212" s="301">
        <f t="shared" si="234"/>
        <v>77621</v>
      </c>
      <c r="J212" s="301">
        <f t="shared" ref="J212:K212" si="235">SUM(J210:J211)</f>
        <v>79453</v>
      </c>
      <c r="K212" s="301">
        <f t="shared" si="235"/>
        <v>72080</v>
      </c>
      <c r="L212" s="301">
        <f t="shared" ref="L212:M212" si="236">SUM(L210:L211)</f>
        <v>75102</v>
      </c>
      <c r="M212" s="301">
        <f t="shared" si="236"/>
        <v>55843</v>
      </c>
    </row>
    <row r="213" spans="1:13" x14ac:dyDescent="0.2">
      <c r="A213" s="45" t="s">
        <v>459</v>
      </c>
      <c r="B213" s="45" t="s">
        <v>460</v>
      </c>
      <c r="C213" s="67">
        <f t="shared" ref="C213:I213" si="237">C151+C159+C167</f>
        <v>10769</v>
      </c>
      <c r="D213" s="67">
        <f t="shared" si="237"/>
        <v>11063</v>
      </c>
      <c r="E213" s="67">
        <f t="shared" si="237"/>
        <v>12497</v>
      </c>
      <c r="F213" s="67">
        <f t="shared" si="237"/>
        <v>12284</v>
      </c>
      <c r="G213" s="67">
        <f t="shared" si="237"/>
        <v>11463</v>
      </c>
      <c r="H213" s="67">
        <f t="shared" si="237"/>
        <v>11220</v>
      </c>
      <c r="I213" s="67">
        <f t="shared" si="237"/>
        <v>10655</v>
      </c>
      <c r="J213" s="67">
        <f t="shared" ref="J213:K213" si="238">J151+J159+J167</f>
        <v>11589</v>
      </c>
      <c r="K213" s="67">
        <f t="shared" si="238"/>
        <v>11165</v>
      </c>
      <c r="L213" s="67">
        <f t="shared" ref="L213:M213" si="239">L151+L159+L167</f>
        <v>13106</v>
      </c>
      <c r="M213" s="67">
        <f t="shared" si="239"/>
        <v>7011</v>
      </c>
    </row>
    <row r="214" spans="1:13" x14ac:dyDescent="0.2">
      <c r="A214" s="56"/>
      <c r="B214" s="56" t="s">
        <v>456</v>
      </c>
      <c r="C214" s="77">
        <f t="shared" ref="C214:I214" si="240">C188+C191+C194</f>
        <v>10171</v>
      </c>
      <c r="D214" s="77">
        <f t="shared" si="240"/>
        <v>10149</v>
      </c>
      <c r="E214" s="77">
        <f t="shared" si="240"/>
        <v>12541</v>
      </c>
      <c r="F214" s="77">
        <f t="shared" si="240"/>
        <v>12243</v>
      </c>
      <c r="G214" s="77">
        <f t="shared" si="240"/>
        <v>12163</v>
      </c>
      <c r="H214" s="77">
        <f t="shared" si="240"/>
        <v>14189</v>
      </c>
      <c r="I214" s="77">
        <f t="shared" si="240"/>
        <v>15254</v>
      </c>
      <c r="J214" s="77">
        <f t="shared" ref="J214:K214" si="241">J188+J191+J194</f>
        <v>16446</v>
      </c>
      <c r="K214" s="77">
        <f t="shared" si="241"/>
        <v>15569</v>
      </c>
      <c r="L214" s="77">
        <f t="shared" ref="L214:M214" si="242">L188+L191+L194</f>
        <v>18597</v>
      </c>
      <c r="M214" s="77">
        <f t="shared" si="242"/>
        <v>18000</v>
      </c>
    </row>
    <row r="215" spans="1:13" x14ac:dyDescent="0.2">
      <c r="A215" s="56"/>
      <c r="B215" s="56" t="s">
        <v>457</v>
      </c>
      <c r="C215" s="77">
        <f t="shared" ref="C215:I215" si="243">C200+C203+C206</f>
        <v>15334</v>
      </c>
      <c r="D215" s="77">
        <f t="shared" si="243"/>
        <v>14720</v>
      </c>
      <c r="E215" s="77">
        <f t="shared" si="243"/>
        <v>16912</v>
      </c>
      <c r="F215" s="77">
        <f t="shared" si="243"/>
        <v>16598</v>
      </c>
      <c r="G215" s="77">
        <f t="shared" si="243"/>
        <v>14273</v>
      </c>
      <c r="H215" s="77">
        <f t="shared" si="243"/>
        <v>16210</v>
      </c>
      <c r="I215" s="77">
        <f t="shared" si="243"/>
        <v>16060</v>
      </c>
      <c r="J215" s="77">
        <f t="shared" ref="J215:K215" si="244">J200+J203+J206</f>
        <v>15880</v>
      </c>
      <c r="K215" s="77">
        <f t="shared" si="244"/>
        <v>13990</v>
      </c>
      <c r="L215" s="77">
        <f t="shared" ref="L215:M215" si="245">L200+L203+L206</f>
        <v>15922</v>
      </c>
      <c r="M215" s="77">
        <f t="shared" si="245"/>
        <v>11218</v>
      </c>
    </row>
    <row r="216" spans="1:13" x14ac:dyDescent="0.2">
      <c r="A216" s="78"/>
      <c r="B216" s="131" t="s">
        <v>455</v>
      </c>
      <c r="C216" s="301">
        <f>SUM(C213:C215)</f>
        <v>36274</v>
      </c>
      <c r="D216" s="301">
        <f t="shared" ref="D216:I216" si="246">SUM(D213:D215)</f>
        <v>35932</v>
      </c>
      <c r="E216" s="301">
        <f t="shared" si="246"/>
        <v>41950</v>
      </c>
      <c r="F216" s="301">
        <f t="shared" si="246"/>
        <v>41125</v>
      </c>
      <c r="G216" s="301">
        <f t="shared" si="246"/>
        <v>37899</v>
      </c>
      <c r="H216" s="301">
        <f t="shared" si="246"/>
        <v>41619</v>
      </c>
      <c r="I216" s="301">
        <f t="shared" si="246"/>
        <v>41969</v>
      </c>
      <c r="J216" s="301">
        <f t="shared" ref="J216:K216" si="247">SUM(J213:J215)</f>
        <v>43915</v>
      </c>
      <c r="K216" s="301">
        <f t="shared" si="247"/>
        <v>40724</v>
      </c>
      <c r="L216" s="301">
        <f t="shared" ref="L216:M216" si="248">SUM(L213:L215)</f>
        <v>47625</v>
      </c>
      <c r="M216" s="301">
        <f t="shared" si="248"/>
        <v>36229</v>
      </c>
    </row>
    <row r="217" spans="1:13" x14ac:dyDescent="0.2">
      <c r="A217" s="75"/>
      <c r="B217" s="75" t="s">
        <v>461</v>
      </c>
      <c r="C217" s="73">
        <f t="shared" ref="C217:I217" si="249">C216+C212</f>
        <v>94821</v>
      </c>
      <c r="D217" s="73">
        <f t="shared" si="249"/>
        <v>88759</v>
      </c>
      <c r="E217" s="73">
        <f t="shared" si="249"/>
        <v>102246</v>
      </c>
      <c r="F217" s="73">
        <f t="shared" si="249"/>
        <v>99641</v>
      </c>
      <c r="G217" s="73">
        <f t="shared" si="249"/>
        <v>104854</v>
      </c>
      <c r="H217" s="73">
        <f t="shared" si="249"/>
        <v>119127</v>
      </c>
      <c r="I217" s="73">
        <f t="shared" si="249"/>
        <v>119590</v>
      </c>
      <c r="J217" s="73">
        <f t="shared" ref="J217:K217" si="250">J216+J212</f>
        <v>123368</v>
      </c>
      <c r="K217" s="73">
        <f t="shared" si="250"/>
        <v>112804</v>
      </c>
      <c r="L217" s="73">
        <f t="shared" ref="L217:M217" si="251">L216+L212</f>
        <v>122727</v>
      </c>
      <c r="M217" s="73">
        <f t="shared" si="251"/>
        <v>92072</v>
      </c>
    </row>
  </sheetData>
  <mergeCells count="1">
    <mergeCell ref="A209:B209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N87"/>
  <sheetViews>
    <sheetView workbookViewId="0">
      <pane xSplit="3" ySplit="3" topLeftCell="I22" activePane="bottomRight" state="frozen"/>
      <selection pane="topRight" activeCell="D1" sqref="D1"/>
      <selection pane="bottomLeft" activeCell="A4" sqref="A4"/>
      <selection pane="bottomRight" activeCell="M26" sqref="M26"/>
    </sheetView>
  </sheetViews>
  <sheetFormatPr defaultRowHeight="13" x14ac:dyDescent="0.2"/>
  <cols>
    <col min="1" max="1" width="3.90625" customWidth="1"/>
    <col min="2" max="2" width="10.26953125" customWidth="1"/>
    <col min="3" max="3" width="27.08984375" customWidth="1"/>
    <col min="4" max="5" width="10.453125" customWidth="1"/>
    <col min="6" max="6" width="10.36328125" customWidth="1"/>
    <col min="7" max="10" width="10.453125" customWidth="1"/>
    <col min="11" max="11" width="10.7265625" customWidth="1"/>
    <col min="12" max="12" width="10" customWidth="1"/>
    <col min="13" max="14" width="10.08984375" customWidth="1"/>
    <col min="237" max="237" width="3.90625" customWidth="1"/>
    <col min="238" max="238" width="10.26953125" customWidth="1"/>
    <col min="239" max="239" width="27.08984375" customWidth="1"/>
    <col min="240" max="261" width="10.453125" customWidth="1"/>
    <col min="262" max="262" width="10.36328125" customWidth="1"/>
    <col min="263" max="266" width="10.453125" customWidth="1"/>
    <col min="493" max="493" width="3.90625" customWidth="1"/>
    <col min="494" max="494" width="10.26953125" customWidth="1"/>
    <col min="495" max="495" width="27.08984375" customWidth="1"/>
    <col min="496" max="517" width="10.453125" customWidth="1"/>
    <col min="518" max="518" width="10.36328125" customWidth="1"/>
    <col min="519" max="522" width="10.453125" customWidth="1"/>
    <col min="749" max="749" width="3.90625" customWidth="1"/>
    <col min="750" max="750" width="10.26953125" customWidth="1"/>
    <col min="751" max="751" width="27.08984375" customWidth="1"/>
    <col min="752" max="773" width="10.453125" customWidth="1"/>
    <col min="774" max="774" width="10.36328125" customWidth="1"/>
    <col min="775" max="778" width="10.453125" customWidth="1"/>
    <col min="1005" max="1005" width="3.90625" customWidth="1"/>
    <col min="1006" max="1006" width="10.26953125" customWidth="1"/>
    <col min="1007" max="1007" width="27.08984375" customWidth="1"/>
    <col min="1008" max="1029" width="10.453125" customWidth="1"/>
    <col min="1030" max="1030" width="10.36328125" customWidth="1"/>
    <col min="1031" max="1034" width="10.453125" customWidth="1"/>
    <col min="1261" max="1261" width="3.90625" customWidth="1"/>
    <col min="1262" max="1262" width="10.26953125" customWidth="1"/>
    <col min="1263" max="1263" width="27.08984375" customWidth="1"/>
    <col min="1264" max="1285" width="10.453125" customWidth="1"/>
    <col min="1286" max="1286" width="10.36328125" customWidth="1"/>
    <col min="1287" max="1290" width="10.453125" customWidth="1"/>
    <col min="1517" max="1517" width="3.90625" customWidth="1"/>
    <col min="1518" max="1518" width="10.26953125" customWidth="1"/>
    <col min="1519" max="1519" width="27.08984375" customWidth="1"/>
    <col min="1520" max="1541" width="10.453125" customWidth="1"/>
    <col min="1542" max="1542" width="10.36328125" customWidth="1"/>
    <col min="1543" max="1546" width="10.453125" customWidth="1"/>
    <col min="1773" max="1773" width="3.90625" customWidth="1"/>
    <col min="1774" max="1774" width="10.26953125" customWidth="1"/>
    <col min="1775" max="1775" width="27.08984375" customWidth="1"/>
    <col min="1776" max="1797" width="10.453125" customWidth="1"/>
    <col min="1798" max="1798" width="10.36328125" customWidth="1"/>
    <col min="1799" max="1802" width="10.453125" customWidth="1"/>
    <col min="2029" max="2029" width="3.90625" customWidth="1"/>
    <col min="2030" max="2030" width="10.26953125" customWidth="1"/>
    <col min="2031" max="2031" width="27.08984375" customWidth="1"/>
    <col min="2032" max="2053" width="10.453125" customWidth="1"/>
    <col min="2054" max="2054" width="10.36328125" customWidth="1"/>
    <col min="2055" max="2058" width="10.453125" customWidth="1"/>
    <col min="2285" max="2285" width="3.90625" customWidth="1"/>
    <col min="2286" max="2286" width="10.26953125" customWidth="1"/>
    <col min="2287" max="2287" width="27.08984375" customWidth="1"/>
    <col min="2288" max="2309" width="10.453125" customWidth="1"/>
    <col min="2310" max="2310" width="10.36328125" customWidth="1"/>
    <col min="2311" max="2314" width="10.453125" customWidth="1"/>
    <col min="2541" max="2541" width="3.90625" customWidth="1"/>
    <col min="2542" max="2542" width="10.26953125" customWidth="1"/>
    <col min="2543" max="2543" width="27.08984375" customWidth="1"/>
    <col min="2544" max="2565" width="10.453125" customWidth="1"/>
    <col min="2566" max="2566" width="10.36328125" customWidth="1"/>
    <col min="2567" max="2570" width="10.453125" customWidth="1"/>
    <col min="2797" max="2797" width="3.90625" customWidth="1"/>
    <col min="2798" max="2798" width="10.26953125" customWidth="1"/>
    <col min="2799" max="2799" width="27.08984375" customWidth="1"/>
    <col min="2800" max="2821" width="10.453125" customWidth="1"/>
    <col min="2822" max="2822" width="10.36328125" customWidth="1"/>
    <col min="2823" max="2826" width="10.453125" customWidth="1"/>
    <col min="3053" max="3053" width="3.90625" customWidth="1"/>
    <col min="3054" max="3054" width="10.26953125" customWidth="1"/>
    <col min="3055" max="3055" width="27.08984375" customWidth="1"/>
    <col min="3056" max="3077" width="10.453125" customWidth="1"/>
    <col min="3078" max="3078" width="10.36328125" customWidth="1"/>
    <col min="3079" max="3082" width="10.453125" customWidth="1"/>
    <col min="3309" max="3309" width="3.90625" customWidth="1"/>
    <col min="3310" max="3310" width="10.26953125" customWidth="1"/>
    <col min="3311" max="3311" width="27.08984375" customWidth="1"/>
    <col min="3312" max="3333" width="10.453125" customWidth="1"/>
    <col min="3334" max="3334" width="10.36328125" customWidth="1"/>
    <col min="3335" max="3338" width="10.453125" customWidth="1"/>
    <col min="3565" max="3565" width="3.90625" customWidth="1"/>
    <col min="3566" max="3566" width="10.26953125" customWidth="1"/>
    <col min="3567" max="3567" width="27.08984375" customWidth="1"/>
    <col min="3568" max="3589" width="10.453125" customWidth="1"/>
    <col min="3590" max="3590" width="10.36328125" customWidth="1"/>
    <col min="3591" max="3594" width="10.453125" customWidth="1"/>
    <col min="3821" max="3821" width="3.90625" customWidth="1"/>
    <col min="3822" max="3822" width="10.26953125" customWidth="1"/>
    <col min="3823" max="3823" width="27.08984375" customWidth="1"/>
    <col min="3824" max="3845" width="10.453125" customWidth="1"/>
    <col min="3846" max="3846" width="10.36328125" customWidth="1"/>
    <col min="3847" max="3850" width="10.453125" customWidth="1"/>
    <col min="4077" max="4077" width="3.90625" customWidth="1"/>
    <col min="4078" max="4078" width="10.26953125" customWidth="1"/>
    <col min="4079" max="4079" width="27.08984375" customWidth="1"/>
    <col min="4080" max="4101" width="10.453125" customWidth="1"/>
    <col min="4102" max="4102" width="10.36328125" customWidth="1"/>
    <col min="4103" max="4106" width="10.453125" customWidth="1"/>
    <col min="4333" max="4333" width="3.90625" customWidth="1"/>
    <col min="4334" max="4334" width="10.26953125" customWidth="1"/>
    <col min="4335" max="4335" width="27.08984375" customWidth="1"/>
    <col min="4336" max="4357" width="10.453125" customWidth="1"/>
    <col min="4358" max="4358" width="10.36328125" customWidth="1"/>
    <col min="4359" max="4362" width="10.453125" customWidth="1"/>
    <col min="4589" max="4589" width="3.90625" customWidth="1"/>
    <col min="4590" max="4590" width="10.26953125" customWidth="1"/>
    <col min="4591" max="4591" width="27.08984375" customWidth="1"/>
    <col min="4592" max="4613" width="10.453125" customWidth="1"/>
    <col min="4614" max="4614" width="10.36328125" customWidth="1"/>
    <col min="4615" max="4618" width="10.453125" customWidth="1"/>
    <col min="4845" max="4845" width="3.90625" customWidth="1"/>
    <col min="4846" max="4846" width="10.26953125" customWidth="1"/>
    <col min="4847" max="4847" width="27.08984375" customWidth="1"/>
    <col min="4848" max="4869" width="10.453125" customWidth="1"/>
    <col min="4870" max="4870" width="10.36328125" customWidth="1"/>
    <col min="4871" max="4874" width="10.453125" customWidth="1"/>
    <col min="5101" max="5101" width="3.90625" customWidth="1"/>
    <col min="5102" max="5102" width="10.26953125" customWidth="1"/>
    <col min="5103" max="5103" width="27.08984375" customWidth="1"/>
    <col min="5104" max="5125" width="10.453125" customWidth="1"/>
    <col min="5126" max="5126" width="10.36328125" customWidth="1"/>
    <col min="5127" max="5130" width="10.453125" customWidth="1"/>
    <col min="5357" max="5357" width="3.90625" customWidth="1"/>
    <col min="5358" max="5358" width="10.26953125" customWidth="1"/>
    <col min="5359" max="5359" width="27.08984375" customWidth="1"/>
    <col min="5360" max="5381" width="10.453125" customWidth="1"/>
    <col min="5382" max="5382" width="10.36328125" customWidth="1"/>
    <col min="5383" max="5386" width="10.453125" customWidth="1"/>
    <col min="5613" max="5613" width="3.90625" customWidth="1"/>
    <col min="5614" max="5614" width="10.26953125" customWidth="1"/>
    <col min="5615" max="5615" width="27.08984375" customWidth="1"/>
    <col min="5616" max="5637" width="10.453125" customWidth="1"/>
    <col min="5638" max="5638" width="10.36328125" customWidth="1"/>
    <col min="5639" max="5642" width="10.453125" customWidth="1"/>
    <col min="5869" max="5869" width="3.90625" customWidth="1"/>
    <col min="5870" max="5870" width="10.26953125" customWidth="1"/>
    <col min="5871" max="5871" width="27.08984375" customWidth="1"/>
    <col min="5872" max="5893" width="10.453125" customWidth="1"/>
    <col min="5894" max="5894" width="10.36328125" customWidth="1"/>
    <col min="5895" max="5898" width="10.453125" customWidth="1"/>
    <col min="6125" max="6125" width="3.90625" customWidth="1"/>
    <col min="6126" max="6126" width="10.26953125" customWidth="1"/>
    <col min="6127" max="6127" width="27.08984375" customWidth="1"/>
    <col min="6128" max="6149" width="10.453125" customWidth="1"/>
    <col min="6150" max="6150" width="10.36328125" customWidth="1"/>
    <col min="6151" max="6154" width="10.453125" customWidth="1"/>
    <col min="6381" max="6381" width="3.90625" customWidth="1"/>
    <col min="6382" max="6382" width="10.26953125" customWidth="1"/>
    <col min="6383" max="6383" width="27.08984375" customWidth="1"/>
    <col min="6384" max="6405" width="10.453125" customWidth="1"/>
    <col min="6406" max="6406" width="10.36328125" customWidth="1"/>
    <col min="6407" max="6410" width="10.453125" customWidth="1"/>
    <col min="6637" max="6637" width="3.90625" customWidth="1"/>
    <col min="6638" max="6638" width="10.26953125" customWidth="1"/>
    <col min="6639" max="6639" width="27.08984375" customWidth="1"/>
    <col min="6640" max="6661" width="10.453125" customWidth="1"/>
    <col min="6662" max="6662" width="10.36328125" customWidth="1"/>
    <col min="6663" max="6666" width="10.453125" customWidth="1"/>
    <col min="6893" max="6893" width="3.90625" customWidth="1"/>
    <col min="6894" max="6894" width="10.26953125" customWidth="1"/>
    <col min="6895" max="6895" width="27.08984375" customWidth="1"/>
    <col min="6896" max="6917" width="10.453125" customWidth="1"/>
    <col min="6918" max="6918" width="10.36328125" customWidth="1"/>
    <col min="6919" max="6922" width="10.453125" customWidth="1"/>
    <col min="7149" max="7149" width="3.90625" customWidth="1"/>
    <col min="7150" max="7150" width="10.26953125" customWidth="1"/>
    <col min="7151" max="7151" width="27.08984375" customWidth="1"/>
    <col min="7152" max="7173" width="10.453125" customWidth="1"/>
    <col min="7174" max="7174" width="10.36328125" customWidth="1"/>
    <col min="7175" max="7178" width="10.453125" customWidth="1"/>
    <col min="7405" max="7405" width="3.90625" customWidth="1"/>
    <col min="7406" max="7406" width="10.26953125" customWidth="1"/>
    <col min="7407" max="7407" width="27.08984375" customWidth="1"/>
    <col min="7408" max="7429" width="10.453125" customWidth="1"/>
    <col min="7430" max="7430" width="10.36328125" customWidth="1"/>
    <col min="7431" max="7434" width="10.453125" customWidth="1"/>
    <col min="7661" max="7661" width="3.90625" customWidth="1"/>
    <col min="7662" max="7662" width="10.26953125" customWidth="1"/>
    <col min="7663" max="7663" width="27.08984375" customWidth="1"/>
    <col min="7664" max="7685" width="10.453125" customWidth="1"/>
    <col min="7686" max="7686" width="10.36328125" customWidth="1"/>
    <col min="7687" max="7690" width="10.453125" customWidth="1"/>
    <col min="7917" max="7917" width="3.90625" customWidth="1"/>
    <col min="7918" max="7918" width="10.26953125" customWidth="1"/>
    <col min="7919" max="7919" width="27.08984375" customWidth="1"/>
    <col min="7920" max="7941" width="10.453125" customWidth="1"/>
    <col min="7942" max="7942" width="10.36328125" customWidth="1"/>
    <col min="7943" max="7946" width="10.453125" customWidth="1"/>
    <col min="8173" max="8173" width="3.90625" customWidth="1"/>
    <col min="8174" max="8174" width="10.26953125" customWidth="1"/>
    <col min="8175" max="8175" width="27.08984375" customWidth="1"/>
    <col min="8176" max="8197" width="10.453125" customWidth="1"/>
    <col min="8198" max="8198" width="10.36328125" customWidth="1"/>
    <col min="8199" max="8202" width="10.453125" customWidth="1"/>
    <col min="8429" max="8429" width="3.90625" customWidth="1"/>
    <col min="8430" max="8430" width="10.26953125" customWidth="1"/>
    <col min="8431" max="8431" width="27.08984375" customWidth="1"/>
    <col min="8432" max="8453" width="10.453125" customWidth="1"/>
    <col min="8454" max="8454" width="10.36328125" customWidth="1"/>
    <col min="8455" max="8458" width="10.453125" customWidth="1"/>
    <col min="8685" max="8685" width="3.90625" customWidth="1"/>
    <col min="8686" max="8686" width="10.26953125" customWidth="1"/>
    <col min="8687" max="8687" width="27.08984375" customWidth="1"/>
    <col min="8688" max="8709" width="10.453125" customWidth="1"/>
    <col min="8710" max="8710" width="10.36328125" customWidth="1"/>
    <col min="8711" max="8714" width="10.453125" customWidth="1"/>
    <col min="8941" max="8941" width="3.90625" customWidth="1"/>
    <col min="8942" max="8942" width="10.26953125" customWidth="1"/>
    <col min="8943" max="8943" width="27.08984375" customWidth="1"/>
    <col min="8944" max="8965" width="10.453125" customWidth="1"/>
    <col min="8966" max="8966" width="10.36328125" customWidth="1"/>
    <col min="8967" max="8970" width="10.453125" customWidth="1"/>
    <col min="9197" max="9197" width="3.90625" customWidth="1"/>
    <col min="9198" max="9198" width="10.26953125" customWidth="1"/>
    <col min="9199" max="9199" width="27.08984375" customWidth="1"/>
    <col min="9200" max="9221" width="10.453125" customWidth="1"/>
    <col min="9222" max="9222" width="10.36328125" customWidth="1"/>
    <col min="9223" max="9226" width="10.453125" customWidth="1"/>
    <col min="9453" max="9453" width="3.90625" customWidth="1"/>
    <col min="9454" max="9454" width="10.26953125" customWidth="1"/>
    <col min="9455" max="9455" width="27.08984375" customWidth="1"/>
    <col min="9456" max="9477" width="10.453125" customWidth="1"/>
    <col min="9478" max="9478" width="10.36328125" customWidth="1"/>
    <col min="9479" max="9482" width="10.453125" customWidth="1"/>
    <col min="9709" max="9709" width="3.90625" customWidth="1"/>
    <col min="9710" max="9710" width="10.26953125" customWidth="1"/>
    <col min="9711" max="9711" width="27.08984375" customWidth="1"/>
    <col min="9712" max="9733" width="10.453125" customWidth="1"/>
    <col min="9734" max="9734" width="10.36328125" customWidth="1"/>
    <col min="9735" max="9738" width="10.453125" customWidth="1"/>
    <col min="9965" max="9965" width="3.90625" customWidth="1"/>
    <col min="9966" max="9966" width="10.26953125" customWidth="1"/>
    <col min="9967" max="9967" width="27.08984375" customWidth="1"/>
    <col min="9968" max="9989" width="10.453125" customWidth="1"/>
    <col min="9990" max="9990" width="10.36328125" customWidth="1"/>
    <col min="9991" max="9994" width="10.453125" customWidth="1"/>
    <col min="10221" max="10221" width="3.90625" customWidth="1"/>
    <col min="10222" max="10222" width="10.26953125" customWidth="1"/>
    <col min="10223" max="10223" width="27.08984375" customWidth="1"/>
    <col min="10224" max="10245" width="10.453125" customWidth="1"/>
    <col min="10246" max="10246" width="10.36328125" customWidth="1"/>
    <col min="10247" max="10250" width="10.453125" customWidth="1"/>
    <col min="10477" max="10477" width="3.90625" customWidth="1"/>
    <col min="10478" max="10478" width="10.26953125" customWidth="1"/>
    <col min="10479" max="10479" width="27.08984375" customWidth="1"/>
    <col min="10480" max="10501" width="10.453125" customWidth="1"/>
    <col min="10502" max="10502" width="10.36328125" customWidth="1"/>
    <col min="10503" max="10506" width="10.453125" customWidth="1"/>
    <col min="10733" max="10733" width="3.90625" customWidth="1"/>
    <col min="10734" max="10734" width="10.26953125" customWidth="1"/>
    <col min="10735" max="10735" width="27.08984375" customWidth="1"/>
    <col min="10736" max="10757" width="10.453125" customWidth="1"/>
    <col min="10758" max="10758" width="10.36328125" customWidth="1"/>
    <col min="10759" max="10762" width="10.453125" customWidth="1"/>
    <col min="10989" max="10989" width="3.90625" customWidth="1"/>
    <col min="10990" max="10990" width="10.26953125" customWidth="1"/>
    <col min="10991" max="10991" width="27.08984375" customWidth="1"/>
    <col min="10992" max="11013" width="10.453125" customWidth="1"/>
    <col min="11014" max="11014" width="10.36328125" customWidth="1"/>
    <col min="11015" max="11018" width="10.453125" customWidth="1"/>
    <col min="11245" max="11245" width="3.90625" customWidth="1"/>
    <col min="11246" max="11246" width="10.26953125" customWidth="1"/>
    <col min="11247" max="11247" width="27.08984375" customWidth="1"/>
    <col min="11248" max="11269" width="10.453125" customWidth="1"/>
    <col min="11270" max="11270" width="10.36328125" customWidth="1"/>
    <col min="11271" max="11274" width="10.453125" customWidth="1"/>
    <col min="11501" max="11501" width="3.90625" customWidth="1"/>
    <col min="11502" max="11502" width="10.26953125" customWidth="1"/>
    <col min="11503" max="11503" width="27.08984375" customWidth="1"/>
    <col min="11504" max="11525" width="10.453125" customWidth="1"/>
    <col min="11526" max="11526" width="10.36328125" customWidth="1"/>
    <col min="11527" max="11530" width="10.453125" customWidth="1"/>
    <col min="11757" max="11757" width="3.90625" customWidth="1"/>
    <col min="11758" max="11758" width="10.26953125" customWidth="1"/>
    <col min="11759" max="11759" width="27.08984375" customWidth="1"/>
    <col min="11760" max="11781" width="10.453125" customWidth="1"/>
    <col min="11782" max="11782" width="10.36328125" customWidth="1"/>
    <col min="11783" max="11786" width="10.453125" customWidth="1"/>
    <col min="12013" max="12013" width="3.90625" customWidth="1"/>
    <col min="12014" max="12014" width="10.26953125" customWidth="1"/>
    <col min="12015" max="12015" width="27.08984375" customWidth="1"/>
    <col min="12016" max="12037" width="10.453125" customWidth="1"/>
    <col min="12038" max="12038" width="10.36328125" customWidth="1"/>
    <col min="12039" max="12042" width="10.453125" customWidth="1"/>
    <col min="12269" max="12269" width="3.90625" customWidth="1"/>
    <col min="12270" max="12270" width="10.26953125" customWidth="1"/>
    <col min="12271" max="12271" width="27.08984375" customWidth="1"/>
    <col min="12272" max="12293" width="10.453125" customWidth="1"/>
    <col min="12294" max="12294" width="10.36328125" customWidth="1"/>
    <col min="12295" max="12298" width="10.453125" customWidth="1"/>
    <col min="12525" max="12525" width="3.90625" customWidth="1"/>
    <col min="12526" max="12526" width="10.26953125" customWidth="1"/>
    <col min="12527" max="12527" width="27.08984375" customWidth="1"/>
    <col min="12528" max="12549" width="10.453125" customWidth="1"/>
    <col min="12550" max="12550" width="10.36328125" customWidth="1"/>
    <col min="12551" max="12554" width="10.453125" customWidth="1"/>
    <col min="12781" max="12781" width="3.90625" customWidth="1"/>
    <col min="12782" max="12782" width="10.26953125" customWidth="1"/>
    <col min="12783" max="12783" width="27.08984375" customWidth="1"/>
    <col min="12784" max="12805" width="10.453125" customWidth="1"/>
    <col min="12806" max="12806" width="10.36328125" customWidth="1"/>
    <col min="12807" max="12810" width="10.453125" customWidth="1"/>
    <col min="13037" max="13037" width="3.90625" customWidth="1"/>
    <col min="13038" max="13038" width="10.26953125" customWidth="1"/>
    <col min="13039" max="13039" width="27.08984375" customWidth="1"/>
    <col min="13040" max="13061" width="10.453125" customWidth="1"/>
    <col min="13062" max="13062" width="10.36328125" customWidth="1"/>
    <col min="13063" max="13066" width="10.453125" customWidth="1"/>
    <col min="13293" max="13293" width="3.90625" customWidth="1"/>
    <col min="13294" max="13294" width="10.26953125" customWidth="1"/>
    <col min="13295" max="13295" width="27.08984375" customWidth="1"/>
    <col min="13296" max="13317" width="10.453125" customWidth="1"/>
    <col min="13318" max="13318" width="10.36328125" customWidth="1"/>
    <col min="13319" max="13322" width="10.453125" customWidth="1"/>
    <col min="13549" max="13549" width="3.90625" customWidth="1"/>
    <col min="13550" max="13550" width="10.26953125" customWidth="1"/>
    <col min="13551" max="13551" width="27.08984375" customWidth="1"/>
    <col min="13552" max="13573" width="10.453125" customWidth="1"/>
    <col min="13574" max="13574" width="10.36328125" customWidth="1"/>
    <col min="13575" max="13578" width="10.453125" customWidth="1"/>
    <col min="13805" max="13805" width="3.90625" customWidth="1"/>
    <col min="13806" max="13806" width="10.26953125" customWidth="1"/>
    <col min="13807" max="13807" width="27.08984375" customWidth="1"/>
    <col min="13808" max="13829" width="10.453125" customWidth="1"/>
    <col min="13830" max="13830" width="10.36328125" customWidth="1"/>
    <col min="13831" max="13834" width="10.453125" customWidth="1"/>
    <col min="14061" max="14061" width="3.90625" customWidth="1"/>
    <col min="14062" max="14062" width="10.26953125" customWidth="1"/>
    <col min="14063" max="14063" width="27.08984375" customWidth="1"/>
    <col min="14064" max="14085" width="10.453125" customWidth="1"/>
    <col min="14086" max="14086" width="10.36328125" customWidth="1"/>
    <col min="14087" max="14090" width="10.453125" customWidth="1"/>
    <col min="14317" max="14317" width="3.90625" customWidth="1"/>
    <col min="14318" max="14318" width="10.26953125" customWidth="1"/>
    <col min="14319" max="14319" width="27.08984375" customWidth="1"/>
    <col min="14320" max="14341" width="10.453125" customWidth="1"/>
    <col min="14342" max="14342" width="10.36328125" customWidth="1"/>
    <col min="14343" max="14346" width="10.453125" customWidth="1"/>
    <col min="14573" max="14573" width="3.90625" customWidth="1"/>
    <col min="14574" max="14574" width="10.26953125" customWidth="1"/>
    <col min="14575" max="14575" width="27.08984375" customWidth="1"/>
    <col min="14576" max="14597" width="10.453125" customWidth="1"/>
    <col min="14598" max="14598" width="10.36328125" customWidth="1"/>
    <col min="14599" max="14602" width="10.453125" customWidth="1"/>
    <col min="14829" max="14829" width="3.90625" customWidth="1"/>
    <col min="14830" max="14830" width="10.26953125" customWidth="1"/>
    <col min="14831" max="14831" width="27.08984375" customWidth="1"/>
    <col min="14832" max="14853" width="10.453125" customWidth="1"/>
    <col min="14854" max="14854" width="10.36328125" customWidth="1"/>
    <col min="14855" max="14858" width="10.453125" customWidth="1"/>
    <col min="15085" max="15085" width="3.90625" customWidth="1"/>
    <col min="15086" max="15086" width="10.26953125" customWidth="1"/>
    <col min="15087" max="15087" width="27.08984375" customWidth="1"/>
    <col min="15088" max="15109" width="10.453125" customWidth="1"/>
    <col min="15110" max="15110" width="10.36328125" customWidth="1"/>
    <col min="15111" max="15114" width="10.453125" customWidth="1"/>
    <col min="15341" max="15341" width="3.90625" customWidth="1"/>
    <col min="15342" max="15342" width="10.26953125" customWidth="1"/>
    <col min="15343" max="15343" width="27.08984375" customWidth="1"/>
    <col min="15344" max="15365" width="10.453125" customWidth="1"/>
    <col min="15366" max="15366" width="10.36328125" customWidth="1"/>
    <col min="15367" max="15370" width="10.453125" customWidth="1"/>
    <col min="15597" max="15597" width="3.90625" customWidth="1"/>
    <col min="15598" max="15598" width="10.26953125" customWidth="1"/>
    <col min="15599" max="15599" width="27.08984375" customWidth="1"/>
    <col min="15600" max="15621" width="10.453125" customWidth="1"/>
    <col min="15622" max="15622" width="10.36328125" customWidth="1"/>
    <col min="15623" max="15626" width="10.453125" customWidth="1"/>
    <col min="15853" max="15853" width="3.90625" customWidth="1"/>
    <col min="15854" max="15854" width="10.26953125" customWidth="1"/>
    <col min="15855" max="15855" width="27.08984375" customWidth="1"/>
    <col min="15856" max="15877" width="10.453125" customWidth="1"/>
    <col min="15878" max="15878" width="10.36328125" customWidth="1"/>
    <col min="15879" max="15882" width="10.453125" customWidth="1"/>
    <col min="16109" max="16109" width="3.90625" customWidth="1"/>
    <col min="16110" max="16110" width="10.26953125" customWidth="1"/>
    <col min="16111" max="16111" width="27.08984375" customWidth="1"/>
    <col min="16112" max="16133" width="10.453125" customWidth="1"/>
    <col min="16134" max="16134" width="10.36328125" customWidth="1"/>
    <col min="16135" max="16138" width="10.453125" customWidth="1"/>
  </cols>
  <sheetData>
    <row r="1" spans="1:14" x14ac:dyDescent="0.2">
      <c r="B1" s="41" t="s">
        <v>450</v>
      </c>
      <c r="E1" s="42" t="s">
        <v>380</v>
      </c>
      <c r="G1" s="554" t="str">
        <f>'1観光消費時系列'!F1</f>
        <v>2021.9.6</v>
      </c>
      <c r="H1" s="156" t="s">
        <v>380</v>
      </c>
      <c r="J1" s="156"/>
      <c r="K1" t="s">
        <v>381</v>
      </c>
    </row>
    <row r="2" spans="1:14" x14ac:dyDescent="0.2">
      <c r="A2" s="141"/>
      <c r="B2" s="45"/>
      <c r="C2" s="142" t="s">
        <v>382</v>
      </c>
      <c r="D2" s="314" t="s">
        <v>69</v>
      </c>
      <c r="E2" s="260" t="s">
        <v>403</v>
      </c>
      <c r="F2" s="214" t="s">
        <v>67</v>
      </c>
      <c r="G2" s="260" t="s">
        <v>404</v>
      </c>
      <c r="H2" s="261" t="s">
        <v>405</v>
      </c>
      <c r="I2" s="262" t="s">
        <v>406</v>
      </c>
      <c r="J2" s="315" t="s">
        <v>407</v>
      </c>
      <c r="K2" s="315" t="s">
        <v>488</v>
      </c>
      <c r="L2" s="315" t="s">
        <v>546</v>
      </c>
      <c r="M2" s="593" t="s">
        <v>582</v>
      </c>
      <c r="N2" s="593" t="s">
        <v>665</v>
      </c>
    </row>
    <row r="3" spans="1:14" x14ac:dyDescent="0.2">
      <c r="A3" s="144"/>
      <c r="B3" s="78"/>
      <c r="C3" s="152"/>
      <c r="D3" s="316" t="s">
        <v>428</v>
      </c>
      <c r="E3" s="266" t="s">
        <v>429</v>
      </c>
      <c r="F3" s="265" t="s">
        <v>78</v>
      </c>
      <c r="G3" s="266" t="s">
        <v>430</v>
      </c>
      <c r="H3" s="295" t="s">
        <v>431</v>
      </c>
      <c r="I3" s="269" t="s">
        <v>432</v>
      </c>
      <c r="J3" s="317" t="s">
        <v>433</v>
      </c>
      <c r="K3" s="330" t="s">
        <v>489</v>
      </c>
      <c r="L3" s="330" t="s">
        <v>547</v>
      </c>
      <c r="M3" s="594" t="s">
        <v>583</v>
      </c>
      <c r="N3" s="594" t="s">
        <v>668</v>
      </c>
    </row>
    <row r="4" spans="1:14" x14ac:dyDescent="0.2">
      <c r="A4" s="141">
        <v>0</v>
      </c>
      <c r="B4" s="45" t="s">
        <v>434</v>
      </c>
      <c r="C4" s="312" t="s">
        <v>435</v>
      </c>
      <c r="D4" s="318">
        <f>'7地域観光消費'!X4</f>
        <v>1044113</v>
      </c>
      <c r="E4" s="175">
        <f>'7地域観光消費'!Y4</f>
        <v>1010883</v>
      </c>
      <c r="F4" s="175">
        <f>'7地域観光消費'!Z4</f>
        <v>1065444</v>
      </c>
      <c r="G4" s="175">
        <f>'7地域観光消費'!AA4</f>
        <v>1093851</v>
      </c>
      <c r="H4" s="175">
        <f>'7地域観光消費'!AB4</f>
        <v>1089231</v>
      </c>
      <c r="I4" s="175">
        <f>'7地域観光消費'!AC4</f>
        <v>1215128</v>
      </c>
      <c r="J4" s="319">
        <f>'7地域観光消費'!AD4</f>
        <v>1258478</v>
      </c>
      <c r="K4" s="319">
        <f>'7地域観光消費'!AE4</f>
        <v>1316174</v>
      </c>
      <c r="L4" s="319">
        <f>'7地域観光消費'!AF4</f>
        <v>1222704</v>
      </c>
      <c r="M4" s="595">
        <f>'7地域観光消費'!AG4</f>
        <v>1312146</v>
      </c>
      <c r="N4" s="595">
        <f>'7地域観光消費'!AH4</f>
        <v>923553</v>
      </c>
    </row>
    <row r="5" spans="1:14" x14ac:dyDescent="0.2">
      <c r="A5" s="84"/>
      <c r="B5" s="56"/>
      <c r="C5" s="142" t="s">
        <v>134</v>
      </c>
      <c r="D5" s="320">
        <f>'7地域観光消費'!X7+'7地域観光消費'!X8</f>
        <v>84593</v>
      </c>
      <c r="E5" s="298">
        <f>'7地域観光消費'!Y7+'7地域観光消費'!Y8</f>
        <v>85893</v>
      </c>
      <c r="F5" s="298">
        <f>'7地域観光消費'!Z7+'7地域観光消費'!Z8</f>
        <v>94913</v>
      </c>
      <c r="G5" s="298">
        <f>'7地域観光消費'!AA7+'7地域観光消費'!AA8</f>
        <v>96312</v>
      </c>
      <c r="H5" s="298">
        <f>'7地域観光消費'!AB7+'7地域観光消費'!AB8</f>
        <v>102178</v>
      </c>
      <c r="I5" s="298">
        <f>'7地域観光消費'!AC7+'7地域観光消費'!AC8</f>
        <v>103095</v>
      </c>
      <c r="J5" s="321">
        <f>'7地域観光消費'!AD7+'7地域観光消費'!AD8</f>
        <v>97556</v>
      </c>
      <c r="K5" s="321">
        <f>'7地域観光消費'!AE7+'7地域観光消費'!AE8</f>
        <v>104669</v>
      </c>
      <c r="L5" s="321">
        <f>'7地域観光消費'!AF7+'7地域観光消費'!AF8</f>
        <v>102310</v>
      </c>
      <c r="M5" s="596">
        <f>'7地域観光消費'!AG7+'7地域観光消費'!AG8</f>
        <v>114300</v>
      </c>
      <c r="N5" s="596">
        <f>'7地域観光消費'!AH7+'7地域観光消費'!AH8</f>
        <v>60145</v>
      </c>
    </row>
    <row r="6" spans="1:14" x14ac:dyDescent="0.2">
      <c r="A6" s="84"/>
      <c r="B6" s="56"/>
      <c r="C6" s="152" t="s">
        <v>135</v>
      </c>
      <c r="D6" s="322">
        <f>'7地域観光消費'!X6</f>
        <v>322155</v>
      </c>
      <c r="E6" s="294">
        <f>'7地域観光消費'!Y6</f>
        <v>323099</v>
      </c>
      <c r="F6" s="294">
        <f>'7地域観光消費'!Z6</f>
        <v>336649</v>
      </c>
      <c r="G6" s="294">
        <f>'7地域観光消費'!AA6</f>
        <v>345686</v>
      </c>
      <c r="H6" s="294">
        <f>'7地域観光消費'!AB6</f>
        <v>345012</v>
      </c>
      <c r="I6" s="294">
        <f>'7地域観光消費'!AC6</f>
        <v>398204</v>
      </c>
      <c r="J6" s="323">
        <f>'7地域観光消費'!AD6</f>
        <v>435535</v>
      </c>
      <c r="K6" s="323">
        <f>'7地域観光消費'!AE6</f>
        <v>461491</v>
      </c>
      <c r="L6" s="323">
        <f>'7地域観光消費'!AF6</f>
        <v>419687</v>
      </c>
      <c r="M6" s="597">
        <f>'7地域観光消費'!AG6</f>
        <v>467276</v>
      </c>
      <c r="N6" s="597">
        <f>'7地域観光消費'!AH6</f>
        <v>407610</v>
      </c>
    </row>
    <row r="7" spans="1:14" x14ac:dyDescent="0.2">
      <c r="A7" s="84"/>
      <c r="B7" s="56"/>
      <c r="C7" s="145" t="s">
        <v>136</v>
      </c>
      <c r="D7" s="324">
        <f>D4-SUM(D5:D6)</f>
        <v>637365</v>
      </c>
      <c r="E7" s="297">
        <f t="shared" ref="E7:J7" si="0">E4-SUM(E5:E6)</f>
        <v>601891</v>
      </c>
      <c r="F7" s="297">
        <f t="shared" si="0"/>
        <v>633882</v>
      </c>
      <c r="G7" s="297">
        <f t="shared" si="0"/>
        <v>651853</v>
      </c>
      <c r="H7" s="297">
        <f t="shared" si="0"/>
        <v>642041</v>
      </c>
      <c r="I7" s="297">
        <f t="shared" si="0"/>
        <v>713829</v>
      </c>
      <c r="J7" s="325">
        <f t="shared" si="0"/>
        <v>725387</v>
      </c>
      <c r="K7" s="325">
        <f t="shared" ref="K7:L7" si="1">K4-SUM(K5:K6)</f>
        <v>750014</v>
      </c>
      <c r="L7" s="325">
        <f t="shared" si="1"/>
        <v>700707</v>
      </c>
      <c r="M7" s="598">
        <f t="shared" ref="M7:N7" si="2">M4-SUM(M5:M6)</f>
        <v>730570</v>
      </c>
      <c r="N7" s="598">
        <f t="shared" si="2"/>
        <v>455798</v>
      </c>
    </row>
    <row r="8" spans="1:14" x14ac:dyDescent="0.2">
      <c r="A8" s="141">
        <v>1</v>
      </c>
      <c r="B8" s="45" t="s">
        <v>440</v>
      </c>
      <c r="C8" s="313" t="s">
        <v>435</v>
      </c>
      <c r="D8" s="326">
        <f>'7地域観光消費'!X13</f>
        <v>296070</v>
      </c>
      <c r="E8" s="300">
        <f>'7地域観光消費'!Y13</f>
        <v>287381</v>
      </c>
      <c r="F8" s="300">
        <f>'7地域観光消費'!Z13</f>
        <v>307907</v>
      </c>
      <c r="G8" s="300">
        <f>'7地域観光消費'!AA13</f>
        <v>331030</v>
      </c>
      <c r="H8" s="300">
        <f>'7地域観光消費'!AB13</f>
        <v>326365</v>
      </c>
      <c r="I8" s="300">
        <f>'7地域観光消費'!AC13</f>
        <v>351971</v>
      </c>
      <c r="J8" s="327">
        <f>'7地域観光消費'!AD13</f>
        <v>368653</v>
      </c>
      <c r="K8" s="327">
        <f>'7地域観光消費'!AE13</f>
        <v>412048</v>
      </c>
      <c r="L8" s="327">
        <f>'7地域観光消費'!AF13</f>
        <v>345127</v>
      </c>
      <c r="M8" s="599">
        <f>'7地域観光消費'!AG13</f>
        <v>381757</v>
      </c>
      <c r="N8" s="599">
        <f>'7地域観光消費'!AH13</f>
        <v>228551</v>
      </c>
    </row>
    <row r="9" spans="1:14" x14ac:dyDescent="0.2">
      <c r="A9" s="84"/>
      <c r="B9" s="56"/>
      <c r="C9" s="152" t="s">
        <v>134</v>
      </c>
      <c r="D9" s="328">
        <f>'7地域観光消費'!X16+'7地域観光消費'!X17</f>
        <v>32412</v>
      </c>
      <c r="E9" s="217">
        <f>'7地域観光消費'!Y16+'7地域観光消費'!Y17</f>
        <v>33972</v>
      </c>
      <c r="F9" s="217">
        <f>'7地域観光消費'!Z16+'7地域観光消費'!Z17</f>
        <v>37671</v>
      </c>
      <c r="G9" s="217">
        <f>'7地域観光消費'!AA16+'7地域観光消費'!AA17</f>
        <v>38896</v>
      </c>
      <c r="H9" s="217">
        <f>'7地域観光消費'!AB16+'7地域観光消費'!AB17</f>
        <v>41066</v>
      </c>
      <c r="I9" s="217">
        <f>'7地域観光消費'!AC16+'7地域観光消費'!AC17</f>
        <v>39411</v>
      </c>
      <c r="J9" s="329">
        <f>'7地域観光消費'!AD16+'7地域観光消費'!AD17</f>
        <v>39277</v>
      </c>
      <c r="K9" s="329">
        <f>'7地域観光消費'!AE16+'7地域観光消費'!AE17</f>
        <v>42945</v>
      </c>
      <c r="L9" s="329">
        <f>'7地域観光消費'!AF16+'7地域観光消費'!AF17</f>
        <v>37980</v>
      </c>
      <c r="M9" s="600">
        <f>'7地域観光消費'!AG16+'7地域観光消費'!AG17</f>
        <v>45349</v>
      </c>
      <c r="N9" s="600">
        <f>'7地域観光消費'!AH16+'7地域観光消費'!AH17</f>
        <v>23164</v>
      </c>
    </row>
    <row r="10" spans="1:14" x14ac:dyDescent="0.2">
      <c r="A10" s="84"/>
      <c r="B10" s="56"/>
      <c r="C10" s="152" t="s">
        <v>135</v>
      </c>
      <c r="D10" s="328">
        <f>'7地域観光消費'!X15</f>
        <v>89992</v>
      </c>
      <c r="E10" s="217">
        <f>'7地域観光消費'!Y15</f>
        <v>89760</v>
      </c>
      <c r="F10" s="217">
        <f>'7地域観光消費'!Z15</f>
        <v>94343</v>
      </c>
      <c r="G10" s="217">
        <f>'7地域観光消費'!AA15</f>
        <v>101537</v>
      </c>
      <c r="H10" s="217">
        <f>'7地域観光消費'!AB15</f>
        <v>99800</v>
      </c>
      <c r="I10" s="217">
        <f>'7地域観光消費'!AC15</f>
        <v>112016</v>
      </c>
      <c r="J10" s="329">
        <f>'7地域観光消費'!AD15</f>
        <v>123440</v>
      </c>
      <c r="K10" s="329">
        <f>'7地域観光消費'!AE15</f>
        <v>141484</v>
      </c>
      <c r="L10" s="329">
        <f>'7地域観光消費'!AF15</f>
        <v>117778</v>
      </c>
      <c r="M10" s="600">
        <f>'7地域観光消費'!AG15</f>
        <v>131651</v>
      </c>
      <c r="N10" s="600">
        <f>'7地域観光消費'!AH15</f>
        <v>101534</v>
      </c>
    </row>
    <row r="11" spans="1:14" x14ac:dyDescent="0.2">
      <c r="A11" s="84"/>
      <c r="B11" s="56"/>
      <c r="C11" s="152" t="s">
        <v>136</v>
      </c>
      <c r="D11" s="324">
        <f>D8-SUM(D9:D10)</f>
        <v>173666</v>
      </c>
      <c r="E11" s="297">
        <f t="shared" ref="E11:J11" si="3">E8-SUM(E9:E10)</f>
        <v>163649</v>
      </c>
      <c r="F11" s="297">
        <f t="shared" si="3"/>
        <v>175893</v>
      </c>
      <c r="G11" s="297">
        <f t="shared" si="3"/>
        <v>190597</v>
      </c>
      <c r="H11" s="297">
        <f t="shared" si="3"/>
        <v>185499</v>
      </c>
      <c r="I11" s="297">
        <f t="shared" si="3"/>
        <v>200544</v>
      </c>
      <c r="J11" s="325">
        <f t="shared" si="3"/>
        <v>205936</v>
      </c>
      <c r="K11" s="325">
        <f t="shared" ref="K11:L11" si="4">K8-SUM(K9:K10)</f>
        <v>227619</v>
      </c>
      <c r="L11" s="325">
        <f t="shared" si="4"/>
        <v>189369</v>
      </c>
      <c r="M11" s="598">
        <f t="shared" ref="M11:N11" si="5">M8-SUM(M9:M10)</f>
        <v>204757</v>
      </c>
      <c r="N11" s="598">
        <f t="shared" si="5"/>
        <v>103853</v>
      </c>
    </row>
    <row r="12" spans="1:14" x14ac:dyDescent="0.2">
      <c r="A12" s="141">
        <v>2</v>
      </c>
      <c r="B12" s="45" t="s">
        <v>441</v>
      </c>
      <c r="C12" s="313" t="s">
        <v>435</v>
      </c>
      <c r="D12" s="326">
        <f>'7地域観光消費'!X22</f>
        <v>109788</v>
      </c>
      <c r="E12" s="300">
        <f>'7地域観光消費'!Y22</f>
        <v>103159</v>
      </c>
      <c r="F12" s="300">
        <f>'7地域観光消費'!Z22</f>
        <v>105132</v>
      </c>
      <c r="G12" s="300">
        <f>'7地域観光消費'!AA22</f>
        <v>109654</v>
      </c>
      <c r="H12" s="300">
        <f>'7地域観光消費'!AB22</f>
        <v>108134</v>
      </c>
      <c r="I12" s="300">
        <f>'7地域観光消費'!AC22</f>
        <v>119034</v>
      </c>
      <c r="J12" s="327">
        <f>'7地域観光消費'!AD22</f>
        <v>128515</v>
      </c>
      <c r="K12" s="327">
        <f>'7地域観光消費'!AE22</f>
        <v>128971</v>
      </c>
      <c r="L12" s="327">
        <f>'7地域観光消費'!AF22</f>
        <v>127326</v>
      </c>
      <c r="M12" s="599">
        <f>'7地域観光消費'!AG22</f>
        <v>136713</v>
      </c>
      <c r="N12" s="599">
        <f>'7地域観光消費'!AH22</f>
        <v>96706</v>
      </c>
    </row>
    <row r="13" spans="1:14" x14ac:dyDescent="0.2">
      <c r="A13" s="84"/>
      <c r="B13" s="56"/>
      <c r="C13" s="152" t="s">
        <v>134</v>
      </c>
      <c r="D13" s="328">
        <f>'7地域観光消費'!X25+'7地域観光消費'!X26</f>
        <v>3171</v>
      </c>
      <c r="E13" s="217">
        <f>'7地域観光消費'!Y25+'7地域観光消費'!Y26</f>
        <v>3137</v>
      </c>
      <c r="F13" s="217">
        <f>'7地域観光消費'!Z25+'7地域観光消費'!Z26</f>
        <v>3507</v>
      </c>
      <c r="G13" s="217">
        <f>'7地域観光消費'!AA25+'7地域観光消費'!AA26</f>
        <v>3804</v>
      </c>
      <c r="H13" s="217">
        <f>'7地域観光消費'!AB25+'7地域観光消費'!AB26</f>
        <v>4245</v>
      </c>
      <c r="I13" s="217">
        <f>'7地域観光消費'!AC25+'7地域観光消費'!AC26</f>
        <v>4503</v>
      </c>
      <c r="J13" s="329">
        <f>'7地域観光消費'!AD25+'7地域観光消費'!AD26</f>
        <v>4426</v>
      </c>
      <c r="K13" s="329">
        <f>'7地域観光消費'!AE25+'7地域観光消費'!AE26</f>
        <v>4915</v>
      </c>
      <c r="L13" s="329">
        <f>'7地域観光消費'!AF25+'7地域観光消費'!AF26</f>
        <v>5411</v>
      </c>
      <c r="M13" s="600">
        <f>'7地域観光消費'!AG25+'7地域観光消費'!AG26</f>
        <v>5978</v>
      </c>
      <c r="N13" s="600">
        <f>'7地域観光消費'!AH25+'7地域観光消費'!AH26</f>
        <v>3256</v>
      </c>
    </row>
    <row r="14" spans="1:14" x14ac:dyDescent="0.2">
      <c r="A14" s="84"/>
      <c r="B14" s="56"/>
      <c r="C14" s="152" t="s">
        <v>135</v>
      </c>
      <c r="D14" s="328">
        <f>'7地域観光消費'!X24</f>
        <v>38630</v>
      </c>
      <c r="E14" s="217">
        <f>'7地域観光消費'!Y24</f>
        <v>37460</v>
      </c>
      <c r="F14" s="217">
        <f>'7地域観光消費'!Z24</f>
        <v>37682</v>
      </c>
      <c r="G14" s="217">
        <f>'7地域観光消費'!AA24</f>
        <v>39545</v>
      </c>
      <c r="H14" s="217">
        <f>'7地域観光消費'!AB24</f>
        <v>38985</v>
      </c>
      <c r="I14" s="217">
        <f>'7地域観光消費'!AC24</f>
        <v>43897</v>
      </c>
      <c r="J14" s="329">
        <f>'7地域観光消費'!AD24</f>
        <v>49992</v>
      </c>
      <c r="K14" s="329">
        <f>'7地域観光消費'!AE24</f>
        <v>50148</v>
      </c>
      <c r="L14" s="329">
        <f>'7地域観光消費'!AF24</f>
        <v>46998</v>
      </c>
      <c r="M14" s="600">
        <f>'7地域観光消費'!AG24</f>
        <v>53375</v>
      </c>
      <c r="N14" s="600">
        <f>'7地域観光消費'!AH24</f>
        <v>45356</v>
      </c>
    </row>
    <row r="15" spans="1:14" x14ac:dyDescent="0.2">
      <c r="A15" s="84"/>
      <c r="B15" s="56"/>
      <c r="C15" s="152" t="s">
        <v>136</v>
      </c>
      <c r="D15" s="324">
        <f>D12-SUM(D13:D14)</f>
        <v>67987</v>
      </c>
      <c r="E15" s="297">
        <f t="shared" ref="E15:J15" si="6">E12-SUM(E13:E14)</f>
        <v>62562</v>
      </c>
      <c r="F15" s="297">
        <f t="shared" si="6"/>
        <v>63943</v>
      </c>
      <c r="G15" s="297">
        <f t="shared" si="6"/>
        <v>66305</v>
      </c>
      <c r="H15" s="297">
        <f t="shared" si="6"/>
        <v>64904</v>
      </c>
      <c r="I15" s="297">
        <f t="shared" si="6"/>
        <v>70634</v>
      </c>
      <c r="J15" s="325">
        <f t="shared" si="6"/>
        <v>74097</v>
      </c>
      <c r="K15" s="325">
        <f t="shared" ref="K15:L15" si="7">K12-SUM(K13:K14)</f>
        <v>73908</v>
      </c>
      <c r="L15" s="325">
        <f t="shared" si="7"/>
        <v>74917</v>
      </c>
      <c r="M15" s="598">
        <f t="shared" ref="M15:N15" si="8">M12-SUM(M13:M14)</f>
        <v>77360</v>
      </c>
      <c r="N15" s="598">
        <f t="shared" si="8"/>
        <v>48094</v>
      </c>
    </row>
    <row r="16" spans="1:14" x14ac:dyDescent="0.2">
      <c r="A16" s="141">
        <v>3</v>
      </c>
      <c r="B16" s="45" t="s">
        <v>442</v>
      </c>
      <c r="C16" s="313" t="s">
        <v>435</v>
      </c>
      <c r="D16" s="326">
        <f>'7地域観光消費'!X31</f>
        <v>125010</v>
      </c>
      <c r="E16" s="300">
        <f>'7地域観光消費'!Y31</f>
        <v>119635</v>
      </c>
      <c r="F16" s="300">
        <f>'7地域観光消費'!Z31</f>
        <v>121906</v>
      </c>
      <c r="G16" s="300">
        <f>'7地域観光消費'!AA31</f>
        <v>119506</v>
      </c>
      <c r="H16" s="300">
        <f>'7地域観光消費'!AB31</f>
        <v>118737</v>
      </c>
      <c r="I16" s="300">
        <f>'7地域観光消費'!AC31</f>
        <v>131205</v>
      </c>
      <c r="J16" s="327">
        <f>'7地域観光消費'!AD31</f>
        <v>136897</v>
      </c>
      <c r="K16" s="327">
        <f>'7地域観光消費'!AE31</f>
        <v>141080</v>
      </c>
      <c r="L16" s="327">
        <f>'7地域観光消費'!AF31</f>
        <v>156263</v>
      </c>
      <c r="M16" s="599">
        <f>'7地域観光消費'!AG31</f>
        <v>158216</v>
      </c>
      <c r="N16" s="599">
        <f>'7地域観光消費'!AH31</f>
        <v>126610</v>
      </c>
    </row>
    <row r="17" spans="1:14" x14ac:dyDescent="0.2">
      <c r="A17" s="84"/>
      <c r="B17" s="56"/>
      <c r="C17" s="152" t="s">
        <v>134</v>
      </c>
      <c r="D17" s="328">
        <f>'7地域観光消費'!X34+'7地域観光消費'!X35</f>
        <v>2577</v>
      </c>
      <c r="E17" s="217">
        <f>'7地域観光消費'!Y34+'7地域観光消費'!Y35</f>
        <v>3518</v>
      </c>
      <c r="F17" s="217">
        <f>'7地域観光消費'!Z34+'7地域観光消費'!Z35</f>
        <v>3230</v>
      </c>
      <c r="G17" s="217">
        <f>'7地域観光消費'!AA34+'7地域観光消費'!AA35</f>
        <v>3370</v>
      </c>
      <c r="H17" s="217">
        <f>'7地域観光消費'!AB34+'7地域観光消費'!AB35</f>
        <v>3525</v>
      </c>
      <c r="I17" s="217">
        <f>'7地域観光消費'!AC34+'7地域観光消費'!AC35</f>
        <v>3407</v>
      </c>
      <c r="J17" s="329">
        <f>'7地域観光消費'!AD34+'7地域観光消費'!AD35</f>
        <v>3240</v>
      </c>
      <c r="K17" s="329">
        <f>'7地域観光消費'!AE34+'7地域観光消費'!AE35</f>
        <v>3300</v>
      </c>
      <c r="L17" s="329">
        <f>'7地域観光消費'!AF34+'7地域観光消費'!AF35</f>
        <v>3073</v>
      </c>
      <c r="M17" s="600">
        <f>'7地域観光消費'!AG34+'7地域観光消費'!AG35</f>
        <v>3300</v>
      </c>
      <c r="N17" s="600">
        <f>'7地域観光消費'!AH34+'7地域観光消費'!AH35</f>
        <v>1854</v>
      </c>
    </row>
    <row r="18" spans="1:14" x14ac:dyDescent="0.2">
      <c r="A18" s="84"/>
      <c r="B18" s="56"/>
      <c r="C18" s="152" t="s">
        <v>135</v>
      </c>
      <c r="D18" s="328">
        <f>'7地域観光消費'!X33</f>
        <v>44962</v>
      </c>
      <c r="E18" s="217">
        <f>'7地域観光消費'!Y33</f>
        <v>43958</v>
      </c>
      <c r="F18" s="217">
        <f>'7地域観光消費'!Z33</f>
        <v>44770</v>
      </c>
      <c r="G18" s="217">
        <f>'7地域観光消費'!AA33</f>
        <v>43610</v>
      </c>
      <c r="H18" s="217">
        <f>'7地域観光消費'!AB33</f>
        <v>43596</v>
      </c>
      <c r="I18" s="217">
        <f>'7地域観光消費'!AC33</f>
        <v>49674</v>
      </c>
      <c r="J18" s="329">
        <f>'7地域観光消費'!AD33</f>
        <v>54115</v>
      </c>
      <c r="K18" s="329">
        <f>'7地域観光消費'!AE33</f>
        <v>56387</v>
      </c>
      <c r="L18" s="329">
        <f>'7地域観光消費'!AF33</f>
        <v>61826</v>
      </c>
      <c r="M18" s="600">
        <f>'7地域観光消費'!AG33</f>
        <v>65538</v>
      </c>
      <c r="N18" s="600">
        <f>'7地域観光消費'!AH33</f>
        <v>62138</v>
      </c>
    </row>
    <row r="19" spans="1:14" x14ac:dyDescent="0.2">
      <c r="A19" s="84"/>
      <c r="B19" s="56"/>
      <c r="C19" s="152" t="s">
        <v>136</v>
      </c>
      <c r="D19" s="324">
        <f>D16-SUM(D17:D18)</f>
        <v>77471</v>
      </c>
      <c r="E19" s="297">
        <f t="shared" ref="E19:J19" si="9">E16-SUM(E17:E18)</f>
        <v>72159</v>
      </c>
      <c r="F19" s="297">
        <f t="shared" si="9"/>
        <v>73906</v>
      </c>
      <c r="G19" s="297">
        <f t="shared" si="9"/>
        <v>72526</v>
      </c>
      <c r="H19" s="297">
        <f t="shared" si="9"/>
        <v>71616</v>
      </c>
      <c r="I19" s="297">
        <f t="shared" si="9"/>
        <v>78124</v>
      </c>
      <c r="J19" s="325">
        <f t="shared" si="9"/>
        <v>79542</v>
      </c>
      <c r="K19" s="325">
        <f t="shared" ref="K19:L19" si="10">K16-SUM(K17:K18)</f>
        <v>81393</v>
      </c>
      <c r="L19" s="325">
        <f t="shared" si="10"/>
        <v>91364</v>
      </c>
      <c r="M19" s="598">
        <f t="shared" ref="M19:N19" si="11">M16-SUM(M17:M18)</f>
        <v>89378</v>
      </c>
      <c r="N19" s="598">
        <f t="shared" si="11"/>
        <v>62618</v>
      </c>
    </row>
    <row r="20" spans="1:14" x14ac:dyDescent="0.2">
      <c r="A20" s="141">
        <v>4</v>
      </c>
      <c r="B20" s="45" t="s">
        <v>443</v>
      </c>
      <c r="C20" s="313" t="s">
        <v>435</v>
      </c>
      <c r="D20" s="326">
        <f>'7地域観光消費'!X40</f>
        <v>70857</v>
      </c>
      <c r="E20" s="300">
        <f>'7地域観光消費'!Y40</f>
        <v>67126</v>
      </c>
      <c r="F20" s="300">
        <f>'7地域観光消費'!Z40</f>
        <v>68557</v>
      </c>
      <c r="G20" s="300">
        <f>'7地域観光消費'!AA40</f>
        <v>67756</v>
      </c>
      <c r="H20" s="300">
        <f>'7地域観光消費'!AB40</f>
        <v>66329</v>
      </c>
      <c r="I20" s="300">
        <f>'7地域観光消費'!AC40</f>
        <v>72445</v>
      </c>
      <c r="J20" s="327">
        <f>'7地域観光消費'!AD40</f>
        <v>78181</v>
      </c>
      <c r="K20" s="327">
        <f>'7地域観光消費'!AE40</f>
        <v>82889</v>
      </c>
      <c r="L20" s="327">
        <f>'7地域観光消費'!AF40</f>
        <v>79399</v>
      </c>
      <c r="M20" s="599">
        <f>'7地域観光消費'!AG40</f>
        <v>88180</v>
      </c>
      <c r="N20" s="599">
        <f>'7地域観光消費'!AH40</f>
        <v>68186</v>
      </c>
    </row>
    <row r="21" spans="1:14" x14ac:dyDescent="0.2">
      <c r="A21" s="84"/>
      <c r="B21" s="56"/>
      <c r="C21" s="152" t="s">
        <v>134</v>
      </c>
      <c r="D21" s="328">
        <f>'7地域観光消費'!X43+'7地域観光消費'!X44</f>
        <v>3304</v>
      </c>
      <c r="E21" s="217">
        <f>'7地域観光消費'!Y43+'7地域観光消費'!Y44</f>
        <v>3127</v>
      </c>
      <c r="F21" s="217">
        <f>'7地域観光消費'!Z43+'7地域観光消費'!Z44</f>
        <v>4162</v>
      </c>
      <c r="G21" s="217">
        <f>'7地域観光消費'!AA43+'7地域観光消費'!AA44</f>
        <v>3803</v>
      </c>
      <c r="H21" s="217">
        <f>'7地域観光消費'!AB43+'7地域観光消費'!AB44</f>
        <v>3923</v>
      </c>
      <c r="I21" s="217">
        <f>'7地域観光消費'!AC43+'7地域観光消費'!AC44</f>
        <v>3965</v>
      </c>
      <c r="J21" s="329">
        <f>'7地域観光消費'!AD43+'7地域観光消費'!AD44</f>
        <v>4032</v>
      </c>
      <c r="K21" s="329">
        <f>'7地域観光消費'!AE43+'7地域観光消費'!AE44</f>
        <v>4220</v>
      </c>
      <c r="L21" s="329">
        <f>'7地域観光消費'!AF43+'7地域観光消費'!AF44</f>
        <v>4378</v>
      </c>
      <c r="M21" s="600">
        <f>'7地域観光消費'!AG43+'7地域観光消費'!AG44</f>
        <v>4584</v>
      </c>
      <c r="N21" s="600">
        <f>'7地域観光消費'!AH43+'7地域観光消費'!AH44</f>
        <v>2873</v>
      </c>
    </row>
    <row r="22" spans="1:14" x14ac:dyDescent="0.2">
      <c r="A22" s="84"/>
      <c r="B22" s="56"/>
      <c r="C22" s="152" t="s">
        <v>135</v>
      </c>
      <c r="D22" s="328">
        <f>'7地域観光消費'!X42</f>
        <v>24196</v>
      </c>
      <c r="E22" s="217">
        <f>'7地域観光消費'!Y42</f>
        <v>23837</v>
      </c>
      <c r="F22" s="217">
        <f>'7地域観光消費'!Z42</f>
        <v>23532</v>
      </c>
      <c r="G22" s="217">
        <f>'7地域観光消費'!AA42</f>
        <v>23383</v>
      </c>
      <c r="H22" s="217">
        <f>'7地域観光消費'!AB42</f>
        <v>22990</v>
      </c>
      <c r="I22" s="217">
        <f>'7地域観光消費'!AC42</f>
        <v>25851</v>
      </c>
      <c r="J22" s="329">
        <f>'7地域観光消費'!AD42</f>
        <v>29171</v>
      </c>
      <c r="K22" s="329">
        <f>'7地域観光消費'!AE42</f>
        <v>31374</v>
      </c>
      <c r="L22" s="329">
        <f>'7地域観光消費'!AF42</f>
        <v>29343</v>
      </c>
      <c r="M22" s="600">
        <f>'7地域観光消費'!AG42</f>
        <v>34314</v>
      </c>
      <c r="N22" s="600">
        <f>'7地域観光消費'!AH42</f>
        <v>31673</v>
      </c>
    </row>
    <row r="23" spans="1:14" x14ac:dyDescent="0.2">
      <c r="A23" s="84"/>
      <c r="B23" s="56"/>
      <c r="C23" s="152" t="s">
        <v>136</v>
      </c>
      <c r="D23" s="324">
        <f>D20-SUM(D21:D22)</f>
        <v>43357</v>
      </c>
      <c r="E23" s="297">
        <f t="shared" ref="E23:J23" si="12">E20-SUM(E21:E22)</f>
        <v>40162</v>
      </c>
      <c r="F23" s="297">
        <f t="shared" si="12"/>
        <v>40863</v>
      </c>
      <c r="G23" s="297">
        <f t="shared" si="12"/>
        <v>40570</v>
      </c>
      <c r="H23" s="297">
        <f t="shared" si="12"/>
        <v>39416</v>
      </c>
      <c r="I23" s="297">
        <f t="shared" si="12"/>
        <v>42629</v>
      </c>
      <c r="J23" s="325">
        <f t="shared" si="12"/>
        <v>44978</v>
      </c>
      <c r="K23" s="325">
        <f t="shared" ref="K23:L23" si="13">K20-SUM(K21:K22)</f>
        <v>47295</v>
      </c>
      <c r="L23" s="325">
        <f t="shared" si="13"/>
        <v>45678</v>
      </c>
      <c r="M23" s="598">
        <f t="shared" ref="M23:N23" si="14">M20-SUM(M21:M22)</f>
        <v>49282</v>
      </c>
      <c r="N23" s="598">
        <f t="shared" si="14"/>
        <v>33640</v>
      </c>
    </row>
    <row r="24" spans="1:14" x14ac:dyDescent="0.2">
      <c r="A24" s="141">
        <v>5</v>
      </c>
      <c r="B24" s="45" t="s">
        <v>444</v>
      </c>
      <c r="C24" s="313" t="s">
        <v>435</v>
      </c>
      <c r="D24" s="326">
        <f>'7地域観光消費'!X49</f>
        <v>94763</v>
      </c>
      <c r="E24" s="300">
        <f>'7地域観光消費'!Y49</f>
        <v>90361</v>
      </c>
      <c r="F24" s="300">
        <f>'7地域観光消費'!Z49</f>
        <v>93417</v>
      </c>
      <c r="G24" s="300">
        <f>'7地域観光消費'!AA49</f>
        <v>92143</v>
      </c>
      <c r="H24" s="300">
        <f>'7地域観光消費'!AB49</f>
        <v>89594</v>
      </c>
      <c r="I24" s="300">
        <f>'7地域観光消費'!AC49</f>
        <v>97573</v>
      </c>
      <c r="J24" s="327">
        <f>'7地域観光消費'!AD49</f>
        <v>105199</v>
      </c>
      <c r="K24" s="327">
        <f>'7地域観光消費'!AE49</f>
        <v>106176</v>
      </c>
      <c r="L24" s="327">
        <f>'7地域観光消費'!AF49</f>
        <v>100711</v>
      </c>
      <c r="M24" s="599">
        <f>'7地域観光消費'!AG49</f>
        <v>106938</v>
      </c>
      <c r="N24" s="599">
        <f>'7地域観光消費'!AH49</f>
        <v>93860</v>
      </c>
    </row>
    <row r="25" spans="1:14" x14ac:dyDescent="0.2">
      <c r="A25" s="84"/>
      <c r="B25" s="56"/>
      <c r="C25" s="152" t="s">
        <v>134</v>
      </c>
      <c r="D25" s="328">
        <f>'7地域観光消費'!X52+'7地域観光消費'!X53</f>
        <v>2923</v>
      </c>
      <c r="E25" s="217">
        <f>'7地域観光消費'!Y52+'7地域観光消費'!Y53</f>
        <v>2630</v>
      </c>
      <c r="F25" s="217">
        <f>'7地域観光消費'!Z52+'7地域観光消費'!Z53</f>
        <v>3164</v>
      </c>
      <c r="G25" s="217">
        <f>'7地域観光消費'!AA52+'7地域観光消費'!AA53</f>
        <v>3103</v>
      </c>
      <c r="H25" s="217">
        <f>'7地域観光消費'!AB52+'7地域観光消費'!AB53</f>
        <v>3410</v>
      </c>
      <c r="I25" s="217">
        <f>'7地域観光消費'!AC52+'7地域観光消費'!AC53</f>
        <v>3221</v>
      </c>
      <c r="J25" s="329">
        <f>'7地域観光消費'!AD52+'7地域観光消費'!AD53</f>
        <v>3307</v>
      </c>
      <c r="K25" s="329">
        <f>'7地域観光消費'!AE52+'7地域観光消費'!AE53</f>
        <v>3900</v>
      </c>
      <c r="L25" s="329">
        <f>'7地域観光消費'!AF52+'7地域観光消費'!AF53</f>
        <v>3684</v>
      </c>
      <c r="M25" s="600">
        <f>'7地域観光消費'!AG52+'7地域観光消費'!AG53</f>
        <v>4437</v>
      </c>
      <c r="N25" s="600">
        <f>'7地域観光消費'!AH52+'7地域観光消費'!AH53</f>
        <v>2237</v>
      </c>
    </row>
    <row r="26" spans="1:14" x14ac:dyDescent="0.2">
      <c r="A26" s="84"/>
      <c r="B26" s="56"/>
      <c r="C26" s="152" t="s">
        <v>135</v>
      </c>
      <c r="D26" s="328">
        <f>'7地域観光消費'!X51</f>
        <v>29006</v>
      </c>
      <c r="E26" s="217">
        <f>'7地域観光消費'!Y51</f>
        <v>28898</v>
      </c>
      <c r="F26" s="217">
        <f>'7地域観光消費'!Z51</f>
        <v>29384</v>
      </c>
      <c r="G26" s="217">
        <f>'7地域観光消費'!AA51</f>
        <v>28940</v>
      </c>
      <c r="H26" s="217">
        <f>'7地域観光消費'!AB51</f>
        <v>28076</v>
      </c>
      <c r="I26" s="217">
        <f>'7地域観光消費'!AC51</f>
        <v>31721</v>
      </c>
      <c r="J26" s="329">
        <f>'7地域観光消費'!AD51</f>
        <v>35767</v>
      </c>
      <c r="K26" s="329">
        <f>'7地域観光消費'!AE51</f>
        <v>36087</v>
      </c>
      <c r="L26" s="329">
        <f>'7地域観光消費'!AF51</f>
        <v>33601</v>
      </c>
      <c r="M26" s="600">
        <f>'7地域観光消費'!AG51</f>
        <v>37238</v>
      </c>
      <c r="N26" s="600">
        <f>'7地域観光消費'!AH51</f>
        <v>39019</v>
      </c>
    </row>
    <row r="27" spans="1:14" x14ac:dyDescent="0.2">
      <c r="A27" s="84"/>
      <c r="B27" s="56"/>
      <c r="C27" s="152" t="s">
        <v>136</v>
      </c>
      <c r="D27" s="324">
        <f>D24-SUM(D25:D26)</f>
        <v>62834</v>
      </c>
      <c r="E27" s="297">
        <f t="shared" ref="E27:J27" si="15">E24-SUM(E25:E26)</f>
        <v>58833</v>
      </c>
      <c r="F27" s="297">
        <f t="shared" si="15"/>
        <v>60869</v>
      </c>
      <c r="G27" s="297">
        <f t="shared" si="15"/>
        <v>60100</v>
      </c>
      <c r="H27" s="297">
        <f t="shared" si="15"/>
        <v>58108</v>
      </c>
      <c r="I27" s="297">
        <f t="shared" si="15"/>
        <v>62631</v>
      </c>
      <c r="J27" s="325">
        <f t="shared" si="15"/>
        <v>66125</v>
      </c>
      <c r="K27" s="325">
        <f t="shared" ref="K27:L27" si="16">K24-SUM(K25:K26)</f>
        <v>66189</v>
      </c>
      <c r="L27" s="325">
        <f t="shared" si="16"/>
        <v>63426</v>
      </c>
      <c r="M27" s="598">
        <f t="shared" ref="M27:N27" si="17">M24-SUM(M25:M26)</f>
        <v>65263</v>
      </c>
      <c r="N27" s="598">
        <f t="shared" si="17"/>
        <v>52604</v>
      </c>
    </row>
    <row r="28" spans="1:14" x14ac:dyDescent="0.2">
      <c r="A28" s="141">
        <v>6</v>
      </c>
      <c r="B28" s="45" t="s">
        <v>445</v>
      </c>
      <c r="C28" s="313" t="s">
        <v>435</v>
      </c>
      <c r="D28" s="326">
        <f>'7地域観光消費'!X58</f>
        <v>77468</v>
      </c>
      <c r="E28" s="300">
        <f>'7地域観光消費'!Y58</f>
        <v>85693</v>
      </c>
      <c r="F28" s="300">
        <f>'7地域観光消費'!Z58</f>
        <v>79281</v>
      </c>
      <c r="G28" s="300">
        <f>'7地域観光消費'!AA58</f>
        <v>84843</v>
      </c>
      <c r="H28" s="300">
        <f>'7地域観光消費'!AB58</f>
        <v>85602</v>
      </c>
      <c r="I28" s="300">
        <f>'7地域観光消費'!AC58</f>
        <v>128381</v>
      </c>
      <c r="J28" s="327">
        <f>'7地域観光消費'!AD58</f>
        <v>116884</v>
      </c>
      <c r="K28" s="327">
        <f>'7地域観光消費'!AE58</f>
        <v>111955</v>
      </c>
      <c r="L28" s="327">
        <f>'7地域観光消費'!AF58</f>
        <v>105882</v>
      </c>
      <c r="M28" s="599">
        <f>'7地域観光消費'!AG58</f>
        <v>106790</v>
      </c>
      <c r="N28" s="599">
        <f>'7地域観光消費'!AH58</f>
        <v>62343</v>
      </c>
    </row>
    <row r="29" spans="1:14" x14ac:dyDescent="0.2">
      <c r="A29" s="84"/>
      <c r="B29" s="56"/>
      <c r="C29" s="152" t="s">
        <v>134</v>
      </c>
      <c r="D29" s="328">
        <f>'7地域観光消費'!X61+'7地域観光消費'!X62</f>
        <v>5620</v>
      </c>
      <c r="E29" s="217">
        <f>'7地域観光消費'!Y61+'7地域観光消費'!Y62</f>
        <v>6235</v>
      </c>
      <c r="F29" s="217">
        <f>'7地域観光消費'!Z61+'7地域観光消費'!Z62</f>
        <v>6124</v>
      </c>
      <c r="G29" s="217">
        <f>'7地域観光消費'!AA61+'7地域観光消費'!AA62</f>
        <v>6042</v>
      </c>
      <c r="H29" s="217">
        <f>'7地域観光消費'!AB61+'7地域観光消費'!AB62</f>
        <v>6922</v>
      </c>
      <c r="I29" s="217">
        <f>'7地域観光消費'!AC61+'7地域観光消費'!AC62</f>
        <v>13619</v>
      </c>
      <c r="J29" s="329">
        <f>'7地域観光消費'!AD61+'7地域観光消費'!AD62</f>
        <v>9799</v>
      </c>
      <c r="K29" s="329">
        <f>'7地域観光消費'!AE61+'7地域観光消費'!AE62</f>
        <v>8937</v>
      </c>
      <c r="L29" s="329">
        <f>'7地域観光消費'!AF61+'7地域観光消費'!AF62</f>
        <v>11457</v>
      </c>
      <c r="M29" s="600">
        <f>'7地域観光消費'!AG61+'7地域観光消費'!AG62</f>
        <v>8667</v>
      </c>
      <c r="N29" s="600">
        <f>'7地域観光消費'!AH61+'7地域観光消費'!AH62</f>
        <v>4149</v>
      </c>
    </row>
    <row r="30" spans="1:14" x14ac:dyDescent="0.2">
      <c r="A30" s="84"/>
      <c r="B30" s="56"/>
      <c r="C30" s="152" t="s">
        <v>135</v>
      </c>
      <c r="D30" s="328">
        <f>'7地域観光消費'!X60</f>
        <v>25919</v>
      </c>
      <c r="E30" s="217">
        <f>'7地域観光消費'!Y60</f>
        <v>29917</v>
      </c>
      <c r="F30" s="217">
        <f>'7地域観光消費'!Z60</f>
        <v>27358</v>
      </c>
      <c r="G30" s="217">
        <f>'7地域観光消費'!AA60</f>
        <v>29575</v>
      </c>
      <c r="H30" s="217">
        <f>'7地域観光消費'!AB60</f>
        <v>29820</v>
      </c>
      <c r="I30" s="217">
        <f>'7地域観光消費'!AC60</f>
        <v>42353</v>
      </c>
      <c r="J30" s="329">
        <f>'7地域観光消費'!AD60</f>
        <v>42111</v>
      </c>
      <c r="K30" s="329">
        <f>'7地域観光消費'!AE60</f>
        <v>41663</v>
      </c>
      <c r="L30" s="329">
        <f>'7地域観光消費'!AF60</f>
        <v>36320</v>
      </c>
      <c r="M30" s="600">
        <f>'7地域観光消費'!AG60</f>
        <v>40702</v>
      </c>
      <c r="N30" s="600">
        <f>'7地域観光消費'!AH60</f>
        <v>30497</v>
      </c>
    </row>
    <row r="31" spans="1:14" x14ac:dyDescent="0.2">
      <c r="A31" s="84"/>
      <c r="B31" s="56"/>
      <c r="C31" s="152" t="s">
        <v>136</v>
      </c>
      <c r="D31" s="324">
        <f>D28-SUM(D29:D30)</f>
        <v>45929</v>
      </c>
      <c r="E31" s="297">
        <f t="shared" ref="E31" si="18">E28-SUM(E29:E30)</f>
        <v>49541</v>
      </c>
      <c r="F31" s="297">
        <f t="shared" ref="F31" si="19">F28-SUM(F29:F30)</f>
        <v>45799</v>
      </c>
      <c r="G31" s="297">
        <f t="shared" ref="G31" si="20">G28-SUM(G29:G30)</f>
        <v>49226</v>
      </c>
      <c r="H31" s="297">
        <f t="shared" ref="H31" si="21">H28-SUM(H29:H30)</f>
        <v>48860</v>
      </c>
      <c r="I31" s="297">
        <f t="shared" ref="I31" si="22">I28-SUM(I29:I30)</f>
        <v>72409</v>
      </c>
      <c r="J31" s="325">
        <f t="shared" ref="J31:K31" si="23">J28-SUM(J29:J30)</f>
        <v>64974</v>
      </c>
      <c r="K31" s="325">
        <f t="shared" si="23"/>
        <v>61355</v>
      </c>
      <c r="L31" s="325">
        <f t="shared" ref="L31:M31" si="24">L28-SUM(L29:L30)</f>
        <v>58105</v>
      </c>
      <c r="M31" s="598">
        <f t="shared" si="24"/>
        <v>57421</v>
      </c>
      <c r="N31" s="598">
        <f t="shared" ref="N31" si="25">N28-SUM(N29:N30)</f>
        <v>27697</v>
      </c>
    </row>
    <row r="32" spans="1:14" x14ac:dyDescent="0.2">
      <c r="A32" s="141">
        <v>7</v>
      </c>
      <c r="B32" s="45" t="s">
        <v>446</v>
      </c>
      <c r="C32" s="313" t="s">
        <v>435</v>
      </c>
      <c r="D32" s="326">
        <f>'7地域観光消費'!X67</f>
        <v>51832</v>
      </c>
      <c r="E32" s="300">
        <f>'7地域観光消費'!Y67</f>
        <v>49628</v>
      </c>
      <c r="F32" s="300">
        <f>'7地域観光消費'!Z67</f>
        <v>52744</v>
      </c>
      <c r="G32" s="300">
        <f>'7地域観光消費'!AA67</f>
        <v>52203</v>
      </c>
      <c r="H32" s="300">
        <f>'7地域観光消費'!AB67</f>
        <v>51450</v>
      </c>
      <c r="I32" s="300">
        <f>'7地域観光消費'!AC67</f>
        <v>55585</v>
      </c>
      <c r="J32" s="327">
        <f>'7地域観光消費'!AD67</f>
        <v>57680</v>
      </c>
      <c r="K32" s="327">
        <f>'7地域観光消費'!AE67</f>
        <v>58974</v>
      </c>
      <c r="L32" s="327">
        <f>'7地域観光消費'!AF67</f>
        <v>53227</v>
      </c>
      <c r="M32" s="599">
        <f>'7地域観光消費'!AG67</f>
        <v>57268</v>
      </c>
      <c r="N32" s="599">
        <f>'7地域観光消費'!AH67</f>
        <v>42151</v>
      </c>
    </row>
    <row r="33" spans="1:14" x14ac:dyDescent="0.2">
      <c r="A33" s="84"/>
      <c r="B33" s="56"/>
      <c r="C33" s="152" t="s">
        <v>134</v>
      </c>
      <c r="D33" s="328">
        <f>'7地域観光消費'!X70+'7地域観光消費'!X71</f>
        <v>4354</v>
      </c>
      <c r="E33" s="217">
        <f>'7地域観光消費'!Y70+'7地域観光消費'!Y71</f>
        <v>4064</v>
      </c>
      <c r="F33" s="217">
        <f>'7地域観光消費'!Z70+'7地域観光消費'!Z71</f>
        <v>5104</v>
      </c>
      <c r="G33" s="217">
        <f>'7地域観光消費'!AA70+'7地域観光消費'!AA71</f>
        <v>4981</v>
      </c>
      <c r="H33" s="217">
        <f>'7地域観光消費'!AB70+'7地域観光消費'!AB71</f>
        <v>5160</v>
      </c>
      <c r="I33" s="217">
        <f>'7地域観光消費'!AC70+'7地域観光消費'!AC71</f>
        <v>4976</v>
      </c>
      <c r="J33" s="329">
        <f>'7地域観光消費'!AD70+'7地域観光消費'!AD71</f>
        <v>4796</v>
      </c>
      <c r="K33" s="329">
        <f>'7地域観光消費'!AE70+'7地域観光消費'!AE71</f>
        <v>5143</v>
      </c>
      <c r="L33" s="329">
        <f>'7地域観光消費'!AF70+'7地域観光消費'!AF71</f>
        <v>5045</v>
      </c>
      <c r="M33" s="600">
        <f>'7地域観光消費'!AG70+'7地域観光消費'!AG71</f>
        <v>5928</v>
      </c>
      <c r="N33" s="600">
        <f>'7地域観光消費'!AH70+'7地域観光消費'!AH71</f>
        <v>3628</v>
      </c>
    </row>
    <row r="34" spans="1:14" x14ac:dyDescent="0.2">
      <c r="A34" s="84"/>
      <c r="B34" s="56"/>
      <c r="C34" s="152" t="s">
        <v>135</v>
      </c>
      <c r="D34" s="328">
        <f>'7地域観光消費'!X69</f>
        <v>14699</v>
      </c>
      <c r="E34" s="217">
        <f>'7地域観光消費'!Y69</f>
        <v>14832</v>
      </c>
      <c r="F34" s="217">
        <f>'7地域観光消費'!Z69</f>
        <v>15164</v>
      </c>
      <c r="G34" s="217">
        <f>'7地域観光消費'!AA69</f>
        <v>15016</v>
      </c>
      <c r="H34" s="217">
        <f>'7地域観光消費'!AB69</f>
        <v>14833</v>
      </c>
      <c r="I34" s="217">
        <f>'7地域観光消費'!AC69</f>
        <v>16700</v>
      </c>
      <c r="J34" s="329">
        <f>'7地域観光消費'!AD69</f>
        <v>18306</v>
      </c>
      <c r="K34" s="329">
        <f>'7地域観光消費'!AE69</f>
        <v>18861</v>
      </c>
      <c r="L34" s="329">
        <f>'7地域観光消費'!AF69</f>
        <v>16506</v>
      </c>
      <c r="M34" s="600">
        <f>'7地域観光消費'!AG69</f>
        <v>18251</v>
      </c>
      <c r="N34" s="600">
        <f>'7地域観光消費'!AH69</f>
        <v>16435</v>
      </c>
    </row>
    <row r="35" spans="1:14" x14ac:dyDescent="0.2">
      <c r="A35" s="84"/>
      <c r="B35" s="56"/>
      <c r="C35" s="152" t="s">
        <v>136</v>
      </c>
      <c r="D35" s="324">
        <f>D32-SUM(D33:D34)</f>
        <v>32779</v>
      </c>
      <c r="E35" s="297">
        <f t="shared" ref="E35:J35" si="26">E32-SUM(E33:E34)</f>
        <v>30732</v>
      </c>
      <c r="F35" s="297">
        <f t="shared" si="26"/>
        <v>32476</v>
      </c>
      <c r="G35" s="297">
        <f t="shared" si="26"/>
        <v>32206</v>
      </c>
      <c r="H35" s="297">
        <f t="shared" si="26"/>
        <v>31457</v>
      </c>
      <c r="I35" s="297">
        <f t="shared" si="26"/>
        <v>33909</v>
      </c>
      <c r="J35" s="325">
        <f t="shared" si="26"/>
        <v>34578</v>
      </c>
      <c r="K35" s="325">
        <f t="shared" ref="K35:L35" si="27">K32-SUM(K33:K34)</f>
        <v>34970</v>
      </c>
      <c r="L35" s="325">
        <f t="shared" si="27"/>
        <v>31676</v>
      </c>
      <c r="M35" s="598">
        <f t="shared" ref="M35:N35" si="28">M32-SUM(M33:M34)</f>
        <v>33089</v>
      </c>
      <c r="N35" s="598">
        <f t="shared" si="28"/>
        <v>22088</v>
      </c>
    </row>
    <row r="36" spans="1:14" x14ac:dyDescent="0.2">
      <c r="A36" s="141">
        <v>8</v>
      </c>
      <c r="B36" s="45" t="s">
        <v>447</v>
      </c>
      <c r="C36" s="313" t="s">
        <v>435</v>
      </c>
      <c r="D36" s="326">
        <f>'7地域観光消費'!X76</f>
        <v>90434</v>
      </c>
      <c r="E36" s="300">
        <f>'7地域観光消費'!Y76</f>
        <v>86641</v>
      </c>
      <c r="F36" s="300">
        <f>'7地域観光消費'!Z76</f>
        <v>100097</v>
      </c>
      <c r="G36" s="300">
        <f>'7地域観光消費'!AA76</f>
        <v>104923</v>
      </c>
      <c r="H36" s="300">
        <f>'7地域観光消費'!AB76</f>
        <v>107375</v>
      </c>
      <c r="I36" s="300">
        <f>'7地域観光消費'!AC76</f>
        <v>106074</v>
      </c>
      <c r="J36" s="327">
        <f>'7地域観光消費'!AD76</f>
        <v>110075</v>
      </c>
      <c r="K36" s="327">
        <f>'7地域観光消費'!AE76</f>
        <v>111989</v>
      </c>
      <c r="L36" s="327">
        <f>'7地域観光消費'!AF76</f>
        <v>105099</v>
      </c>
      <c r="M36" s="599">
        <f>'7地域観光消費'!AG76</f>
        <v>111108</v>
      </c>
      <c r="N36" s="599">
        <f>'7地域観光消費'!AH76</f>
        <v>77476</v>
      </c>
    </row>
    <row r="37" spans="1:14" x14ac:dyDescent="0.2">
      <c r="A37" s="84"/>
      <c r="B37" s="56"/>
      <c r="C37" s="152" t="s">
        <v>134</v>
      </c>
      <c r="D37" s="328">
        <f>'7地域観光消費'!X79+'7地域観光消費'!X80</f>
        <v>18059</v>
      </c>
      <c r="E37" s="217">
        <f>'7地域観光消費'!Y79+'7地域観光消費'!Y80</f>
        <v>16861</v>
      </c>
      <c r="F37" s="217">
        <f>'7地域観光消費'!Z79+'7地域観光消費'!Z80</f>
        <v>17888</v>
      </c>
      <c r="G37" s="217">
        <f>'7地域観光消費'!AA79+'7地域観光消費'!AA80</f>
        <v>18573</v>
      </c>
      <c r="H37" s="217">
        <f>'7地域観光消費'!AB79+'7地域観光消費'!AB80</f>
        <v>21033</v>
      </c>
      <c r="I37" s="217">
        <f>'7地域観光消費'!AC79+'7地域観光消費'!AC80</f>
        <v>17551</v>
      </c>
      <c r="J37" s="329">
        <f>'7地域観光消費'!AD79+'7地域観光消費'!AD80</f>
        <v>16770</v>
      </c>
      <c r="K37" s="329">
        <f>'7地域観光消費'!AE79+'7地域観光消費'!AE80</f>
        <v>18299</v>
      </c>
      <c r="L37" s="329">
        <f>'7地域観光消費'!AF79+'7地域観光消費'!AF80</f>
        <v>18644</v>
      </c>
      <c r="M37" s="600">
        <f>'7地域観光消費'!AG79+'7地域観光消費'!AG80</f>
        <v>21215</v>
      </c>
      <c r="N37" s="600">
        <f>'7地域観光消費'!AH79+'7地域観光消費'!AH80</f>
        <v>11117</v>
      </c>
    </row>
    <row r="38" spans="1:14" x14ac:dyDescent="0.2">
      <c r="A38" s="84"/>
      <c r="B38" s="56"/>
      <c r="C38" s="152" t="s">
        <v>135</v>
      </c>
      <c r="D38" s="328">
        <f>'7地域観光消費'!X78</f>
        <v>19714</v>
      </c>
      <c r="E38" s="217">
        <f>'7地域観光消費'!Y78</f>
        <v>20154</v>
      </c>
      <c r="F38" s="217">
        <f>'7地域観光消費'!Z78</f>
        <v>23877</v>
      </c>
      <c r="G38" s="217">
        <f>'7地域観光消費'!AA78</f>
        <v>25087</v>
      </c>
      <c r="H38" s="217">
        <f>'7地域観光消費'!AB78</f>
        <v>25196</v>
      </c>
      <c r="I38" s="217">
        <f>'7地域観光消費'!AC78</f>
        <v>26732</v>
      </c>
      <c r="J38" s="329">
        <f>'7地域観光消費'!AD78</f>
        <v>29661</v>
      </c>
      <c r="K38" s="329">
        <f>'7地域観光消費'!AE78</f>
        <v>30187</v>
      </c>
      <c r="L38" s="329">
        <f>'7地域観光消費'!AF78</f>
        <v>27358</v>
      </c>
      <c r="M38" s="600">
        <f>'7地域観光消費'!AG78</f>
        <v>29068</v>
      </c>
      <c r="N38" s="600">
        <f>'7地域観光消費'!AH78</f>
        <v>26580</v>
      </c>
    </row>
    <row r="39" spans="1:14" x14ac:dyDescent="0.2">
      <c r="A39" s="84"/>
      <c r="B39" s="56"/>
      <c r="C39" s="152" t="s">
        <v>136</v>
      </c>
      <c r="D39" s="324">
        <f>D36-SUM(D37:D38)</f>
        <v>52661</v>
      </c>
      <c r="E39" s="297">
        <f t="shared" ref="E39:J39" si="29">E36-SUM(E37:E38)</f>
        <v>49626</v>
      </c>
      <c r="F39" s="297">
        <f t="shared" si="29"/>
        <v>58332</v>
      </c>
      <c r="G39" s="297">
        <f t="shared" si="29"/>
        <v>61263</v>
      </c>
      <c r="H39" s="297">
        <f t="shared" si="29"/>
        <v>61146</v>
      </c>
      <c r="I39" s="297">
        <f t="shared" si="29"/>
        <v>61791</v>
      </c>
      <c r="J39" s="325">
        <f t="shared" si="29"/>
        <v>63644</v>
      </c>
      <c r="K39" s="325">
        <f t="shared" ref="K39:L39" si="30">K36-SUM(K37:K38)</f>
        <v>63503</v>
      </c>
      <c r="L39" s="325">
        <f t="shared" si="30"/>
        <v>59097</v>
      </c>
      <c r="M39" s="598">
        <f t="shared" ref="M39:N39" si="31">M36-SUM(M37:M38)</f>
        <v>60825</v>
      </c>
      <c r="N39" s="598">
        <f t="shared" si="31"/>
        <v>39779</v>
      </c>
    </row>
    <row r="40" spans="1:14" x14ac:dyDescent="0.2">
      <c r="A40" s="141">
        <v>9</v>
      </c>
      <c r="B40" s="45" t="s">
        <v>448</v>
      </c>
      <c r="C40" s="313" t="s">
        <v>435</v>
      </c>
      <c r="D40" s="326">
        <f>'7地域観光消費'!X85</f>
        <v>33070</v>
      </c>
      <c r="E40" s="300">
        <f>'7地域観光消費'!Y85</f>
        <v>32500</v>
      </c>
      <c r="F40" s="300">
        <f>'7地域観光消費'!Z85</f>
        <v>34157</v>
      </c>
      <c r="G40" s="300">
        <f>'7地域観光消費'!AA85</f>
        <v>32152</v>
      </c>
      <c r="H40" s="300">
        <f>'7地域観光消費'!AB85</f>
        <v>30791</v>
      </c>
      <c r="I40" s="300">
        <f>'7地域観光消費'!AC85</f>
        <v>33733</v>
      </c>
      <c r="J40" s="327">
        <f>'7地域観光消費'!AD85</f>
        <v>36804</v>
      </c>
      <c r="K40" s="327">
        <f>'7地域観光消費'!AE85</f>
        <v>38724</v>
      </c>
      <c r="L40" s="327">
        <f>'7地域観光消費'!AF85</f>
        <v>36866</v>
      </c>
      <c r="M40" s="599">
        <f>'7地域観光消費'!AG85</f>
        <v>42449</v>
      </c>
      <c r="N40" s="599">
        <f>'7地域観光消費'!AH85</f>
        <v>35600</v>
      </c>
    </row>
    <row r="41" spans="1:14" x14ac:dyDescent="0.2">
      <c r="A41" s="84"/>
      <c r="B41" s="56"/>
      <c r="C41" s="152" t="s">
        <v>134</v>
      </c>
      <c r="D41" s="328">
        <f>'7地域観光消費'!X88+'7地域観光消費'!X89</f>
        <v>1404</v>
      </c>
      <c r="E41" s="217">
        <f>'7地域観光消費'!Y88+'7地域観光消費'!Y89</f>
        <v>1286</v>
      </c>
      <c r="F41" s="217">
        <f>'7地域観光消費'!Z88+'7地域観光消費'!Z89</f>
        <v>1566</v>
      </c>
      <c r="G41" s="217">
        <f>'7地域観光消費'!AA88+'7地域観光消費'!AA89</f>
        <v>1456</v>
      </c>
      <c r="H41" s="217">
        <f>'7地域観光消費'!AB88+'7地域観光消費'!AB89</f>
        <v>1431</v>
      </c>
      <c r="I41" s="217">
        <f>'7地域観光消費'!AC88+'7地域観光消費'!AC89</f>
        <v>1222</v>
      </c>
      <c r="J41" s="329">
        <f>'7地域観光消費'!AD88+'7地域観光消費'!AD89</f>
        <v>1254</v>
      </c>
      <c r="K41" s="329">
        <f>'7地域観光消費'!AE88+'7地域観光消費'!AE89</f>
        <v>1421</v>
      </c>
      <c r="L41" s="329">
        <f>'7地域観光消費'!AF88+'7地域観光消費'!AF89</f>
        <v>1473</v>
      </c>
      <c r="M41" s="600">
        <f>'7地域観光消費'!AG88+'7地域観光消費'!AG89</f>
        <v>1736</v>
      </c>
      <c r="N41" s="600">
        <f>'7地域観光消費'!AH88+'7地域観光消費'!AH89</f>
        <v>856</v>
      </c>
    </row>
    <row r="42" spans="1:14" x14ac:dyDescent="0.2">
      <c r="A42" s="84"/>
      <c r="B42" s="56"/>
      <c r="C42" s="152" t="s">
        <v>135</v>
      </c>
      <c r="D42" s="328">
        <f>'7地域観光消費'!X87</f>
        <v>10755</v>
      </c>
      <c r="E42" s="217">
        <f>'7地域観光消費'!Y87</f>
        <v>11091</v>
      </c>
      <c r="F42" s="217">
        <f>'7地域観光消費'!Z87</f>
        <v>11416</v>
      </c>
      <c r="G42" s="217">
        <f>'7地域観光消費'!AA87</f>
        <v>10752</v>
      </c>
      <c r="H42" s="217">
        <f>'7地域観光消費'!AB87</f>
        <v>10381</v>
      </c>
      <c r="I42" s="217">
        <f>'7地域観光消費'!AC87</f>
        <v>11876</v>
      </c>
      <c r="J42" s="329">
        <f>'7地域観光消費'!AD87</f>
        <v>13539</v>
      </c>
      <c r="K42" s="329">
        <f>'7地域観光消費'!AE87</f>
        <v>14337</v>
      </c>
      <c r="L42" s="329">
        <f>'7地域観光消費'!AF87</f>
        <v>13348</v>
      </c>
      <c r="M42" s="600">
        <f>'7地域観光消費'!AG87</f>
        <v>16147</v>
      </c>
      <c r="N42" s="600">
        <f>'7地域観光消費'!AH87</f>
        <v>16134</v>
      </c>
    </row>
    <row r="43" spans="1:14" x14ac:dyDescent="0.2">
      <c r="A43" s="84"/>
      <c r="B43" s="56"/>
      <c r="C43" s="152" t="s">
        <v>136</v>
      </c>
      <c r="D43" s="324">
        <f>D40-SUM(D41:D42)</f>
        <v>20911</v>
      </c>
      <c r="E43" s="297">
        <f t="shared" ref="E43:J43" si="32">E40-SUM(E41:E42)</f>
        <v>20123</v>
      </c>
      <c r="F43" s="297">
        <f t="shared" si="32"/>
        <v>21175</v>
      </c>
      <c r="G43" s="297">
        <f t="shared" si="32"/>
        <v>19944</v>
      </c>
      <c r="H43" s="297">
        <f t="shared" si="32"/>
        <v>18979</v>
      </c>
      <c r="I43" s="297">
        <f t="shared" si="32"/>
        <v>20635</v>
      </c>
      <c r="J43" s="325">
        <f t="shared" si="32"/>
        <v>22011</v>
      </c>
      <c r="K43" s="325">
        <f t="shared" ref="K43:L43" si="33">K40-SUM(K41:K42)</f>
        <v>22966</v>
      </c>
      <c r="L43" s="325">
        <f t="shared" si="33"/>
        <v>22045</v>
      </c>
      <c r="M43" s="598">
        <f t="shared" ref="M43:N43" si="34">M40-SUM(M41:M42)</f>
        <v>24566</v>
      </c>
      <c r="N43" s="598">
        <f t="shared" si="34"/>
        <v>18610</v>
      </c>
    </row>
    <row r="44" spans="1:14" x14ac:dyDescent="0.2">
      <c r="A44" s="141">
        <v>10</v>
      </c>
      <c r="B44" s="45" t="s">
        <v>449</v>
      </c>
      <c r="C44" s="313" t="s">
        <v>435</v>
      </c>
      <c r="D44" s="326">
        <f>'7地域観光消費'!X94</f>
        <v>94821</v>
      </c>
      <c r="E44" s="300">
        <f>'7地域観光消費'!Y94</f>
        <v>88759</v>
      </c>
      <c r="F44" s="300">
        <f>'7地域観光消費'!Z94</f>
        <v>102246</v>
      </c>
      <c r="G44" s="300">
        <f>'7地域観光消費'!AA94</f>
        <v>99641</v>
      </c>
      <c r="H44" s="300">
        <f>'7地域観光消費'!AB94</f>
        <v>104854</v>
      </c>
      <c r="I44" s="300">
        <f>'7地域観光消費'!AC94</f>
        <v>119127</v>
      </c>
      <c r="J44" s="327">
        <f>'7地域観光消費'!AD94</f>
        <v>119590</v>
      </c>
      <c r="K44" s="327">
        <f>'7地域観光消費'!AE94</f>
        <v>123368</v>
      </c>
      <c r="L44" s="327">
        <f>'7地域観光消費'!AF94</f>
        <v>112804</v>
      </c>
      <c r="M44" s="599">
        <f>'7地域観光消費'!AG94</f>
        <v>122727</v>
      </c>
      <c r="N44" s="599">
        <f>'7地域観光消費'!AH94</f>
        <v>92070</v>
      </c>
    </row>
    <row r="45" spans="1:14" x14ac:dyDescent="0.2">
      <c r="A45" s="84"/>
      <c r="B45" s="56"/>
      <c r="C45" s="152" t="s">
        <v>134</v>
      </c>
      <c r="D45" s="328">
        <f>'7地域観光消費'!X97+'7地域観光消費'!X98</f>
        <v>10769</v>
      </c>
      <c r="E45" s="217">
        <f>'7地域観光消費'!Y97+'7地域観光消費'!Y98</f>
        <v>11063</v>
      </c>
      <c r="F45" s="217">
        <f>'7地域観光消費'!Z97+'7地域観光消費'!Z98</f>
        <v>12497</v>
      </c>
      <c r="G45" s="217">
        <f>'7地域観光消費'!AA97+'7地域観光消費'!AA98</f>
        <v>12284</v>
      </c>
      <c r="H45" s="217">
        <f>'7地域観光消費'!AB97+'7地域観光消費'!AB98</f>
        <v>11463</v>
      </c>
      <c r="I45" s="217">
        <f>'7地域観光消費'!AC97+'7地域観光消費'!AC98</f>
        <v>11220</v>
      </c>
      <c r="J45" s="329">
        <f>'7地域観光消費'!AD97+'7地域観光消費'!AD98</f>
        <v>10655</v>
      </c>
      <c r="K45" s="329">
        <f>'7地域観光消費'!AE97+'7地域観光消費'!AE98</f>
        <v>11589</v>
      </c>
      <c r="L45" s="329">
        <f>'7地域観光消費'!AF97+'7地域観光消費'!AF98</f>
        <v>11165</v>
      </c>
      <c r="M45" s="600">
        <f>'7地域観光消費'!AG97+'7地域観光消費'!AG98</f>
        <v>13106</v>
      </c>
      <c r="N45" s="600">
        <f>'7地域観光消費'!AH97+'7地域観光消費'!AH98</f>
        <v>7011</v>
      </c>
    </row>
    <row r="46" spans="1:14" x14ac:dyDescent="0.2">
      <c r="A46" s="84"/>
      <c r="B46" s="56"/>
      <c r="C46" s="152" t="s">
        <v>135</v>
      </c>
      <c r="D46" s="328">
        <f>'7地域観光消費'!X96</f>
        <v>24282</v>
      </c>
      <c r="E46" s="217">
        <f>'7地域観光消費'!Y96</f>
        <v>23192</v>
      </c>
      <c r="F46" s="217">
        <f>'7地域観光消費'!Z96</f>
        <v>29123</v>
      </c>
      <c r="G46" s="217">
        <f>'7地域観光消費'!AA96</f>
        <v>28241</v>
      </c>
      <c r="H46" s="217">
        <f>'7地域観光消費'!AB96</f>
        <v>31335</v>
      </c>
      <c r="I46" s="217">
        <f>'7地域観光消費'!AC96</f>
        <v>37384</v>
      </c>
      <c r="J46" s="329">
        <f>'7地域観光消費'!AD96</f>
        <v>39433</v>
      </c>
      <c r="K46" s="329">
        <f>'7地域観光消費'!AE96</f>
        <v>40963</v>
      </c>
      <c r="L46" s="329">
        <f>'7地域観光消費'!AF96</f>
        <v>36609</v>
      </c>
      <c r="M46" s="600">
        <f>'7地域観光消費'!AG96</f>
        <v>40992</v>
      </c>
      <c r="N46" s="600">
        <f>'7地域観光消費'!AH96</f>
        <v>38244</v>
      </c>
    </row>
    <row r="47" spans="1:14" x14ac:dyDescent="0.2">
      <c r="A47" s="144"/>
      <c r="B47" s="78"/>
      <c r="C47" s="145" t="s">
        <v>136</v>
      </c>
      <c r="D47" s="324">
        <f>D44-SUM(D45:D46)</f>
        <v>59770</v>
      </c>
      <c r="E47" s="297">
        <f t="shared" ref="E47:J47" si="35">E44-SUM(E45:E46)</f>
        <v>54504</v>
      </c>
      <c r="F47" s="297">
        <f t="shared" si="35"/>
        <v>60626</v>
      </c>
      <c r="G47" s="297">
        <f t="shared" si="35"/>
        <v>59116</v>
      </c>
      <c r="H47" s="297">
        <f t="shared" si="35"/>
        <v>62056</v>
      </c>
      <c r="I47" s="297">
        <f t="shared" si="35"/>
        <v>70523</v>
      </c>
      <c r="J47" s="325">
        <f t="shared" si="35"/>
        <v>69502</v>
      </c>
      <c r="K47" s="325">
        <f t="shared" ref="K47:L47" si="36">K44-SUM(K45:K46)</f>
        <v>70816</v>
      </c>
      <c r="L47" s="325">
        <f t="shared" si="36"/>
        <v>65030</v>
      </c>
      <c r="M47" s="598">
        <f t="shared" ref="M47:N47" si="37">M44-SUM(M45:M46)</f>
        <v>68629</v>
      </c>
      <c r="N47" s="598">
        <f t="shared" si="37"/>
        <v>46815</v>
      </c>
    </row>
    <row r="48" spans="1:14" x14ac:dyDescent="0.2">
      <c r="C48" s="5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3:14" x14ac:dyDescent="0.2">
      <c r="C49" s="5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3:14" x14ac:dyDescent="0.2">
      <c r="C50" s="56"/>
      <c r="D50" s="56"/>
      <c r="E50" s="299" t="s">
        <v>287</v>
      </c>
      <c r="F50" s="56"/>
      <c r="G50" s="56"/>
      <c r="H50" s="56"/>
      <c r="I50" s="56"/>
      <c r="J50" s="56"/>
    </row>
    <row r="51" spans="3:14" x14ac:dyDescent="0.2">
      <c r="C51" s="56"/>
      <c r="D51" s="56"/>
      <c r="E51" s="56"/>
      <c r="F51" s="56"/>
      <c r="G51" s="56"/>
      <c r="H51" s="56"/>
      <c r="I51" s="56"/>
      <c r="J51" s="56"/>
    </row>
    <row r="52" spans="3:14" x14ac:dyDescent="0.2">
      <c r="C52" s="56"/>
      <c r="D52" s="56"/>
      <c r="E52" s="56"/>
      <c r="F52" s="56"/>
      <c r="G52" s="56"/>
      <c r="H52" s="56"/>
      <c r="I52" s="56"/>
      <c r="J52" s="56"/>
    </row>
    <row r="53" spans="3:14" x14ac:dyDescent="0.2">
      <c r="C53" s="56"/>
      <c r="D53" s="56"/>
      <c r="E53" s="56"/>
      <c r="F53" s="56"/>
      <c r="G53" s="56"/>
      <c r="H53" s="56"/>
      <c r="I53" s="56"/>
      <c r="J53" s="56"/>
    </row>
    <row r="54" spans="3:14" x14ac:dyDescent="0.2">
      <c r="C54" s="56"/>
      <c r="D54" s="56"/>
      <c r="E54" s="56"/>
      <c r="F54" s="56"/>
      <c r="G54" s="56"/>
      <c r="H54" s="56"/>
      <c r="I54" s="56"/>
      <c r="J54" s="56"/>
    </row>
    <row r="55" spans="3:14" x14ac:dyDescent="0.2">
      <c r="C55" s="56"/>
      <c r="D55" s="56"/>
      <c r="E55" s="56"/>
      <c r="F55" s="56"/>
      <c r="G55" s="56"/>
      <c r="H55" s="56"/>
      <c r="I55" s="56"/>
      <c r="J55" s="56"/>
    </row>
    <row r="56" spans="3:14" x14ac:dyDescent="0.2">
      <c r="C56" s="56"/>
      <c r="D56" s="56"/>
      <c r="E56" s="56"/>
      <c r="F56" s="56"/>
      <c r="G56" s="56"/>
      <c r="H56" s="56"/>
      <c r="I56" s="56"/>
      <c r="J56" s="56"/>
    </row>
    <row r="57" spans="3:14" x14ac:dyDescent="0.2">
      <c r="C57" s="56"/>
      <c r="D57" s="56"/>
      <c r="E57" s="56"/>
      <c r="F57" s="56"/>
      <c r="G57" s="56"/>
      <c r="H57" s="56"/>
      <c r="I57" s="56"/>
      <c r="J57" s="56"/>
    </row>
    <row r="58" spans="3:14" x14ac:dyDescent="0.2">
      <c r="C58" s="56"/>
      <c r="D58" s="56"/>
      <c r="E58" s="56"/>
      <c r="F58" s="56"/>
      <c r="G58" s="56"/>
      <c r="H58" s="56"/>
      <c r="I58" s="56"/>
      <c r="J58" s="56"/>
    </row>
    <row r="59" spans="3:14" x14ac:dyDescent="0.2">
      <c r="C59" s="56"/>
      <c r="D59" s="56"/>
      <c r="E59" s="56"/>
      <c r="F59" s="56"/>
      <c r="G59" s="56"/>
      <c r="H59" s="56"/>
      <c r="I59" s="56"/>
      <c r="J59" s="56"/>
    </row>
    <row r="60" spans="3:14" x14ac:dyDescent="0.2">
      <c r="C60" s="56"/>
      <c r="D60" s="56"/>
      <c r="E60" s="56"/>
      <c r="F60" s="56"/>
      <c r="G60" s="56"/>
      <c r="H60" s="56"/>
      <c r="I60" s="56"/>
      <c r="J60" s="56"/>
    </row>
    <row r="61" spans="3:14" x14ac:dyDescent="0.2">
      <c r="C61" s="56"/>
      <c r="D61" s="56"/>
      <c r="E61" s="56"/>
      <c r="F61" s="56"/>
      <c r="G61" s="56"/>
      <c r="H61" s="56"/>
      <c r="I61" s="56"/>
      <c r="J61" s="56"/>
    </row>
    <row r="62" spans="3:14" x14ac:dyDescent="0.2">
      <c r="C62" s="56"/>
      <c r="D62" s="56"/>
      <c r="E62" s="56"/>
      <c r="F62" s="56"/>
      <c r="G62" s="56"/>
      <c r="H62" s="56"/>
      <c r="I62" s="56"/>
      <c r="J62" s="56"/>
    </row>
    <row r="63" spans="3:14" x14ac:dyDescent="0.2">
      <c r="C63" s="56"/>
      <c r="D63" s="56"/>
      <c r="E63" s="56"/>
      <c r="F63" s="56"/>
      <c r="G63" s="56"/>
      <c r="H63" s="56"/>
      <c r="I63" s="56"/>
      <c r="J63" s="56"/>
    </row>
    <row r="64" spans="3:14" x14ac:dyDescent="0.2">
      <c r="C64" s="56"/>
      <c r="D64" s="56"/>
      <c r="E64" s="56"/>
      <c r="F64" s="56"/>
      <c r="G64" s="56"/>
      <c r="H64" s="56"/>
      <c r="I64" s="56"/>
      <c r="J64" s="56"/>
    </row>
    <row r="65" spans="3:10" x14ac:dyDescent="0.2">
      <c r="C65" s="56"/>
      <c r="D65" s="56"/>
      <c r="E65" s="56"/>
      <c r="F65" s="56"/>
      <c r="G65" s="56"/>
      <c r="H65" s="56"/>
      <c r="I65" s="56"/>
      <c r="J65" s="56"/>
    </row>
    <row r="66" spans="3:10" x14ac:dyDescent="0.2">
      <c r="C66" s="56"/>
      <c r="D66" s="56"/>
      <c r="E66" s="56"/>
      <c r="F66" s="56"/>
      <c r="G66" s="56"/>
      <c r="H66" s="56"/>
      <c r="I66" s="56"/>
      <c r="J66" s="56"/>
    </row>
    <row r="67" spans="3:10" x14ac:dyDescent="0.2">
      <c r="C67" s="56"/>
      <c r="D67" s="56"/>
      <c r="E67" s="56"/>
      <c r="F67" s="56"/>
      <c r="G67" s="56"/>
      <c r="H67" s="56"/>
      <c r="I67" s="56"/>
      <c r="J67" s="56"/>
    </row>
    <row r="68" spans="3:10" x14ac:dyDescent="0.2">
      <c r="C68" s="56"/>
      <c r="D68" s="56"/>
      <c r="E68" s="56"/>
      <c r="F68" s="56"/>
      <c r="G68" s="56"/>
      <c r="H68" s="56"/>
      <c r="I68" s="56"/>
      <c r="J68" s="56"/>
    </row>
    <row r="69" spans="3:10" x14ac:dyDescent="0.2">
      <c r="C69" s="56"/>
      <c r="D69" s="56"/>
      <c r="E69" s="56"/>
      <c r="F69" s="56"/>
      <c r="G69" s="56"/>
      <c r="H69" s="56"/>
      <c r="I69" s="56"/>
      <c r="J69" s="56"/>
    </row>
    <row r="70" spans="3:10" x14ac:dyDescent="0.2">
      <c r="C70" s="56"/>
      <c r="D70" s="56"/>
      <c r="E70" s="56"/>
      <c r="F70" s="56"/>
      <c r="G70" s="56"/>
      <c r="H70" s="56"/>
      <c r="I70" s="56"/>
      <c r="J70" s="56"/>
    </row>
    <row r="71" spans="3:10" x14ac:dyDescent="0.2">
      <c r="C71" s="56"/>
      <c r="D71" s="56"/>
      <c r="E71" s="56"/>
      <c r="F71" s="56"/>
      <c r="G71" s="56"/>
      <c r="H71" s="56"/>
      <c r="I71" s="56"/>
      <c r="J71" s="56"/>
    </row>
    <row r="72" spans="3:10" x14ac:dyDescent="0.2">
      <c r="C72" s="56"/>
      <c r="D72" s="56"/>
      <c r="E72" s="56"/>
      <c r="F72" s="56"/>
      <c r="G72" s="56"/>
      <c r="H72" s="56"/>
      <c r="I72" s="56"/>
      <c r="J72" s="56"/>
    </row>
    <row r="73" spans="3:10" x14ac:dyDescent="0.2">
      <c r="C73" s="56"/>
      <c r="D73" s="56"/>
      <c r="E73" s="56"/>
      <c r="F73" s="56"/>
      <c r="G73" s="56"/>
      <c r="H73" s="56"/>
      <c r="I73" s="56"/>
      <c r="J73" s="56"/>
    </row>
    <row r="74" spans="3:10" x14ac:dyDescent="0.2">
      <c r="C74" s="56"/>
      <c r="D74" s="56"/>
      <c r="E74" s="56"/>
      <c r="F74" s="56"/>
      <c r="G74" s="56"/>
      <c r="H74" s="56"/>
      <c r="I74" s="56"/>
      <c r="J74" s="56"/>
    </row>
    <row r="75" spans="3:10" x14ac:dyDescent="0.2">
      <c r="C75" s="56"/>
      <c r="D75" s="56"/>
      <c r="E75" s="56"/>
      <c r="F75" s="56"/>
      <c r="G75" s="56"/>
      <c r="H75" s="56"/>
      <c r="I75" s="56"/>
      <c r="J75" s="56"/>
    </row>
    <row r="76" spans="3:10" x14ac:dyDescent="0.2">
      <c r="C76" s="56"/>
      <c r="D76" s="56"/>
      <c r="E76" s="56"/>
      <c r="F76" s="56"/>
      <c r="G76" s="56"/>
      <c r="H76" s="56"/>
      <c r="I76" s="56"/>
      <c r="J76" s="56"/>
    </row>
    <row r="77" spans="3:10" x14ac:dyDescent="0.2">
      <c r="C77" s="56"/>
      <c r="D77" s="56"/>
      <c r="E77" s="56"/>
      <c r="F77" s="56"/>
      <c r="G77" s="56"/>
      <c r="H77" s="56"/>
      <c r="I77" s="56"/>
      <c r="J77" s="56"/>
    </row>
    <row r="78" spans="3:10" x14ac:dyDescent="0.2">
      <c r="C78" s="56"/>
      <c r="D78" s="56"/>
      <c r="E78" s="56"/>
      <c r="F78" s="56"/>
      <c r="G78" s="56"/>
      <c r="H78" s="56"/>
      <c r="I78" s="56"/>
      <c r="J78" s="56"/>
    </row>
    <row r="79" spans="3:10" x14ac:dyDescent="0.2">
      <c r="C79" s="56"/>
      <c r="D79" s="56"/>
      <c r="E79" s="56"/>
      <c r="F79" s="56"/>
      <c r="G79" s="56"/>
      <c r="H79" s="56"/>
      <c r="I79" s="56"/>
      <c r="J79" s="56"/>
    </row>
    <row r="80" spans="3:10" x14ac:dyDescent="0.2">
      <c r="C80" s="56"/>
      <c r="D80" s="56"/>
      <c r="E80" s="56"/>
      <c r="F80" s="56"/>
      <c r="G80" s="56"/>
      <c r="H80" s="56"/>
      <c r="I80" s="56"/>
      <c r="J80" s="56"/>
    </row>
    <row r="81" spans="3:10" x14ac:dyDescent="0.2">
      <c r="C81" s="56"/>
      <c r="D81" s="56"/>
      <c r="E81" s="56"/>
      <c r="F81" s="56"/>
      <c r="G81" s="56"/>
      <c r="H81" s="56"/>
      <c r="I81" s="56"/>
      <c r="J81" s="56"/>
    </row>
    <row r="82" spans="3:10" x14ac:dyDescent="0.2">
      <c r="C82" s="56"/>
      <c r="D82" s="56"/>
      <c r="E82" s="56"/>
      <c r="F82" s="56"/>
      <c r="G82" s="56"/>
      <c r="H82" s="56"/>
      <c r="I82" s="56"/>
      <c r="J82" s="56"/>
    </row>
    <row r="83" spans="3:10" x14ac:dyDescent="0.2">
      <c r="C83" s="56"/>
      <c r="D83" s="56"/>
      <c r="E83" s="56"/>
      <c r="F83" s="56"/>
      <c r="G83" s="56"/>
      <c r="H83" s="56"/>
      <c r="I83" s="56"/>
      <c r="J83" s="56"/>
    </row>
    <row r="84" spans="3:10" x14ac:dyDescent="0.2">
      <c r="C84" s="56"/>
      <c r="D84" s="56"/>
      <c r="E84" s="56"/>
      <c r="F84" s="56"/>
      <c r="G84" s="56"/>
      <c r="H84" s="56"/>
      <c r="I84" s="56"/>
      <c r="J84" s="56"/>
    </row>
    <row r="85" spans="3:10" x14ac:dyDescent="0.2">
      <c r="C85" s="56"/>
      <c r="D85" s="56"/>
      <c r="E85" s="56"/>
      <c r="F85" s="56"/>
      <c r="G85" s="56"/>
      <c r="H85" s="56"/>
      <c r="I85" s="56"/>
      <c r="J85" s="56"/>
    </row>
    <row r="86" spans="3:10" x14ac:dyDescent="0.2">
      <c r="C86" s="56"/>
      <c r="D86" s="56"/>
      <c r="E86" s="56"/>
      <c r="F86" s="56"/>
      <c r="G86" s="56"/>
      <c r="H86" s="56"/>
      <c r="I86" s="56"/>
      <c r="J86" s="56"/>
    </row>
    <row r="87" spans="3:10" x14ac:dyDescent="0.2">
      <c r="C87" s="56"/>
      <c r="D87" s="56"/>
      <c r="E87" s="56"/>
      <c r="F87" s="56"/>
      <c r="G87" s="56"/>
      <c r="H87" s="56"/>
      <c r="I87" s="56"/>
      <c r="J87" s="56"/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J18"/>
  <sheetViews>
    <sheetView workbookViewId="0">
      <pane xSplit="23" ySplit="4" topLeftCell="AC5" activePane="bottomRight" state="frozen"/>
      <selection pane="topRight" activeCell="X1" sqref="X1"/>
      <selection pane="bottomLeft" activeCell="A5" sqref="A5"/>
      <selection pane="bottomRight" activeCell="AG8" sqref="AG8"/>
    </sheetView>
  </sheetViews>
  <sheetFormatPr defaultRowHeight="13" x14ac:dyDescent="0.2"/>
  <cols>
    <col min="1" max="1" width="12.36328125" customWidth="1"/>
    <col min="2" max="2" width="3.08984375" customWidth="1"/>
    <col min="3" max="3" width="27.453125" customWidth="1"/>
    <col min="4" max="23" width="11.26953125" hidden="1" customWidth="1"/>
    <col min="24" max="28" width="12" customWidth="1"/>
    <col min="29" max="34" width="11.7265625" customWidth="1"/>
    <col min="35" max="35" width="14.6328125" customWidth="1"/>
    <col min="36" max="36" width="6.7265625" customWidth="1"/>
    <col min="236" max="236" width="12.36328125" customWidth="1"/>
    <col min="237" max="237" width="3.08984375" customWidth="1"/>
    <col min="238" max="238" width="27.453125" customWidth="1"/>
    <col min="239" max="258" width="0" hidden="1" customWidth="1"/>
    <col min="259" max="263" width="12" customWidth="1"/>
    <col min="264" max="267" width="11.7265625" customWidth="1"/>
    <col min="268" max="268" width="14.6328125" customWidth="1"/>
    <col min="269" max="269" width="6.7265625" customWidth="1"/>
    <col min="270" max="270" width="6.453125" customWidth="1"/>
    <col min="271" max="271" width="9" customWidth="1"/>
    <col min="272" max="274" width="0" hidden="1" customWidth="1"/>
    <col min="275" max="283" width="11.08984375" customWidth="1"/>
    <col min="284" max="284" width="1.6328125" customWidth="1"/>
    <col min="492" max="492" width="12.36328125" customWidth="1"/>
    <col min="493" max="493" width="3.08984375" customWidth="1"/>
    <col min="494" max="494" width="27.453125" customWidth="1"/>
    <col min="495" max="514" width="0" hidden="1" customWidth="1"/>
    <col min="515" max="519" width="12" customWidth="1"/>
    <col min="520" max="523" width="11.7265625" customWidth="1"/>
    <col min="524" max="524" width="14.6328125" customWidth="1"/>
    <col min="525" max="525" width="6.7265625" customWidth="1"/>
    <col min="526" max="526" width="6.453125" customWidth="1"/>
    <col min="527" max="527" width="9" customWidth="1"/>
    <col min="528" max="530" width="0" hidden="1" customWidth="1"/>
    <col min="531" max="539" width="11.08984375" customWidth="1"/>
    <col min="540" max="540" width="1.6328125" customWidth="1"/>
    <col min="748" max="748" width="12.36328125" customWidth="1"/>
    <col min="749" max="749" width="3.08984375" customWidth="1"/>
    <col min="750" max="750" width="27.453125" customWidth="1"/>
    <col min="751" max="770" width="0" hidden="1" customWidth="1"/>
    <col min="771" max="775" width="12" customWidth="1"/>
    <col min="776" max="779" width="11.7265625" customWidth="1"/>
    <col min="780" max="780" width="14.6328125" customWidth="1"/>
    <col min="781" max="781" width="6.7265625" customWidth="1"/>
    <col min="782" max="782" width="6.453125" customWidth="1"/>
    <col min="783" max="783" width="9" customWidth="1"/>
    <col min="784" max="786" width="0" hidden="1" customWidth="1"/>
    <col min="787" max="795" width="11.08984375" customWidth="1"/>
    <col min="796" max="796" width="1.6328125" customWidth="1"/>
    <col min="1004" max="1004" width="12.36328125" customWidth="1"/>
    <col min="1005" max="1005" width="3.08984375" customWidth="1"/>
    <col min="1006" max="1006" width="27.453125" customWidth="1"/>
    <col min="1007" max="1026" width="0" hidden="1" customWidth="1"/>
    <col min="1027" max="1031" width="12" customWidth="1"/>
    <col min="1032" max="1035" width="11.7265625" customWidth="1"/>
    <col min="1036" max="1036" width="14.6328125" customWidth="1"/>
    <col min="1037" max="1037" width="6.7265625" customWidth="1"/>
    <col min="1038" max="1038" width="6.453125" customWidth="1"/>
    <col min="1039" max="1039" width="9" customWidth="1"/>
    <col min="1040" max="1042" width="0" hidden="1" customWidth="1"/>
    <col min="1043" max="1051" width="11.08984375" customWidth="1"/>
    <col min="1052" max="1052" width="1.6328125" customWidth="1"/>
    <col min="1260" max="1260" width="12.36328125" customWidth="1"/>
    <col min="1261" max="1261" width="3.08984375" customWidth="1"/>
    <col min="1262" max="1262" width="27.453125" customWidth="1"/>
    <col min="1263" max="1282" width="0" hidden="1" customWidth="1"/>
    <col min="1283" max="1287" width="12" customWidth="1"/>
    <col min="1288" max="1291" width="11.7265625" customWidth="1"/>
    <col min="1292" max="1292" width="14.6328125" customWidth="1"/>
    <col min="1293" max="1293" width="6.7265625" customWidth="1"/>
    <col min="1294" max="1294" width="6.453125" customWidth="1"/>
    <col min="1295" max="1295" width="9" customWidth="1"/>
    <col min="1296" max="1298" width="0" hidden="1" customWidth="1"/>
    <col min="1299" max="1307" width="11.08984375" customWidth="1"/>
    <col min="1308" max="1308" width="1.6328125" customWidth="1"/>
    <col min="1516" max="1516" width="12.36328125" customWidth="1"/>
    <col min="1517" max="1517" width="3.08984375" customWidth="1"/>
    <col min="1518" max="1518" width="27.453125" customWidth="1"/>
    <col min="1519" max="1538" width="0" hidden="1" customWidth="1"/>
    <col min="1539" max="1543" width="12" customWidth="1"/>
    <col min="1544" max="1547" width="11.7265625" customWidth="1"/>
    <col min="1548" max="1548" width="14.6328125" customWidth="1"/>
    <col min="1549" max="1549" width="6.7265625" customWidth="1"/>
    <col min="1550" max="1550" width="6.453125" customWidth="1"/>
    <col min="1551" max="1551" width="9" customWidth="1"/>
    <col min="1552" max="1554" width="0" hidden="1" customWidth="1"/>
    <col min="1555" max="1563" width="11.08984375" customWidth="1"/>
    <col min="1564" max="1564" width="1.6328125" customWidth="1"/>
    <col min="1772" max="1772" width="12.36328125" customWidth="1"/>
    <col min="1773" max="1773" width="3.08984375" customWidth="1"/>
    <col min="1774" max="1774" width="27.453125" customWidth="1"/>
    <col min="1775" max="1794" width="0" hidden="1" customWidth="1"/>
    <col min="1795" max="1799" width="12" customWidth="1"/>
    <col min="1800" max="1803" width="11.7265625" customWidth="1"/>
    <col min="1804" max="1804" width="14.6328125" customWidth="1"/>
    <col min="1805" max="1805" width="6.7265625" customWidth="1"/>
    <col min="1806" max="1806" width="6.453125" customWidth="1"/>
    <col min="1807" max="1807" width="9" customWidth="1"/>
    <col min="1808" max="1810" width="0" hidden="1" customWidth="1"/>
    <col min="1811" max="1819" width="11.08984375" customWidth="1"/>
    <col min="1820" max="1820" width="1.6328125" customWidth="1"/>
    <col min="2028" max="2028" width="12.36328125" customWidth="1"/>
    <col min="2029" max="2029" width="3.08984375" customWidth="1"/>
    <col min="2030" max="2030" width="27.453125" customWidth="1"/>
    <col min="2031" max="2050" width="0" hidden="1" customWidth="1"/>
    <col min="2051" max="2055" width="12" customWidth="1"/>
    <col min="2056" max="2059" width="11.7265625" customWidth="1"/>
    <col min="2060" max="2060" width="14.6328125" customWidth="1"/>
    <col min="2061" max="2061" width="6.7265625" customWidth="1"/>
    <col min="2062" max="2062" width="6.453125" customWidth="1"/>
    <col min="2063" max="2063" width="9" customWidth="1"/>
    <col min="2064" max="2066" width="0" hidden="1" customWidth="1"/>
    <col min="2067" max="2075" width="11.08984375" customWidth="1"/>
    <col min="2076" max="2076" width="1.6328125" customWidth="1"/>
    <col min="2284" max="2284" width="12.36328125" customWidth="1"/>
    <col min="2285" max="2285" width="3.08984375" customWidth="1"/>
    <col min="2286" max="2286" width="27.453125" customWidth="1"/>
    <col min="2287" max="2306" width="0" hidden="1" customWidth="1"/>
    <col min="2307" max="2311" width="12" customWidth="1"/>
    <col min="2312" max="2315" width="11.7265625" customWidth="1"/>
    <col min="2316" max="2316" width="14.6328125" customWidth="1"/>
    <col min="2317" max="2317" width="6.7265625" customWidth="1"/>
    <col min="2318" max="2318" width="6.453125" customWidth="1"/>
    <col min="2319" max="2319" width="9" customWidth="1"/>
    <col min="2320" max="2322" width="0" hidden="1" customWidth="1"/>
    <col min="2323" max="2331" width="11.08984375" customWidth="1"/>
    <col min="2332" max="2332" width="1.6328125" customWidth="1"/>
    <col min="2540" max="2540" width="12.36328125" customWidth="1"/>
    <col min="2541" max="2541" width="3.08984375" customWidth="1"/>
    <col min="2542" max="2542" width="27.453125" customWidth="1"/>
    <col min="2543" max="2562" width="0" hidden="1" customWidth="1"/>
    <col min="2563" max="2567" width="12" customWidth="1"/>
    <col min="2568" max="2571" width="11.7265625" customWidth="1"/>
    <col min="2572" max="2572" width="14.6328125" customWidth="1"/>
    <col min="2573" max="2573" width="6.7265625" customWidth="1"/>
    <col min="2574" max="2574" width="6.453125" customWidth="1"/>
    <col min="2575" max="2575" width="9" customWidth="1"/>
    <col min="2576" max="2578" width="0" hidden="1" customWidth="1"/>
    <col min="2579" max="2587" width="11.08984375" customWidth="1"/>
    <col min="2588" max="2588" width="1.6328125" customWidth="1"/>
    <col min="2796" max="2796" width="12.36328125" customWidth="1"/>
    <col min="2797" max="2797" width="3.08984375" customWidth="1"/>
    <col min="2798" max="2798" width="27.453125" customWidth="1"/>
    <col min="2799" max="2818" width="0" hidden="1" customWidth="1"/>
    <col min="2819" max="2823" width="12" customWidth="1"/>
    <col min="2824" max="2827" width="11.7265625" customWidth="1"/>
    <col min="2828" max="2828" width="14.6328125" customWidth="1"/>
    <col min="2829" max="2829" width="6.7265625" customWidth="1"/>
    <col min="2830" max="2830" width="6.453125" customWidth="1"/>
    <col min="2831" max="2831" width="9" customWidth="1"/>
    <col min="2832" max="2834" width="0" hidden="1" customWidth="1"/>
    <col min="2835" max="2843" width="11.08984375" customWidth="1"/>
    <col min="2844" max="2844" width="1.6328125" customWidth="1"/>
    <col min="3052" max="3052" width="12.36328125" customWidth="1"/>
    <col min="3053" max="3053" width="3.08984375" customWidth="1"/>
    <col min="3054" max="3054" width="27.453125" customWidth="1"/>
    <col min="3055" max="3074" width="0" hidden="1" customWidth="1"/>
    <col min="3075" max="3079" width="12" customWidth="1"/>
    <col min="3080" max="3083" width="11.7265625" customWidth="1"/>
    <col min="3084" max="3084" width="14.6328125" customWidth="1"/>
    <col min="3085" max="3085" width="6.7265625" customWidth="1"/>
    <col min="3086" max="3086" width="6.453125" customWidth="1"/>
    <col min="3087" max="3087" width="9" customWidth="1"/>
    <col min="3088" max="3090" width="0" hidden="1" customWidth="1"/>
    <col min="3091" max="3099" width="11.08984375" customWidth="1"/>
    <col min="3100" max="3100" width="1.6328125" customWidth="1"/>
    <col min="3308" max="3308" width="12.36328125" customWidth="1"/>
    <col min="3309" max="3309" width="3.08984375" customWidth="1"/>
    <col min="3310" max="3310" width="27.453125" customWidth="1"/>
    <col min="3311" max="3330" width="0" hidden="1" customWidth="1"/>
    <col min="3331" max="3335" width="12" customWidth="1"/>
    <col min="3336" max="3339" width="11.7265625" customWidth="1"/>
    <col min="3340" max="3340" width="14.6328125" customWidth="1"/>
    <col min="3341" max="3341" width="6.7265625" customWidth="1"/>
    <col min="3342" max="3342" width="6.453125" customWidth="1"/>
    <col min="3343" max="3343" width="9" customWidth="1"/>
    <col min="3344" max="3346" width="0" hidden="1" customWidth="1"/>
    <col min="3347" max="3355" width="11.08984375" customWidth="1"/>
    <col min="3356" max="3356" width="1.6328125" customWidth="1"/>
    <col min="3564" max="3564" width="12.36328125" customWidth="1"/>
    <col min="3565" max="3565" width="3.08984375" customWidth="1"/>
    <col min="3566" max="3566" width="27.453125" customWidth="1"/>
    <col min="3567" max="3586" width="0" hidden="1" customWidth="1"/>
    <col min="3587" max="3591" width="12" customWidth="1"/>
    <col min="3592" max="3595" width="11.7265625" customWidth="1"/>
    <col min="3596" max="3596" width="14.6328125" customWidth="1"/>
    <col min="3597" max="3597" width="6.7265625" customWidth="1"/>
    <col min="3598" max="3598" width="6.453125" customWidth="1"/>
    <col min="3599" max="3599" width="9" customWidth="1"/>
    <col min="3600" max="3602" width="0" hidden="1" customWidth="1"/>
    <col min="3603" max="3611" width="11.08984375" customWidth="1"/>
    <col min="3612" max="3612" width="1.6328125" customWidth="1"/>
    <col min="3820" max="3820" width="12.36328125" customWidth="1"/>
    <col min="3821" max="3821" width="3.08984375" customWidth="1"/>
    <col min="3822" max="3822" width="27.453125" customWidth="1"/>
    <col min="3823" max="3842" width="0" hidden="1" customWidth="1"/>
    <col min="3843" max="3847" width="12" customWidth="1"/>
    <col min="3848" max="3851" width="11.7265625" customWidth="1"/>
    <col min="3852" max="3852" width="14.6328125" customWidth="1"/>
    <col min="3853" max="3853" width="6.7265625" customWidth="1"/>
    <col min="3854" max="3854" width="6.453125" customWidth="1"/>
    <col min="3855" max="3855" width="9" customWidth="1"/>
    <col min="3856" max="3858" width="0" hidden="1" customWidth="1"/>
    <col min="3859" max="3867" width="11.08984375" customWidth="1"/>
    <col min="3868" max="3868" width="1.6328125" customWidth="1"/>
    <col min="4076" max="4076" width="12.36328125" customWidth="1"/>
    <col min="4077" max="4077" width="3.08984375" customWidth="1"/>
    <col min="4078" max="4078" width="27.453125" customWidth="1"/>
    <col min="4079" max="4098" width="0" hidden="1" customWidth="1"/>
    <col min="4099" max="4103" width="12" customWidth="1"/>
    <col min="4104" max="4107" width="11.7265625" customWidth="1"/>
    <col min="4108" max="4108" width="14.6328125" customWidth="1"/>
    <col min="4109" max="4109" width="6.7265625" customWidth="1"/>
    <col min="4110" max="4110" width="6.453125" customWidth="1"/>
    <col min="4111" max="4111" width="9" customWidth="1"/>
    <col min="4112" max="4114" width="0" hidden="1" customWidth="1"/>
    <col min="4115" max="4123" width="11.08984375" customWidth="1"/>
    <col min="4124" max="4124" width="1.6328125" customWidth="1"/>
    <col min="4332" max="4332" width="12.36328125" customWidth="1"/>
    <col min="4333" max="4333" width="3.08984375" customWidth="1"/>
    <col min="4334" max="4334" width="27.453125" customWidth="1"/>
    <col min="4335" max="4354" width="0" hidden="1" customWidth="1"/>
    <col min="4355" max="4359" width="12" customWidth="1"/>
    <col min="4360" max="4363" width="11.7265625" customWidth="1"/>
    <col min="4364" max="4364" width="14.6328125" customWidth="1"/>
    <col min="4365" max="4365" width="6.7265625" customWidth="1"/>
    <col min="4366" max="4366" width="6.453125" customWidth="1"/>
    <col min="4367" max="4367" width="9" customWidth="1"/>
    <col min="4368" max="4370" width="0" hidden="1" customWidth="1"/>
    <col min="4371" max="4379" width="11.08984375" customWidth="1"/>
    <col min="4380" max="4380" width="1.6328125" customWidth="1"/>
    <col min="4588" max="4588" width="12.36328125" customWidth="1"/>
    <col min="4589" max="4589" width="3.08984375" customWidth="1"/>
    <col min="4590" max="4590" width="27.453125" customWidth="1"/>
    <col min="4591" max="4610" width="0" hidden="1" customWidth="1"/>
    <col min="4611" max="4615" width="12" customWidth="1"/>
    <col min="4616" max="4619" width="11.7265625" customWidth="1"/>
    <col min="4620" max="4620" width="14.6328125" customWidth="1"/>
    <col min="4621" max="4621" width="6.7265625" customWidth="1"/>
    <col min="4622" max="4622" width="6.453125" customWidth="1"/>
    <col min="4623" max="4623" width="9" customWidth="1"/>
    <col min="4624" max="4626" width="0" hidden="1" customWidth="1"/>
    <col min="4627" max="4635" width="11.08984375" customWidth="1"/>
    <col min="4636" max="4636" width="1.6328125" customWidth="1"/>
    <col min="4844" max="4844" width="12.36328125" customWidth="1"/>
    <col min="4845" max="4845" width="3.08984375" customWidth="1"/>
    <col min="4846" max="4846" width="27.453125" customWidth="1"/>
    <col min="4847" max="4866" width="0" hidden="1" customWidth="1"/>
    <col min="4867" max="4871" width="12" customWidth="1"/>
    <col min="4872" max="4875" width="11.7265625" customWidth="1"/>
    <col min="4876" max="4876" width="14.6328125" customWidth="1"/>
    <col min="4877" max="4877" width="6.7265625" customWidth="1"/>
    <col min="4878" max="4878" width="6.453125" customWidth="1"/>
    <col min="4879" max="4879" width="9" customWidth="1"/>
    <col min="4880" max="4882" width="0" hidden="1" customWidth="1"/>
    <col min="4883" max="4891" width="11.08984375" customWidth="1"/>
    <col min="4892" max="4892" width="1.6328125" customWidth="1"/>
    <col min="5100" max="5100" width="12.36328125" customWidth="1"/>
    <col min="5101" max="5101" width="3.08984375" customWidth="1"/>
    <col min="5102" max="5102" width="27.453125" customWidth="1"/>
    <col min="5103" max="5122" width="0" hidden="1" customWidth="1"/>
    <col min="5123" max="5127" width="12" customWidth="1"/>
    <col min="5128" max="5131" width="11.7265625" customWidth="1"/>
    <col min="5132" max="5132" width="14.6328125" customWidth="1"/>
    <col min="5133" max="5133" width="6.7265625" customWidth="1"/>
    <col min="5134" max="5134" width="6.453125" customWidth="1"/>
    <col min="5135" max="5135" width="9" customWidth="1"/>
    <col min="5136" max="5138" width="0" hidden="1" customWidth="1"/>
    <col min="5139" max="5147" width="11.08984375" customWidth="1"/>
    <col min="5148" max="5148" width="1.6328125" customWidth="1"/>
    <col min="5356" max="5356" width="12.36328125" customWidth="1"/>
    <col min="5357" max="5357" width="3.08984375" customWidth="1"/>
    <col min="5358" max="5358" width="27.453125" customWidth="1"/>
    <col min="5359" max="5378" width="0" hidden="1" customWidth="1"/>
    <col min="5379" max="5383" width="12" customWidth="1"/>
    <col min="5384" max="5387" width="11.7265625" customWidth="1"/>
    <col min="5388" max="5388" width="14.6328125" customWidth="1"/>
    <col min="5389" max="5389" width="6.7265625" customWidth="1"/>
    <col min="5390" max="5390" width="6.453125" customWidth="1"/>
    <col min="5391" max="5391" width="9" customWidth="1"/>
    <col min="5392" max="5394" width="0" hidden="1" customWidth="1"/>
    <col min="5395" max="5403" width="11.08984375" customWidth="1"/>
    <col min="5404" max="5404" width="1.6328125" customWidth="1"/>
    <col min="5612" max="5612" width="12.36328125" customWidth="1"/>
    <col min="5613" max="5613" width="3.08984375" customWidth="1"/>
    <col min="5614" max="5614" width="27.453125" customWidth="1"/>
    <col min="5615" max="5634" width="0" hidden="1" customWidth="1"/>
    <col min="5635" max="5639" width="12" customWidth="1"/>
    <col min="5640" max="5643" width="11.7265625" customWidth="1"/>
    <col min="5644" max="5644" width="14.6328125" customWidth="1"/>
    <col min="5645" max="5645" width="6.7265625" customWidth="1"/>
    <col min="5646" max="5646" width="6.453125" customWidth="1"/>
    <col min="5647" max="5647" width="9" customWidth="1"/>
    <col min="5648" max="5650" width="0" hidden="1" customWidth="1"/>
    <col min="5651" max="5659" width="11.08984375" customWidth="1"/>
    <col min="5660" max="5660" width="1.6328125" customWidth="1"/>
    <col min="5868" max="5868" width="12.36328125" customWidth="1"/>
    <col min="5869" max="5869" width="3.08984375" customWidth="1"/>
    <col min="5870" max="5870" width="27.453125" customWidth="1"/>
    <col min="5871" max="5890" width="0" hidden="1" customWidth="1"/>
    <col min="5891" max="5895" width="12" customWidth="1"/>
    <col min="5896" max="5899" width="11.7265625" customWidth="1"/>
    <col min="5900" max="5900" width="14.6328125" customWidth="1"/>
    <col min="5901" max="5901" width="6.7265625" customWidth="1"/>
    <col min="5902" max="5902" width="6.453125" customWidth="1"/>
    <col min="5903" max="5903" width="9" customWidth="1"/>
    <col min="5904" max="5906" width="0" hidden="1" customWidth="1"/>
    <col min="5907" max="5915" width="11.08984375" customWidth="1"/>
    <col min="5916" max="5916" width="1.6328125" customWidth="1"/>
    <col min="6124" max="6124" width="12.36328125" customWidth="1"/>
    <col min="6125" max="6125" width="3.08984375" customWidth="1"/>
    <col min="6126" max="6126" width="27.453125" customWidth="1"/>
    <col min="6127" max="6146" width="0" hidden="1" customWidth="1"/>
    <col min="6147" max="6151" width="12" customWidth="1"/>
    <col min="6152" max="6155" width="11.7265625" customWidth="1"/>
    <col min="6156" max="6156" width="14.6328125" customWidth="1"/>
    <col min="6157" max="6157" width="6.7265625" customWidth="1"/>
    <col min="6158" max="6158" width="6.453125" customWidth="1"/>
    <col min="6159" max="6159" width="9" customWidth="1"/>
    <col min="6160" max="6162" width="0" hidden="1" customWidth="1"/>
    <col min="6163" max="6171" width="11.08984375" customWidth="1"/>
    <col min="6172" max="6172" width="1.6328125" customWidth="1"/>
    <col min="6380" max="6380" width="12.36328125" customWidth="1"/>
    <col min="6381" max="6381" width="3.08984375" customWidth="1"/>
    <col min="6382" max="6382" width="27.453125" customWidth="1"/>
    <col min="6383" max="6402" width="0" hidden="1" customWidth="1"/>
    <col min="6403" max="6407" width="12" customWidth="1"/>
    <col min="6408" max="6411" width="11.7265625" customWidth="1"/>
    <col min="6412" max="6412" width="14.6328125" customWidth="1"/>
    <col min="6413" max="6413" width="6.7265625" customWidth="1"/>
    <col min="6414" max="6414" width="6.453125" customWidth="1"/>
    <col min="6415" max="6415" width="9" customWidth="1"/>
    <col min="6416" max="6418" width="0" hidden="1" customWidth="1"/>
    <col min="6419" max="6427" width="11.08984375" customWidth="1"/>
    <col min="6428" max="6428" width="1.6328125" customWidth="1"/>
    <col min="6636" max="6636" width="12.36328125" customWidth="1"/>
    <col min="6637" max="6637" width="3.08984375" customWidth="1"/>
    <col min="6638" max="6638" width="27.453125" customWidth="1"/>
    <col min="6639" max="6658" width="0" hidden="1" customWidth="1"/>
    <col min="6659" max="6663" width="12" customWidth="1"/>
    <col min="6664" max="6667" width="11.7265625" customWidth="1"/>
    <col min="6668" max="6668" width="14.6328125" customWidth="1"/>
    <col min="6669" max="6669" width="6.7265625" customWidth="1"/>
    <col min="6670" max="6670" width="6.453125" customWidth="1"/>
    <col min="6671" max="6671" width="9" customWidth="1"/>
    <col min="6672" max="6674" width="0" hidden="1" customWidth="1"/>
    <col min="6675" max="6683" width="11.08984375" customWidth="1"/>
    <col min="6684" max="6684" width="1.6328125" customWidth="1"/>
    <col min="6892" max="6892" width="12.36328125" customWidth="1"/>
    <col min="6893" max="6893" width="3.08984375" customWidth="1"/>
    <col min="6894" max="6894" width="27.453125" customWidth="1"/>
    <col min="6895" max="6914" width="0" hidden="1" customWidth="1"/>
    <col min="6915" max="6919" width="12" customWidth="1"/>
    <col min="6920" max="6923" width="11.7265625" customWidth="1"/>
    <col min="6924" max="6924" width="14.6328125" customWidth="1"/>
    <col min="6925" max="6925" width="6.7265625" customWidth="1"/>
    <col min="6926" max="6926" width="6.453125" customWidth="1"/>
    <col min="6927" max="6927" width="9" customWidth="1"/>
    <col min="6928" max="6930" width="0" hidden="1" customWidth="1"/>
    <col min="6931" max="6939" width="11.08984375" customWidth="1"/>
    <col min="6940" max="6940" width="1.6328125" customWidth="1"/>
    <col min="7148" max="7148" width="12.36328125" customWidth="1"/>
    <col min="7149" max="7149" width="3.08984375" customWidth="1"/>
    <col min="7150" max="7150" width="27.453125" customWidth="1"/>
    <col min="7151" max="7170" width="0" hidden="1" customWidth="1"/>
    <col min="7171" max="7175" width="12" customWidth="1"/>
    <col min="7176" max="7179" width="11.7265625" customWidth="1"/>
    <col min="7180" max="7180" width="14.6328125" customWidth="1"/>
    <col min="7181" max="7181" width="6.7265625" customWidth="1"/>
    <col min="7182" max="7182" width="6.453125" customWidth="1"/>
    <col min="7183" max="7183" width="9" customWidth="1"/>
    <col min="7184" max="7186" width="0" hidden="1" customWidth="1"/>
    <col min="7187" max="7195" width="11.08984375" customWidth="1"/>
    <col min="7196" max="7196" width="1.6328125" customWidth="1"/>
    <col min="7404" max="7404" width="12.36328125" customWidth="1"/>
    <col min="7405" max="7405" width="3.08984375" customWidth="1"/>
    <col min="7406" max="7406" width="27.453125" customWidth="1"/>
    <col min="7407" max="7426" width="0" hidden="1" customWidth="1"/>
    <col min="7427" max="7431" width="12" customWidth="1"/>
    <col min="7432" max="7435" width="11.7265625" customWidth="1"/>
    <col min="7436" max="7436" width="14.6328125" customWidth="1"/>
    <col min="7437" max="7437" width="6.7265625" customWidth="1"/>
    <col min="7438" max="7438" width="6.453125" customWidth="1"/>
    <col min="7439" max="7439" width="9" customWidth="1"/>
    <col min="7440" max="7442" width="0" hidden="1" customWidth="1"/>
    <col min="7443" max="7451" width="11.08984375" customWidth="1"/>
    <col min="7452" max="7452" width="1.6328125" customWidth="1"/>
    <col min="7660" max="7660" width="12.36328125" customWidth="1"/>
    <col min="7661" max="7661" width="3.08984375" customWidth="1"/>
    <col min="7662" max="7662" width="27.453125" customWidth="1"/>
    <col min="7663" max="7682" width="0" hidden="1" customWidth="1"/>
    <col min="7683" max="7687" width="12" customWidth="1"/>
    <col min="7688" max="7691" width="11.7265625" customWidth="1"/>
    <col min="7692" max="7692" width="14.6328125" customWidth="1"/>
    <col min="7693" max="7693" width="6.7265625" customWidth="1"/>
    <col min="7694" max="7694" width="6.453125" customWidth="1"/>
    <col min="7695" max="7695" width="9" customWidth="1"/>
    <col min="7696" max="7698" width="0" hidden="1" customWidth="1"/>
    <col min="7699" max="7707" width="11.08984375" customWidth="1"/>
    <col min="7708" max="7708" width="1.6328125" customWidth="1"/>
    <col min="7916" max="7916" width="12.36328125" customWidth="1"/>
    <col min="7917" max="7917" width="3.08984375" customWidth="1"/>
    <col min="7918" max="7918" width="27.453125" customWidth="1"/>
    <col min="7919" max="7938" width="0" hidden="1" customWidth="1"/>
    <col min="7939" max="7943" width="12" customWidth="1"/>
    <col min="7944" max="7947" width="11.7265625" customWidth="1"/>
    <col min="7948" max="7948" width="14.6328125" customWidth="1"/>
    <col min="7949" max="7949" width="6.7265625" customWidth="1"/>
    <col min="7950" max="7950" width="6.453125" customWidth="1"/>
    <col min="7951" max="7951" width="9" customWidth="1"/>
    <col min="7952" max="7954" width="0" hidden="1" customWidth="1"/>
    <col min="7955" max="7963" width="11.08984375" customWidth="1"/>
    <col min="7964" max="7964" width="1.6328125" customWidth="1"/>
    <col min="8172" max="8172" width="12.36328125" customWidth="1"/>
    <col min="8173" max="8173" width="3.08984375" customWidth="1"/>
    <col min="8174" max="8174" width="27.453125" customWidth="1"/>
    <col min="8175" max="8194" width="0" hidden="1" customWidth="1"/>
    <col min="8195" max="8199" width="12" customWidth="1"/>
    <col min="8200" max="8203" width="11.7265625" customWidth="1"/>
    <col min="8204" max="8204" width="14.6328125" customWidth="1"/>
    <col min="8205" max="8205" width="6.7265625" customWidth="1"/>
    <col min="8206" max="8206" width="6.453125" customWidth="1"/>
    <col min="8207" max="8207" width="9" customWidth="1"/>
    <col min="8208" max="8210" width="0" hidden="1" customWidth="1"/>
    <col min="8211" max="8219" width="11.08984375" customWidth="1"/>
    <col min="8220" max="8220" width="1.6328125" customWidth="1"/>
    <col min="8428" max="8428" width="12.36328125" customWidth="1"/>
    <col min="8429" max="8429" width="3.08984375" customWidth="1"/>
    <col min="8430" max="8430" width="27.453125" customWidth="1"/>
    <col min="8431" max="8450" width="0" hidden="1" customWidth="1"/>
    <col min="8451" max="8455" width="12" customWidth="1"/>
    <col min="8456" max="8459" width="11.7265625" customWidth="1"/>
    <col min="8460" max="8460" width="14.6328125" customWidth="1"/>
    <col min="8461" max="8461" width="6.7265625" customWidth="1"/>
    <col min="8462" max="8462" width="6.453125" customWidth="1"/>
    <col min="8463" max="8463" width="9" customWidth="1"/>
    <col min="8464" max="8466" width="0" hidden="1" customWidth="1"/>
    <col min="8467" max="8475" width="11.08984375" customWidth="1"/>
    <col min="8476" max="8476" width="1.6328125" customWidth="1"/>
    <col min="8684" max="8684" width="12.36328125" customWidth="1"/>
    <col min="8685" max="8685" width="3.08984375" customWidth="1"/>
    <col min="8686" max="8686" width="27.453125" customWidth="1"/>
    <col min="8687" max="8706" width="0" hidden="1" customWidth="1"/>
    <col min="8707" max="8711" width="12" customWidth="1"/>
    <col min="8712" max="8715" width="11.7265625" customWidth="1"/>
    <col min="8716" max="8716" width="14.6328125" customWidth="1"/>
    <col min="8717" max="8717" width="6.7265625" customWidth="1"/>
    <col min="8718" max="8718" width="6.453125" customWidth="1"/>
    <col min="8719" max="8719" width="9" customWidth="1"/>
    <col min="8720" max="8722" width="0" hidden="1" customWidth="1"/>
    <col min="8723" max="8731" width="11.08984375" customWidth="1"/>
    <col min="8732" max="8732" width="1.6328125" customWidth="1"/>
    <col min="8940" max="8940" width="12.36328125" customWidth="1"/>
    <col min="8941" max="8941" width="3.08984375" customWidth="1"/>
    <col min="8942" max="8942" width="27.453125" customWidth="1"/>
    <col min="8943" max="8962" width="0" hidden="1" customWidth="1"/>
    <col min="8963" max="8967" width="12" customWidth="1"/>
    <col min="8968" max="8971" width="11.7265625" customWidth="1"/>
    <col min="8972" max="8972" width="14.6328125" customWidth="1"/>
    <col min="8973" max="8973" width="6.7265625" customWidth="1"/>
    <col min="8974" max="8974" width="6.453125" customWidth="1"/>
    <col min="8975" max="8975" width="9" customWidth="1"/>
    <col min="8976" max="8978" width="0" hidden="1" customWidth="1"/>
    <col min="8979" max="8987" width="11.08984375" customWidth="1"/>
    <col min="8988" max="8988" width="1.6328125" customWidth="1"/>
    <col min="9196" max="9196" width="12.36328125" customWidth="1"/>
    <col min="9197" max="9197" width="3.08984375" customWidth="1"/>
    <col min="9198" max="9198" width="27.453125" customWidth="1"/>
    <col min="9199" max="9218" width="0" hidden="1" customWidth="1"/>
    <col min="9219" max="9223" width="12" customWidth="1"/>
    <col min="9224" max="9227" width="11.7265625" customWidth="1"/>
    <col min="9228" max="9228" width="14.6328125" customWidth="1"/>
    <col min="9229" max="9229" width="6.7265625" customWidth="1"/>
    <col min="9230" max="9230" width="6.453125" customWidth="1"/>
    <col min="9231" max="9231" width="9" customWidth="1"/>
    <col min="9232" max="9234" width="0" hidden="1" customWidth="1"/>
    <col min="9235" max="9243" width="11.08984375" customWidth="1"/>
    <col min="9244" max="9244" width="1.6328125" customWidth="1"/>
    <col min="9452" max="9452" width="12.36328125" customWidth="1"/>
    <col min="9453" max="9453" width="3.08984375" customWidth="1"/>
    <col min="9454" max="9454" width="27.453125" customWidth="1"/>
    <col min="9455" max="9474" width="0" hidden="1" customWidth="1"/>
    <col min="9475" max="9479" width="12" customWidth="1"/>
    <col min="9480" max="9483" width="11.7265625" customWidth="1"/>
    <col min="9484" max="9484" width="14.6328125" customWidth="1"/>
    <col min="9485" max="9485" width="6.7265625" customWidth="1"/>
    <col min="9486" max="9486" width="6.453125" customWidth="1"/>
    <col min="9487" max="9487" width="9" customWidth="1"/>
    <col min="9488" max="9490" width="0" hidden="1" customWidth="1"/>
    <col min="9491" max="9499" width="11.08984375" customWidth="1"/>
    <col min="9500" max="9500" width="1.6328125" customWidth="1"/>
    <col min="9708" max="9708" width="12.36328125" customWidth="1"/>
    <col min="9709" max="9709" width="3.08984375" customWidth="1"/>
    <col min="9710" max="9710" width="27.453125" customWidth="1"/>
    <col min="9711" max="9730" width="0" hidden="1" customWidth="1"/>
    <col min="9731" max="9735" width="12" customWidth="1"/>
    <col min="9736" max="9739" width="11.7265625" customWidth="1"/>
    <col min="9740" max="9740" width="14.6328125" customWidth="1"/>
    <col min="9741" max="9741" width="6.7265625" customWidth="1"/>
    <col min="9742" max="9742" width="6.453125" customWidth="1"/>
    <col min="9743" max="9743" width="9" customWidth="1"/>
    <col min="9744" max="9746" width="0" hidden="1" customWidth="1"/>
    <col min="9747" max="9755" width="11.08984375" customWidth="1"/>
    <col min="9756" max="9756" width="1.6328125" customWidth="1"/>
    <col min="9964" max="9964" width="12.36328125" customWidth="1"/>
    <col min="9965" max="9965" width="3.08984375" customWidth="1"/>
    <col min="9966" max="9966" width="27.453125" customWidth="1"/>
    <col min="9967" max="9986" width="0" hidden="1" customWidth="1"/>
    <col min="9987" max="9991" width="12" customWidth="1"/>
    <col min="9992" max="9995" width="11.7265625" customWidth="1"/>
    <col min="9996" max="9996" width="14.6328125" customWidth="1"/>
    <col min="9997" max="9997" width="6.7265625" customWidth="1"/>
    <col min="9998" max="9998" width="6.453125" customWidth="1"/>
    <col min="9999" max="9999" width="9" customWidth="1"/>
    <col min="10000" max="10002" width="0" hidden="1" customWidth="1"/>
    <col min="10003" max="10011" width="11.08984375" customWidth="1"/>
    <col min="10012" max="10012" width="1.6328125" customWidth="1"/>
    <col min="10220" max="10220" width="12.36328125" customWidth="1"/>
    <col min="10221" max="10221" width="3.08984375" customWidth="1"/>
    <col min="10222" max="10222" width="27.453125" customWidth="1"/>
    <col min="10223" max="10242" width="0" hidden="1" customWidth="1"/>
    <col min="10243" max="10247" width="12" customWidth="1"/>
    <col min="10248" max="10251" width="11.7265625" customWidth="1"/>
    <col min="10252" max="10252" width="14.6328125" customWidth="1"/>
    <col min="10253" max="10253" width="6.7265625" customWidth="1"/>
    <col min="10254" max="10254" width="6.453125" customWidth="1"/>
    <col min="10255" max="10255" width="9" customWidth="1"/>
    <col min="10256" max="10258" width="0" hidden="1" customWidth="1"/>
    <col min="10259" max="10267" width="11.08984375" customWidth="1"/>
    <col min="10268" max="10268" width="1.6328125" customWidth="1"/>
    <col min="10476" max="10476" width="12.36328125" customWidth="1"/>
    <col min="10477" max="10477" width="3.08984375" customWidth="1"/>
    <col min="10478" max="10478" width="27.453125" customWidth="1"/>
    <col min="10479" max="10498" width="0" hidden="1" customWidth="1"/>
    <col min="10499" max="10503" width="12" customWidth="1"/>
    <col min="10504" max="10507" width="11.7265625" customWidth="1"/>
    <col min="10508" max="10508" width="14.6328125" customWidth="1"/>
    <col min="10509" max="10509" width="6.7265625" customWidth="1"/>
    <col min="10510" max="10510" width="6.453125" customWidth="1"/>
    <col min="10511" max="10511" width="9" customWidth="1"/>
    <col min="10512" max="10514" width="0" hidden="1" customWidth="1"/>
    <col min="10515" max="10523" width="11.08984375" customWidth="1"/>
    <col min="10524" max="10524" width="1.6328125" customWidth="1"/>
    <col min="10732" max="10732" width="12.36328125" customWidth="1"/>
    <col min="10733" max="10733" width="3.08984375" customWidth="1"/>
    <col min="10734" max="10734" width="27.453125" customWidth="1"/>
    <col min="10735" max="10754" width="0" hidden="1" customWidth="1"/>
    <col min="10755" max="10759" width="12" customWidth="1"/>
    <col min="10760" max="10763" width="11.7265625" customWidth="1"/>
    <col min="10764" max="10764" width="14.6328125" customWidth="1"/>
    <col min="10765" max="10765" width="6.7265625" customWidth="1"/>
    <col min="10766" max="10766" width="6.453125" customWidth="1"/>
    <col min="10767" max="10767" width="9" customWidth="1"/>
    <col min="10768" max="10770" width="0" hidden="1" customWidth="1"/>
    <col min="10771" max="10779" width="11.08984375" customWidth="1"/>
    <col min="10780" max="10780" width="1.6328125" customWidth="1"/>
    <col min="10988" max="10988" width="12.36328125" customWidth="1"/>
    <col min="10989" max="10989" width="3.08984375" customWidth="1"/>
    <col min="10990" max="10990" width="27.453125" customWidth="1"/>
    <col min="10991" max="11010" width="0" hidden="1" customWidth="1"/>
    <col min="11011" max="11015" width="12" customWidth="1"/>
    <col min="11016" max="11019" width="11.7265625" customWidth="1"/>
    <col min="11020" max="11020" width="14.6328125" customWidth="1"/>
    <col min="11021" max="11021" width="6.7265625" customWidth="1"/>
    <col min="11022" max="11022" width="6.453125" customWidth="1"/>
    <col min="11023" max="11023" width="9" customWidth="1"/>
    <col min="11024" max="11026" width="0" hidden="1" customWidth="1"/>
    <col min="11027" max="11035" width="11.08984375" customWidth="1"/>
    <col min="11036" max="11036" width="1.6328125" customWidth="1"/>
    <col min="11244" max="11244" width="12.36328125" customWidth="1"/>
    <col min="11245" max="11245" width="3.08984375" customWidth="1"/>
    <col min="11246" max="11246" width="27.453125" customWidth="1"/>
    <col min="11247" max="11266" width="0" hidden="1" customWidth="1"/>
    <col min="11267" max="11271" width="12" customWidth="1"/>
    <col min="11272" max="11275" width="11.7265625" customWidth="1"/>
    <col min="11276" max="11276" width="14.6328125" customWidth="1"/>
    <col min="11277" max="11277" width="6.7265625" customWidth="1"/>
    <col min="11278" max="11278" width="6.453125" customWidth="1"/>
    <col min="11279" max="11279" width="9" customWidth="1"/>
    <col min="11280" max="11282" width="0" hidden="1" customWidth="1"/>
    <col min="11283" max="11291" width="11.08984375" customWidth="1"/>
    <col min="11292" max="11292" width="1.6328125" customWidth="1"/>
    <col min="11500" max="11500" width="12.36328125" customWidth="1"/>
    <col min="11501" max="11501" width="3.08984375" customWidth="1"/>
    <col min="11502" max="11502" width="27.453125" customWidth="1"/>
    <col min="11503" max="11522" width="0" hidden="1" customWidth="1"/>
    <col min="11523" max="11527" width="12" customWidth="1"/>
    <col min="11528" max="11531" width="11.7265625" customWidth="1"/>
    <col min="11532" max="11532" width="14.6328125" customWidth="1"/>
    <col min="11533" max="11533" width="6.7265625" customWidth="1"/>
    <col min="11534" max="11534" width="6.453125" customWidth="1"/>
    <col min="11535" max="11535" width="9" customWidth="1"/>
    <col min="11536" max="11538" width="0" hidden="1" customWidth="1"/>
    <col min="11539" max="11547" width="11.08984375" customWidth="1"/>
    <col min="11548" max="11548" width="1.6328125" customWidth="1"/>
    <col min="11756" max="11756" width="12.36328125" customWidth="1"/>
    <col min="11757" max="11757" width="3.08984375" customWidth="1"/>
    <col min="11758" max="11758" width="27.453125" customWidth="1"/>
    <col min="11759" max="11778" width="0" hidden="1" customWidth="1"/>
    <col min="11779" max="11783" width="12" customWidth="1"/>
    <col min="11784" max="11787" width="11.7265625" customWidth="1"/>
    <col min="11788" max="11788" width="14.6328125" customWidth="1"/>
    <col min="11789" max="11789" width="6.7265625" customWidth="1"/>
    <col min="11790" max="11790" width="6.453125" customWidth="1"/>
    <col min="11791" max="11791" width="9" customWidth="1"/>
    <col min="11792" max="11794" width="0" hidden="1" customWidth="1"/>
    <col min="11795" max="11803" width="11.08984375" customWidth="1"/>
    <col min="11804" max="11804" width="1.6328125" customWidth="1"/>
    <col min="12012" max="12012" width="12.36328125" customWidth="1"/>
    <col min="12013" max="12013" width="3.08984375" customWidth="1"/>
    <col min="12014" max="12014" width="27.453125" customWidth="1"/>
    <col min="12015" max="12034" width="0" hidden="1" customWidth="1"/>
    <col min="12035" max="12039" width="12" customWidth="1"/>
    <col min="12040" max="12043" width="11.7265625" customWidth="1"/>
    <col min="12044" max="12044" width="14.6328125" customWidth="1"/>
    <col min="12045" max="12045" width="6.7265625" customWidth="1"/>
    <col min="12046" max="12046" width="6.453125" customWidth="1"/>
    <col min="12047" max="12047" width="9" customWidth="1"/>
    <col min="12048" max="12050" width="0" hidden="1" customWidth="1"/>
    <col min="12051" max="12059" width="11.08984375" customWidth="1"/>
    <col min="12060" max="12060" width="1.6328125" customWidth="1"/>
    <col min="12268" max="12268" width="12.36328125" customWidth="1"/>
    <col min="12269" max="12269" width="3.08984375" customWidth="1"/>
    <col min="12270" max="12270" width="27.453125" customWidth="1"/>
    <col min="12271" max="12290" width="0" hidden="1" customWidth="1"/>
    <col min="12291" max="12295" width="12" customWidth="1"/>
    <col min="12296" max="12299" width="11.7265625" customWidth="1"/>
    <col min="12300" max="12300" width="14.6328125" customWidth="1"/>
    <col min="12301" max="12301" width="6.7265625" customWidth="1"/>
    <col min="12302" max="12302" width="6.453125" customWidth="1"/>
    <col min="12303" max="12303" width="9" customWidth="1"/>
    <col min="12304" max="12306" width="0" hidden="1" customWidth="1"/>
    <col min="12307" max="12315" width="11.08984375" customWidth="1"/>
    <col min="12316" max="12316" width="1.6328125" customWidth="1"/>
    <col min="12524" max="12524" width="12.36328125" customWidth="1"/>
    <col min="12525" max="12525" width="3.08984375" customWidth="1"/>
    <col min="12526" max="12526" width="27.453125" customWidth="1"/>
    <col min="12527" max="12546" width="0" hidden="1" customWidth="1"/>
    <col min="12547" max="12551" width="12" customWidth="1"/>
    <col min="12552" max="12555" width="11.7265625" customWidth="1"/>
    <col min="12556" max="12556" width="14.6328125" customWidth="1"/>
    <col min="12557" max="12557" width="6.7265625" customWidth="1"/>
    <col min="12558" max="12558" width="6.453125" customWidth="1"/>
    <col min="12559" max="12559" width="9" customWidth="1"/>
    <col min="12560" max="12562" width="0" hidden="1" customWidth="1"/>
    <col min="12563" max="12571" width="11.08984375" customWidth="1"/>
    <col min="12572" max="12572" width="1.6328125" customWidth="1"/>
    <col min="12780" max="12780" width="12.36328125" customWidth="1"/>
    <col min="12781" max="12781" width="3.08984375" customWidth="1"/>
    <col min="12782" max="12782" width="27.453125" customWidth="1"/>
    <col min="12783" max="12802" width="0" hidden="1" customWidth="1"/>
    <col min="12803" max="12807" width="12" customWidth="1"/>
    <col min="12808" max="12811" width="11.7265625" customWidth="1"/>
    <col min="12812" max="12812" width="14.6328125" customWidth="1"/>
    <col min="12813" max="12813" width="6.7265625" customWidth="1"/>
    <col min="12814" max="12814" width="6.453125" customWidth="1"/>
    <col min="12815" max="12815" width="9" customWidth="1"/>
    <col min="12816" max="12818" width="0" hidden="1" customWidth="1"/>
    <col min="12819" max="12827" width="11.08984375" customWidth="1"/>
    <col min="12828" max="12828" width="1.6328125" customWidth="1"/>
    <col min="13036" max="13036" width="12.36328125" customWidth="1"/>
    <col min="13037" max="13037" width="3.08984375" customWidth="1"/>
    <col min="13038" max="13038" width="27.453125" customWidth="1"/>
    <col min="13039" max="13058" width="0" hidden="1" customWidth="1"/>
    <col min="13059" max="13063" width="12" customWidth="1"/>
    <col min="13064" max="13067" width="11.7265625" customWidth="1"/>
    <col min="13068" max="13068" width="14.6328125" customWidth="1"/>
    <col min="13069" max="13069" width="6.7265625" customWidth="1"/>
    <col min="13070" max="13070" width="6.453125" customWidth="1"/>
    <col min="13071" max="13071" width="9" customWidth="1"/>
    <col min="13072" max="13074" width="0" hidden="1" customWidth="1"/>
    <col min="13075" max="13083" width="11.08984375" customWidth="1"/>
    <col min="13084" max="13084" width="1.6328125" customWidth="1"/>
    <col min="13292" max="13292" width="12.36328125" customWidth="1"/>
    <col min="13293" max="13293" width="3.08984375" customWidth="1"/>
    <col min="13294" max="13294" width="27.453125" customWidth="1"/>
    <col min="13295" max="13314" width="0" hidden="1" customWidth="1"/>
    <col min="13315" max="13319" width="12" customWidth="1"/>
    <col min="13320" max="13323" width="11.7265625" customWidth="1"/>
    <col min="13324" max="13324" width="14.6328125" customWidth="1"/>
    <col min="13325" max="13325" width="6.7265625" customWidth="1"/>
    <col min="13326" max="13326" width="6.453125" customWidth="1"/>
    <col min="13327" max="13327" width="9" customWidth="1"/>
    <col min="13328" max="13330" width="0" hidden="1" customWidth="1"/>
    <col min="13331" max="13339" width="11.08984375" customWidth="1"/>
    <col min="13340" max="13340" width="1.6328125" customWidth="1"/>
    <col min="13548" max="13548" width="12.36328125" customWidth="1"/>
    <col min="13549" max="13549" width="3.08984375" customWidth="1"/>
    <col min="13550" max="13550" width="27.453125" customWidth="1"/>
    <col min="13551" max="13570" width="0" hidden="1" customWidth="1"/>
    <col min="13571" max="13575" width="12" customWidth="1"/>
    <col min="13576" max="13579" width="11.7265625" customWidth="1"/>
    <col min="13580" max="13580" width="14.6328125" customWidth="1"/>
    <col min="13581" max="13581" width="6.7265625" customWidth="1"/>
    <col min="13582" max="13582" width="6.453125" customWidth="1"/>
    <col min="13583" max="13583" width="9" customWidth="1"/>
    <col min="13584" max="13586" width="0" hidden="1" customWidth="1"/>
    <col min="13587" max="13595" width="11.08984375" customWidth="1"/>
    <col min="13596" max="13596" width="1.6328125" customWidth="1"/>
    <col min="13804" max="13804" width="12.36328125" customWidth="1"/>
    <col min="13805" max="13805" width="3.08984375" customWidth="1"/>
    <col min="13806" max="13806" width="27.453125" customWidth="1"/>
    <col min="13807" max="13826" width="0" hidden="1" customWidth="1"/>
    <col min="13827" max="13831" width="12" customWidth="1"/>
    <col min="13832" max="13835" width="11.7265625" customWidth="1"/>
    <col min="13836" max="13836" width="14.6328125" customWidth="1"/>
    <col min="13837" max="13837" width="6.7265625" customWidth="1"/>
    <col min="13838" max="13838" width="6.453125" customWidth="1"/>
    <col min="13839" max="13839" width="9" customWidth="1"/>
    <col min="13840" max="13842" width="0" hidden="1" customWidth="1"/>
    <col min="13843" max="13851" width="11.08984375" customWidth="1"/>
    <col min="13852" max="13852" width="1.6328125" customWidth="1"/>
    <col min="14060" max="14060" width="12.36328125" customWidth="1"/>
    <col min="14061" max="14061" width="3.08984375" customWidth="1"/>
    <col min="14062" max="14062" width="27.453125" customWidth="1"/>
    <col min="14063" max="14082" width="0" hidden="1" customWidth="1"/>
    <col min="14083" max="14087" width="12" customWidth="1"/>
    <col min="14088" max="14091" width="11.7265625" customWidth="1"/>
    <col min="14092" max="14092" width="14.6328125" customWidth="1"/>
    <col min="14093" max="14093" width="6.7265625" customWidth="1"/>
    <col min="14094" max="14094" width="6.453125" customWidth="1"/>
    <col min="14095" max="14095" width="9" customWidth="1"/>
    <col min="14096" max="14098" width="0" hidden="1" customWidth="1"/>
    <col min="14099" max="14107" width="11.08984375" customWidth="1"/>
    <col min="14108" max="14108" width="1.6328125" customWidth="1"/>
    <col min="14316" max="14316" width="12.36328125" customWidth="1"/>
    <col min="14317" max="14317" width="3.08984375" customWidth="1"/>
    <col min="14318" max="14318" width="27.453125" customWidth="1"/>
    <col min="14319" max="14338" width="0" hidden="1" customWidth="1"/>
    <col min="14339" max="14343" width="12" customWidth="1"/>
    <col min="14344" max="14347" width="11.7265625" customWidth="1"/>
    <col min="14348" max="14348" width="14.6328125" customWidth="1"/>
    <col min="14349" max="14349" width="6.7265625" customWidth="1"/>
    <col min="14350" max="14350" width="6.453125" customWidth="1"/>
    <col min="14351" max="14351" width="9" customWidth="1"/>
    <col min="14352" max="14354" width="0" hidden="1" customWidth="1"/>
    <col min="14355" max="14363" width="11.08984375" customWidth="1"/>
    <col min="14364" max="14364" width="1.6328125" customWidth="1"/>
    <col min="14572" max="14572" width="12.36328125" customWidth="1"/>
    <col min="14573" max="14573" width="3.08984375" customWidth="1"/>
    <col min="14574" max="14574" width="27.453125" customWidth="1"/>
    <col min="14575" max="14594" width="0" hidden="1" customWidth="1"/>
    <col min="14595" max="14599" width="12" customWidth="1"/>
    <col min="14600" max="14603" width="11.7265625" customWidth="1"/>
    <col min="14604" max="14604" width="14.6328125" customWidth="1"/>
    <col min="14605" max="14605" width="6.7265625" customWidth="1"/>
    <col min="14606" max="14606" width="6.453125" customWidth="1"/>
    <col min="14607" max="14607" width="9" customWidth="1"/>
    <col min="14608" max="14610" width="0" hidden="1" customWidth="1"/>
    <col min="14611" max="14619" width="11.08984375" customWidth="1"/>
    <col min="14620" max="14620" width="1.6328125" customWidth="1"/>
    <col min="14828" max="14828" width="12.36328125" customWidth="1"/>
    <col min="14829" max="14829" width="3.08984375" customWidth="1"/>
    <col min="14830" max="14830" width="27.453125" customWidth="1"/>
    <col min="14831" max="14850" width="0" hidden="1" customWidth="1"/>
    <col min="14851" max="14855" width="12" customWidth="1"/>
    <col min="14856" max="14859" width="11.7265625" customWidth="1"/>
    <col min="14860" max="14860" width="14.6328125" customWidth="1"/>
    <col min="14861" max="14861" width="6.7265625" customWidth="1"/>
    <col min="14862" max="14862" width="6.453125" customWidth="1"/>
    <col min="14863" max="14863" width="9" customWidth="1"/>
    <col min="14864" max="14866" width="0" hidden="1" customWidth="1"/>
    <col min="14867" max="14875" width="11.08984375" customWidth="1"/>
    <col min="14876" max="14876" width="1.6328125" customWidth="1"/>
    <col min="15084" max="15084" width="12.36328125" customWidth="1"/>
    <col min="15085" max="15085" width="3.08984375" customWidth="1"/>
    <col min="15086" max="15086" width="27.453125" customWidth="1"/>
    <col min="15087" max="15106" width="0" hidden="1" customWidth="1"/>
    <col min="15107" max="15111" width="12" customWidth="1"/>
    <col min="15112" max="15115" width="11.7265625" customWidth="1"/>
    <col min="15116" max="15116" width="14.6328125" customWidth="1"/>
    <col min="15117" max="15117" width="6.7265625" customWidth="1"/>
    <col min="15118" max="15118" width="6.453125" customWidth="1"/>
    <col min="15119" max="15119" width="9" customWidth="1"/>
    <col min="15120" max="15122" width="0" hidden="1" customWidth="1"/>
    <col min="15123" max="15131" width="11.08984375" customWidth="1"/>
    <col min="15132" max="15132" width="1.6328125" customWidth="1"/>
    <col min="15340" max="15340" width="12.36328125" customWidth="1"/>
    <col min="15341" max="15341" width="3.08984375" customWidth="1"/>
    <col min="15342" max="15342" width="27.453125" customWidth="1"/>
    <col min="15343" max="15362" width="0" hidden="1" customWidth="1"/>
    <col min="15363" max="15367" width="12" customWidth="1"/>
    <col min="15368" max="15371" width="11.7265625" customWidth="1"/>
    <col min="15372" max="15372" width="14.6328125" customWidth="1"/>
    <col min="15373" max="15373" width="6.7265625" customWidth="1"/>
    <col min="15374" max="15374" width="6.453125" customWidth="1"/>
    <col min="15375" max="15375" width="9" customWidth="1"/>
    <col min="15376" max="15378" width="0" hidden="1" customWidth="1"/>
    <col min="15379" max="15387" width="11.08984375" customWidth="1"/>
    <col min="15388" max="15388" width="1.6328125" customWidth="1"/>
    <col min="15596" max="15596" width="12.36328125" customWidth="1"/>
    <col min="15597" max="15597" width="3.08984375" customWidth="1"/>
    <col min="15598" max="15598" width="27.453125" customWidth="1"/>
    <col min="15599" max="15618" width="0" hidden="1" customWidth="1"/>
    <col min="15619" max="15623" width="12" customWidth="1"/>
    <col min="15624" max="15627" width="11.7265625" customWidth="1"/>
    <col min="15628" max="15628" width="14.6328125" customWidth="1"/>
    <col min="15629" max="15629" width="6.7265625" customWidth="1"/>
    <col min="15630" max="15630" width="6.453125" customWidth="1"/>
    <col min="15631" max="15631" width="9" customWidth="1"/>
    <col min="15632" max="15634" width="0" hidden="1" customWidth="1"/>
    <col min="15635" max="15643" width="11.08984375" customWidth="1"/>
    <col min="15644" max="15644" width="1.6328125" customWidth="1"/>
    <col min="15852" max="15852" width="12.36328125" customWidth="1"/>
    <col min="15853" max="15853" width="3.08984375" customWidth="1"/>
    <col min="15854" max="15854" width="27.453125" customWidth="1"/>
    <col min="15855" max="15874" width="0" hidden="1" customWidth="1"/>
    <col min="15875" max="15879" width="12" customWidth="1"/>
    <col min="15880" max="15883" width="11.7265625" customWidth="1"/>
    <col min="15884" max="15884" width="14.6328125" customWidth="1"/>
    <col min="15885" max="15885" width="6.7265625" customWidth="1"/>
    <col min="15886" max="15886" width="6.453125" customWidth="1"/>
    <col min="15887" max="15887" width="9" customWidth="1"/>
    <col min="15888" max="15890" width="0" hidden="1" customWidth="1"/>
    <col min="15891" max="15899" width="11.08984375" customWidth="1"/>
    <col min="15900" max="15900" width="1.6328125" customWidth="1"/>
    <col min="16108" max="16108" width="12.36328125" customWidth="1"/>
    <col min="16109" max="16109" width="3.08984375" customWidth="1"/>
    <col min="16110" max="16110" width="27.453125" customWidth="1"/>
    <col min="16111" max="16130" width="0" hidden="1" customWidth="1"/>
    <col min="16131" max="16135" width="12" customWidth="1"/>
    <col min="16136" max="16139" width="11.7265625" customWidth="1"/>
    <col min="16140" max="16140" width="14.6328125" customWidth="1"/>
    <col min="16141" max="16141" width="6.7265625" customWidth="1"/>
    <col min="16142" max="16142" width="6.453125" customWidth="1"/>
    <col min="16143" max="16143" width="9" customWidth="1"/>
    <col min="16144" max="16146" width="0" hidden="1" customWidth="1"/>
    <col min="16147" max="16155" width="11.08984375" customWidth="1"/>
    <col min="16156" max="16156" width="1.6328125" customWidth="1"/>
  </cols>
  <sheetData>
    <row r="1" spans="1:36" x14ac:dyDescent="0.2">
      <c r="A1" s="41" t="s">
        <v>379</v>
      </c>
      <c r="U1" t="s">
        <v>381</v>
      </c>
      <c r="Z1" s="452" t="s">
        <v>549</v>
      </c>
      <c r="AA1" s="453" t="s">
        <v>549</v>
      </c>
      <c r="AB1" s="453"/>
      <c r="AC1" s="453"/>
      <c r="AD1" s="453"/>
      <c r="AE1" s="453"/>
      <c r="AF1" s="453"/>
      <c r="AG1" s="453"/>
      <c r="AH1" s="453"/>
    </row>
    <row r="2" spans="1:36" x14ac:dyDescent="0.2">
      <c r="C2" s="41"/>
      <c r="H2" t="s">
        <v>550</v>
      </c>
      <c r="I2" t="s">
        <v>550</v>
      </c>
      <c r="L2" t="s">
        <v>551</v>
      </c>
      <c r="N2" t="s">
        <v>552</v>
      </c>
      <c r="T2" t="s">
        <v>553</v>
      </c>
      <c r="W2" s="172" t="s">
        <v>554</v>
      </c>
      <c r="X2" t="s">
        <v>555</v>
      </c>
      <c r="Y2" t="s">
        <v>549</v>
      </c>
    </row>
    <row r="3" spans="1:36" x14ac:dyDescent="0.2">
      <c r="A3" s="141"/>
      <c r="B3" s="45"/>
      <c r="C3" s="45"/>
      <c r="D3" s="454" t="s">
        <v>383</v>
      </c>
      <c r="E3" s="259" t="s">
        <v>384</v>
      </c>
      <c r="F3" s="259" t="s">
        <v>385</v>
      </c>
      <c r="G3" s="259" t="s">
        <v>386</v>
      </c>
      <c r="H3" s="259" t="s">
        <v>387</v>
      </c>
      <c r="I3" s="259" t="s">
        <v>388</v>
      </c>
      <c r="J3" s="259" t="s">
        <v>389</v>
      </c>
      <c r="K3" s="259" t="s">
        <v>390</v>
      </c>
      <c r="L3" s="259" t="s">
        <v>391</v>
      </c>
      <c r="M3" s="259" t="s">
        <v>392</v>
      </c>
      <c r="N3" s="455" t="s">
        <v>393</v>
      </c>
      <c r="O3" s="45" t="s">
        <v>394</v>
      </c>
      <c r="P3" s="45" t="s">
        <v>395</v>
      </c>
      <c r="Q3" s="45" t="s">
        <v>396</v>
      </c>
      <c r="R3" s="45" t="s">
        <v>397</v>
      </c>
      <c r="S3" s="45" t="s">
        <v>398</v>
      </c>
      <c r="T3" s="45" t="s">
        <v>399</v>
      </c>
      <c r="U3" s="45" t="s">
        <v>400</v>
      </c>
      <c r="V3" s="45" t="s">
        <v>401</v>
      </c>
      <c r="W3" s="456" t="s">
        <v>402</v>
      </c>
      <c r="X3" s="457" t="s">
        <v>69</v>
      </c>
      <c r="Y3" s="458" t="s">
        <v>70</v>
      </c>
      <c r="Z3" s="458" t="s">
        <v>67</v>
      </c>
      <c r="AA3" s="459" t="s">
        <v>61</v>
      </c>
      <c r="AB3" s="457" t="s">
        <v>60</v>
      </c>
      <c r="AC3" s="460" t="s">
        <v>59</v>
      </c>
      <c r="AD3" s="460" t="s">
        <v>58</v>
      </c>
      <c r="AE3" s="460" t="s">
        <v>478</v>
      </c>
      <c r="AF3" s="460" t="s">
        <v>548</v>
      </c>
      <c r="AG3" s="457" t="s">
        <v>592</v>
      </c>
      <c r="AH3" s="457" t="s">
        <v>664</v>
      </c>
      <c r="AI3" s="606" t="s">
        <v>556</v>
      </c>
      <c r="AJ3" s="80"/>
    </row>
    <row r="4" spans="1:36" x14ac:dyDescent="0.2">
      <c r="A4" s="144"/>
      <c r="B4" s="78"/>
      <c r="C4" s="78"/>
      <c r="D4" s="461" t="s">
        <v>408</v>
      </c>
      <c r="E4" s="263" t="s">
        <v>409</v>
      </c>
      <c r="F4" s="263" t="s">
        <v>410</v>
      </c>
      <c r="G4" s="263" t="s">
        <v>411</v>
      </c>
      <c r="H4" s="263" t="s">
        <v>412</v>
      </c>
      <c r="I4" s="263" t="s">
        <v>413</v>
      </c>
      <c r="J4" s="263" t="s">
        <v>414</v>
      </c>
      <c r="K4" s="263" t="s">
        <v>415</v>
      </c>
      <c r="L4" s="263" t="s">
        <v>416</v>
      </c>
      <c r="M4" s="263" t="s">
        <v>417</v>
      </c>
      <c r="N4" s="462" t="s">
        <v>418</v>
      </c>
      <c r="O4" s="451" t="s">
        <v>419</v>
      </c>
      <c r="P4" s="451" t="s">
        <v>420</v>
      </c>
      <c r="Q4" s="451" t="s">
        <v>421</v>
      </c>
      <c r="R4" s="451" t="s">
        <v>422</v>
      </c>
      <c r="S4" s="451" t="s">
        <v>423</v>
      </c>
      <c r="T4" s="451" t="s">
        <v>424</v>
      </c>
      <c r="U4" s="451" t="s">
        <v>425</v>
      </c>
      <c r="V4" s="451" t="s">
        <v>426</v>
      </c>
      <c r="W4" s="463" t="s">
        <v>427</v>
      </c>
      <c r="X4" s="488" t="s">
        <v>428</v>
      </c>
      <c r="Y4" s="451" t="s">
        <v>77</v>
      </c>
      <c r="Z4" s="451" t="s">
        <v>78</v>
      </c>
      <c r="AA4" s="477" t="s">
        <v>79</v>
      </c>
      <c r="AB4" s="488" t="s">
        <v>80</v>
      </c>
      <c r="AC4" s="489" t="s">
        <v>81</v>
      </c>
      <c r="AD4" s="489" t="s">
        <v>557</v>
      </c>
      <c r="AE4" s="489" t="s">
        <v>558</v>
      </c>
      <c r="AF4" s="489" t="s">
        <v>559</v>
      </c>
      <c r="AG4" s="488" t="s">
        <v>593</v>
      </c>
      <c r="AH4" s="488" t="s">
        <v>669</v>
      </c>
      <c r="AI4" s="245"/>
      <c r="AJ4" s="56"/>
    </row>
    <row r="5" spans="1:36" x14ac:dyDescent="0.2">
      <c r="A5" s="464" t="s">
        <v>560</v>
      </c>
      <c r="B5" s="141">
        <v>1</v>
      </c>
      <c r="C5" s="45" t="s">
        <v>436</v>
      </c>
      <c r="D5" s="465">
        <v>0.34803000000000001</v>
      </c>
      <c r="E5" s="466">
        <v>0.35527300000000001</v>
      </c>
      <c r="F5" s="466">
        <v>0.366367</v>
      </c>
      <c r="G5" s="466">
        <v>0.36291600000000002</v>
      </c>
      <c r="H5" s="466">
        <v>0.36059799999999997</v>
      </c>
      <c r="I5" s="466">
        <v>0.357875</v>
      </c>
      <c r="J5" s="466">
        <v>0.32454283145041735</v>
      </c>
      <c r="K5" s="466">
        <v>0.3429913673427864</v>
      </c>
      <c r="L5" s="466">
        <v>0.36200140102878531</v>
      </c>
      <c r="M5" s="466">
        <v>0.3660364924164306</v>
      </c>
      <c r="N5" s="466">
        <v>0.3520596120776377</v>
      </c>
      <c r="O5" s="467">
        <v>0.36252299999999998</v>
      </c>
      <c r="P5" s="467">
        <v>0.36382599999999998</v>
      </c>
      <c r="Q5" s="467">
        <v>0.36637999999999998</v>
      </c>
      <c r="R5" s="467">
        <v>0.36437000000000003</v>
      </c>
      <c r="S5" s="467">
        <v>0.36971399999999999</v>
      </c>
      <c r="T5" s="467">
        <v>0.37093500000000001</v>
      </c>
      <c r="U5" s="467">
        <v>0.37741999999999998</v>
      </c>
      <c r="V5" s="467">
        <v>0.37441200000000002</v>
      </c>
      <c r="W5" s="467">
        <v>0.37531399999999998</v>
      </c>
      <c r="X5" s="468">
        <v>0.61656299999999997</v>
      </c>
      <c r="Y5" s="469">
        <v>0.60430499999999998</v>
      </c>
      <c r="Z5" s="469">
        <v>0.60583399999999998</v>
      </c>
      <c r="AA5" s="469">
        <v>0.60700900000000002</v>
      </c>
      <c r="AB5" s="469">
        <v>0.63025967801886462</v>
      </c>
      <c r="AC5" s="469">
        <v>0.63576481922997874</v>
      </c>
      <c r="AD5" s="469">
        <v>0.63819613719946644</v>
      </c>
      <c r="AE5" s="469">
        <v>0.63894018433326283</v>
      </c>
      <c r="AF5" s="469">
        <v>0.63676032484369294</v>
      </c>
      <c r="AG5" s="469">
        <v>0.63910626261156134</v>
      </c>
      <c r="AH5" s="469">
        <v>0.63910626261156134</v>
      </c>
      <c r="AI5" s="464" t="s">
        <v>561</v>
      </c>
      <c r="AJ5" s="56"/>
    </row>
    <row r="6" spans="1:36" x14ac:dyDescent="0.2">
      <c r="A6" s="244"/>
      <c r="B6" s="84">
        <v>2</v>
      </c>
      <c r="C6" s="56" t="s">
        <v>562</v>
      </c>
      <c r="D6" s="470">
        <v>0.43721359345628114</v>
      </c>
      <c r="E6" s="471">
        <v>0.43189568375439924</v>
      </c>
      <c r="F6" s="471">
        <v>0.4247614046740168</v>
      </c>
      <c r="G6" s="471">
        <v>0.4265753397678323</v>
      </c>
      <c r="H6" s="471">
        <v>0.4294272213253687</v>
      </c>
      <c r="I6" s="471">
        <v>0.39332455471481226</v>
      </c>
      <c r="J6" s="471">
        <v>0.40044680077604838</v>
      </c>
      <c r="K6" s="471">
        <v>0.40868658041319555</v>
      </c>
      <c r="L6" s="471">
        <v>0.412982238264339</v>
      </c>
      <c r="M6" s="471">
        <v>0.41118119041506579</v>
      </c>
      <c r="N6" s="471">
        <v>0.41257639958559222</v>
      </c>
      <c r="O6" s="472">
        <v>0.42351869136001341</v>
      </c>
      <c r="P6" s="472">
        <v>0.41996160364524254</v>
      </c>
      <c r="Q6" s="472">
        <v>0.42529743255248442</v>
      </c>
      <c r="R6" s="472">
        <v>0.42696118290449936</v>
      </c>
      <c r="S6" s="472">
        <v>0.43949014298248662</v>
      </c>
      <c r="T6" s="472">
        <v>0.43576186966481056</v>
      </c>
      <c r="U6" s="472">
        <v>0.43607324334708936</v>
      </c>
      <c r="V6" s="472">
        <v>0.45243410812295293</v>
      </c>
      <c r="W6" s="472">
        <v>0.42049974078062674</v>
      </c>
      <c r="X6" s="473">
        <v>0.57805697566417669</v>
      </c>
      <c r="Y6" s="474">
        <v>0.58186003327014579</v>
      </c>
      <c r="Z6" s="475">
        <v>0.57644001500581443</v>
      </c>
      <c r="AA6" s="475">
        <v>0.57473954957771323</v>
      </c>
      <c r="AB6" s="475">
        <v>0.56210193608261871</v>
      </c>
      <c r="AC6" s="475">
        <v>0.56423850840647405</v>
      </c>
      <c r="AD6" s="475">
        <v>0.56395800300894972</v>
      </c>
      <c r="AE6" s="475">
        <v>0.54758548348355374</v>
      </c>
      <c r="AF6" s="475">
        <v>0.57953561926335917</v>
      </c>
      <c r="AG6" s="475">
        <v>0.57321619627329312</v>
      </c>
      <c r="AH6" s="475">
        <v>0.56183303604169121</v>
      </c>
      <c r="AI6" s="244" t="s">
        <v>563</v>
      </c>
      <c r="AJ6" s="56"/>
    </row>
    <row r="7" spans="1:36" x14ac:dyDescent="0.2">
      <c r="A7" s="244"/>
      <c r="B7" s="84">
        <v>3</v>
      </c>
      <c r="C7" s="56" t="s">
        <v>134</v>
      </c>
      <c r="D7" s="470">
        <v>0.38707200000000003</v>
      </c>
      <c r="E7" s="471">
        <v>0.39465800000000001</v>
      </c>
      <c r="F7" s="471">
        <v>0.41406999999999999</v>
      </c>
      <c r="G7" s="471">
        <v>0.42546699999999998</v>
      </c>
      <c r="H7" s="471">
        <v>0.44324400000000003</v>
      </c>
      <c r="I7" s="471">
        <v>0.45497500000000002</v>
      </c>
      <c r="J7" s="471">
        <v>0.45593126263152095</v>
      </c>
      <c r="K7" s="471">
        <v>0.46339811136359438</v>
      </c>
      <c r="L7" s="471">
        <v>0.45637842215198671</v>
      </c>
      <c r="M7" s="471">
        <v>0.45696017708964942</v>
      </c>
      <c r="N7" s="471">
        <v>0.44602511719210863</v>
      </c>
      <c r="O7" s="472">
        <v>0.474441</v>
      </c>
      <c r="P7" s="472">
        <v>0.46920200000000001</v>
      </c>
      <c r="Q7" s="472">
        <v>0.48471999999999998</v>
      </c>
      <c r="R7" s="472">
        <v>0.484041</v>
      </c>
      <c r="S7" s="472">
        <v>0.51890700000000001</v>
      </c>
      <c r="T7" s="472">
        <v>0.50844599999999995</v>
      </c>
      <c r="U7" s="472">
        <v>0.51627100000000004</v>
      </c>
      <c r="V7" s="472">
        <v>0.54147999999999996</v>
      </c>
      <c r="W7" s="472">
        <v>0.56381499999999996</v>
      </c>
      <c r="X7" s="473">
        <v>0.43381000000000003</v>
      </c>
      <c r="Y7" s="474">
        <v>0.44894800000000001</v>
      </c>
      <c r="Z7" s="474">
        <v>0.40024099999999996</v>
      </c>
      <c r="AA7" s="474">
        <v>0.431593</v>
      </c>
      <c r="AB7" s="474">
        <v>0.40643033327508138</v>
      </c>
      <c r="AC7" s="474">
        <v>0.44406458135729254</v>
      </c>
      <c r="AD7" s="474">
        <v>0.48951571616659373</v>
      </c>
      <c r="AE7" s="474">
        <v>0.49337610837367496</v>
      </c>
      <c r="AF7" s="474">
        <v>0.47424094154308938</v>
      </c>
      <c r="AG7" s="474">
        <v>0.41730740225731944</v>
      </c>
      <c r="AH7" s="474">
        <v>0.41730740225731944</v>
      </c>
      <c r="AI7" s="244" t="s">
        <v>564</v>
      </c>
      <c r="AJ7" s="56"/>
    </row>
    <row r="8" spans="1:36" x14ac:dyDescent="0.2">
      <c r="A8" s="244"/>
      <c r="B8" s="347">
        <v>4</v>
      </c>
      <c r="C8" s="56" t="s">
        <v>437</v>
      </c>
      <c r="D8" s="470">
        <v>0.38707200000000003</v>
      </c>
      <c r="E8" s="471">
        <v>0.39465800000000001</v>
      </c>
      <c r="F8" s="471">
        <v>0.41406999999999999</v>
      </c>
      <c r="G8" s="471">
        <v>0.42546699999999998</v>
      </c>
      <c r="H8" s="471">
        <v>0.44324400000000003</v>
      </c>
      <c r="I8" s="471">
        <v>0.45497500000000002</v>
      </c>
      <c r="J8" s="471">
        <v>0.45593126263152095</v>
      </c>
      <c r="K8" s="471">
        <v>0.46339811136359438</v>
      </c>
      <c r="L8" s="471">
        <v>0.45637842215198671</v>
      </c>
      <c r="M8" s="471">
        <v>0.45696017708964942</v>
      </c>
      <c r="N8" s="471">
        <v>0.44602511719210863</v>
      </c>
      <c r="O8" s="475">
        <v>0.474441</v>
      </c>
      <c r="P8" s="475">
        <v>0.46920200000000001</v>
      </c>
      <c r="Q8" s="475">
        <v>0.48471999999999998</v>
      </c>
      <c r="R8" s="475">
        <v>0.484041</v>
      </c>
      <c r="S8" s="475">
        <v>0.51890700000000001</v>
      </c>
      <c r="T8" s="475">
        <v>0.50844599999999995</v>
      </c>
      <c r="U8" s="475">
        <v>0.51627100000000004</v>
      </c>
      <c r="V8" s="475">
        <v>0.54147999999999996</v>
      </c>
      <c r="W8" s="475">
        <v>0.56381499999999996</v>
      </c>
      <c r="X8" s="476">
        <v>0.43381000000000003</v>
      </c>
      <c r="Y8" s="475">
        <v>0.44894800000000001</v>
      </c>
      <c r="Z8" s="475">
        <v>0.40024099999999996</v>
      </c>
      <c r="AA8" s="475">
        <v>0.431593</v>
      </c>
      <c r="AB8" s="475">
        <v>0.40643033327508138</v>
      </c>
      <c r="AC8" s="475">
        <v>0.44406458135729254</v>
      </c>
      <c r="AD8" s="475">
        <v>0.48951571616659373</v>
      </c>
      <c r="AE8" s="475">
        <v>0.49337610837367496</v>
      </c>
      <c r="AF8" s="475">
        <v>0.47424094154308938</v>
      </c>
      <c r="AG8" s="475">
        <v>0.41730740225731944</v>
      </c>
      <c r="AH8" s="475">
        <v>0.41730740225731944</v>
      </c>
      <c r="AI8" s="161" t="s">
        <v>564</v>
      </c>
      <c r="AJ8" s="296"/>
    </row>
    <row r="9" spans="1:36" x14ac:dyDescent="0.2">
      <c r="A9" s="244"/>
      <c r="B9" s="347">
        <v>5</v>
      </c>
      <c r="C9" s="56" t="s">
        <v>565</v>
      </c>
      <c r="D9" s="470">
        <v>0.38494223991975524</v>
      </c>
      <c r="E9" s="471">
        <v>0.39934444648688172</v>
      </c>
      <c r="F9" s="471">
        <v>0.41132187314759927</v>
      </c>
      <c r="G9" s="471">
        <v>0.40323713346208367</v>
      </c>
      <c r="H9" s="471">
        <v>0.41798344792054881</v>
      </c>
      <c r="I9" s="471">
        <v>0.42367654817822703</v>
      </c>
      <c r="J9" s="471">
        <v>0.42832388932981413</v>
      </c>
      <c r="K9" s="471">
        <v>0.4246889796829682</v>
      </c>
      <c r="L9" s="471">
        <v>0.42492177608821236</v>
      </c>
      <c r="M9" s="471">
        <v>0.43173620436732624</v>
      </c>
      <c r="N9" s="471">
        <v>0.43771716412010991</v>
      </c>
      <c r="O9" s="472">
        <v>0.40081175791137463</v>
      </c>
      <c r="P9" s="472">
        <v>0.40420119905466584</v>
      </c>
      <c r="Q9" s="472">
        <v>0.4043469725227844</v>
      </c>
      <c r="R9" s="472">
        <v>0.41614388844747119</v>
      </c>
      <c r="S9" s="472">
        <v>0.41258638357414579</v>
      </c>
      <c r="T9" s="472">
        <v>0.41195350077430337</v>
      </c>
      <c r="U9" s="472">
        <v>0.41027855845461192</v>
      </c>
      <c r="V9" s="472">
        <v>0.41410189330719438</v>
      </c>
      <c r="W9" s="472">
        <v>0.40657270657114886</v>
      </c>
      <c r="X9" s="473">
        <v>0.59923744777130905</v>
      </c>
      <c r="Y9" s="474">
        <v>0.59530800985737176</v>
      </c>
      <c r="Z9" s="474">
        <v>0.59530469684011988</v>
      </c>
      <c r="AA9" s="474">
        <v>0.583321228678221</v>
      </c>
      <c r="AB9" s="474">
        <v>0.58726613827675878</v>
      </c>
      <c r="AC9" s="474">
        <v>0.58803821419522151</v>
      </c>
      <c r="AD9" s="474">
        <v>0.58961103712846663</v>
      </c>
      <c r="AE9" s="474">
        <v>0.58578728030440297</v>
      </c>
      <c r="AF9" s="474">
        <v>0.59332825768939723</v>
      </c>
      <c r="AG9" s="474">
        <v>0.5874212669210872</v>
      </c>
      <c r="AH9" s="474">
        <v>0.58559504767781601</v>
      </c>
      <c r="AI9" s="244" t="s">
        <v>566</v>
      </c>
      <c r="AJ9" s="56"/>
    </row>
    <row r="10" spans="1:36" x14ac:dyDescent="0.2">
      <c r="A10" s="244"/>
      <c r="B10" s="347">
        <v>6</v>
      </c>
      <c r="C10" s="56" t="s">
        <v>438</v>
      </c>
      <c r="D10" s="470">
        <v>0.30594480546068509</v>
      </c>
      <c r="E10" s="471">
        <v>0.30286499276121448</v>
      </c>
      <c r="F10" s="471">
        <v>0.2942149326097811</v>
      </c>
      <c r="G10" s="471">
        <v>0.27893808510214435</v>
      </c>
      <c r="H10" s="471">
        <v>0.273763551335648</v>
      </c>
      <c r="I10" s="471">
        <v>0.2882320130876988</v>
      </c>
      <c r="J10" s="471">
        <v>0.29186780578826288</v>
      </c>
      <c r="K10" s="471">
        <v>0.28794101807872274</v>
      </c>
      <c r="L10" s="471">
        <v>0.30010873022881224</v>
      </c>
      <c r="M10" s="471">
        <v>0.29012437526951945</v>
      </c>
      <c r="N10" s="471">
        <v>0.30100990506870556</v>
      </c>
      <c r="O10" s="472">
        <v>0.31204419988408494</v>
      </c>
      <c r="P10" s="472">
        <v>0.31464651123048393</v>
      </c>
      <c r="Q10" s="472">
        <v>0.32449101120361989</v>
      </c>
      <c r="R10" s="472">
        <v>0.33178573222923069</v>
      </c>
      <c r="S10" s="472">
        <v>0.34926428208073657</v>
      </c>
      <c r="T10" s="472">
        <v>0.36455875565537699</v>
      </c>
      <c r="U10" s="472">
        <v>0.38292485640784651</v>
      </c>
      <c r="V10" s="472">
        <v>0.39854107085757662</v>
      </c>
      <c r="W10" s="472">
        <v>0.40341777210555491</v>
      </c>
      <c r="X10" s="473">
        <v>0.68795580011591506</v>
      </c>
      <c r="Y10" s="474">
        <v>0.68535348876951607</v>
      </c>
      <c r="Z10" s="474">
        <v>0.67550898879638011</v>
      </c>
      <c r="AA10" s="474">
        <v>0.66821426777076931</v>
      </c>
      <c r="AB10" s="474">
        <v>0.65073571791926343</v>
      </c>
      <c r="AC10" s="474">
        <v>0.63544099999999992</v>
      </c>
      <c r="AD10" s="474">
        <v>0.61707500000000004</v>
      </c>
      <c r="AE10" s="474">
        <v>0.60145899999999997</v>
      </c>
      <c r="AF10" s="474">
        <v>0.59658199999999995</v>
      </c>
      <c r="AG10" s="474">
        <v>0.58833099999999994</v>
      </c>
      <c r="AH10" s="474">
        <v>0.57604199999999994</v>
      </c>
      <c r="AI10" s="244" t="s">
        <v>567</v>
      </c>
      <c r="AJ10" s="56"/>
    </row>
    <row r="11" spans="1:36" x14ac:dyDescent="0.2">
      <c r="A11" s="245"/>
      <c r="B11" s="478">
        <v>7</v>
      </c>
      <c r="C11" s="78" t="s">
        <v>439</v>
      </c>
      <c r="D11" s="479">
        <v>0.38494223991975524</v>
      </c>
      <c r="E11" s="480">
        <v>0.39934444648688172</v>
      </c>
      <c r="F11" s="480">
        <v>0.41132187314759927</v>
      </c>
      <c r="G11" s="480">
        <v>0.40323713346208367</v>
      </c>
      <c r="H11" s="480">
        <v>0.41798344792054881</v>
      </c>
      <c r="I11" s="480">
        <v>0.42367654817822703</v>
      </c>
      <c r="J11" s="480">
        <v>0.42832388932981413</v>
      </c>
      <c r="K11" s="480">
        <v>0.4246889796829682</v>
      </c>
      <c r="L11" s="480">
        <v>0.42492177608821236</v>
      </c>
      <c r="M11" s="480">
        <v>0.43173620436732624</v>
      </c>
      <c r="N11" s="480">
        <v>0.43771716412010991</v>
      </c>
      <c r="O11" s="481">
        <v>0.40081175791137463</v>
      </c>
      <c r="P11" s="481">
        <v>0.40420119905466584</v>
      </c>
      <c r="Q11" s="481">
        <v>0.4043469725227844</v>
      </c>
      <c r="R11" s="481">
        <v>0.41614388844747119</v>
      </c>
      <c r="S11" s="481">
        <v>0.41258638357414579</v>
      </c>
      <c r="T11" s="481">
        <v>0.41195350077430337</v>
      </c>
      <c r="U11" s="481">
        <v>0.41027855845461192</v>
      </c>
      <c r="V11" s="481">
        <v>0.41410189330719438</v>
      </c>
      <c r="W11" s="481">
        <v>0.40657270657114886</v>
      </c>
      <c r="X11" s="476">
        <v>0.59923744777130905</v>
      </c>
      <c r="Y11" s="475">
        <v>0.59530800985737176</v>
      </c>
      <c r="Z11" s="475">
        <v>0.59530469684011988</v>
      </c>
      <c r="AA11" s="475">
        <v>0.583321228678221</v>
      </c>
      <c r="AB11" s="475">
        <v>0.58726613827675878</v>
      </c>
      <c r="AC11" s="475">
        <v>0.58803821419522151</v>
      </c>
      <c r="AD11" s="475">
        <v>0.58961103712846663</v>
      </c>
      <c r="AE11" s="475">
        <v>0.58578728030440297</v>
      </c>
      <c r="AF11" s="475">
        <v>0.59332825768939723</v>
      </c>
      <c r="AG11" s="475">
        <v>0.5874212669210872</v>
      </c>
      <c r="AH11" s="475">
        <v>0.58833099999999994</v>
      </c>
      <c r="AI11" s="607" t="s">
        <v>566</v>
      </c>
      <c r="AJ11" s="296"/>
    </row>
    <row r="12" spans="1:36" x14ac:dyDescent="0.2">
      <c r="A12" s="141" t="s">
        <v>568</v>
      </c>
      <c r="B12" s="141">
        <v>1</v>
      </c>
      <c r="C12" s="142" t="s">
        <v>436</v>
      </c>
      <c r="D12" s="275">
        <v>198</v>
      </c>
      <c r="E12" s="275">
        <v>241</v>
      </c>
      <c r="F12" s="275">
        <v>280</v>
      </c>
      <c r="G12" s="275">
        <v>294</v>
      </c>
      <c r="H12" s="275">
        <v>300</v>
      </c>
      <c r="I12" s="275">
        <v>228</v>
      </c>
      <c r="J12" s="275">
        <v>238</v>
      </c>
      <c r="K12" s="275">
        <v>249</v>
      </c>
      <c r="L12" s="275">
        <v>312</v>
      </c>
      <c r="M12" s="275">
        <v>291</v>
      </c>
      <c r="N12" s="275">
        <v>232</v>
      </c>
      <c r="O12" s="216">
        <v>390</v>
      </c>
      <c r="P12" s="216">
        <v>396</v>
      </c>
      <c r="Q12" s="216">
        <v>343</v>
      </c>
      <c r="R12" s="216">
        <v>358</v>
      </c>
      <c r="S12" s="216">
        <v>318</v>
      </c>
      <c r="T12" s="216">
        <v>266</v>
      </c>
      <c r="U12" s="216">
        <v>279</v>
      </c>
      <c r="V12" s="216">
        <v>270</v>
      </c>
      <c r="W12" s="284">
        <v>269</v>
      </c>
      <c r="X12" s="482">
        <f>1-X5</f>
        <v>0.38343700000000003</v>
      </c>
      <c r="Y12" s="484">
        <f t="shared" ref="Y12:AE12" si="0">1-Y5</f>
        <v>0.39569500000000002</v>
      </c>
      <c r="Z12" s="484">
        <f t="shared" si="0"/>
        <v>0.39416600000000002</v>
      </c>
      <c r="AA12" s="484">
        <f t="shared" si="0"/>
        <v>0.39299099999999998</v>
      </c>
      <c r="AB12" s="484">
        <f t="shared" si="0"/>
        <v>0.36974032198113538</v>
      </c>
      <c r="AC12" s="484">
        <f t="shared" si="0"/>
        <v>0.36423518077002126</v>
      </c>
      <c r="AD12" s="484">
        <f t="shared" si="0"/>
        <v>0.36180386280053356</v>
      </c>
      <c r="AE12" s="484">
        <f t="shared" si="0"/>
        <v>0.36105981566673717</v>
      </c>
      <c r="AF12" s="484">
        <f t="shared" ref="AF12:AG12" si="1">1-AF5</f>
        <v>0.36323967515630706</v>
      </c>
      <c r="AG12" s="484">
        <f t="shared" si="1"/>
        <v>0.36089373738843866</v>
      </c>
      <c r="AH12" s="484">
        <f t="shared" ref="AH12" si="2">1-AH5</f>
        <v>0.36089373738843866</v>
      </c>
      <c r="AI12" s="464"/>
      <c r="AJ12" s="56"/>
    </row>
    <row r="13" spans="1:36" x14ac:dyDescent="0.2">
      <c r="A13" s="84"/>
      <c r="B13" s="490">
        <v>2</v>
      </c>
      <c r="C13" s="491" t="s">
        <v>135</v>
      </c>
      <c r="D13" s="302">
        <v>113411</v>
      </c>
      <c r="E13" s="302">
        <v>119213</v>
      </c>
      <c r="F13" s="302">
        <v>120586</v>
      </c>
      <c r="G13" s="302">
        <v>135655</v>
      </c>
      <c r="H13" s="302">
        <v>136668</v>
      </c>
      <c r="I13" s="302">
        <v>96371</v>
      </c>
      <c r="J13" s="302">
        <v>110569</v>
      </c>
      <c r="K13" s="302">
        <v>110654</v>
      </c>
      <c r="L13" s="302">
        <v>129785</v>
      </c>
      <c r="M13" s="302">
        <v>130778</v>
      </c>
      <c r="N13" s="302">
        <v>137434</v>
      </c>
      <c r="O13" s="302">
        <v>136041</v>
      </c>
      <c r="P13" s="302">
        <v>140618</v>
      </c>
      <c r="Q13" s="302">
        <v>134210</v>
      </c>
      <c r="R13" s="302">
        <v>147760</v>
      </c>
      <c r="S13" s="302">
        <v>139641</v>
      </c>
      <c r="T13" s="302">
        <v>139560</v>
      </c>
      <c r="U13" s="302">
        <v>141550</v>
      </c>
      <c r="V13" s="302">
        <v>143058</v>
      </c>
      <c r="W13" s="302">
        <v>117690</v>
      </c>
      <c r="X13" s="492">
        <f t="shared" ref="X13:AE18" si="3">1-X6</f>
        <v>0.42194302433582331</v>
      </c>
      <c r="Y13" s="493">
        <f t="shared" si="3"/>
        <v>0.41813996672985421</v>
      </c>
      <c r="Z13" s="493">
        <f t="shared" si="3"/>
        <v>0.42355998499418557</v>
      </c>
      <c r="AA13" s="493">
        <f t="shared" si="3"/>
        <v>0.42526045042228677</v>
      </c>
      <c r="AB13" s="493">
        <f t="shared" si="3"/>
        <v>0.43789806391738129</v>
      </c>
      <c r="AC13" s="493">
        <f t="shared" si="3"/>
        <v>0.43576149159352595</v>
      </c>
      <c r="AD13" s="493">
        <f t="shared" si="3"/>
        <v>0.43604199699105028</v>
      </c>
      <c r="AE13" s="493">
        <f t="shared" si="3"/>
        <v>0.45241451651644626</v>
      </c>
      <c r="AF13" s="493">
        <f t="shared" ref="AF13:AG13" si="4">1-AF6</f>
        <v>0.42046438073664083</v>
      </c>
      <c r="AG13" s="493">
        <f t="shared" si="4"/>
        <v>0.42678380372670688</v>
      </c>
      <c r="AH13" s="493">
        <f t="shared" ref="AH13" si="5">1-AH6</f>
        <v>0.43816696395830879</v>
      </c>
      <c r="AI13" s="244"/>
      <c r="AJ13" s="56"/>
    </row>
    <row r="14" spans="1:36" x14ac:dyDescent="0.2">
      <c r="A14" s="84"/>
      <c r="B14" s="490">
        <v>3</v>
      </c>
      <c r="C14" s="491" t="s">
        <v>134</v>
      </c>
      <c r="D14" s="302">
        <v>30289</v>
      </c>
      <c r="E14" s="302">
        <v>34075</v>
      </c>
      <c r="F14" s="302">
        <v>38713</v>
      </c>
      <c r="G14" s="302">
        <v>40441</v>
      </c>
      <c r="H14" s="302">
        <v>42156</v>
      </c>
      <c r="I14" s="302">
        <v>32976</v>
      </c>
      <c r="J14" s="302">
        <v>40124</v>
      </c>
      <c r="K14" s="302">
        <v>39067</v>
      </c>
      <c r="L14" s="302">
        <v>42498</v>
      </c>
      <c r="M14" s="302">
        <v>40394</v>
      </c>
      <c r="N14" s="302">
        <v>39493</v>
      </c>
      <c r="O14" s="302">
        <v>40741</v>
      </c>
      <c r="P14" s="302">
        <v>34446</v>
      </c>
      <c r="Q14" s="302">
        <v>36428</v>
      </c>
      <c r="R14" s="302">
        <v>37248</v>
      </c>
      <c r="S14" s="302">
        <v>41456</v>
      </c>
      <c r="T14" s="302">
        <v>41522</v>
      </c>
      <c r="U14" s="302">
        <v>48838</v>
      </c>
      <c r="V14" s="302">
        <v>48842</v>
      </c>
      <c r="W14" s="302">
        <v>56430</v>
      </c>
      <c r="X14" s="492">
        <f t="shared" si="3"/>
        <v>0.56618999999999997</v>
      </c>
      <c r="Y14" s="493">
        <f t="shared" si="3"/>
        <v>0.55105199999999999</v>
      </c>
      <c r="Z14" s="493">
        <f t="shared" si="3"/>
        <v>0.59975900000000004</v>
      </c>
      <c r="AA14" s="493">
        <f t="shared" si="3"/>
        <v>0.568407</v>
      </c>
      <c r="AB14" s="493">
        <f t="shared" si="3"/>
        <v>0.59356966672491862</v>
      </c>
      <c r="AC14" s="493">
        <f t="shared" si="3"/>
        <v>0.55593541864270746</v>
      </c>
      <c r="AD14" s="493">
        <f t="shared" si="3"/>
        <v>0.51048428383340627</v>
      </c>
      <c r="AE14" s="493">
        <f t="shared" si="3"/>
        <v>0.50662389162632504</v>
      </c>
      <c r="AF14" s="493">
        <f t="shared" ref="AF14:AG14" si="6">1-AF7</f>
        <v>0.52575905845691062</v>
      </c>
      <c r="AG14" s="493">
        <f t="shared" si="6"/>
        <v>0.58269259774268056</v>
      </c>
      <c r="AH14" s="493">
        <f t="shared" ref="AH14" si="7">1-AH7</f>
        <v>0.58269259774268056</v>
      </c>
      <c r="AI14" s="244"/>
      <c r="AJ14" s="56"/>
    </row>
    <row r="15" spans="1:36" x14ac:dyDescent="0.2">
      <c r="A15" s="84"/>
      <c r="B15" s="347">
        <v>4</v>
      </c>
      <c r="C15" s="152" t="s">
        <v>437</v>
      </c>
      <c r="D15" s="278">
        <v>1893</v>
      </c>
      <c r="E15" s="278">
        <v>2056</v>
      </c>
      <c r="F15" s="278">
        <v>2298</v>
      </c>
      <c r="G15" s="278">
        <v>2293</v>
      </c>
      <c r="H15" s="278">
        <v>2124</v>
      </c>
      <c r="I15" s="278">
        <v>1720</v>
      </c>
      <c r="J15" s="278">
        <v>2326</v>
      </c>
      <c r="K15" s="278">
        <v>2538</v>
      </c>
      <c r="L15" s="278">
        <v>2121</v>
      </c>
      <c r="M15" s="278">
        <v>1935</v>
      </c>
      <c r="N15" s="278">
        <v>2073</v>
      </c>
      <c r="O15" s="217">
        <v>1473</v>
      </c>
      <c r="P15" s="217">
        <v>1086</v>
      </c>
      <c r="Q15" s="217">
        <v>956</v>
      </c>
      <c r="R15" s="217">
        <v>1234</v>
      </c>
      <c r="S15" s="217">
        <v>941</v>
      </c>
      <c r="T15" s="217">
        <v>1458</v>
      </c>
      <c r="U15" s="217">
        <v>1314</v>
      </c>
      <c r="V15" s="217">
        <v>1398</v>
      </c>
      <c r="W15" s="277">
        <v>1016</v>
      </c>
      <c r="X15" s="485">
        <f t="shared" si="3"/>
        <v>0.56618999999999997</v>
      </c>
      <c r="Y15" s="483">
        <f t="shared" si="3"/>
        <v>0.55105199999999999</v>
      </c>
      <c r="Z15" s="483">
        <f t="shared" si="3"/>
        <v>0.59975900000000004</v>
      </c>
      <c r="AA15" s="483">
        <f t="shared" si="3"/>
        <v>0.568407</v>
      </c>
      <c r="AB15" s="483">
        <f t="shared" si="3"/>
        <v>0.59356966672491862</v>
      </c>
      <c r="AC15" s="483">
        <f t="shared" si="3"/>
        <v>0.55593541864270746</v>
      </c>
      <c r="AD15" s="483">
        <f t="shared" si="3"/>
        <v>0.51048428383340627</v>
      </c>
      <c r="AE15" s="483">
        <f t="shared" si="3"/>
        <v>0.50662389162632504</v>
      </c>
      <c r="AF15" s="483">
        <f t="shared" ref="AF15:AG15" si="8">1-AF8</f>
        <v>0.52575905845691062</v>
      </c>
      <c r="AG15" s="483">
        <f t="shared" si="8"/>
        <v>0.58269259774268056</v>
      </c>
      <c r="AH15" s="483">
        <f t="shared" ref="AH15" si="9">1-AH8</f>
        <v>0.58269259774268056</v>
      </c>
      <c r="AI15" s="244"/>
      <c r="AJ15" s="56"/>
    </row>
    <row r="16" spans="1:36" x14ac:dyDescent="0.2">
      <c r="A16" s="84"/>
      <c r="B16" s="490">
        <v>5</v>
      </c>
      <c r="C16" s="491" t="s">
        <v>136</v>
      </c>
      <c r="D16" s="302">
        <v>126303</v>
      </c>
      <c r="E16" s="302">
        <v>140192</v>
      </c>
      <c r="F16" s="302">
        <v>158551</v>
      </c>
      <c r="G16" s="302">
        <v>154571</v>
      </c>
      <c r="H16" s="302">
        <v>152006</v>
      </c>
      <c r="I16" s="302">
        <v>126970</v>
      </c>
      <c r="J16" s="302">
        <v>153733</v>
      </c>
      <c r="K16" s="302">
        <v>152707</v>
      </c>
      <c r="L16" s="302">
        <v>179229</v>
      </c>
      <c r="M16" s="302">
        <v>168924</v>
      </c>
      <c r="N16" s="302">
        <v>165849</v>
      </c>
      <c r="O16" s="302">
        <v>143537</v>
      </c>
      <c r="P16" s="302">
        <v>148799</v>
      </c>
      <c r="Q16" s="302">
        <v>139734</v>
      </c>
      <c r="R16" s="302">
        <v>149575</v>
      </c>
      <c r="S16" s="302">
        <v>149895</v>
      </c>
      <c r="T16" s="302">
        <v>155470</v>
      </c>
      <c r="U16" s="302">
        <v>152764</v>
      </c>
      <c r="V16" s="302">
        <v>159331</v>
      </c>
      <c r="W16" s="302">
        <v>146727</v>
      </c>
      <c r="X16" s="492">
        <f t="shared" si="3"/>
        <v>0.40076255222869095</v>
      </c>
      <c r="Y16" s="493">
        <f t="shared" si="3"/>
        <v>0.40469199014262824</v>
      </c>
      <c r="Z16" s="493">
        <f t="shared" si="3"/>
        <v>0.40469530315988012</v>
      </c>
      <c r="AA16" s="493">
        <f t="shared" si="3"/>
        <v>0.416678771321779</v>
      </c>
      <c r="AB16" s="493">
        <f t="shared" si="3"/>
        <v>0.41273386172324122</v>
      </c>
      <c r="AC16" s="493">
        <f t="shared" si="3"/>
        <v>0.41196178580477849</v>
      </c>
      <c r="AD16" s="493">
        <f t="shared" si="3"/>
        <v>0.41038896287153337</v>
      </c>
      <c r="AE16" s="493">
        <f t="shared" si="3"/>
        <v>0.41421271969559703</v>
      </c>
      <c r="AF16" s="493">
        <f t="shared" ref="AF16:AG16" si="10">1-AF9</f>
        <v>0.40667174231060277</v>
      </c>
      <c r="AG16" s="493">
        <f t="shared" si="10"/>
        <v>0.4125787330789128</v>
      </c>
      <c r="AH16" s="493">
        <f t="shared" ref="AH16" si="11">1-AH9</f>
        <v>0.41440495232218399</v>
      </c>
      <c r="AI16" s="244"/>
      <c r="AJ16" s="56"/>
    </row>
    <row r="17" spans="1:36" x14ac:dyDescent="0.2">
      <c r="A17" s="84"/>
      <c r="B17" s="347">
        <v>6</v>
      </c>
      <c r="C17" s="152" t="s">
        <v>438</v>
      </c>
      <c r="D17" s="278">
        <v>35983</v>
      </c>
      <c r="E17" s="278">
        <v>39762</v>
      </c>
      <c r="F17" s="278">
        <v>42765</v>
      </c>
      <c r="G17" s="278">
        <v>39520</v>
      </c>
      <c r="H17" s="278">
        <v>36815</v>
      </c>
      <c r="I17" s="278">
        <v>31956</v>
      </c>
      <c r="J17" s="278">
        <v>38772</v>
      </c>
      <c r="K17" s="278">
        <v>39098</v>
      </c>
      <c r="L17" s="278">
        <v>48762</v>
      </c>
      <c r="M17" s="278">
        <v>44599</v>
      </c>
      <c r="N17" s="278">
        <v>45695</v>
      </c>
      <c r="O17" s="217">
        <v>45648</v>
      </c>
      <c r="P17" s="217">
        <v>45925</v>
      </c>
      <c r="Q17" s="217">
        <v>43982</v>
      </c>
      <c r="R17" s="217">
        <v>45458</v>
      </c>
      <c r="S17" s="217">
        <v>46690</v>
      </c>
      <c r="T17" s="217">
        <v>50718</v>
      </c>
      <c r="U17" s="217">
        <v>52484</v>
      </c>
      <c r="V17" s="217">
        <v>54977</v>
      </c>
      <c r="W17" s="277">
        <v>57394</v>
      </c>
      <c r="X17" s="485">
        <f t="shared" si="3"/>
        <v>0.31204419988408494</v>
      </c>
      <c r="Y17" s="483">
        <f t="shared" si="3"/>
        <v>0.31464651123048393</v>
      </c>
      <c r="Z17" s="483">
        <f t="shared" si="3"/>
        <v>0.32449101120361989</v>
      </c>
      <c r="AA17" s="483">
        <f t="shared" si="3"/>
        <v>0.33178573222923069</v>
      </c>
      <c r="AB17" s="483">
        <f t="shared" si="3"/>
        <v>0.34926428208073657</v>
      </c>
      <c r="AC17" s="483">
        <f t="shared" si="3"/>
        <v>0.36455900000000008</v>
      </c>
      <c r="AD17" s="483">
        <f t="shared" si="3"/>
        <v>0.38292499999999996</v>
      </c>
      <c r="AE17" s="483">
        <f t="shared" si="3"/>
        <v>0.39854100000000003</v>
      </c>
      <c r="AF17" s="483">
        <f t="shared" ref="AF17:AG17" si="12">1-AF10</f>
        <v>0.40341800000000005</v>
      </c>
      <c r="AG17" s="483">
        <f t="shared" si="12"/>
        <v>0.41166900000000006</v>
      </c>
      <c r="AH17" s="483">
        <f t="shared" ref="AH17" si="13">1-AH10</f>
        <v>0.42395800000000006</v>
      </c>
      <c r="AI17" s="244"/>
      <c r="AJ17" s="56"/>
    </row>
    <row r="18" spans="1:36" x14ac:dyDescent="0.2">
      <c r="A18" s="144"/>
      <c r="B18" s="478">
        <v>7</v>
      </c>
      <c r="C18" s="145" t="s">
        <v>439</v>
      </c>
      <c r="D18" s="279">
        <v>50359</v>
      </c>
      <c r="E18" s="279">
        <v>56402</v>
      </c>
      <c r="F18" s="279">
        <v>62082</v>
      </c>
      <c r="G18" s="279">
        <v>62882</v>
      </c>
      <c r="H18" s="279">
        <v>63555</v>
      </c>
      <c r="I18" s="279">
        <v>51114</v>
      </c>
      <c r="J18" s="279">
        <v>60469</v>
      </c>
      <c r="K18" s="279">
        <v>59485</v>
      </c>
      <c r="L18" s="279">
        <v>69196</v>
      </c>
      <c r="M18" s="279">
        <v>67284</v>
      </c>
      <c r="N18" s="279">
        <v>68268</v>
      </c>
      <c r="O18" s="218">
        <v>60109</v>
      </c>
      <c r="P18" s="218">
        <v>60716</v>
      </c>
      <c r="Q18" s="218">
        <v>57729</v>
      </c>
      <c r="R18" s="218">
        <v>62418</v>
      </c>
      <c r="S18" s="218">
        <v>60496</v>
      </c>
      <c r="T18" s="218">
        <v>67067</v>
      </c>
      <c r="U18" s="218">
        <v>67682</v>
      </c>
      <c r="V18" s="218">
        <v>68336</v>
      </c>
      <c r="W18" s="280">
        <v>64069</v>
      </c>
      <c r="X18" s="486">
        <f t="shared" si="3"/>
        <v>0.40076255222869095</v>
      </c>
      <c r="Y18" s="487">
        <f t="shared" si="3"/>
        <v>0.40469199014262824</v>
      </c>
      <c r="Z18" s="487">
        <f t="shared" si="3"/>
        <v>0.40469530315988012</v>
      </c>
      <c r="AA18" s="487">
        <f t="shared" si="3"/>
        <v>0.416678771321779</v>
      </c>
      <c r="AB18" s="487">
        <f t="shared" si="3"/>
        <v>0.41273386172324122</v>
      </c>
      <c r="AC18" s="487">
        <f t="shared" si="3"/>
        <v>0.41196178580477849</v>
      </c>
      <c r="AD18" s="487">
        <f t="shared" si="3"/>
        <v>0.41038896287153337</v>
      </c>
      <c r="AE18" s="487">
        <f t="shared" si="3"/>
        <v>0.41421271969559703</v>
      </c>
      <c r="AF18" s="487">
        <f t="shared" ref="AF18:AG18" si="14">1-AF11</f>
        <v>0.40667174231060277</v>
      </c>
      <c r="AG18" s="487">
        <f t="shared" si="14"/>
        <v>0.4125787330789128</v>
      </c>
      <c r="AH18" s="487">
        <f t="shared" ref="AH18" si="15">1-AH11</f>
        <v>0.41166900000000006</v>
      </c>
      <c r="AI18" s="245"/>
      <c r="AJ18" s="56"/>
    </row>
  </sheetData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AU60"/>
  <sheetViews>
    <sheetView workbookViewId="0">
      <pane xSplit="3" ySplit="3" topLeftCell="AF41" activePane="bottomRight" state="frozen"/>
      <selection pane="topRight" activeCell="D1" sqref="D1"/>
      <selection pane="bottomLeft" activeCell="A5" sqref="A5"/>
      <selection pane="bottomRight" activeCell="AJ4" sqref="AJ4:AJ44"/>
    </sheetView>
  </sheetViews>
  <sheetFormatPr defaultColWidth="9" defaultRowHeight="13" x14ac:dyDescent="0.2"/>
  <cols>
    <col min="1" max="1" width="5.90625" style="1" customWidth="1"/>
    <col min="2" max="2" width="9" style="1" customWidth="1"/>
    <col min="3" max="3" width="13.453125" style="1" customWidth="1"/>
    <col min="4" max="27" width="11.90625" style="1" hidden="1" customWidth="1"/>
    <col min="28" max="30" width="11.90625" style="2" customWidth="1"/>
    <col min="31" max="36" width="11.90625" style="1" customWidth="1"/>
    <col min="37" max="41" width="8.6328125" style="1" customWidth="1"/>
    <col min="42" max="44" width="9" style="1"/>
    <col min="45" max="45" width="9" style="178"/>
    <col min="46" max="16384" width="9" style="1"/>
  </cols>
  <sheetData>
    <row r="1" spans="1:47" ht="19.5" thickBot="1" x14ac:dyDescent="0.25">
      <c r="A1" s="31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 t="s">
        <v>65</v>
      </c>
      <c r="Y1" s="33"/>
      <c r="Z1" s="33"/>
      <c r="AA1" s="33"/>
      <c r="AC1" s="657"/>
      <c r="AD1" s="658"/>
      <c r="AE1" s="659"/>
      <c r="AF1" s="660"/>
      <c r="AG1" s="1" t="s">
        <v>673</v>
      </c>
      <c r="AH1" s="33"/>
      <c r="AI1" s="661" t="s">
        <v>674</v>
      </c>
      <c r="AJ1" s="662" t="s">
        <v>674</v>
      </c>
      <c r="AK1" s="32"/>
      <c r="AL1" s="32"/>
      <c r="AM1" s="32"/>
      <c r="AN1" s="32"/>
      <c r="AO1" s="32"/>
      <c r="AP1" s="33"/>
      <c r="AQ1" s="33"/>
    </row>
    <row r="2" spans="1:47" x14ac:dyDescent="0.2">
      <c r="A2" s="759" t="s">
        <v>64</v>
      </c>
      <c r="B2" s="761" t="s">
        <v>63</v>
      </c>
      <c r="C2" s="763" t="s">
        <v>62</v>
      </c>
      <c r="D2" s="34" t="s">
        <v>69</v>
      </c>
      <c r="E2" s="649"/>
      <c r="F2" s="35"/>
      <c r="G2" s="36" t="s">
        <v>70</v>
      </c>
      <c r="H2" s="649"/>
      <c r="I2" s="37"/>
      <c r="J2" s="34" t="s">
        <v>67</v>
      </c>
      <c r="K2" s="649"/>
      <c r="L2" s="35"/>
      <c r="M2" s="36" t="s">
        <v>61</v>
      </c>
      <c r="N2" s="649"/>
      <c r="O2" s="37"/>
      <c r="P2" s="34" t="s">
        <v>60</v>
      </c>
      <c r="Q2" s="649"/>
      <c r="R2" s="35"/>
      <c r="S2" s="36" t="s">
        <v>59</v>
      </c>
      <c r="T2" s="649"/>
      <c r="U2" s="37"/>
      <c r="V2" s="34" t="s">
        <v>58</v>
      </c>
      <c r="W2" s="649"/>
      <c r="X2" s="35"/>
      <c r="Y2" s="34" t="s">
        <v>478</v>
      </c>
      <c r="Z2" s="649"/>
      <c r="AA2" s="37"/>
      <c r="AB2" s="555" t="s">
        <v>548</v>
      </c>
      <c r="AC2" s="556"/>
      <c r="AD2" s="557"/>
      <c r="AE2" s="663" t="s">
        <v>587</v>
      </c>
      <c r="AF2" s="664"/>
      <c r="AG2" s="665"/>
      <c r="AH2" s="666" t="s">
        <v>664</v>
      </c>
      <c r="AI2" s="667"/>
      <c r="AJ2" s="668"/>
      <c r="AK2" s="753" t="s">
        <v>57</v>
      </c>
      <c r="AL2" s="754"/>
      <c r="AM2" s="754"/>
      <c r="AN2" s="754"/>
      <c r="AO2" s="754"/>
      <c r="AP2" s="754"/>
      <c r="AQ2" s="754"/>
      <c r="AR2" s="754"/>
      <c r="AS2" s="754"/>
      <c r="AT2" s="669"/>
      <c r="AU2" s="417"/>
    </row>
    <row r="3" spans="1:47" ht="13.5" thickBot="1" x14ac:dyDescent="0.25">
      <c r="A3" s="760"/>
      <c r="B3" s="762"/>
      <c r="C3" s="764"/>
      <c r="D3" s="38"/>
      <c r="E3" s="39" t="s">
        <v>56</v>
      </c>
      <c r="F3" s="185" t="s">
        <v>55</v>
      </c>
      <c r="G3" s="40"/>
      <c r="H3" s="39" t="s">
        <v>56</v>
      </c>
      <c r="I3" s="652" t="s">
        <v>55</v>
      </c>
      <c r="J3" s="38"/>
      <c r="K3" s="39" t="s">
        <v>56</v>
      </c>
      <c r="L3" s="185" t="s">
        <v>55</v>
      </c>
      <c r="M3" s="40"/>
      <c r="N3" s="39" t="s">
        <v>56</v>
      </c>
      <c r="O3" s="652" t="s">
        <v>55</v>
      </c>
      <c r="P3" s="38"/>
      <c r="Q3" s="39" t="s">
        <v>56</v>
      </c>
      <c r="R3" s="185" t="s">
        <v>55</v>
      </c>
      <c r="S3" s="40"/>
      <c r="T3" s="39" t="s">
        <v>56</v>
      </c>
      <c r="U3" s="652" t="s">
        <v>55</v>
      </c>
      <c r="V3" s="38"/>
      <c r="W3" s="39" t="s">
        <v>56</v>
      </c>
      <c r="X3" s="185" t="s">
        <v>55</v>
      </c>
      <c r="Y3" s="38"/>
      <c r="Z3" s="39" t="s">
        <v>56</v>
      </c>
      <c r="AA3" s="185" t="s">
        <v>55</v>
      </c>
      <c r="AB3" s="558"/>
      <c r="AC3" s="559" t="s">
        <v>56</v>
      </c>
      <c r="AD3" s="560" t="s">
        <v>55</v>
      </c>
      <c r="AE3" s="670"/>
      <c r="AF3" s="671" t="s">
        <v>56</v>
      </c>
      <c r="AG3" s="672" t="s">
        <v>55</v>
      </c>
      <c r="AH3" s="673"/>
      <c r="AI3" s="674" t="s">
        <v>56</v>
      </c>
      <c r="AJ3" s="675" t="s">
        <v>55</v>
      </c>
      <c r="AK3" s="11" t="s">
        <v>71</v>
      </c>
      <c r="AL3" s="653" t="s">
        <v>72</v>
      </c>
      <c r="AM3" s="655" t="s">
        <v>73</v>
      </c>
      <c r="AN3" s="186" t="s">
        <v>68</v>
      </c>
      <c r="AO3" s="186" t="s">
        <v>54</v>
      </c>
      <c r="AP3" s="653" t="s">
        <v>53</v>
      </c>
      <c r="AQ3" s="653" t="s">
        <v>52</v>
      </c>
      <c r="AR3" s="655" t="s">
        <v>479</v>
      </c>
      <c r="AS3" s="186" t="s">
        <v>580</v>
      </c>
      <c r="AT3" s="653" t="s">
        <v>625</v>
      </c>
      <c r="AU3" s="653" t="s">
        <v>670</v>
      </c>
    </row>
    <row r="4" spans="1:47" ht="15.75" customHeight="1" x14ac:dyDescent="0.2">
      <c r="A4" s="16">
        <v>1</v>
      </c>
      <c r="B4" s="651" t="s">
        <v>51</v>
      </c>
      <c r="C4" s="656" t="s">
        <v>50</v>
      </c>
      <c r="D4" s="14">
        <v>31790000</v>
      </c>
      <c r="E4" s="13">
        <v>27500000</v>
      </c>
      <c r="F4" s="24">
        <v>4290000</v>
      </c>
      <c r="G4" s="107">
        <v>30956000</v>
      </c>
      <c r="H4" s="13">
        <v>26546000</v>
      </c>
      <c r="I4" s="106">
        <v>4410000</v>
      </c>
      <c r="J4" s="14">
        <v>32820000</v>
      </c>
      <c r="K4" s="13">
        <v>28370000</v>
      </c>
      <c r="L4" s="24">
        <v>4450000</v>
      </c>
      <c r="M4" s="107">
        <v>35730000</v>
      </c>
      <c r="N4" s="13">
        <v>30920000</v>
      </c>
      <c r="O4" s="106">
        <v>4810000</v>
      </c>
      <c r="P4" s="14">
        <v>35430000</v>
      </c>
      <c r="Q4" s="13">
        <v>30350000</v>
      </c>
      <c r="R4" s="24">
        <v>5080000</v>
      </c>
      <c r="S4" s="107">
        <v>35980000</v>
      </c>
      <c r="T4" s="13">
        <v>30690000</v>
      </c>
      <c r="U4" s="106">
        <v>5290000</v>
      </c>
      <c r="V4" s="14">
        <v>35000000</v>
      </c>
      <c r="W4" s="13">
        <v>29940000</v>
      </c>
      <c r="X4" s="24">
        <v>5060000</v>
      </c>
      <c r="Y4" s="14">
        <v>39330000</v>
      </c>
      <c r="Z4" s="13">
        <f>Y4-AA4</f>
        <v>33970000</v>
      </c>
      <c r="AA4" s="24">
        <v>5360000</v>
      </c>
      <c r="AB4" s="561">
        <v>35380000</v>
      </c>
      <c r="AC4" s="562">
        <f>AB4-AD4</f>
        <v>30870000</v>
      </c>
      <c r="AD4" s="563">
        <v>4510000</v>
      </c>
      <c r="AE4" s="676">
        <v>35420000</v>
      </c>
      <c r="AF4" s="677">
        <v>30650000</v>
      </c>
      <c r="AG4" s="678">
        <v>4770000</v>
      </c>
      <c r="AH4" s="679">
        <f>AI4+AJ4</f>
        <v>15630000</v>
      </c>
      <c r="AI4" s="680">
        <v>13030000</v>
      </c>
      <c r="AJ4" s="681">
        <v>2600000</v>
      </c>
      <c r="AK4" s="352">
        <f>F4/D4*100</f>
        <v>13.494809688581316</v>
      </c>
      <c r="AL4" s="12">
        <f>I4/G4*100</f>
        <v>14.246026618426152</v>
      </c>
      <c r="AM4" s="28">
        <f>L4/J4*100</f>
        <v>13.558805606337598</v>
      </c>
      <c r="AN4" s="12">
        <f>O4/M4*100</f>
        <v>13.462076686258046</v>
      </c>
      <c r="AO4" s="12">
        <f>R4/P4*100</f>
        <v>14.338131526954559</v>
      </c>
      <c r="AP4" s="18">
        <f>U4/S4*100</f>
        <v>14.702612562534743</v>
      </c>
      <c r="AQ4" s="18">
        <f>X4/V4*100</f>
        <v>14.457142857142857</v>
      </c>
      <c r="AR4" s="549">
        <f>AA4/Y4*100</f>
        <v>13.628273582506992</v>
      </c>
      <c r="AS4" s="549">
        <f>AD4/AB4*100</f>
        <v>12.747314867156586</v>
      </c>
      <c r="AT4" s="17">
        <f>AG4/AE4*100</f>
        <v>13.4669678147939</v>
      </c>
      <c r="AU4" s="203">
        <f>AJ4/AH4*100</f>
        <v>16.634676903390915</v>
      </c>
    </row>
    <row r="5" spans="1:47" ht="15.75" customHeight="1" x14ac:dyDescent="0.2">
      <c r="A5" s="11">
        <v>2</v>
      </c>
      <c r="B5" s="653" t="s">
        <v>47</v>
      </c>
      <c r="C5" s="186" t="s">
        <v>49</v>
      </c>
      <c r="D5" s="14">
        <v>1573000</v>
      </c>
      <c r="E5" s="4">
        <v>1291000</v>
      </c>
      <c r="F5" s="25">
        <v>282000</v>
      </c>
      <c r="G5" s="107">
        <v>1587270</v>
      </c>
      <c r="H5" s="4">
        <v>1305377</v>
      </c>
      <c r="I5" s="108">
        <v>281893</v>
      </c>
      <c r="J5" s="14">
        <v>1785723</v>
      </c>
      <c r="K5" s="4">
        <v>1516044</v>
      </c>
      <c r="L5" s="25">
        <v>269679</v>
      </c>
      <c r="M5" s="109">
        <v>1764215</v>
      </c>
      <c r="N5" s="4">
        <v>1437293</v>
      </c>
      <c r="O5" s="108">
        <v>326922</v>
      </c>
      <c r="P5" s="5">
        <v>1745301</v>
      </c>
      <c r="Q5" s="4">
        <v>1380243</v>
      </c>
      <c r="R5" s="25">
        <v>365058</v>
      </c>
      <c r="S5" s="107">
        <v>1900351</v>
      </c>
      <c r="T5" s="4">
        <v>1489119</v>
      </c>
      <c r="U5" s="108">
        <v>411232</v>
      </c>
      <c r="V5" s="14">
        <v>2095631</v>
      </c>
      <c r="W5" s="4">
        <v>1683240</v>
      </c>
      <c r="X5" s="25">
        <v>412391</v>
      </c>
      <c r="Y5" s="14">
        <v>1841759</v>
      </c>
      <c r="Z5" s="4">
        <f t="shared" ref="Z5:Z44" si="0">Y5-AA5</f>
        <v>1401811</v>
      </c>
      <c r="AA5" s="25">
        <v>439948</v>
      </c>
      <c r="AB5" s="564">
        <v>1978250</v>
      </c>
      <c r="AC5" s="562">
        <f t="shared" ref="AC5:AC44" si="1">AB5-AD5</f>
        <v>1530582</v>
      </c>
      <c r="AD5" s="565">
        <v>447668</v>
      </c>
      <c r="AE5" s="682">
        <v>2160302</v>
      </c>
      <c r="AF5" s="677">
        <v>1723168</v>
      </c>
      <c r="AG5" s="683">
        <v>437134</v>
      </c>
      <c r="AH5" s="679">
        <f t="shared" ref="AH5:AH44" si="2">AI5+AJ5</f>
        <v>1092961</v>
      </c>
      <c r="AI5" s="680">
        <v>823113</v>
      </c>
      <c r="AJ5" s="684">
        <v>269848</v>
      </c>
      <c r="AK5" s="352">
        <f t="shared" ref="AK5:AK45" si="3">F5/D5*100</f>
        <v>17.927527018436109</v>
      </c>
      <c r="AL5" s="12">
        <f t="shared" ref="AL5:AL45" si="4">I5/G5*100</f>
        <v>17.759612416287084</v>
      </c>
      <c r="AM5" s="28">
        <f t="shared" ref="AM5:AM45" si="5">L5/J5*100</f>
        <v>15.101950302482525</v>
      </c>
      <c r="AN5" s="3">
        <f t="shared" ref="AN5:AN45" si="6">O5/M5*100</f>
        <v>18.530734632683657</v>
      </c>
      <c r="AO5" s="3">
        <f t="shared" ref="AO5:AO45" si="7">R5/P5*100</f>
        <v>20.916621259026378</v>
      </c>
      <c r="AP5" s="17">
        <f t="shared" ref="AP5:AP45" si="8">U5/S5*100</f>
        <v>21.639791806881991</v>
      </c>
      <c r="AQ5" s="17">
        <f t="shared" ref="AQ5:AQ45" si="9">X5/V5*100</f>
        <v>19.678607541117689</v>
      </c>
      <c r="AR5" s="550">
        <f t="shared" ref="AR5:AR45" si="10">AA5/Y5*100</f>
        <v>23.887381573810689</v>
      </c>
      <c r="AS5" s="549">
        <f t="shared" ref="AS5:AS45" si="11">AD5/AB5*100</f>
        <v>22.629495766460256</v>
      </c>
      <c r="AT5" s="17">
        <f t="shared" ref="AT5:AT45" si="12">AG5/AE5*100</f>
        <v>20.234856052533395</v>
      </c>
      <c r="AU5" s="203">
        <f t="shared" ref="AU5:AU45" si="13">AJ5/AH5*100</f>
        <v>24.68962753474278</v>
      </c>
    </row>
    <row r="6" spans="1:47" ht="15.75" customHeight="1" x14ac:dyDescent="0.2">
      <c r="A6" s="11">
        <v>3</v>
      </c>
      <c r="B6" s="653" t="s">
        <v>47</v>
      </c>
      <c r="C6" s="186" t="s">
        <v>48</v>
      </c>
      <c r="D6" s="14">
        <v>12141000</v>
      </c>
      <c r="E6" s="4">
        <v>12028000</v>
      </c>
      <c r="F6" s="25">
        <v>113000</v>
      </c>
      <c r="G6" s="107">
        <v>11434429</v>
      </c>
      <c r="H6" s="4">
        <v>11318277</v>
      </c>
      <c r="I6" s="108">
        <v>116152</v>
      </c>
      <c r="J6" s="14">
        <v>11405268</v>
      </c>
      <c r="K6" s="4">
        <v>11287896</v>
      </c>
      <c r="L6" s="25">
        <v>117372</v>
      </c>
      <c r="M6" s="109">
        <v>11730239</v>
      </c>
      <c r="N6" s="4">
        <v>11603981</v>
      </c>
      <c r="O6" s="108">
        <v>126258</v>
      </c>
      <c r="P6" s="5">
        <v>12152034</v>
      </c>
      <c r="Q6" s="4">
        <v>12000102</v>
      </c>
      <c r="R6" s="25">
        <v>151932</v>
      </c>
      <c r="S6" s="107">
        <v>12248669</v>
      </c>
      <c r="T6" s="4">
        <v>12084659</v>
      </c>
      <c r="U6" s="108">
        <v>164010</v>
      </c>
      <c r="V6" s="14">
        <v>12089869</v>
      </c>
      <c r="W6" s="4">
        <v>11936634</v>
      </c>
      <c r="X6" s="25">
        <v>153235</v>
      </c>
      <c r="Y6" s="14">
        <v>12111487</v>
      </c>
      <c r="Z6" s="4">
        <f t="shared" si="0"/>
        <v>11949067</v>
      </c>
      <c r="AA6" s="25">
        <v>162420</v>
      </c>
      <c r="AB6" s="564">
        <v>12161683</v>
      </c>
      <c r="AC6" s="562">
        <f t="shared" si="1"/>
        <v>11939562</v>
      </c>
      <c r="AD6" s="565">
        <v>222121</v>
      </c>
      <c r="AE6" s="682">
        <v>12205707</v>
      </c>
      <c r="AF6" s="677">
        <v>11969924</v>
      </c>
      <c r="AG6" s="683">
        <v>235783</v>
      </c>
      <c r="AH6" s="679">
        <f t="shared" si="2"/>
        <v>6634059</v>
      </c>
      <c r="AI6" s="680">
        <v>6494538</v>
      </c>
      <c r="AJ6" s="684">
        <v>139521</v>
      </c>
      <c r="AK6" s="352">
        <f t="shared" si="3"/>
        <v>0.93073058232435546</v>
      </c>
      <c r="AL6" s="12">
        <f t="shared" si="4"/>
        <v>1.0158093596103488</v>
      </c>
      <c r="AM6" s="28">
        <f t="shared" si="5"/>
        <v>1.0291033932740554</v>
      </c>
      <c r="AN6" s="3">
        <f t="shared" si="6"/>
        <v>1.0763463557733137</v>
      </c>
      <c r="AO6" s="3">
        <f t="shared" si="7"/>
        <v>1.2502598330452335</v>
      </c>
      <c r="AP6" s="17">
        <f t="shared" si="8"/>
        <v>1.3390026295918356</v>
      </c>
      <c r="AQ6" s="17">
        <f t="shared" si="9"/>
        <v>1.2674661735375297</v>
      </c>
      <c r="AR6" s="550">
        <f t="shared" si="10"/>
        <v>1.3410409473254605</v>
      </c>
      <c r="AS6" s="549">
        <f t="shared" si="11"/>
        <v>1.8264001783305814</v>
      </c>
      <c r="AT6" s="17">
        <f t="shared" si="12"/>
        <v>1.9317438965231593</v>
      </c>
      <c r="AU6" s="203">
        <f t="shared" si="13"/>
        <v>2.1031015853190329</v>
      </c>
    </row>
    <row r="7" spans="1:47" ht="15.75" customHeight="1" x14ac:dyDescent="0.2">
      <c r="A7" s="11">
        <v>4</v>
      </c>
      <c r="B7" s="653" t="s">
        <v>47</v>
      </c>
      <c r="C7" s="186" t="s">
        <v>46</v>
      </c>
      <c r="D7" s="14">
        <v>212000</v>
      </c>
      <c r="E7" s="4">
        <v>196000</v>
      </c>
      <c r="F7" s="25">
        <v>16000</v>
      </c>
      <c r="G7" s="107">
        <v>228513</v>
      </c>
      <c r="H7" s="4">
        <v>209607</v>
      </c>
      <c r="I7" s="108">
        <v>18906</v>
      </c>
      <c r="J7" s="14">
        <v>253728</v>
      </c>
      <c r="K7" s="4">
        <v>234800</v>
      </c>
      <c r="L7" s="25">
        <v>18928</v>
      </c>
      <c r="M7" s="109">
        <v>304411</v>
      </c>
      <c r="N7" s="4">
        <v>284394</v>
      </c>
      <c r="O7" s="108">
        <v>20017</v>
      </c>
      <c r="P7" s="5">
        <v>297685</v>
      </c>
      <c r="Q7" s="4">
        <v>277233</v>
      </c>
      <c r="R7" s="25">
        <v>20452</v>
      </c>
      <c r="S7" s="107">
        <v>311809</v>
      </c>
      <c r="T7" s="4">
        <v>290351</v>
      </c>
      <c r="U7" s="108">
        <v>21458</v>
      </c>
      <c r="V7" s="14">
        <v>352468</v>
      </c>
      <c r="W7" s="4">
        <v>333054</v>
      </c>
      <c r="X7" s="25">
        <v>19414</v>
      </c>
      <c r="Y7" s="14">
        <v>341395</v>
      </c>
      <c r="Z7" s="4">
        <f t="shared" si="0"/>
        <v>324486</v>
      </c>
      <c r="AA7" s="25">
        <v>16909</v>
      </c>
      <c r="AB7" s="564">
        <v>337600</v>
      </c>
      <c r="AC7" s="562">
        <f t="shared" si="1"/>
        <v>320726</v>
      </c>
      <c r="AD7" s="565">
        <v>16874</v>
      </c>
      <c r="AE7" s="682">
        <v>360497</v>
      </c>
      <c r="AF7" s="677">
        <v>342547</v>
      </c>
      <c r="AG7" s="683">
        <v>17950</v>
      </c>
      <c r="AH7" s="679">
        <f t="shared" si="2"/>
        <v>168390</v>
      </c>
      <c r="AI7" s="680">
        <v>151895</v>
      </c>
      <c r="AJ7" s="684">
        <v>16495</v>
      </c>
      <c r="AK7" s="352">
        <f t="shared" si="3"/>
        <v>7.5471698113207548</v>
      </c>
      <c r="AL7" s="12">
        <f t="shared" si="4"/>
        <v>8.2734899108584621</v>
      </c>
      <c r="AM7" s="28">
        <f t="shared" si="5"/>
        <v>7.4599571194349856</v>
      </c>
      <c r="AN7" s="3">
        <f t="shared" si="6"/>
        <v>6.575649368781022</v>
      </c>
      <c r="AO7" s="3">
        <f t="shared" si="7"/>
        <v>6.8703495305440319</v>
      </c>
      <c r="AP7" s="17">
        <f t="shared" si="8"/>
        <v>6.8817769852698287</v>
      </c>
      <c r="AQ7" s="17">
        <f t="shared" si="9"/>
        <v>5.5080177491289986</v>
      </c>
      <c r="AR7" s="550">
        <f t="shared" si="10"/>
        <v>4.9529137802252521</v>
      </c>
      <c r="AS7" s="549">
        <f t="shared" si="11"/>
        <v>4.9982227488151665</v>
      </c>
      <c r="AT7" s="17">
        <f t="shared" si="12"/>
        <v>4.9792369978113555</v>
      </c>
      <c r="AU7" s="203">
        <f t="shared" si="13"/>
        <v>9.7957123344616654</v>
      </c>
    </row>
    <row r="8" spans="1:47" ht="15.75" customHeight="1" x14ac:dyDescent="0.2">
      <c r="A8" s="11">
        <v>5</v>
      </c>
      <c r="B8" s="653" t="s">
        <v>41</v>
      </c>
      <c r="C8" s="186" t="s">
        <v>45</v>
      </c>
      <c r="D8" s="14">
        <v>2810000</v>
      </c>
      <c r="E8" s="4">
        <v>2771000</v>
      </c>
      <c r="F8" s="25">
        <v>39000</v>
      </c>
      <c r="G8" s="107">
        <v>2698702</v>
      </c>
      <c r="H8" s="4">
        <v>2657757</v>
      </c>
      <c r="I8" s="108">
        <v>40945</v>
      </c>
      <c r="J8" s="14">
        <v>2902575</v>
      </c>
      <c r="K8" s="4">
        <v>2860031</v>
      </c>
      <c r="L8" s="25">
        <v>42544</v>
      </c>
      <c r="M8" s="109">
        <v>2764362</v>
      </c>
      <c r="N8" s="4">
        <v>2721335</v>
      </c>
      <c r="O8" s="108">
        <v>43027</v>
      </c>
      <c r="P8" s="5">
        <v>2950034</v>
      </c>
      <c r="Q8" s="4">
        <v>2907548</v>
      </c>
      <c r="R8" s="25">
        <v>42486</v>
      </c>
      <c r="S8" s="107">
        <v>3122902</v>
      </c>
      <c r="T8" s="4">
        <v>3080036</v>
      </c>
      <c r="U8" s="108">
        <v>42866</v>
      </c>
      <c r="V8" s="14">
        <v>2657246</v>
      </c>
      <c r="W8" s="4">
        <v>2619402</v>
      </c>
      <c r="X8" s="25">
        <v>37844</v>
      </c>
      <c r="Y8" s="14">
        <v>2784752</v>
      </c>
      <c r="Z8" s="4">
        <f t="shared" si="0"/>
        <v>2747142</v>
      </c>
      <c r="AA8" s="25">
        <v>37610</v>
      </c>
      <c r="AB8" s="564">
        <v>3036990</v>
      </c>
      <c r="AC8" s="562">
        <f t="shared" si="1"/>
        <v>3000431</v>
      </c>
      <c r="AD8" s="565">
        <v>36559</v>
      </c>
      <c r="AE8" s="682">
        <v>2737624</v>
      </c>
      <c r="AF8" s="677">
        <v>2704502</v>
      </c>
      <c r="AG8" s="683">
        <v>33122</v>
      </c>
      <c r="AH8" s="679">
        <f t="shared" si="2"/>
        <v>1771582</v>
      </c>
      <c r="AI8" s="680">
        <v>1752686</v>
      </c>
      <c r="AJ8" s="684">
        <v>18896</v>
      </c>
      <c r="AK8" s="352">
        <f t="shared" si="3"/>
        <v>1.3879003558718861</v>
      </c>
      <c r="AL8" s="12">
        <f t="shared" si="4"/>
        <v>1.5172108665573301</v>
      </c>
      <c r="AM8" s="28">
        <f t="shared" si="5"/>
        <v>1.4657330129281758</v>
      </c>
      <c r="AN8" s="3">
        <f t="shared" si="6"/>
        <v>1.556489345461991</v>
      </c>
      <c r="AO8" s="3">
        <f t="shared" si="7"/>
        <v>1.4401867910674928</v>
      </c>
      <c r="AP8" s="17">
        <f t="shared" si="8"/>
        <v>1.3726335312475384</v>
      </c>
      <c r="AQ8" s="17">
        <f t="shared" si="9"/>
        <v>1.424181276404217</v>
      </c>
      <c r="AR8" s="550">
        <f t="shared" si="10"/>
        <v>1.3505690991513786</v>
      </c>
      <c r="AS8" s="549">
        <f t="shared" si="11"/>
        <v>1.2037905952933661</v>
      </c>
      <c r="AT8" s="17">
        <f t="shared" si="12"/>
        <v>1.2098812693050616</v>
      </c>
      <c r="AU8" s="203">
        <f t="shared" si="13"/>
        <v>1.0666172945988388</v>
      </c>
    </row>
    <row r="9" spans="1:47" ht="15.75" customHeight="1" x14ac:dyDescent="0.2">
      <c r="A9" s="11">
        <v>6</v>
      </c>
      <c r="B9" s="653" t="s">
        <v>41</v>
      </c>
      <c r="C9" s="186" t="s">
        <v>44</v>
      </c>
      <c r="D9" s="14">
        <v>8513000</v>
      </c>
      <c r="E9" s="4">
        <v>8384000</v>
      </c>
      <c r="F9" s="25">
        <v>129000</v>
      </c>
      <c r="G9" s="107">
        <v>8273069</v>
      </c>
      <c r="H9" s="4">
        <v>8104018</v>
      </c>
      <c r="I9" s="108">
        <v>169051</v>
      </c>
      <c r="J9" s="14">
        <v>8362567</v>
      </c>
      <c r="K9" s="4">
        <v>8243921</v>
      </c>
      <c r="L9" s="25">
        <v>118646</v>
      </c>
      <c r="M9" s="109">
        <v>8325656</v>
      </c>
      <c r="N9" s="4">
        <v>8188032</v>
      </c>
      <c r="O9" s="108">
        <v>137624</v>
      </c>
      <c r="P9" s="5">
        <v>8180740</v>
      </c>
      <c r="Q9" s="4">
        <v>8033612</v>
      </c>
      <c r="R9" s="25">
        <v>147128</v>
      </c>
      <c r="S9" s="107">
        <v>8337177</v>
      </c>
      <c r="T9" s="4">
        <v>8186566</v>
      </c>
      <c r="U9" s="108">
        <v>150611</v>
      </c>
      <c r="V9" s="14">
        <v>8242089</v>
      </c>
      <c r="W9" s="4">
        <v>8100250</v>
      </c>
      <c r="X9" s="25">
        <v>141839</v>
      </c>
      <c r="Y9" s="14">
        <v>8408971</v>
      </c>
      <c r="Z9" s="4">
        <f t="shared" si="0"/>
        <v>8265445</v>
      </c>
      <c r="AA9" s="25">
        <v>143526</v>
      </c>
      <c r="AB9" s="564">
        <v>11564550</v>
      </c>
      <c r="AC9" s="562">
        <f t="shared" si="1"/>
        <v>11432952</v>
      </c>
      <c r="AD9" s="565">
        <v>131598</v>
      </c>
      <c r="AE9" s="682">
        <v>10247668</v>
      </c>
      <c r="AF9" s="677">
        <v>10107758</v>
      </c>
      <c r="AG9" s="683">
        <v>139910</v>
      </c>
      <c r="AH9" s="679">
        <f t="shared" si="2"/>
        <v>6463855</v>
      </c>
      <c r="AI9" s="680">
        <v>6363016</v>
      </c>
      <c r="AJ9" s="684">
        <v>100839</v>
      </c>
      <c r="AK9" s="352">
        <f t="shared" si="3"/>
        <v>1.515329496064842</v>
      </c>
      <c r="AL9" s="12">
        <f t="shared" si="4"/>
        <v>2.0433892186805163</v>
      </c>
      <c r="AM9" s="28">
        <f t="shared" si="5"/>
        <v>1.4187748809665741</v>
      </c>
      <c r="AN9" s="3">
        <f t="shared" si="6"/>
        <v>1.6530108858689334</v>
      </c>
      <c r="AO9" s="3">
        <f t="shared" si="7"/>
        <v>1.7984681092419512</v>
      </c>
      <c r="AP9" s="17">
        <f t="shared" si="8"/>
        <v>1.8064987705070912</v>
      </c>
      <c r="AQ9" s="17">
        <f t="shared" si="9"/>
        <v>1.7209108030743177</v>
      </c>
      <c r="AR9" s="550">
        <f t="shared" si="10"/>
        <v>1.7068200140064702</v>
      </c>
      <c r="AS9" s="549">
        <f t="shared" si="11"/>
        <v>1.1379431106268727</v>
      </c>
      <c r="AT9" s="17">
        <f t="shared" si="12"/>
        <v>1.3652862290230323</v>
      </c>
      <c r="AU9" s="203">
        <f t="shared" si="13"/>
        <v>1.5600442769833172</v>
      </c>
    </row>
    <row r="10" spans="1:47" ht="15.75" customHeight="1" x14ac:dyDescent="0.2">
      <c r="A10" s="11">
        <v>7</v>
      </c>
      <c r="B10" s="653" t="s">
        <v>41</v>
      </c>
      <c r="C10" s="186" t="s">
        <v>43</v>
      </c>
      <c r="D10" s="14">
        <v>2139000</v>
      </c>
      <c r="E10" s="4">
        <v>2134000</v>
      </c>
      <c r="F10" s="25">
        <v>5000</v>
      </c>
      <c r="G10" s="107">
        <v>2094667</v>
      </c>
      <c r="H10" s="4">
        <v>2072320</v>
      </c>
      <c r="I10" s="108">
        <v>22347</v>
      </c>
      <c r="J10" s="14">
        <v>2110692</v>
      </c>
      <c r="K10" s="4">
        <v>2088986</v>
      </c>
      <c r="L10" s="25">
        <v>21706</v>
      </c>
      <c r="M10" s="109">
        <v>2085256</v>
      </c>
      <c r="N10" s="4">
        <v>2063428</v>
      </c>
      <c r="O10" s="108">
        <v>21828</v>
      </c>
      <c r="P10" s="5">
        <v>2091747</v>
      </c>
      <c r="Q10" s="4">
        <v>2070558</v>
      </c>
      <c r="R10" s="25">
        <v>21189</v>
      </c>
      <c r="S10" s="107">
        <v>2203218</v>
      </c>
      <c r="T10" s="4">
        <v>2180945</v>
      </c>
      <c r="U10" s="108">
        <v>22273</v>
      </c>
      <c r="V10" s="14">
        <v>2249017</v>
      </c>
      <c r="W10" s="4">
        <v>2225120</v>
      </c>
      <c r="X10" s="25">
        <v>23897</v>
      </c>
      <c r="Y10" s="14">
        <v>2435596</v>
      </c>
      <c r="Z10" s="4">
        <f t="shared" si="0"/>
        <v>2411291</v>
      </c>
      <c r="AA10" s="25">
        <v>24305</v>
      </c>
      <c r="AB10" s="564">
        <v>2304163</v>
      </c>
      <c r="AC10" s="562">
        <f t="shared" si="1"/>
        <v>2292588</v>
      </c>
      <c r="AD10" s="565">
        <v>11575</v>
      </c>
      <c r="AE10" s="682">
        <v>2301819</v>
      </c>
      <c r="AF10" s="677">
        <v>2289412</v>
      </c>
      <c r="AG10" s="683">
        <v>12407</v>
      </c>
      <c r="AH10" s="679">
        <f t="shared" si="2"/>
        <v>1205590</v>
      </c>
      <c r="AI10" s="680">
        <v>1197577</v>
      </c>
      <c r="AJ10" s="684">
        <v>8013</v>
      </c>
      <c r="AK10" s="352">
        <f t="shared" si="3"/>
        <v>0.23375409069658717</v>
      </c>
      <c r="AL10" s="12">
        <f t="shared" si="4"/>
        <v>1.0668521535881361</v>
      </c>
      <c r="AM10" s="28">
        <f t="shared" si="5"/>
        <v>1.0283831084781674</v>
      </c>
      <c r="AN10" s="3">
        <f t="shared" si="6"/>
        <v>1.0467779495659046</v>
      </c>
      <c r="AO10" s="3">
        <f t="shared" si="7"/>
        <v>1.0129810153904846</v>
      </c>
      <c r="AP10" s="17">
        <f t="shared" si="8"/>
        <v>1.0109303754780508</v>
      </c>
      <c r="AQ10" s="17">
        <f t="shared" si="9"/>
        <v>1.0625531065349885</v>
      </c>
      <c r="AR10" s="550">
        <f t="shared" si="10"/>
        <v>0.99790769897799136</v>
      </c>
      <c r="AS10" s="549">
        <f t="shared" si="11"/>
        <v>0.5023516131454242</v>
      </c>
      <c r="AT10" s="17">
        <f t="shared" si="12"/>
        <v>0.53900849719287225</v>
      </c>
      <c r="AU10" s="203">
        <f t="shared" si="13"/>
        <v>0.66465382095073777</v>
      </c>
    </row>
    <row r="11" spans="1:47" ht="15.75" customHeight="1" x14ac:dyDescent="0.2">
      <c r="A11" s="11">
        <v>8</v>
      </c>
      <c r="B11" s="653" t="s">
        <v>41</v>
      </c>
      <c r="C11" s="186" t="s">
        <v>42</v>
      </c>
      <c r="D11" s="14">
        <v>2379000</v>
      </c>
      <c r="E11" s="4">
        <v>2219000</v>
      </c>
      <c r="F11" s="25">
        <v>160000</v>
      </c>
      <c r="G11" s="107">
        <v>2193136</v>
      </c>
      <c r="H11" s="4">
        <v>2035692</v>
      </c>
      <c r="I11" s="108">
        <v>157444</v>
      </c>
      <c r="J11" s="14">
        <v>2344937</v>
      </c>
      <c r="K11" s="4">
        <v>2178660</v>
      </c>
      <c r="L11" s="25">
        <v>166277</v>
      </c>
      <c r="M11" s="109">
        <v>2283532</v>
      </c>
      <c r="N11" s="4">
        <v>2103604</v>
      </c>
      <c r="O11" s="108">
        <v>179928</v>
      </c>
      <c r="P11" s="5">
        <v>2283819</v>
      </c>
      <c r="Q11" s="4">
        <v>2090160</v>
      </c>
      <c r="R11" s="25">
        <v>193659</v>
      </c>
      <c r="S11" s="107">
        <v>2295035</v>
      </c>
      <c r="T11" s="4">
        <v>2092428</v>
      </c>
      <c r="U11" s="108">
        <v>202607</v>
      </c>
      <c r="V11" s="14">
        <v>2176362</v>
      </c>
      <c r="W11" s="4">
        <v>1981498</v>
      </c>
      <c r="X11" s="25">
        <v>194864</v>
      </c>
      <c r="Y11" s="14">
        <v>2083658</v>
      </c>
      <c r="Z11" s="4">
        <f t="shared" si="0"/>
        <v>1902497</v>
      </c>
      <c r="AA11" s="25">
        <v>181161</v>
      </c>
      <c r="AB11" s="564">
        <v>1981610</v>
      </c>
      <c r="AC11" s="562">
        <f t="shared" si="1"/>
        <v>1798711</v>
      </c>
      <c r="AD11" s="565">
        <v>182899</v>
      </c>
      <c r="AE11" s="682">
        <v>2472572</v>
      </c>
      <c r="AF11" s="677">
        <v>2317491</v>
      </c>
      <c r="AG11" s="683">
        <v>155081</v>
      </c>
      <c r="AH11" s="679">
        <f t="shared" si="2"/>
        <v>2034384</v>
      </c>
      <c r="AI11" s="680">
        <v>1938945</v>
      </c>
      <c r="AJ11" s="684">
        <v>95439</v>
      </c>
      <c r="AK11" s="352">
        <f t="shared" si="3"/>
        <v>6.7255149222362336</v>
      </c>
      <c r="AL11" s="12">
        <f t="shared" si="4"/>
        <v>7.178943759073765</v>
      </c>
      <c r="AM11" s="28">
        <f t="shared" si="5"/>
        <v>7.090894126366722</v>
      </c>
      <c r="AN11" s="3">
        <f t="shared" si="6"/>
        <v>7.8793728312105991</v>
      </c>
      <c r="AO11" s="3">
        <f t="shared" si="7"/>
        <v>8.4796124386389646</v>
      </c>
      <c r="AP11" s="17">
        <f t="shared" si="8"/>
        <v>8.8280570884539884</v>
      </c>
      <c r="AQ11" s="17">
        <f t="shared" si="9"/>
        <v>8.95365752572412</v>
      </c>
      <c r="AR11" s="550">
        <f t="shared" si="10"/>
        <v>8.6943730689009424</v>
      </c>
      <c r="AS11" s="549">
        <f t="shared" si="11"/>
        <v>9.2298181781480721</v>
      </c>
      <c r="AT11" s="17">
        <f t="shared" si="12"/>
        <v>6.2720519362024651</v>
      </c>
      <c r="AU11" s="203">
        <f t="shared" si="13"/>
        <v>4.691297218224288</v>
      </c>
    </row>
    <row r="12" spans="1:47" ht="15.75" customHeight="1" x14ac:dyDescent="0.2">
      <c r="A12" s="11">
        <v>9</v>
      </c>
      <c r="B12" s="653" t="s">
        <v>41</v>
      </c>
      <c r="C12" s="186" t="s">
        <v>40</v>
      </c>
      <c r="D12" s="14">
        <v>1150000</v>
      </c>
      <c r="E12" s="4">
        <v>1120000</v>
      </c>
      <c r="F12" s="25">
        <v>30000</v>
      </c>
      <c r="G12" s="107">
        <v>982752</v>
      </c>
      <c r="H12" s="4">
        <v>953561</v>
      </c>
      <c r="I12" s="108">
        <v>29191</v>
      </c>
      <c r="J12" s="14">
        <v>1002769</v>
      </c>
      <c r="K12" s="4">
        <v>973935</v>
      </c>
      <c r="L12" s="25">
        <v>28834</v>
      </c>
      <c r="M12" s="109">
        <v>1020213</v>
      </c>
      <c r="N12" s="4">
        <v>988330</v>
      </c>
      <c r="O12" s="108">
        <v>31883</v>
      </c>
      <c r="P12" s="5">
        <v>1113746</v>
      </c>
      <c r="Q12" s="4">
        <v>1084192</v>
      </c>
      <c r="R12" s="25">
        <v>29554</v>
      </c>
      <c r="S12" s="107">
        <v>1175797</v>
      </c>
      <c r="T12" s="4">
        <v>1145401</v>
      </c>
      <c r="U12" s="108">
        <v>30396</v>
      </c>
      <c r="V12" s="14">
        <v>1152086</v>
      </c>
      <c r="W12" s="4">
        <v>1122147</v>
      </c>
      <c r="X12" s="25">
        <v>29939</v>
      </c>
      <c r="Y12" s="14">
        <v>1118090</v>
      </c>
      <c r="Z12" s="4">
        <f t="shared" si="0"/>
        <v>1087178</v>
      </c>
      <c r="AA12" s="25">
        <v>30912</v>
      </c>
      <c r="AB12" s="566">
        <v>1056500</v>
      </c>
      <c r="AC12" s="567">
        <f t="shared" si="1"/>
        <v>1026984</v>
      </c>
      <c r="AD12" s="568">
        <v>29516</v>
      </c>
      <c r="AE12" s="685">
        <v>1175417</v>
      </c>
      <c r="AF12" s="686">
        <v>1148108</v>
      </c>
      <c r="AG12" s="687">
        <v>27309</v>
      </c>
      <c r="AH12" s="679">
        <f t="shared" si="2"/>
        <v>926027</v>
      </c>
      <c r="AI12" s="688">
        <v>915821</v>
      </c>
      <c r="AJ12" s="689">
        <v>10206</v>
      </c>
      <c r="AK12" s="352">
        <f t="shared" si="3"/>
        <v>2.6086956521739131</v>
      </c>
      <c r="AL12" s="12">
        <f t="shared" si="4"/>
        <v>2.9703322913614016</v>
      </c>
      <c r="AM12" s="28">
        <f t="shared" si="5"/>
        <v>2.8754379124205078</v>
      </c>
      <c r="AN12" s="3">
        <f t="shared" si="6"/>
        <v>3.1251317126913696</v>
      </c>
      <c r="AO12" s="3">
        <f t="shared" si="7"/>
        <v>2.6535673304326122</v>
      </c>
      <c r="AP12" s="17">
        <f t="shared" si="8"/>
        <v>2.5851401219768375</v>
      </c>
      <c r="AQ12" s="17">
        <f t="shared" si="9"/>
        <v>2.5986775292816682</v>
      </c>
      <c r="AR12" s="550">
        <f t="shared" si="10"/>
        <v>2.7647148261767835</v>
      </c>
      <c r="AS12" s="549">
        <f t="shared" si="11"/>
        <v>2.7937529578797919</v>
      </c>
      <c r="AT12" s="17">
        <f t="shared" si="12"/>
        <v>2.3233456722167536</v>
      </c>
      <c r="AU12" s="203">
        <f t="shared" si="13"/>
        <v>1.1021276917411695</v>
      </c>
    </row>
    <row r="13" spans="1:47" ht="15.75" customHeight="1" x14ac:dyDescent="0.2">
      <c r="A13" s="11">
        <v>10</v>
      </c>
      <c r="B13" s="653" t="s">
        <v>35</v>
      </c>
      <c r="C13" s="186" t="s">
        <v>39</v>
      </c>
      <c r="D13" s="14">
        <v>5049000</v>
      </c>
      <c r="E13" s="4">
        <v>4811000</v>
      </c>
      <c r="F13" s="25">
        <v>238000</v>
      </c>
      <c r="G13" s="107">
        <v>4884764</v>
      </c>
      <c r="H13" s="4">
        <v>4656068</v>
      </c>
      <c r="I13" s="108">
        <v>228696</v>
      </c>
      <c r="J13" s="14">
        <v>4733601</v>
      </c>
      <c r="K13" s="4">
        <v>4474029</v>
      </c>
      <c r="L13" s="25">
        <v>259572</v>
      </c>
      <c r="M13" s="109">
        <v>4719293</v>
      </c>
      <c r="N13" s="4">
        <v>4443024</v>
      </c>
      <c r="O13" s="108">
        <v>276269</v>
      </c>
      <c r="P13" s="5">
        <v>4898623</v>
      </c>
      <c r="Q13" s="4">
        <v>4603139</v>
      </c>
      <c r="R13" s="25">
        <v>295484</v>
      </c>
      <c r="S13" s="107">
        <v>5057866</v>
      </c>
      <c r="T13" s="4">
        <v>4748437</v>
      </c>
      <c r="U13" s="108">
        <v>309429</v>
      </c>
      <c r="V13" s="14">
        <v>5014209</v>
      </c>
      <c r="W13" s="4">
        <v>4702677</v>
      </c>
      <c r="X13" s="25">
        <v>311532</v>
      </c>
      <c r="Y13" s="14">
        <v>5590701</v>
      </c>
      <c r="Z13" s="4">
        <f t="shared" si="0"/>
        <v>5279808</v>
      </c>
      <c r="AA13" s="25">
        <v>310893</v>
      </c>
      <c r="AB13" s="569">
        <v>5485317</v>
      </c>
      <c r="AC13" s="570">
        <f t="shared" si="1"/>
        <v>5142819</v>
      </c>
      <c r="AD13" s="571">
        <v>342498</v>
      </c>
      <c r="AE13" s="690">
        <v>5913563</v>
      </c>
      <c r="AF13" s="691">
        <v>5618265</v>
      </c>
      <c r="AG13" s="692">
        <v>295298</v>
      </c>
      <c r="AH13" s="679">
        <f t="shared" si="2"/>
        <v>3625857</v>
      </c>
      <c r="AI13" s="693">
        <v>3428935</v>
      </c>
      <c r="AJ13" s="694">
        <v>196922</v>
      </c>
      <c r="AK13" s="352">
        <f t="shared" si="3"/>
        <v>4.7138047138047137</v>
      </c>
      <c r="AL13" s="12">
        <f t="shared" si="4"/>
        <v>4.6818229089470851</v>
      </c>
      <c r="AM13" s="28">
        <f t="shared" si="5"/>
        <v>5.4836053989341309</v>
      </c>
      <c r="AN13" s="3">
        <f t="shared" si="6"/>
        <v>5.8540336444463188</v>
      </c>
      <c r="AO13" s="3">
        <f t="shared" si="7"/>
        <v>6.0319808239989072</v>
      </c>
      <c r="AP13" s="17">
        <f t="shared" si="8"/>
        <v>6.1177777347205327</v>
      </c>
      <c r="AQ13" s="17">
        <f t="shared" si="9"/>
        <v>6.2129839422329622</v>
      </c>
      <c r="AR13" s="550">
        <f t="shared" si="10"/>
        <v>5.5608947786690797</v>
      </c>
      <c r="AS13" s="549">
        <f t="shared" si="11"/>
        <v>6.2439053203306205</v>
      </c>
      <c r="AT13" s="17">
        <f t="shared" si="12"/>
        <v>4.9935715574519115</v>
      </c>
      <c r="AU13" s="203">
        <f t="shared" si="13"/>
        <v>5.4310470600467697</v>
      </c>
    </row>
    <row r="14" spans="1:47" ht="15.75" customHeight="1" x14ac:dyDescent="0.2">
      <c r="A14" s="11">
        <v>11</v>
      </c>
      <c r="B14" s="653" t="s">
        <v>35</v>
      </c>
      <c r="C14" s="186" t="s">
        <v>38</v>
      </c>
      <c r="D14" s="14">
        <v>2281000</v>
      </c>
      <c r="E14" s="4">
        <v>2169000</v>
      </c>
      <c r="F14" s="25">
        <v>112000</v>
      </c>
      <c r="G14" s="107">
        <v>2272587</v>
      </c>
      <c r="H14" s="4">
        <v>2163663</v>
      </c>
      <c r="I14" s="108">
        <v>108924</v>
      </c>
      <c r="J14" s="14">
        <v>2319071</v>
      </c>
      <c r="K14" s="4">
        <v>2208737</v>
      </c>
      <c r="L14" s="25">
        <v>110334</v>
      </c>
      <c r="M14" s="109">
        <v>2258711</v>
      </c>
      <c r="N14" s="4">
        <v>2156222</v>
      </c>
      <c r="O14" s="108">
        <v>102489</v>
      </c>
      <c r="P14" s="5">
        <v>2188289</v>
      </c>
      <c r="Q14" s="4">
        <v>2080382</v>
      </c>
      <c r="R14" s="25">
        <v>107907</v>
      </c>
      <c r="S14" s="107">
        <v>2260783</v>
      </c>
      <c r="T14" s="4">
        <v>2144751</v>
      </c>
      <c r="U14" s="108">
        <v>116032</v>
      </c>
      <c r="V14" s="14">
        <v>2261277</v>
      </c>
      <c r="W14" s="4">
        <v>2137454</v>
      </c>
      <c r="X14" s="25">
        <v>123823</v>
      </c>
      <c r="Y14" s="14">
        <v>2191570</v>
      </c>
      <c r="Z14" s="4">
        <f t="shared" si="0"/>
        <v>2068989</v>
      </c>
      <c r="AA14" s="25">
        <v>122581</v>
      </c>
      <c r="AB14" s="564">
        <v>2313727</v>
      </c>
      <c r="AC14" s="562">
        <f t="shared" si="1"/>
        <v>2210483</v>
      </c>
      <c r="AD14" s="572">
        <v>103244</v>
      </c>
      <c r="AE14" s="682">
        <v>2204507</v>
      </c>
      <c r="AF14" s="677">
        <v>2096750</v>
      </c>
      <c r="AG14" s="695">
        <v>107757</v>
      </c>
      <c r="AH14" s="679">
        <f t="shared" si="2"/>
        <v>1335516</v>
      </c>
      <c r="AI14" s="680">
        <v>1257107</v>
      </c>
      <c r="AJ14" s="696">
        <v>78409</v>
      </c>
      <c r="AK14" s="352">
        <f t="shared" si="3"/>
        <v>4.9101271372205169</v>
      </c>
      <c r="AL14" s="12">
        <f t="shared" si="4"/>
        <v>4.7929518209863913</v>
      </c>
      <c r="AM14" s="28">
        <f t="shared" si="5"/>
        <v>4.7576809851876032</v>
      </c>
      <c r="AN14" s="3">
        <f t="shared" si="6"/>
        <v>4.537499485325923</v>
      </c>
      <c r="AO14" s="3">
        <f t="shared" si="7"/>
        <v>4.931112846612125</v>
      </c>
      <c r="AP14" s="17">
        <f t="shared" si="8"/>
        <v>5.132381126361973</v>
      </c>
      <c r="AQ14" s="17">
        <f t="shared" si="9"/>
        <v>5.4757997361667767</v>
      </c>
      <c r="AR14" s="550">
        <f t="shared" si="10"/>
        <v>5.5932961301715212</v>
      </c>
      <c r="AS14" s="549">
        <f t="shared" si="11"/>
        <v>4.4622377661668811</v>
      </c>
      <c r="AT14" s="17">
        <f t="shared" si="12"/>
        <v>4.8880316551501082</v>
      </c>
      <c r="AU14" s="203">
        <f t="shared" si="13"/>
        <v>5.8710640681204866</v>
      </c>
    </row>
    <row r="15" spans="1:47" ht="15.75" customHeight="1" x14ac:dyDescent="0.2">
      <c r="A15" s="11">
        <v>12</v>
      </c>
      <c r="B15" s="653" t="s">
        <v>35</v>
      </c>
      <c r="C15" s="186" t="s">
        <v>37</v>
      </c>
      <c r="D15" s="14">
        <v>1091000</v>
      </c>
      <c r="E15" s="4">
        <v>1014000</v>
      </c>
      <c r="F15" s="25">
        <v>77000</v>
      </c>
      <c r="G15" s="107">
        <v>1084744</v>
      </c>
      <c r="H15" s="4">
        <v>1009124</v>
      </c>
      <c r="I15" s="108">
        <v>75620</v>
      </c>
      <c r="J15" s="14">
        <v>1072559</v>
      </c>
      <c r="K15" s="4">
        <v>1001703</v>
      </c>
      <c r="L15" s="25">
        <v>70856</v>
      </c>
      <c r="M15" s="109">
        <v>1143285</v>
      </c>
      <c r="N15" s="4">
        <v>1088302</v>
      </c>
      <c r="O15" s="108">
        <v>54983</v>
      </c>
      <c r="P15" s="5">
        <v>1038372</v>
      </c>
      <c r="Q15" s="4">
        <v>988411</v>
      </c>
      <c r="R15" s="25">
        <v>49961</v>
      </c>
      <c r="S15" s="107">
        <v>983201</v>
      </c>
      <c r="T15" s="4">
        <v>929534</v>
      </c>
      <c r="U15" s="108">
        <v>53667</v>
      </c>
      <c r="V15" s="14">
        <v>1005968</v>
      </c>
      <c r="W15" s="4">
        <v>954068</v>
      </c>
      <c r="X15" s="25">
        <v>51900</v>
      </c>
      <c r="Y15" s="14">
        <v>1023937</v>
      </c>
      <c r="Z15" s="4">
        <f t="shared" si="0"/>
        <v>969534</v>
      </c>
      <c r="AA15" s="25">
        <v>54403</v>
      </c>
      <c r="AB15" s="564">
        <v>1093104</v>
      </c>
      <c r="AC15" s="562">
        <f t="shared" si="1"/>
        <v>1038484</v>
      </c>
      <c r="AD15" s="565">
        <v>54620</v>
      </c>
      <c r="AE15" s="682">
        <v>1213324</v>
      </c>
      <c r="AF15" s="677">
        <v>1140705</v>
      </c>
      <c r="AG15" s="683">
        <v>72619</v>
      </c>
      <c r="AH15" s="679">
        <f t="shared" si="2"/>
        <v>897620</v>
      </c>
      <c r="AI15" s="680">
        <v>834882</v>
      </c>
      <c r="AJ15" s="684">
        <v>62738</v>
      </c>
      <c r="AK15" s="352">
        <f t="shared" si="3"/>
        <v>7.0577451879010082</v>
      </c>
      <c r="AL15" s="12">
        <f t="shared" si="4"/>
        <v>6.971230078248877</v>
      </c>
      <c r="AM15" s="28">
        <f t="shared" si="5"/>
        <v>6.606256625509646</v>
      </c>
      <c r="AN15" s="3">
        <f t="shared" si="6"/>
        <v>4.8092120512383181</v>
      </c>
      <c r="AO15" s="3">
        <f t="shared" si="7"/>
        <v>4.8114741152496405</v>
      </c>
      <c r="AP15" s="17">
        <f t="shared" si="8"/>
        <v>5.4583955874739756</v>
      </c>
      <c r="AQ15" s="17">
        <f t="shared" si="9"/>
        <v>5.1592098357005396</v>
      </c>
      <c r="AR15" s="550">
        <f t="shared" si="10"/>
        <v>5.3131198501470305</v>
      </c>
      <c r="AS15" s="549">
        <f t="shared" si="11"/>
        <v>4.9967798123508835</v>
      </c>
      <c r="AT15" s="17">
        <f t="shared" si="12"/>
        <v>5.9851284570320873</v>
      </c>
      <c r="AU15" s="203">
        <f t="shared" si="13"/>
        <v>6.9893718945656298</v>
      </c>
    </row>
    <row r="16" spans="1:47" ht="15.75" customHeight="1" x14ac:dyDescent="0.2">
      <c r="A16" s="11">
        <v>13</v>
      </c>
      <c r="B16" s="653" t="s">
        <v>35</v>
      </c>
      <c r="C16" s="186" t="s">
        <v>36</v>
      </c>
      <c r="D16" s="14">
        <v>139000</v>
      </c>
      <c r="E16" s="4">
        <v>139000</v>
      </c>
      <c r="F16" s="25">
        <v>0</v>
      </c>
      <c r="G16" s="107">
        <v>116511</v>
      </c>
      <c r="H16" s="4">
        <v>116511</v>
      </c>
      <c r="I16" s="108">
        <v>0</v>
      </c>
      <c r="J16" s="14">
        <v>126455</v>
      </c>
      <c r="K16" s="4">
        <v>126455</v>
      </c>
      <c r="L16" s="25">
        <v>0</v>
      </c>
      <c r="M16" s="109">
        <v>126533</v>
      </c>
      <c r="N16" s="4">
        <v>126533</v>
      </c>
      <c r="O16" s="108">
        <v>0</v>
      </c>
      <c r="P16" s="5">
        <v>124104</v>
      </c>
      <c r="Q16" s="4">
        <v>124104</v>
      </c>
      <c r="R16" s="25">
        <v>0</v>
      </c>
      <c r="S16" s="107">
        <v>124514</v>
      </c>
      <c r="T16" s="4">
        <v>124514</v>
      </c>
      <c r="U16" s="108">
        <v>0</v>
      </c>
      <c r="V16" s="14">
        <v>128264</v>
      </c>
      <c r="W16" s="4">
        <v>128264</v>
      </c>
      <c r="X16" s="25">
        <v>0</v>
      </c>
      <c r="Y16" s="14">
        <v>124446</v>
      </c>
      <c r="Z16" s="4">
        <f t="shared" si="0"/>
        <v>124446</v>
      </c>
      <c r="AA16" s="25">
        <v>0</v>
      </c>
      <c r="AB16" s="564">
        <v>128891</v>
      </c>
      <c r="AC16" s="562">
        <f t="shared" si="1"/>
        <v>128891</v>
      </c>
      <c r="AD16" s="565">
        <v>0</v>
      </c>
      <c r="AE16" s="682">
        <v>123796</v>
      </c>
      <c r="AF16" s="677">
        <v>123796</v>
      </c>
      <c r="AG16" s="683">
        <v>0</v>
      </c>
      <c r="AH16" s="679">
        <f t="shared" si="2"/>
        <v>95007</v>
      </c>
      <c r="AI16" s="680">
        <v>95007</v>
      </c>
      <c r="AJ16" s="684">
        <v>0</v>
      </c>
      <c r="AK16" s="352">
        <f t="shared" si="3"/>
        <v>0</v>
      </c>
      <c r="AL16" s="12">
        <f t="shared" si="4"/>
        <v>0</v>
      </c>
      <c r="AM16" s="28">
        <f t="shared" si="5"/>
        <v>0</v>
      </c>
      <c r="AN16" s="3">
        <f t="shared" si="6"/>
        <v>0</v>
      </c>
      <c r="AO16" s="3">
        <f t="shared" si="7"/>
        <v>0</v>
      </c>
      <c r="AP16" s="17">
        <f t="shared" si="8"/>
        <v>0</v>
      </c>
      <c r="AQ16" s="17">
        <f t="shared" si="9"/>
        <v>0</v>
      </c>
      <c r="AR16" s="550">
        <f t="shared" si="10"/>
        <v>0</v>
      </c>
      <c r="AS16" s="549">
        <f t="shared" si="11"/>
        <v>0</v>
      </c>
      <c r="AT16" s="17">
        <f t="shared" si="12"/>
        <v>0</v>
      </c>
      <c r="AU16" s="203">
        <f t="shared" si="13"/>
        <v>0</v>
      </c>
    </row>
    <row r="17" spans="1:47" ht="15.75" customHeight="1" x14ac:dyDescent="0.2">
      <c r="A17" s="11">
        <v>14</v>
      </c>
      <c r="B17" s="653" t="s">
        <v>35</v>
      </c>
      <c r="C17" s="186" t="s">
        <v>34</v>
      </c>
      <c r="D17" s="14">
        <v>503000</v>
      </c>
      <c r="E17" s="4">
        <v>503000</v>
      </c>
      <c r="F17" s="25">
        <v>0</v>
      </c>
      <c r="G17" s="107">
        <v>410666</v>
      </c>
      <c r="H17" s="4">
        <v>410666</v>
      </c>
      <c r="I17" s="108">
        <v>0</v>
      </c>
      <c r="J17" s="14">
        <v>481707</v>
      </c>
      <c r="K17" s="4">
        <v>481707</v>
      </c>
      <c r="L17" s="25">
        <v>0</v>
      </c>
      <c r="M17" s="109">
        <v>529555</v>
      </c>
      <c r="N17" s="4">
        <v>529555</v>
      </c>
      <c r="O17" s="108">
        <v>0</v>
      </c>
      <c r="P17" s="5">
        <v>457668</v>
      </c>
      <c r="Q17" s="4">
        <v>457668</v>
      </c>
      <c r="R17" s="25">
        <v>0</v>
      </c>
      <c r="S17" s="107">
        <v>431428</v>
      </c>
      <c r="T17" s="4">
        <v>431428</v>
      </c>
      <c r="U17" s="108">
        <v>0</v>
      </c>
      <c r="V17" s="14">
        <v>413275</v>
      </c>
      <c r="W17" s="4">
        <v>413275</v>
      </c>
      <c r="X17" s="25">
        <v>0</v>
      </c>
      <c r="Y17" s="14">
        <v>373896</v>
      </c>
      <c r="Z17" s="4">
        <f t="shared" si="0"/>
        <v>373896</v>
      </c>
      <c r="AA17" s="25">
        <v>0</v>
      </c>
      <c r="AB17" s="564">
        <v>381942</v>
      </c>
      <c r="AC17" s="562">
        <f t="shared" si="1"/>
        <v>381942</v>
      </c>
      <c r="AD17" s="565">
        <v>0</v>
      </c>
      <c r="AE17" s="682">
        <v>392577</v>
      </c>
      <c r="AF17" s="677">
        <v>392577</v>
      </c>
      <c r="AG17" s="683">
        <v>0</v>
      </c>
      <c r="AH17" s="679">
        <f t="shared" si="2"/>
        <v>196981</v>
      </c>
      <c r="AI17" s="680">
        <v>196981</v>
      </c>
      <c r="AJ17" s="684">
        <v>0</v>
      </c>
      <c r="AK17" s="352">
        <f t="shared" si="3"/>
        <v>0</v>
      </c>
      <c r="AL17" s="12">
        <f t="shared" si="4"/>
        <v>0</v>
      </c>
      <c r="AM17" s="28">
        <f t="shared" si="5"/>
        <v>0</v>
      </c>
      <c r="AN17" s="3">
        <f t="shared" si="6"/>
        <v>0</v>
      </c>
      <c r="AO17" s="3">
        <f t="shared" si="7"/>
        <v>0</v>
      </c>
      <c r="AP17" s="17">
        <f t="shared" si="8"/>
        <v>0</v>
      </c>
      <c r="AQ17" s="17">
        <f t="shared" si="9"/>
        <v>0</v>
      </c>
      <c r="AR17" s="550">
        <f t="shared" si="10"/>
        <v>0</v>
      </c>
      <c r="AS17" s="549">
        <f t="shared" si="11"/>
        <v>0</v>
      </c>
      <c r="AT17" s="17">
        <f t="shared" si="12"/>
        <v>0</v>
      </c>
      <c r="AU17" s="203">
        <f t="shared" si="13"/>
        <v>0</v>
      </c>
    </row>
    <row r="18" spans="1:47" ht="15.75" customHeight="1" x14ac:dyDescent="0.2">
      <c r="A18" s="11">
        <v>15</v>
      </c>
      <c r="B18" s="653" t="s">
        <v>28</v>
      </c>
      <c r="C18" s="186" t="s">
        <v>33</v>
      </c>
      <c r="D18" s="14">
        <v>1228000</v>
      </c>
      <c r="E18" s="4">
        <v>1146000</v>
      </c>
      <c r="F18" s="25">
        <v>82000</v>
      </c>
      <c r="G18" s="107">
        <v>1248483</v>
      </c>
      <c r="H18" s="4">
        <v>1164396</v>
      </c>
      <c r="I18" s="108">
        <v>84087</v>
      </c>
      <c r="J18" s="14">
        <v>1211600</v>
      </c>
      <c r="K18" s="4">
        <v>1133035</v>
      </c>
      <c r="L18" s="25">
        <v>78565</v>
      </c>
      <c r="M18" s="109">
        <v>1148221</v>
      </c>
      <c r="N18" s="4">
        <v>1070981</v>
      </c>
      <c r="O18" s="108">
        <v>77240</v>
      </c>
      <c r="P18" s="5">
        <v>1106262</v>
      </c>
      <c r="Q18" s="4">
        <v>1032294</v>
      </c>
      <c r="R18" s="25">
        <v>73968</v>
      </c>
      <c r="S18" s="107">
        <v>1269772</v>
      </c>
      <c r="T18" s="4">
        <v>1175364</v>
      </c>
      <c r="U18" s="108">
        <v>94408</v>
      </c>
      <c r="V18" s="14">
        <v>1277301</v>
      </c>
      <c r="W18" s="4">
        <v>1176624</v>
      </c>
      <c r="X18" s="25">
        <v>100677</v>
      </c>
      <c r="Y18" s="14">
        <v>1230042</v>
      </c>
      <c r="Z18" s="4">
        <f t="shared" si="0"/>
        <v>1141490</v>
      </c>
      <c r="AA18" s="25">
        <v>88552</v>
      </c>
      <c r="AB18" s="564">
        <v>1229976</v>
      </c>
      <c r="AC18" s="562">
        <f t="shared" si="1"/>
        <v>1141575</v>
      </c>
      <c r="AD18" s="565">
        <v>88401</v>
      </c>
      <c r="AE18" s="682">
        <v>1265891</v>
      </c>
      <c r="AF18" s="677">
        <v>1184196</v>
      </c>
      <c r="AG18" s="683">
        <v>81695</v>
      </c>
      <c r="AH18" s="679">
        <f t="shared" si="2"/>
        <v>879755</v>
      </c>
      <c r="AI18" s="680">
        <v>829895</v>
      </c>
      <c r="AJ18" s="684">
        <v>49860</v>
      </c>
      <c r="AK18" s="352">
        <f t="shared" si="3"/>
        <v>6.677524429967427</v>
      </c>
      <c r="AL18" s="12">
        <f t="shared" si="4"/>
        <v>6.7351337583291082</v>
      </c>
      <c r="AM18" s="28">
        <f t="shared" si="5"/>
        <v>6.4844007923407068</v>
      </c>
      <c r="AN18" s="3">
        <f t="shared" si="6"/>
        <v>6.7269280042779229</v>
      </c>
      <c r="AO18" s="3">
        <f t="shared" si="7"/>
        <v>6.6863003519961817</v>
      </c>
      <c r="AP18" s="17">
        <f t="shared" si="8"/>
        <v>7.435035581190955</v>
      </c>
      <c r="AQ18" s="17">
        <f t="shared" si="9"/>
        <v>7.8820105832532823</v>
      </c>
      <c r="AR18" s="550">
        <f t="shared" si="10"/>
        <v>7.1991037704403587</v>
      </c>
      <c r="AS18" s="549">
        <f t="shared" si="11"/>
        <v>7.1872134090421271</v>
      </c>
      <c r="AT18" s="17">
        <f t="shared" si="12"/>
        <v>6.4535572178015324</v>
      </c>
      <c r="AU18" s="203">
        <f t="shared" si="13"/>
        <v>5.6674869708043714</v>
      </c>
    </row>
    <row r="19" spans="1:47" ht="15.75" customHeight="1" x14ac:dyDescent="0.2">
      <c r="A19" s="11">
        <v>16</v>
      </c>
      <c r="B19" s="653" t="s">
        <v>28</v>
      </c>
      <c r="C19" s="186" t="s">
        <v>32</v>
      </c>
      <c r="D19" s="14">
        <v>5533000</v>
      </c>
      <c r="E19" s="4">
        <v>5444000</v>
      </c>
      <c r="F19" s="25">
        <v>89000</v>
      </c>
      <c r="G19" s="107">
        <v>5424638</v>
      </c>
      <c r="H19" s="4">
        <v>5332014</v>
      </c>
      <c r="I19" s="108">
        <v>92624</v>
      </c>
      <c r="J19" s="14">
        <v>5634969</v>
      </c>
      <c r="K19" s="4">
        <v>5548888</v>
      </c>
      <c r="L19" s="25">
        <v>86081</v>
      </c>
      <c r="M19" s="109">
        <v>5575457</v>
      </c>
      <c r="N19" s="4">
        <v>5488260</v>
      </c>
      <c r="O19" s="108">
        <v>87197</v>
      </c>
      <c r="P19" s="5">
        <v>4966031</v>
      </c>
      <c r="Q19" s="4">
        <v>4874177</v>
      </c>
      <c r="R19" s="25">
        <v>91854</v>
      </c>
      <c r="S19" s="107">
        <v>4928033</v>
      </c>
      <c r="T19" s="4">
        <v>4840994</v>
      </c>
      <c r="U19" s="108">
        <v>87039</v>
      </c>
      <c r="V19" s="14">
        <v>4974444</v>
      </c>
      <c r="W19" s="4">
        <v>4898502</v>
      </c>
      <c r="X19" s="25">
        <v>75942</v>
      </c>
      <c r="Y19" s="14">
        <v>5226782</v>
      </c>
      <c r="Z19" s="4">
        <f t="shared" si="0"/>
        <v>5066372</v>
      </c>
      <c r="AA19" s="25">
        <v>160410</v>
      </c>
      <c r="AB19" s="564">
        <v>5043854</v>
      </c>
      <c r="AC19" s="562">
        <f t="shared" si="1"/>
        <v>4904267</v>
      </c>
      <c r="AD19" s="565">
        <v>139587</v>
      </c>
      <c r="AE19" s="682">
        <v>5166216</v>
      </c>
      <c r="AF19" s="677">
        <v>5009577</v>
      </c>
      <c r="AG19" s="683">
        <v>156639</v>
      </c>
      <c r="AH19" s="679">
        <f t="shared" si="2"/>
        <v>3934581</v>
      </c>
      <c r="AI19" s="680">
        <v>3828978</v>
      </c>
      <c r="AJ19" s="684">
        <v>105603</v>
      </c>
      <c r="AK19" s="352">
        <f t="shared" si="3"/>
        <v>1.608530634375565</v>
      </c>
      <c r="AL19" s="12">
        <f t="shared" si="4"/>
        <v>1.7074687748749318</v>
      </c>
      <c r="AM19" s="28">
        <f t="shared" si="5"/>
        <v>1.5276215361610685</v>
      </c>
      <c r="AN19" s="3">
        <f t="shared" si="6"/>
        <v>1.5639435475872203</v>
      </c>
      <c r="AO19" s="3">
        <f t="shared" si="7"/>
        <v>1.8496461258497983</v>
      </c>
      <c r="AP19" s="17">
        <f t="shared" si="8"/>
        <v>1.7662016467828037</v>
      </c>
      <c r="AQ19" s="17">
        <f t="shared" si="9"/>
        <v>1.5266429775870429</v>
      </c>
      <c r="AR19" s="550">
        <f t="shared" si="10"/>
        <v>3.0690011559693899</v>
      </c>
      <c r="AS19" s="549">
        <f t="shared" si="11"/>
        <v>2.7674670995631518</v>
      </c>
      <c r="AT19" s="17">
        <f t="shared" si="12"/>
        <v>3.0319870481605879</v>
      </c>
      <c r="AU19" s="203">
        <f t="shared" si="13"/>
        <v>2.6839706693037964</v>
      </c>
    </row>
    <row r="20" spans="1:47" ht="15.75" customHeight="1" x14ac:dyDescent="0.2">
      <c r="A20" s="11">
        <v>17</v>
      </c>
      <c r="B20" s="653" t="s">
        <v>28</v>
      </c>
      <c r="C20" s="186" t="s">
        <v>31</v>
      </c>
      <c r="D20" s="14">
        <v>2453000</v>
      </c>
      <c r="E20" s="4">
        <v>2446000</v>
      </c>
      <c r="F20" s="25">
        <v>7000</v>
      </c>
      <c r="G20" s="107">
        <v>2370132</v>
      </c>
      <c r="H20" s="4">
        <v>2362332</v>
      </c>
      <c r="I20" s="108">
        <v>7800</v>
      </c>
      <c r="J20" s="14">
        <v>2274519</v>
      </c>
      <c r="K20" s="4">
        <v>2265364</v>
      </c>
      <c r="L20" s="25">
        <v>9155</v>
      </c>
      <c r="M20" s="109">
        <v>2315992</v>
      </c>
      <c r="N20" s="4">
        <v>2306546</v>
      </c>
      <c r="O20" s="108">
        <v>9446</v>
      </c>
      <c r="P20" s="5">
        <v>2367238</v>
      </c>
      <c r="Q20" s="4">
        <v>2322877</v>
      </c>
      <c r="R20" s="25">
        <v>44361</v>
      </c>
      <c r="S20" s="107">
        <v>2448354</v>
      </c>
      <c r="T20" s="4">
        <v>2353673</v>
      </c>
      <c r="U20" s="108">
        <v>94681</v>
      </c>
      <c r="V20" s="14">
        <v>2470648</v>
      </c>
      <c r="W20" s="4">
        <v>2396675</v>
      </c>
      <c r="X20" s="25">
        <v>73973</v>
      </c>
      <c r="Y20" s="14">
        <v>2256124</v>
      </c>
      <c r="Z20" s="4">
        <f t="shared" si="0"/>
        <v>2183346</v>
      </c>
      <c r="AA20" s="25">
        <v>72778</v>
      </c>
      <c r="AB20" s="564">
        <v>2248949</v>
      </c>
      <c r="AC20" s="562">
        <f t="shared" si="1"/>
        <v>2175415</v>
      </c>
      <c r="AD20" s="565">
        <v>73534</v>
      </c>
      <c r="AE20" s="682">
        <v>1957413</v>
      </c>
      <c r="AF20" s="677">
        <v>1888276</v>
      </c>
      <c r="AG20" s="683">
        <v>69137</v>
      </c>
      <c r="AH20" s="679">
        <f t="shared" si="2"/>
        <v>1643794</v>
      </c>
      <c r="AI20" s="680">
        <v>1594851</v>
      </c>
      <c r="AJ20" s="684">
        <v>48943</v>
      </c>
      <c r="AK20" s="352">
        <f t="shared" si="3"/>
        <v>0.28536485935589079</v>
      </c>
      <c r="AL20" s="12">
        <f t="shared" si="4"/>
        <v>0.32909559467573957</v>
      </c>
      <c r="AM20" s="28">
        <f t="shared" si="5"/>
        <v>0.4025026829848421</v>
      </c>
      <c r="AN20" s="3">
        <f t="shared" si="6"/>
        <v>0.40785978535331729</v>
      </c>
      <c r="AO20" s="3">
        <f t="shared" si="7"/>
        <v>1.8739560618746403</v>
      </c>
      <c r="AP20" s="17">
        <f t="shared" si="8"/>
        <v>3.8671286913575411</v>
      </c>
      <c r="AQ20" s="17">
        <f t="shared" si="9"/>
        <v>2.9940728100482139</v>
      </c>
      <c r="AR20" s="550">
        <f t="shared" si="10"/>
        <v>3.2257978728119552</v>
      </c>
      <c r="AS20" s="549">
        <f t="shared" si="11"/>
        <v>3.2697050933569414</v>
      </c>
      <c r="AT20" s="17">
        <f t="shared" si="12"/>
        <v>3.5320599178609724</v>
      </c>
      <c r="AU20" s="203">
        <f t="shared" si="13"/>
        <v>2.9774412122200227</v>
      </c>
    </row>
    <row r="21" spans="1:47" ht="15.75" customHeight="1" x14ac:dyDescent="0.2">
      <c r="A21" s="11">
        <v>18</v>
      </c>
      <c r="B21" s="653" t="s">
        <v>28</v>
      </c>
      <c r="C21" s="186" t="s">
        <v>30</v>
      </c>
      <c r="D21" s="14">
        <v>853000</v>
      </c>
      <c r="E21" s="4">
        <v>817000</v>
      </c>
      <c r="F21" s="25">
        <v>36000</v>
      </c>
      <c r="G21" s="107">
        <v>820736</v>
      </c>
      <c r="H21" s="4">
        <v>784736</v>
      </c>
      <c r="I21" s="108">
        <v>36000</v>
      </c>
      <c r="J21" s="14">
        <v>858503</v>
      </c>
      <c r="K21" s="4">
        <v>823503</v>
      </c>
      <c r="L21" s="25">
        <v>35000</v>
      </c>
      <c r="M21" s="109">
        <v>894234</v>
      </c>
      <c r="N21" s="4">
        <v>859234</v>
      </c>
      <c r="O21" s="108">
        <v>35000</v>
      </c>
      <c r="P21" s="5">
        <v>853710</v>
      </c>
      <c r="Q21" s="4">
        <v>818710</v>
      </c>
      <c r="R21" s="25">
        <v>35000</v>
      </c>
      <c r="S21" s="107">
        <v>897060</v>
      </c>
      <c r="T21" s="4">
        <v>862060</v>
      </c>
      <c r="U21" s="108">
        <v>35000</v>
      </c>
      <c r="V21" s="14">
        <v>871126</v>
      </c>
      <c r="W21" s="4">
        <v>836126</v>
      </c>
      <c r="X21" s="25">
        <v>35000</v>
      </c>
      <c r="Y21" s="14">
        <v>836767</v>
      </c>
      <c r="Z21" s="4">
        <f t="shared" si="0"/>
        <v>811909</v>
      </c>
      <c r="AA21" s="25">
        <v>24858</v>
      </c>
      <c r="AB21" s="564">
        <v>920558</v>
      </c>
      <c r="AC21" s="562">
        <f t="shared" si="1"/>
        <v>885667</v>
      </c>
      <c r="AD21" s="565">
        <v>34891</v>
      </c>
      <c r="AE21" s="682">
        <v>1100707</v>
      </c>
      <c r="AF21" s="677">
        <v>1025287</v>
      </c>
      <c r="AG21" s="683">
        <v>75420</v>
      </c>
      <c r="AH21" s="679">
        <f t="shared" si="2"/>
        <v>873172</v>
      </c>
      <c r="AI21" s="680">
        <v>820459</v>
      </c>
      <c r="AJ21" s="684">
        <v>52713</v>
      </c>
      <c r="AK21" s="352">
        <f t="shared" si="3"/>
        <v>4.2203985932004686</v>
      </c>
      <c r="AL21" s="12">
        <f t="shared" si="4"/>
        <v>4.386306924516532</v>
      </c>
      <c r="AM21" s="28">
        <f t="shared" si="5"/>
        <v>4.0768640295957033</v>
      </c>
      <c r="AN21" s="3">
        <f t="shared" si="6"/>
        <v>3.9139643538492161</v>
      </c>
      <c r="AO21" s="3">
        <f t="shared" si="7"/>
        <v>4.0997528434714363</v>
      </c>
      <c r="AP21" s="17">
        <f t="shared" si="8"/>
        <v>3.9016342273649482</v>
      </c>
      <c r="AQ21" s="17">
        <f t="shared" si="9"/>
        <v>4.0177884714725538</v>
      </c>
      <c r="AR21" s="550">
        <f t="shared" si="10"/>
        <v>2.9707194475881575</v>
      </c>
      <c r="AS21" s="549">
        <f t="shared" si="11"/>
        <v>3.7902011606004185</v>
      </c>
      <c r="AT21" s="17">
        <f t="shared" si="12"/>
        <v>6.8519596949960349</v>
      </c>
      <c r="AU21" s="203">
        <f t="shared" si="13"/>
        <v>6.0369549183895037</v>
      </c>
    </row>
    <row r="22" spans="1:47" ht="15.75" customHeight="1" x14ac:dyDescent="0.2">
      <c r="A22" s="11">
        <v>19</v>
      </c>
      <c r="B22" s="653" t="s">
        <v>28</v>
      </c>
      <c r="C22" s="186" t="s">
        <v>29</v>
      </c>
      <c r="D22" s="14">
        <v>3285000</v>
      </c>
      <c r="E22" s="4">
        <v>3060000</v>
      </c>
      <c r="F22" s="25">
        <v>225000</v>
      </c>
      <c r="G22" s="107">
        <v>3191938</v>
      </c>
      <c r="H22" s="4">
        <v>2978359</v>
      </c>
      <c r="I22" s="108">
        <v>213579</v>
      </c>
      <c r="J22" s="14">
        <v>3244301</v>
      </c>
      <c r="K22" s="4">
        <v>3043024</v>
      </c>
      <c r="L22" s="25">
        <v>201277</v>
      </c>
      <c r="M22" s="109">
        <v>3157219</v>
      </c>
      <c r="N22" s="4">
        <v>2957131</v>
      </c>
      <c r="O22" s="108">
        <v>200088</v>
      </c>
      <c r="P22" s="5">
        <v>3431120</v>
      </c>
      <c r="Q22" s="4">
        <v>3215026</v>
      </c>
      <c r="R22" s="25">
        <v>216094</v>
      </c>
      <c r="S22" s="107">
        <v>3479863</v>
      </c>
      <c r="T22" s="4">
        <v>3322262</v>
      </c>
      <c r="U22" s="108">
        <v>157601</v>
      </c>
      <c r="V22" s="14">
        <v>3356999</v>
      </c>
      <c r="W22" s="4">
        <v>3149926</v>
      </c>
      <c r="X22" s="25">
        <v>207073</v>
      </c>
      <c r="Y22" s="14">
        <v>3338759</v>
      </c>
      <c r="Z22" s="4">
        <f t="shared" si="0"/>
        <v>3145343</v>
      </c>
      <c r="AA22" s="25">
        <v>193416</v>
      </c>
      <c r="AB22" s="564">
        <v>3500170</v>
      </c>
      <c r="AC22" s="562">
        <f t="shared" si="1"/>
        <v>3308370</v>
      </c>
      <c r="AD22" s="565">
        <v>191800</v>
      </c>
      <c r="AE22" s="682">
        <v>3411992</v>
      </c>
      <c r="AF22" s="677">
        <v>3254343</v>
      </c>
      <c r="AG22" s="683">
        <v>157649</v>
      </c>
      <c r="AH22" s="679">
        <f t="shared" si="2"/>
        <v>2648003</v>
      </c>
      <c r="AI22" s="680">
        <v>2592154</v>
      </c>
      <c r="AJ22" s="684">
        <v>55849</v>
      </c>
      <c r="AK22" s="352">
        <f t="shared" si="3"/>
        <v>6.8493150684931505</v>
      </c>
      <c r="AL22" s="12">
        <f t="shared" si="4"/>
        <v>6.6912013955158276</v>
      </c>
      <c r="AM22" s="28">
        <f t="shared" si="5"/>
        <v>6.2040174447438758</v>
      </c>
      <c r="AN22" s="3">
        <f t="shared" si="6"/>
        <v>6.3374761142638496</v>
      </c>
      <c r="AO22" s="3">
        <f t="shared" si="7"/>
        <v>6.2980601086525683</v>
      </c>
      <c r="AP22" s="17">
        <f t="shared" si="8"/>
        <v>4.5289426623979159</v>
      </c>
      <c r="AQ22" s="17">
        <f t="shared" si="9"/>
        <v>6.1683962372345063</v>
      </c>
      <c r="AR22" s="550">
        <f t="shared" si="10"/>
        <v>5.7930506514546272</v>
      </c>
      <c r="AS22" s="549">
        <f t="shared" si="11"/>
        <v>5.4797338414991268</v>
      </c>
      <c r="AT22" s="17">
        <f t="shared" si="12"/>
        <v>4.6204387349091087</v>
      </c>
      <c r="AU22" s="203">
        <f t="shared" si="13"/>
        <v>2.1090988189968063</v>
      </c>
    </row>
    <row r="23" spans="1:47" ht="15.75" customHeight="1" x14ac:dyDescent="0.2">
      <c r="A23" s="11">
        <v>20</v>
      </c>
      <c r="B23" s="653" t="s">
        <v>28</v>
      </c>
      <c r="C23" s="186" t="s">
        <v>27</v>
      </c>
      <c r="D23" s="14">
        <v>822000</v>
      </c>
      <c r="E23" s="4">
        <v>774000</v>
      </c>
      <c r="F23" s="25">
        <v>48000</v>
      </c>
      <c r="G23" s="107">
        <v>809638</v>
      </c>
      <c r="H23" s="4">
        <v>763638</v>
      </c>
      <c r="I23" s="108">
        <v>46000</v>
      </c>
      <c r="J23" s="14">
        <v>997064</v>
      </c>
      <c r="K23" s="4">
        <v>950464</v>
      </c>
      <c r="L23" s="25">
        <v>46600</v>
      </c>
      <c r="M23" s="109">
        <v>1077739</v>
      </c>
      <c r="N23" s="4">
        <v>1030339</v>
      </c>
      <c r="O23" s="108">
        <v>47400</v>
      </c>
      <c r="P23" s="5">
        <v>1143336</v>
      </c>
      <c r="Q23" s="4">
        <v>1097736</v>
      </c>
      <c r="R23" s="25">
        <v>45600</v>
      </c>
      <c r="S23" s="107">
        <v>1153050</v>
      </c>
      <c r="T23" s="4">
        <v>1111850</v>
      </c>
      <c r="U23" s="108">
        <v>41200</v>
      </c>
      <c r="V23" s="14">
        <v>1159415</v>
      </c>
      <c r="W23" s="4">
        <v>1118915</v>
      </c>
      <c r="X23" s="25">
        <v>40500</v>
      </c>
      <c r="Y23" s="14">
        <v>1068062</v>
      </c>
      <c r="Z23" s="4">
        <f t="shared" si="0"/>
        <v>1030562</v>
      </c>
      <c r="AA23" s="25">
        <v>37500</v>
      </c>
      <c r="AB23" s="564">
        <v>1101046</v>
      </c>
      <c r="AC23" s="562">
        <f t="shared" si="1"/>
        <v>1088267</v>
      </c>
      <c r="AD23" s="565">
        <v>12779</v>
      </c>
      <c r="AE23" s="682">
        <v>1038347</v>
      </c>
      <c r="AF23" s="677">
        <v>1021368</v>
      </c>
      <c r="AG23" s="683">
        <v>16979</v>
      </c>
      <c r="AH23" s="679">
        <f t="shared" si="2"/>
        <v>829315</v>
      </c>
      <c r="AI23" s="680">
        <v>817566</v>
      </c>
      <c r="AJ23" s="684">
        <v>11749</v>
      </c>
      <c r="AK23" s="352">
        <f t="shared" si="3"/>
        <v>5.8394160583941606</v>
      </c>
      <c r="AL23" s="12">
        <f t="shared" si="4"/>
        <v>5.681551508204902</v>
      </c>
      <c r="AM23" s="28">
        <f t="shared" si="5"/>
        <v>4.6737220479327304</v>
      </c>
      <c r="AN23" s="3">
        <f t="shared" si="6"/>
        <v>4.3980963851173618</v>
      </c>
      <c r="AO23" s="3">
        <f t="shared" si="7"/>
        <v>3.988328890195008</v>
      </c>
      <c r="AP23" s="17">
        <f t="shared" si="8"/>
        <v>3.5731321278348731</v>
      </c>
      <c r="AQ23" s="17">
        <f t="shared" si="9"/>
        <v>3.4931409374555273</v>
      </c>
      <c r="AR23" s="550">
        <f t="shared" si="10"/>
        <v>3.5110321310935131</v>
      </c>
      <c r="AS23" s="549">
        <f t="shared" si="11"/>
        <v>1.1606236251709736</v>
      </c>
      <c r="AT23" s="17">
        <f t="shared" si="12"/>
        <v>1.6351951707858741</v>
      </c>
      <c r="AU23" s="203">
        <f t="shared" si="13"/>
        <v>1.4167113822853801</v>
      </c>
    </row>
    <row r="24" spans="1:47" ht="15.75" customHeight="1" x14ac:dyDescent="0.2">
      <c r="A24" s="11">
        <v>21</v>
      </c>
      <c r="B24" s="653" t="s">
        <v>23</v>
      </c>
      <c r="C24" s="186" t="s">
        <v>26</v>
      </c>
      <c r="D24" s="14">
        <v>7734000</v>
      </c>
      <c r="E24" s="4">
        <v>4973000</v>
      </c>
      <c r="F24" s="25">
        <v>2761000</v>
      </c>
      <c r="G24" s="107">
        <v>8786731</v>
      </c>
      <c r="H24" s="4">
        <v>5692428</v>
      </c>
      <c r="I24" s="108">
        <v>3094303</v>
      </c>
      <c r="J24" s="14">
        <v>8027537</v>
      </c>
      <c r="K24" s="4">
        <v>5555057</v>
      </c>
      <c r="L24" s="25">
        <v>2472480</v>
      </c>
      <c r="M24" s="109">
        <v>8922112</v>
      </c>
      <c r="N24" s="4">
        <v>6361466</v>
      </c>
      <c r="O24" s="108">
        <v>2560646</v>
      </c>
      <c r="P24" s="5">
        <v>9037780</v>
      </c>
      <c r="Q24" s="4">
        <v>8251493</v>
      </c>
      <c r="R24" s="25">
        <v>786287</v>
      </c>
      <c r="S24" s="107">
        <v>11813343</v>
      </c>
      <c r="T24" s="4">
        <v>10100408</v>
      </c>
      <c r="U24" s="108">
        <v>1712935</v>
      </c>
      <c r="V24" s="14">
        <v>10162658</v>
      </c>
      <c r="W24" s="4">
        <v>8872000</v>
      </c>
      <c r="X24" s="25">
        <v>1290658</v>
      </c>
      <c r="Y24" s="14">
        <v>9780653</v>
      </c>
      <c r="Z24" s="4">
        <f t="shared" si="0"/>
        <v>8743904</v>
      </c>
      <c r="AA24" s="25">
        <v>1036749</v>
      </c>
      <c r="AB24" s="564">
        <v>9036379</v>
      </c>
      <c r="AC24" s="562">
        <f t="shared" si="1"/>
        <v>7635740</v>
      </c>
      <c r="AD24" s="565">
        <v>1400639</v>
      </c>
      <c r="AE24" s="682">
        <v>9141989</v>
      </c>
      <c r="AF24" s="677">
        <v>8200364</v>
      </c>
      <c r="AG24" s="683">
        <v>941625</v>
      </c>
      <c r="AH24" s="679">
        <f t="shared" si="2"/>
        <v>3211704</v>
      </c>
      <c r="AI24" s="680">
        <v>2772453</v>
      </c>
      <c r="AJ24" s="684">
        <v>439251</v>
      </c>
      <c r="AK24" s="352">
        <f t="shared" si="3"/>
        <v>35.699508663046288</v>
      </c>
      <c r="AL24" s="12">
        <f t="shared" si="4"/>
        <v>35.215633663987212</v>
      </c>
      <c r="AM24" s="28">
        <f t="shared" si="5"/>
        <v>30.79998260985904</v>
      </c>
      <c r="AN24" s="3">
        <f t="shared" si="6"/>
        <v>28.699998386032366</v>
      </c>
      <c r="AO24" s="3">
        <f t="shared" si="7"/>
        <v>8.7000015490529758</v>
      </c>
      <c r="AP24" s="17">
        <f t="shared" si="8"/>
        <v>14.500002243226156</v>
      </c>
      <c r="AQ24" s="17">
        <f t="shared" si="9"/>
        <v>12.700004270536311</v>
      </c>
      <c r="AR24" s="550">
        <f t="shared" si="10"/>
        <v>10.599997771109965</v>
      </c>
      <c r="AS24" s="549">
        <f t="shared" si="11"/>
        <v>15.500002821926792</v>
      </c>
      <c r="AT24" s="17">
        <f t="shared" si="12"/>
        <v>10.30000145482564</v>
      </c>
      <c r="AU24" s="203">
        <f t="shared" si="13"/>
        <v>13.676571689047309</v>
      </c>
    </row>
    <row r="25" spans="1:47" ht="15.75" customHeight="1" x14ac:dyDescent="0.2">
      <c r="A25" s="11">
        <v>22</v>
      </c>
      <c r="B25" s="653" t="s">
        <v>23</v>
      </c>
      <c r="C25" s="186" t="s">
        <v>25</v>
      </c>
      <c r="D25" s="14">
        <v>550000</v>
      </c>
      <c r="E25" s="4">
        <v>511000</v>
      </c>
      <c r="F25" s="25">
        <v>39000</v>
      </c>
      <c r="G25" s="107">
        <v>589745</v>
      </c>
      <c r="H25" s="4">
        <v>549627</v>
      </c>
      <c r="I25" s="108">
        <v>40118</v>
      </c>
      <c r="J25" s="14">
        <v>600039</v>
      </c>
      <c r="K25" s="4">
        <v>557207</v>
      </c>
      <c r="L25" s="25">
        <v>42832</v>
      </c>
      <c r="M25" s="109">
        <v>563373</v>
      </c>
      <c r="N25" s="4">
        <v>519774</v>
      </c>
      <c r="O25" s="108">
        <v>43599</v>
      </c>
      <c r="P25" s="5">
        <v>560292</v>
      </c>
      <c r="Q25" s="4">
        <v>516783</v>
      </c>
      <c r="R25" s="25">
        <v>43509</v>
      </c>
      <c r="S25" s="107">
        <v>604172</v>
      </c>
      <c r="T25" s="4">
        <v>556538</v>
      </c>
      <c r="U25" s="108">
        <v>47634</v>
      </c>
      <c r="V25" s="14">
        <v>558101</v>
      </c>
      <c r="W25" s="4">
        <v>509387</v>
      </c>
      <c r="X25" s="25">
        <v>48714</v>
      </c>
      <c r="Y25" s="14">
        <v>634940</v>
      </c>
      <c r="Z25" s="4">
        <f t="shared" si="0"/>
        <v>585536</v>
      </c>
      <c r="AA25" s="25">
        <v>49404</v>
      </c>
      <c r="AB25" s="564">
        <v>741898</v>
      </c>
      <c r="AC25" s="562">
        <f t="shared" si="1"/>
        <v>694844</v>
      </c>
      <c r="AD25" s="565">
        <v>47054</v>
      </c>
      <c r="AE25" s="682">
        <v>682067</v>
      </c>
      <c r="AF25" s="677">
        <v>652142</v>
      </c>
      <c r="AG25" s="683">
        <v>29925</v>
      </c>
      <c r="AH25" s="679">
        <f t="shared" si="2"/>
        <v>594897</v>
      </c>
      <c r="AI25" s="680">
        <v>550389</v>
      </c>
      <c r="AJ25" s="684">
        <v>44508</v>
      </c>
      <c r="AK25" s="352">
        <f t="shared" si="3"/>
        <v>7.0909090909090908</v>
      </c>
      <c r="AL25" s="12">
        <f t="shared" si="4"/>
        <v>6.8026011242147035</v>
      </c>
      <c r="AM25" s="28">
        <f t="shared" si="5"/>
        <v>7.1382026834922394</v>
      </c>
      <c r="AN25" s="3">
        <f t="shared" si="6"/>
        <v>7.738922525573642</v>
      </c>
      <c r="AO25" s="3">
        <f t="shared" si="7"/>
        <v>7.7654151763723203</v>
      </c>
      <c r="AP25" s="17">
        <f t="shared" si="8"/>
        <v>7.8841786775951217</v>
      </c>
      <c r="AQ25" s="17">
        <f t="shared" si="9"/>
        <v>8.7285276320952665</v>
      </c>
      <c r="AR25" s="550">
        <f t="shared" si="10"/>
        <v>7.7808926827731755</v>
      </c>
      <c r="AS25" s="549">
        <f t="shared" si="11"/>
        <v>6.3423812976986058</v>
      </c>
      <c r="AT25" s="17">
        <f t="shared" si="12"/>
        <v>4.3873988918977167</v>
      </c>
      <c r="AU25" s="203">
        <f t="shared" si="13"/>
        <v>7.4816312739852435</v>
      </c>
    </row>
    <row r="26" spans="1:47" ht="15.75" customHeight="1" x14ac:dyDescent="0.2">
      <c r="A26" s="11">
        <v>23</v>
      </c>
      <c r="B26" s="653" t="s">
        <v>23</v>
      </c>
      <c r="C26" s="187" t="s">
        <v>24</v>
      </c>
      <c r="D26" s="14">
        <v>154000</v>
      </c>
      <c r="E26" s="4">
        <v>150000</v>
      </c>
      <c r="F26" s="25">
        <v>4000</v>
      </c>
      <c r="G26" s="107">
        <v>162957</v>
      </c>
      <c r="H26" s="4">
        <v>158278</v>
      </c>
      <c r="I26" s="108">
        <v>4679</v>
      </c>
      <c r="J26" s="14">
        <v>147408</v>
      </c>
      <c r="K26" s="4">
        <v>145958</v>
      </c>
      <c r="L26" s="25">
        <v>1450</v>
      </c>
      <c r="M26" s="109">
        <v>118295</v>
      </c>
      <c r="N26" s="4">
        <v>115078</v>
      </c>
      <c r="O26" s="108">
        <v>3217</v>
      </c>
      <c r="P26" s="5">
        <v>87560</v>
      </c>
      <c r="Q26" s="4">
        <v>85128</v>
      </c>
      <c r="R26" s="25">
        <v>2432</v>
      </c>
      <c r="S26" s="107">
        <v>114018</v>
      </c>
      <c r="T26" s="4">
        <v>111285</v>
      </c>
      <c r="U26" s="108">
        <v>2733</v>
      </c>
      <c r="V26" s="14">
        <v>167169</v>
      </c>
      <c r="W26" s="4">
        <v>164462</v>
      </c>
      <c r="X26" s="25">
        <v>2707</v>
      </c>
      <c r="Y26" s="14">
        <v>149731</v>
      </c>
      <c r="Z26" s="4">
        <f t="shared" si="0"/>
        <v>146794</v>
      </c>
      <c r="AA26" s="25">
        <v>2937</v>
      </c>
      <c r="AB26" s="564">
        <v>130767</v>
      </c>
      <c r="AC26" s="562">
        <f t="shared" si="1"/>
        <v>128131</v>
      </c>
      <c r="AD26" s="565">
        <v>2636</v>
      </c>
      <c r="AE26" s="682">
        <v>126057</v>
      </c>
      <c r="AF26" s="677">
        <v>123823</v>
      </c>
      <c r="AG26" s="683">
        <v>2234</v>
      </c>
      <c r="AH26" s="679">
        <f t="shared" si="2"/>
        <v>85431</v>
      </c>
      <c r="AI26" s="680">
        <v>82723</v>
      </c>
      <c r="AJ26" s="684">
        <v>2708</v>
      </c>
      <c r="AK26" s="352">
        <f t="shared" si="3"/>
        <v>2.5974025974025974</v>
      </c>
      <c r="AL26" s="12">
        <f t="shared" si="4"/>
        <v>2.8713096092834305</v>
      </c>
      <c r="AM26" s="28">
        <f t="shared" si="5"/>
        <v>0.9836643872788452</v>
      </c>
      <c r="AN26" s="3">
        <f t="shared" si="6"/>
        <v>2.7194725051777335</v>
      </c>
      <c r="AO26" s="3">
        <f t="shared" si="7"/>
        <v>2.7775239835541345</v>
      </c>
      <c r="AP26" s="17">
        <f t="shared" si="8"/>
        <v>2.3969899489554281</v>
      </c>
      <c r="AQ26" s="17">
        <f t="shared" si="9"/>
        <v>1.6193193714145564</v>
      </c>
      <c r="AR26" s="550">
        <f t="shared" si="10"/>
        <v>1.9615176549946236</v>
      </c>
      <c r="AS26" s="549">
        <f t="shared" si="11"/>
        <v>2.015799093043352</v>
      </c>
      <c r="AT26" s="17">
        <f t="shared" si="12"/>
        <v>1.7722141570876666</v>
      </c>
      <c r="AU26" s="203">
        <f t="shared" si="13"/>
        <v>3.1698095539090025</v>
      </c>
    </row>
    <row r="27" spans="1:47" ht="15.75" customHeight="1" x14ac:dyDescent="0.2">
      <c r="A27" s="11">
        <v>24</v>
      </c>
      <c r="B27" s="653" t="s">
        <v>23</v>
      </c>
      <c r="C27" s="186" t="s">
        <v>22</v>
      </c>
      <c r="D27" s="14">
        <v>224000</v>
      </c>
      <c r="E27" s="4">
        <v>217000</v>
      </c>
      <c r="F27" s="25">
        <v>7000</v>
      </c>
      <c r="G27" s="107">
        <v>228525</v>
      </c>
      <c r="H27" s="4">
        <v>221225</v>
      </c>
      <c r="I27" s="108">
        <v>7300</v>
      </c>
      <c r="J27" s="14">
        <v>234817</v>
      </c>
      <c r="K27" s="4">
        <v>227517</v>
      </c>
      <c r="L27" s="25">
        <v>7300</v>
      </c>
      <c r="M27" s="109">
        <v>248072</v>
      </c>
      <c r="N27" s="4">
        <v>240772</v>
      </c>
      <c r="O27" s="108">
        <v>7300</v>
      </c>
      <c r="P27" s="5">
        <v>336571</v>
      </c>
      <c r="Q27" s="4">
        <v>329271</v>
      </c>
      <c r="R27" s="25">
        <v>7300</v>
      </c>
      <c r="S27" s="107">
        <v>346680</v>
      </c>
      <c r="T27" s="4">
        <v>339380</v>
      </c>
      <c r="U27" s="108">
        <v>7300</v>
      </c>
      <c r="V27" s="14">
        <v>414987</v>
      </c>
      <c r="W27" s="4">
        <v>407687</v>
      </c>
      <c r="X27" s="25">
        <v>7300</v>
      </c>
      <c r="Y27" s="14">
        <v>397198</v>
      </c>
      <c r="Z27" s="4">
        <f t="shared" si="0"/>
        <v>389898</v>
      </c>
      <c r="AA27" s="25">
        <v>7300</v>
      </c>
      <c r="AB27" s="564">
        <v>419417</v>
      </c>
      <c r="AC27" s="562">
        <f t="shared" si="1"/>
        <v>412117</v>
      </c>
      <c r="AD27" s="565">
        <v>7300</v>
      </c>
      <c r="AE27" s="682">
        <v>416024</v>
      </c>
      <c r="AF27" s="677">
        <v>408724</v>
      </c>
      <c r="AG27" s="683">
        <v>7300</v>
      </c>
      <c r="AH27" s="679">
        <f t="shared" si="2"/>
        <v>408360</v>
      </c>
      <c r="AI27" s="680">
        <v>400560</v>
      </c>
      <c r="AJ27" s="684">
        <v>7800</v>
      </c>
      <c r="AK27" s="352">
        <f t="shared" si="3"/>
        <v>3.125</v>
      </c>
      <c r="AL27" s="12">
        <f t="shared" si="4"/>
        <v>3.1943988622688981</v>
      </c>
      <c r="AM27" s="28">
        <f t="shared" si="5"/>
        <v>3.1088038770617121</v>
      </c>
      <c r="AN27" s="3">
        <f t="shared" si="6"/>
        <v>2.9426940565642234</v>
      </c>
      <c r="AO27" s="3">
        <f t="shared" si="7"/>
        <v>2.1689331522917898</v>
      </c>
      <c r="AP27" s="17">
        <f t="shared" si="8"/>
        <v>2.1056882427598937</v>
      </c>
      <c r="AQ27" s="17">
        <f t="shared" si="9"/>
        <v>1.7590912486415238</v>
      </c>
      <c r="AR27" s="550">
        <f t="shared" si="10"/>
        <v>1.8378743095383159</v>
      </c>
      <c r="AS27" s="549">
        <f t="shared" si="11"/>
        <v>1.7405112334502415</v>
      </c>
      <c r="AT27" s="17">
        <f t="shared" si="12"/>
        <v>1.7547064592427359</v>
      </c>
      <c r="AU27" s="203">
        <f t="shared" si="13"/>
        <v>1.9100793417572732</v>
      </c>
    </row>
    <row r="28" spans="1:47" ht="15.75" customHeight="1" x14ac:dyDescent="0.2">
      <c r="A28" s="11">
        <v>25</v>
      </c>
      <c r="B28" s="653" t="s">
        <v>15</v>
      </c>
      <c r="C28" s="186" t="s">
        <v>21</v>
      </c>
      <c r="D28" s="14">
        <v>746000</v>
      </c>
      <c r="E28" s="4">
        <v>637000</v>
      </c>
      <c r="F28" s="25">
        <v>109000</v>
      </c>
      <c r="G28" s="107">
        <v>620957</v>
      </c>
      <c r="H28" s="4">
        <v>502218</v>
      </c>
      <c r="I28" s="108">
        <v>118739</v>
      </c>
      <c r="J28" s="14">
        <v>719946</v>
      </c>
      <c r="K28" s="4">
        <v>599208</v>
      </c>
      <c r="L28" s="25">
        <v>120738</v>
      </c>
      <c r="M28" s="109">
        <v>714519</v>
      </c>
      <c r="N28" s="4">
        <v>593204</v>
      </c>
      <c r="O28" s="108">
        <v>121315</v>
      </c>
      <c r="P28" s="5">
        <v>717691</v>
      </c>
      <c r="Q28" s="4">
        <v>604480</v>
      </c>
      <c r="R28" s="25">
        <v>113211</v>
      </c>
      <c r="S28" s="107">
        <v>664855</v>
      </c>
      <c r="T28" s="4">
        <v>558953</v>
      </c>
      <c r="U28" s="108">
        <v>105902</v>
      </c>
      <c r="V28" s="14">
        <v>638048</v>
      </c>
      <c r="W28" s="4">
        <v>535533</v>
      </c>
      <c r="X28" s="25">
        <v>102515</v>
      </c>
      <c r="Y28" s="14">
        <v>636751</v>
      </c>
      <c r="Z28" s="4">
        <f t="shared" si="0"/>
        <v>518594</v>
      </c>
      <c r="AA28" s="25">
        <v>118157</v>
      </c>
      <c r="AB28" s="564">
        <v>615600</v>
      </c>
      <c r="AC28" s="562">
        <f t="shared" si="1"/>
        <v>497697</v>
      </c>
      <c r="AD28" s="565">
        <v>117903</v>
      </c>
      <c r="AE28" s="682">
        <v>606867</v>
      </c>
      <c r="AF28" s="677">
        <v>483077</v>
      </c>
      <c r="AG28" s="683">
        <v>123790</v>
      </c>
      <c r="AH28" s="679">
        <f t="shared" si="2"/>
        <v>381919</v>
      </c>
      <c r="AI28" s="680">
        <v>281427</v>
      </c>
      <c r="AJ28" s="684">
        <v>100492</v>
      </c>
      <c r="AK28" s="352">
        <f t="shared" si="3"/>
        <v>14.611260053619301</v>
      </c>
      <c r="AL28" s="12">
        <f t="shared" si="4"/>
        <v>19.121935979463956</v>
      </c>
      <c r="AM28" s="28">
        <f t="shared" si="5"/>
        <v>16.770424448500304</v>
      </c>
      <c r="AN28" s="3">
        <f t="shared" si="6"/>
        <v>16.978554804001014</v>
      </c>
      <c r="AO28" s="3">
        <f t="shared" si="7"/>
        <v>15.774337423765939</v>
      </c>
      <c r="AP28" s="17">
        <f t="shared" si="8"/>
        <v>15.928585932270947</v>
      </c>
      <c r="AQ28" s="17">
        <f t="shared" si="9"/>
        <v>16.066973017703997</v>
      </c>
      <c r="AR28" s="550">
        <f t="shared" si="10"/>
        <v>18.556233127234979</v>
      </c>
      <c r="AS28" s="549">
        <f t="shared" si="11"/>
        <v>19.15253411306043</v>
      </c>
      <c r="AT28" s="17">
        <f t="shared" si="12"/>
        <v>20.398209162798437</v>
      </c>
      <c r="AU28" s="203">
        <f t="shared" si="13"/>
        <v>26.3123856105614</v>
      </c>
    </row>
    <row r="29" spans="1:47" ht="15.75" customHeight="1" x14ac:dyDescent="0.2">
      <c r="A29" s="11">
        <v>26</v>
      </c>
      <c r="B29" s="653" t="s">
        <v>15</v>
      </c>
      <c r="C29" s="186" t="s">
        <v>20</v>
      </c>
      <c r="D29" s="14">
        <v>1882000</v>
      </c>
      <c r="E29" s="4">
        <v>1790000</v>
      </c>
      <c r="F29" s="25">
        <v>92000</v>
      </c>
      <c r="G29" s="107">
        <v>1915247</v>
      </c>
      <c r="H29" s="4">
        <v>1858560</v>
      </c>
      <c r="I29" s="108">
        <v>56687</v>
      </c>
      <c r="J29" s="14">
        <v>2001014</v>
      </c>
      <c r="K29" s="4">
        <v>1948721</v>
      </c>
      <c r="L29" s="25">
        <v>52293</v>
      </c>
      <c r="M29" s="109">
        <v>2011035</v>
      </c>
      <c r="N29" s="4">
        <v>1964026</v>
      </c>
      <c r="O29" s="108">
        <v>47009</v>
      </c>
      <c r="P29" s="5">
        <v>2070959</v>
      </c>
      <c r="Q29" s="4">
        <v>2026893</v>
      </c>
      <c r="R29" s="25">
        <v>44066</v>
      </c>
      <c r="S29" s="107">
        <v>2132849</v>
      </c>
      <c r="T29" s="4">
        <v>2095732</v>
      </c>
      <c r="U29" s="108">
        <v>37117</v>
      </c>
      <c r="V29" s="14">
        <v>2181785</v>
      </c>
      <c r="W29" s="4">
        <v>2146080</v>
      </c>
      <c r="X29" s="25">
        <v>35705</v>
      </c>
      <c r="Y29" s="14">
        <v>2170287</v>
      </c>
      <c r="Z29" s="4">
        <f t="shared" si="0"/>
        <v>2124175</v>
      </c>
      <c r="AA29" s="25">
        <v>46112</v>
      </c>
      <c r="AB29" s="564">
        <v>2014034</v>
      </c>
      <c r="AC29" s="562">
        <f t="shared" si="1"/>
        <v>1963920</v>
      </c>
      <c r="AD29" s="565">
        <v>50114</v>
      </c>
      <c r="AE29" s="682">
        <v>1960195</v>
      </c>
      <c r="AF29" s="677">
        <v>1915893</v>
      </c>
      <c r="AG29" s="683">
        <v>44302</v>
      </c>
      <c r="AH29" s="679">
        <f t="shared" si="2"/>
        <v>1126915</v>
      </c>
      <c r="AI29" s="680">
        <v>1105197</v>
      </c>
      <c r="AJ29" s="684">
        <v>21718</v>
      </c>
      <c r="AK29" s="352">
        <f t="shared" si="3"/>
        <v>4.8884165781083952</v>
      </c>
      <c r="AL29" s="12">
        <f t="shared" si="4"/>
        <v>2.9597749010963077</v>
      </c>
      <c r="AM29" s="28">
        <f t="shared" si="5"/>
        <v>2.6133250442025893</v>
      </c>
      <c r="AN29" s="3">
        <f t="shared" si="6"/>
        <v>2.3375525537844939</v>
      </c>
      <c r="AO29" s="3">
        <f t="shared" si="7"/>
        <v>2.1278064896504469</v>
      </c>
      <c r="AP29" s="17">
        <f t="shared" si="8"/>
        <v>1.7402544671469944</v>
      </c>
      <c r="AQ29" s="17">
        <f t="shared" si="9"/>
        <v>1.636504055165839</v>
      </c>
      <c r="AR29" s="550">
        <f t="shared" si="10"/>
        <v>2.124695950351267</v>
      </c>
      <c r="AS29" s="549">
        <f t="shared" si="11"/>
        <v>2.4882400197811951</v>
      </c>
      <c r="AT29" s="17">
        <f t="shared" si="12"/>
        <v>2.2600812674249244</v>
      </c>
      <c r="AU29" s="203">
        <f t="shared" si="13"/>
        <v>1.9272083520052532</v>
      </c>
    </row>
    <row r="30" spans="1:47" ht="15.75" customHeight="1" x14ac:dyDescent="0.2">
      <c r="A30" s="11">
        <v>27</v>
      </c>
      <c r="B30" s="653" t="s">
        <v>15</v>
      </c>
      <c r="C30" s="186" t="s">
        <v>19</v>
      </c>
      <c r="D30" s="14">
        <v>1472000</v>
      </c>
      <c r="E30" s="4">
        <v>1225000</v>
      </c>
      <c r="F30" s="25">
        <v>247000</v>
      </c>
      <c r="G30" s="107">
        <v>1433352</v>
      </c>
      <c r="H30" s="4">
        <v>1186210</v>
      </c>
      <c r="I30" s="108">
        <v>247142</v>
      </c>
      <c r="J30" s="14">
        <v>1487071</v>
      </c>
      <c r="K30" s="4">
        <v>1226379</v>
      </c>
      <c r="L30" s="25">
        <v>260692</v>
      </c>
      <c r="M30" s="109">
        <v>1503471</v>
      </c>
      <c r="N30" s="4">
        <v>1242176</v>
      </c>
      <c r="O30" s="108">
        <v>261295</v>
      </c>
      <c r="P30" s="5">
        <v>1500584</v>
      </c>
      <c r="Q30" s="4">
        <v>1209823</v>
      </c>
      <c r="R30" s="25">
        <v>290761</v>
      </c>
      <c r="S30" s="107">
        <v>1542360</v>
      </c>
      <c r="T30" s="4">
        <v>1226552</v>
      </c>
      <c r="U30" s="108">
        <v>315808</v>
      </c>
      <c r="V30" s="14">
        <v>1462479</v>
      </c>
      <c r="W30" s="4">
        <v>1155193</v>
      </c>
      <c r="X30" s="25">
        <v>307286</v>
      </c>
      <c r="Y30" s="14">
        <v>1489667</v>
      </c>
      <c r="Z30" s="4">
        <f t="shared" si="0"/>
        <v>1195350</v>
      </c>
      <c r="AA30" s="25">
        <v>294317</v>
      </c>
      <c r="AB30" s="564">
        <v>1413383</v>
      </c>
      <c r="AC30" s="562">
        <f t="shared" si="1"/>
        <v>1137144</v>
      </c>
      <c r="AD30" s="565">
        <v>276239</v>
      </c>
      <c r="AE30" s="682">
        <v>1500892</v>
      </c>
      <c r="AF30" s="677">
        <v>1220022</v>
      </c>
      <c r="AG30" s="683">
        <v>280870</v>
      </c>
      <c r="AH30" s="679">
        <f t="shared" si="2"/>
        <v>736628</v>
      </c>
      <c r="AI30" s="680">
        <v>540047</v>
      </c>
      <c r="AJ30" s="684">
        <v>196581</v>
      </c>
      <c r="AK30" s="352">
        <f t="shared" si="3"/>
        <v>16.779891304347828</v>
      </c>
      <c r="AL30" s="12">
        <f t="shared" si="4"/>
        <v>17.242240566169372</v>
      </c>
      <c r="AM30" s="28">
        <f t="shared" si="5"/>
        <v>17.530568479917903</v>
      </c>
      <c r="AN30" s="3">
        <f t="shared" si="6"/>
        <v>17.379450617936762</v>
      </c>
      <c r="AO30" s="3">
        <f t="shared" si="7"/>
        <v>19.376522740479707</v>
      </c>
      <c r="AP30" s="17">
        <f t="shared" si="8"/>
        <v>20.475634741564875</v>
      </c>
      <c r="AQ30" s="17">
        <f t="shared" si="9"/>
        <v>21.011310247873645</v>
      </c>
      <c r="AR30" s="550">
        <f t="shared" si="10"/>
        <v>19.757234334921829</v>
      </c>
      <c r="AS30" s="549">
        <f t="shared" si="11"/>
        <v>19.544525440025811</v>
      </c>
      <c r="AT30" s="17">
        <f t="shared" si="12"/>
        <v>18.713538349195012</v>
      </c>
      <c r="AU30" s="203">
        <f t="shared" si="13"/>
        <v>26.686604364753986</v>
      </c>
    </row>
    <row r="31" spans="1:47" ht="15.75" customHeight="1" x14ac:dyDescent="0.2">
      <c r="A31" s="11">
        <v>28</v>
      </c>
      <c r="B31" s="653" t="s">
        <v>15</v>
      </c>
      <c r="C31" s="186" t="s">
        <v>18</v>
      </c>
      <c r="D31" s="14">
        <v>1172000</v>
      </c>
      <c r="E31" s="4">
        <v>1087000</v>
      </c>
      <c r="F31" s="25">
        <v>85000</v>
      </c>
      <c r="G31" s="107">
        <v>1177631</v>
      </c>
      <c r="H31" s="4">
        <v>1091431</v>
      </c>
      <c r="I31" s="108">
        <v>86200</v>
      </c>
      <c r="J31" s="14">
        <v>1201555</v>
      </c>
      <c r="K31" s="4">
        <v>1113555</v>
      </c>
      <c r="L31" s="25">
        <v>88000</v>
      </c>
      <c r="M31" s="109">
        <v>1275378</v>
      </c>
      <c r="N31" s="4">
        <v>1186378</v>
      </c>
      <c r="O31" s="108">
        <v>89000</v>
      </c>
      <c r="P31" s="5">
        <v>1216762</v>
      </c>
      <c r="Q31" s="4">
        <v>1128762</v>
      </c>
      <c r="R31" s="25">
        <v>88000</v>
      </c>
      <c r="S31" s="107">
        <v>1276436</v>
      </c>
      <c r="T31" s="4">
        <v>1184436</v>
      </c>
      <c r="U31" s="108">
        <v>92000</v>
      </c>
      <c r="V31" s="14">
        <v>1165475</v>
      </c>
      <c r="W31" s="4">
        <v>1081571</v>
      </c>
      <c r="X31" s="25">
        <v>83904</v>
      </c>
      <c r="Y31" s="14">
        <v>1061808</v>
      </c>
      <c r="Z31" s="4">
        <f t="shared" si="0"/>
        <v>985455</v>
      </c>
      <c r="AA31" s="25">
        <v>76353</v>
      </c>
      <c r="AB31" s="564">
        <v>1049015</v>
      </c>
      <c r="AC31" s="562">
        <f t="shared" si="1"/>
        <v>973254</v>
      </c>
      <c r="AD31" s="565">
        <v>75761</v>
      </c>
      <c r="AE31" s="682">
        <v>979309</v>
      </c>
      <c r="AF31" s="677">
        <v>904585</v>
      </c>
      <c r="AG31" s="683">
        <v>74724</v>
      </c>
      <c r="AH31" s="679">
        <f t="shared" si="2"/>
        <v>773862</v>
      </c>
      <c r="AI31" s="680">
        <v>714084</v>
      </c>
      <c r="AJ31" s="684">
        <v>59778</v>
      </c>
      <c r="AK31" s="352">
        <f t="shared" si="3"/>
        <v>7.2525597269624571</v>
      </c>
      <c r="AL31" s="12">
        <f t="shared" si="4"/>
        <v>7.3197801348639766</v>
      </c>
      <c r="AM31" s="28">
        <f t="shared" si="5"/>
        <v>7.3238428536354965</v>
      </c>
      <c r="AN31" s="3">
        <f t="shared" si="6"/>
        <v>6.9783232892522848</v>
      </c>
      <c r="AO31" s="3">
        <f t="shared" si="7"/>
        <v>7.2323100162562604</v>
      </c>
      <c r="AP31" s="17">
        <f t="shared" si="8"/>
        <v>7.2075685737475288</v>
      </c>
      <c r="AQ31" s="17">
        <f t="shared" si="9"/>
        <v>7.1991248203522167</v>
      </c>
      <c r="AR31" s="550">
        <f t="shared" si="10"/>
        <v>7.19084806292663</v>
      </c>
      <c r="AS31" s="549">
        <f t="shared" si="11"/>
        <v>7.2221083587937258</v>
      </c>
      <c r="AT31" s="17">
        <f t="shared" si="12"/>
        <v>7.6302780838325797</v>
      </c>
      <c r="AU31" s="203">
        <f t="shared" si="13"/>
        <v>7.7246330741139886</v>
      </c>
    </row>
    <row r="32" spans="1:47" ht="15.75" customHeight="1" x14ac:dyDescent="0.2">
      <c r="A32" s="11">
        <v>29</v>
      </c>
      <c r="B32" s="653" t="s">
        <v>15</v>
      </c>
      <c r="C32" s="186" t="s">
        <v>17</v>
      </c>
      <c r="D32" s="14">
        <v>212000</v>
      </c>
      <c r="E32" s="4">
        <v>190000</v>
      </c>
      <c r="F32" s="25">
        <v>22000</v>
      </c>
      <c r="G32" s="107">
        <v>231982</v>
      </c>
      <c r="H32" s="4">
        <v>228422</v>
      </c>
      <c r="I32" s="108">
        <v>3560</v>
      </c>
      <c r="J32" s="14">
        <v>189243</v>
      </c>
      <c r="K32" s="4">
        <v>173716</v>
      </c>
      <c r="L32" s="25">
        <v>15527</v>
      </c>
      <c r="M32" s="109">
        <v>162905</v>
      </c>
      <c r="N32" s="4">
        <v>145029</v>
      </c>
      <c r="O32" s="108">
        <v>17876</v>
      </c>
      <c r="P32" s="5">
        <v>165237</v>
      </c>
      <c r="Q32" s="4">
        <v>145171</v>
      </c>
      <c r="R32" s="25">
        <v>20066</v>
      </c>
      <c r="S32" s="107">
        <v>162276</v>
      </c>
      <c r="T32" s="4">
        <v>139867</v>
      </c>
      <c r="U32" s="108">
        <v>22409</v>
      </c>
      <c r="V32" s="14">
        <v>145599</v>
      </c>
      <c r="W32" s="4">
        <v>124535</v>
      </c>
      <c r="X32" s="25">
        <v>21064</v>
      </c>
      <c r="Y32" s="14">
        <v>158716</v>
      </c>
      <c r="Z32" s="4">
        <f t="shared" si="0"/>
        <v>138968</v>
      </c>
      <c r="AA32" s="25">
        <v>19748</v>
      </c>
      <c r="AB32" s="564">
        <v>158964</v>
      </c>
      <c r="AC32" s="562">
        <f t="shared" si="1"/>
        <v>140534</v>
      </c>
      <c r="AD32" s="565">
        <v>18430</v>
      </c>
      <c r="AE32" s="682">
        <v>148023</v>
      </c>
      <c r="AF32" s="677">
        <v>129068</v>
      </c>
      <c r="AG32" s="683">
        <v>18955</v>
      </c>
      <c r="AH32" s="679">
        <f t="shared" si="2"/>
        <v>38011</v>
      </c>
      <c r="AI32" s="680">
        <v>21627</v>
      </c>
      <c r="AJ32" s="684">
        <v>16384</v>
      </c>
      <c r="AK32" s="352">
        <f t="shared" si="3"/>
        <v>10.377358490566039</v>
      </c>
      <c r="AL32" s="12">
        <f t="shared" si="4"/>
        <v>1.5346018225551983</v>
      </c>
      <c r="AM32" s="28">
        <f t="shared" si="5"/>
        <v>8.2047948933381942</v>
      </c>
      <c r="AN32" s="3">
        <f t="shared" si="6"/>
        <v>10.973266627789203</v>
      </c>
      <c r="AO32" s="3">
        <f t="shared" si="7"/>
        <v>12.143769252649225</v>
      </c>
      <c r="AP32" s="17">
        <f t="shared" si="8"/>
        <v>13.80918928245705</v>
      </c>
      <c r="AQ32" s="17">
        <f t="shared" si="9"/>
        <v>14.467132329205556</v>
      </c>
      <c r="AR32" s="550">
        <f t="shared" si="10"/>
        <v>12.442349857607299</v>
      </c>
      <c r="AS32" s="549">
        <f t="shared" si="11"/>
        <v>11.593819984398984</v>
      </c>
      <c r="AT32" s="17">
        <f t="shared" si="12"/>
        <v>12.805442397465258</v>
      </c>
      <c r="AU32" s="203">
        <f t="shared" si="13"/>
        <v>43.103312199100259</v>
      </c>
    </row>
    <row r="33" spans="1:47" ht="15.75" customHeight="1" x14ac:dyDescent="0.2">
      <c r="A33" s="11">
        <v>30</v>
      </c>
      <c r="B33" s="653" t="s">
        <v>15</v>
      </c>
      <c r="C33" s="186" t="s">
        <v>16</v>
      </c>
      <c r="D33" s="14">
        <v>345000</v>
      </c>
      <c r="E33" s="4">
        <v>322000</v>
      </c>
      <c r="F33" s="25">
        <v>23000</v>
      </c>
      <c r="G33" s="107">
        <v>373924</v>
      </c>
      <c r="H33" s="4">
        <v>348314</v>
      </c>
      <c r="I33" s="108">
        <v>25610</v>
      </c>
      <c r="J33" s="14">
        <v>365325</v>
      </c>
      <c r="K33" s="4">
        <v>343059</v>
      </c>
      <c r="L33" s="25">
        <v>22266</v>
      </c>
      <c r="M33" s="109">
        <v>326827</v>
      </c>
      <c r="N33" s="4">
        <v>306414</v>
      </c>
      <c r="O33" s="108">
        <v>20413</v>
      </c>
      <c r="P33" s="5">
        <v>320050</v>
      </c>
      <c r="Q33" s="4">
        <v>300956</v>
      </c>
      <c r="R33" s="25">
        <v>19094</v>
      </c>
      <c r="S33" s="107">
        <v>329082</v>
      </c>
      <c r="T33" s="4">
        <v>322602</v>
      </c>
      <c r="U33" s="108">
        <v>6480</v>
      </c>
      <c r="V33" s="14">
        <v>330300</v>
      </c>
      <c r="W33" s="4">
        <v>323826</v>
      </c>
      <c r="X33" s="25">
        <v>6474</v>
      </c>
      <c r="Y33" s="14">
        <v>366899</v>
      </c>
      <c r="Z33" s="4">
        <f t="shared" si="0"/>
        <v>360601</v>
      </c>
      <c r="AA33" s="25">
        <v>6298</v>
      </c>
      <c r="AB33" s="564">
        <v>302102</v>
      </c>
      <c r="AC33" s="562">
        <f t="shared" si="1"/>
        <v>296336</v>
      </c>
      <c r="AD33" s="565">
        <v>5766</v>
      </c>
      <c r="AE33" s="682">
        <v>281742</v>
      </c>
      <c r="AF33" s="677">
        <v>276189</v>
      </c>
      <c r="AG33" s="683">
        <v>5553</v>
      </c>
      <c r="AH33" s="679">
        <f t="shared" si="2"/>
        <v>167805</v>
      </c>
      <c r="AI33" s="680">
        <v>165420</v>
      </c>
      <c r="AJ33" s="684">
        <v>2385</v>
      </c>
      <c r="AK33" s="352">
        <f t="shared" si="3"/>
        <v>6.666666666666667</v>
      </c>
      <c r="AL33" s="12">
        <f t="shared" si="4"/>
        <v>6.8489853553128448</v>
      </c>
      <c r="AM33" s="28">
        <f t="shared" si="5"/>
        <v>6.0948470539930204</v>
      </c>
      <c r="AN33" s="3">
        <f t="shared" si="6"/>
        <v>6.2458120045161509</v>
      </c>
      <c r="AO33" s="3">
        <f t="shared" si="7"/>
        <v>5.965942821434151</v>
      </c>
      <c r="AP33" s="17">
        <f t="shared" si="8"/>
        <v>1.9691140809889329</v>
      </c>
      <c r="AQ33" s="17">
        <f t="shared" si="9"/>
        <v>1.9600363306085378</v>
      </c>
      <c r="AR33" s="550">
        <f t="shared" si="10"/>
        <v>1.716548695962649</v>
      </c>
      <c r="AS33" s="549">
        <f t="shared" si="11"/>
        <v>1.908626887607497</v>
      </c>
      <c r="AT33" s="17">
        <f t="shared" si="12"/>
        <v>1.9709521477096068</v>
      </c>
      <c r="AU33" s="203">
        <f t="shared" si="13"/>
        <v>1.4212925717350495</v>
      </c>
    </row>
    <row r="34" spans="1:47" ht="15.75" customHeight="1" x14ac:dyDescent="0.2">
      <c r="A34" s="11">
        <v>31</v>
      </c>
      <c r="B34" s="653" t="s">
        <v>15</v>
      </c>
      <c r="C34" s="186" t="s">
        <v>14</v>
      </c>
      <c r="D34" s="14">
        <v>712000</v>
      </c>
      <c r="E34" s="4">
        <v>654000</v>
      </c>
      <c r="F34" s="25">
        <v>58000</v>
      </c>
      <c r="G34" s="107">
        <v>690942</v>
      </c>
      <c r="H34" s="4">
        <v>627073</v>
      </c>
      <c r="I34" s="108">
        <v>63869</v>
      </c>
      <c r="J34" s="14">
        <v>683339</v>
      </c>
      <c r="K34" s="4">
        <v>621829</v>
      </c>
      <c r="L34" s="25">
        <v>61510</v>
      </c>
      <c r="M34" s="109">
        <v>663468</v>
      </c>
      <c r="N34" s="4">
        <v>601587</v>
      </c>
      <c r="O34" s="108">
        <v>61881</v>
      </c>
      <c r="P34" s="5">
        <v>643394</v>
      </c>
      <c r="Q34" s="4">
        <v>578765</v>
      </c>
      <c r="R34" s="25">
        <v>64629</v>
      </c>
      <c r="S34" s="107">
        <v>650810</v>
      </c>
      <c r="T34" s="4">
        <v>578043</v>
      </c>
      <c r="U34" s="108">
        <v>72767</v>
      </c>
      <c r="V34" s="14">
        <v>615451</v>
      </c>
      <c r="W34" s="4">
        <v>541653</v>
      </c>
      <c r="X34" s="25">
        <v>73798</v>
      </c>
      <c r="Y34" s="14">
        <v>721242</v>
      </c>
      <c r="Z34" s="4">
        <f t="shared" si="0"/>
        <v>648312</v>
      </c>
      <c r="AA34" s="25">
        <v>72930</v>
      </c>
      <c r="AB34" s="564">
        <v>694661</v>
      </c>
      <c r="AC34" s="562">
        <f t="shared" si="1"/>
        <v>620025</v>
      </c>
      <c r="AD34" s="565">
        <v>74636</v>
      </c>
      <c r="AE34" s="682">
        <v>709796</v>
      </c>
      <c r="AF34" s="677">
        <v>636909</v>
      </c>
      <c r="AG34" s="683">
        <v>72887</v>
      </c>
      <c r="AH34" s="679">
        <f t="shared" si="2"/>
        <v>471464</v>
      </c>
      <c r="AI34" s="680">
        <v>437320</v>
      </c>
      <c r="AJ34" s="684">
        <v>34144</v>
      </c>
      <c r="AK34" s="352">
        <f t="shared" si="3"/>
        <v>8.1460674157303377</v>
      </c>
      <c r="AL34" s="12">
        <f t="shared" si="4"/>
        <v>9.2437570736762265</v>
      </c>
      <c r="AM34" s="28">
        <f t="shared" si="5"/>
        <v>9.001388768971184</v>
      </c>
      <c r="AN34" s="3">
        <f t="shared" si="6"/>
        <v>9.3269004684476116</v>
      </c>
      <c r="AO34" s="3">
        <f t="shared" si="7"/>
        <v>10.04501129945259</v>
      </c>
      <c r="AP34" s="17">
        <f t="shared" si="8"/>
        <v>11.180989843425884</v>
      </c>
      <c r="AQ34" s="17">
        <f t="shared" si="9"/>
        <v>11.990881483659949</v>
      </c>
      <c r="AR34" s="550">
        <f t="shared" si="10"/>
        <v>10.111723942865224</v>
      </c>
      <c r="AS34" s="549">
        <f t="shared" si="11"/>
        <v>10.744233518219678</v>
      </c>
      <c r="AT34" s="17">
        <f t="shared" si="12"/>
        <v>10.268725098478999</v>
      </c>
      <c r="AU34" s="203">
        <f t="shared" si="13"/>
        <v>7.2421224101946278</v>
      </c>
    </row>
    <row r="35" spans="1:47" ht="15.75" customHeight="1" x14ac:dyDescent="0.2">
      <c r="A35" s="11">
        <v>32</v>
      </c>
      <c r="B35" s="653" t="s">
        <v>9</v>
      </c>
      <c r="C35" s="186" t="s">
        <v>13</v>
      </c>
      <c r="D35" s="14">
        <v>4039000</v>
      </c>
      <c r="E35" s="4">
        <v>2986000</v>
      </c>
      <c r="F35" s="25">
        <v>1053000</v>
      </c>
      <c r="G35" s="107">
        <v>4125400</v>
      </c>
      <c r="H35" s="4">
        <v>3021400</v>
      </c>
      <c r="I35" s="108">
        <v>1104000</v>
      </c>
      <c r="J35" s="14">
        <v>4046500</v>
      </c>
      <c r="K35" s="4">
        <v>2964500</v>
      </c>
      <c r="L35" s="25">
        <v>1082000</v>
      </c>
      <c r="M35" s="109">
        <v>4088300</v>
      </c>
      <c r="N35" s="4">
        <v>2993300</v>
      </c>
      <c r="O35" s="108">
        <v>1095000</v>
      </c>
      <c r="P35" s="5">
        <v>4253500</v>
      </c>
      <c r="Q35" s="4">
        <v>3066500</v>
      </c>
      <c r="R35" s="25">
        <v>1187000</v>
      </c>
      <c r="S35" s="107">
        <v>4073800</v>
      </c>
      <c r="T35" s="4">
        <v>2906800</v>
      </c>
      <c r="U35" s="108">
        <v>1167000</v>
      </c>
      <c r="V35" s="14">
        <v>3970500</v>
      </c>
      <c r="W35" s="4">
        <v>2832500</v>
      </c>
      <c r="X35" s="25">
        <v>1138000</v>
      </c>
      <c r="Y35" s="14">
        <v>3925000</v>
      </c>
      <c r="Z35" s="4">
        <f t="shared" si="0"/>
        <v>2791000</v>
      </c>
      <c r="AA35" s="25">
        <v>1134000</v>
      </c>
      <c r="AB35" s="564">
        <v>3833900</v>
      </c>
      <c r="AC35" s="562">
        <f t="shared" si="1"/>
        <v>2721900</v>
      </c>
      <c r="AD35" s="565">
        <v>1112000</v>
      </c>
      <c r="AE35" s="682">
        <v>3858400</v>
      </c>
      <c r="AF35" s="677">
        <v>2754400</v>
      </c>
      <c r="AG35" s="683">
        <v>1104000</v>
      </c>
      <c r="AH35" s="679">
        <f t="shared" si="2"/>
        <v>1965000</v>
      </c>
      <c r="AI35" s="680">
        <v>1378000</v>
      </c>
      <c r="AJ35" s="684">
        <v>587000</v>
      </c>
      <c r="AK35" s="352">
        <f t="shared" si="3"/>
        <v>26.070809606338202</v>
      </c>
      <c r="AL35" s="12">
        <f t="shared" si="4"/>
        <v>26.761041353565712</v>
      </c>
      <c r="AM35" s="28">
        <f t="shared" si="5"/>
        <v>26.73915729642901</v>
      </c>
      <c r="AN35" s="3">
        <f t="shared" si="6"/>
        <v>26.78374874642272</v>
      </c>
      <c r="AO35" s="3">
        <f t="shared" si="7"/>
        <v>27.9064299988245</v>
      </c>
      <c r="AP35" s="17">
        <f t="shared" si="8"/>
        <v>28.646472580882715</v>
      </c>
      <c r="AQ35" s="17">
        <f t="shared" si="9"/>
        <v>28.661377660244302</v>
      </c>
      <c r="AR35" s="550">
        <f t="shared" si="10"/>
        <v>28.891719745222932</v>
      </c>
      <c r="AS35" s="549">
        <f t="shared" si="11"/>
        <v>29.004408044028274</v>
      </c>
      <c r="AT35" s="17">
        <f t="shared" si="12"/>
        <v>28.612896537424838</v>
      </c>
      <c r="AU35" s="203">
        <f t="shared" si="13"/>
        <v>29.872773536895675</v>
      </c>
    </row>
    <row r="36" spans="1:47" ht="15.75" customHeight="1" x14ac:dyDescent="0.2">
      <c r="A36" s="11">
        <v>33</v>
      </c>
      <c r="B36" s="653" t="s">
        <v>9</v>
      </c>
      <c r="C36" s="186" t="s">
        <v>12</v>
      </c>
      <c r="D36" s="14">
        <v>1113000</v>
      </c>
      <c r="E36" s="4">
        <v>883000</v>
      </c>
      <c r="F36" s="25">
        <v>230000</v>
      </c>
      <c r="G36" s="107">
        <v>1076716</v>
      </c>
      <c r="H36" s="4">
        <v>933881</v>
      </c>
      <c r="I36" s="108">
        <v>142835</v>
      </c>
      <c r="J36" s="14">
        <v>1205565</v>
      </c>
      <c r="K36" s="4">
        <v>1006040</v>
      </c>
      <c r="L36" s="25">
        <v>199525</v>
      </c>
      <c r="M36" s="109">
        <v>1229695</v>
      </c>
      <c r="N36" s="4">
        <v>986271</v>
      </c>
      <c r="O36" s="108">
        <v>243424</v>
      </c>
      <c r="P36" s="5">
        <v>1206630</v>
      </c>
      <c r="Q36" s="4">
        <v>962439</v>
      </c>
      <c r="R36" s="25">
        <v>244191</v>
      </c>
      <c r="S36" s="107">
        <v>1290846</v>
      </c>
      <c r="T36" s="4">
        <v>1128269</v>
      </c>
      <c r="U36" s="108">
        <v>162577</v>
      </c>
      <c r="V36" s="14">
        <v>1282435</v>
      </c>
      <c r="W36" s="4">
        <v>1063547</v>
      </c>
      <c r="X36" s="25">
        <v>218888</v>
      </c>
      <c r="Y36" s="14">
        <v>1237439</v>
      </c>
      <c r="Z36" s="4">
        <f t="shared" si="0"/>
        <v>1009987</v>
      </c>
      <c r="AA36" s="25">
        <v>227452</v>
      </c>
      <c r="AB36" s="564">
        <v>1166531</v>
      </c>
      <c r="AC36" s="562">
        <f t="shared" si="1"/>
        <v>964089</v>
      </c>
      <c r="AD36" s="565">
        <v>202442</v>
      </c>
      <c r="AE36" s="682">
        <v>1067618</v>
      </c>
      <c r="AF36" s="677">
        <v>887801</v>
      </c>
      <c r="AG36" s="683">
        <v>179817</v>
      </c>
      <c r="AH36" s="679">
        <f t="shared" si="2"/>
        <v>740925</v>
      </c>
      <c r="AI36" s="680">
        <v>692952</v>
      </c>
      <c r="AJ36" s="684">
        <v>47973</v>
      </c>
      <c r="AK36" s="352">
        <f t="shared" si="3"/>
        <v>20.664869721473494</v>
      </c>
      <c r="AL36" s="12">
        <f t="shared" si="4"/>
        <v>13.265800823987012</v>
      </c>
      <c r="AM36" s="28">
        <f t="shared" si="5"/>
        <v>16.550331172520767</v>
      </c>
      <c r="AN36" s="3">
        <f t="shared" si="6"/>
        <v>19.795477740415308</v>
      </c>
      <c r="AO36" s="3">
        <f t="shared" si="7"/>
        <v>20.237438154198056</v>
      </c>
      <c r="AP36" s="17">
        <f t="shared" si="8"/>
        <v>12.594608497063167</v>
      </c>
      <c r="AQ36" s="17">
        <f t="shared" si="9"/>
        <v>17.068155501058531</v>
      </c>
      <c r="AR36" s="550">
        <f t="shared" si="10"/>
        <v>18.380865642670063</v>
      </c>
      <c r="AS36" s="549">
        <f t="shared" si="11"/>
        <v>17.354189472890134</v>
      </c>
      <c r="AT36" s="17">
        <f t="shared" si="12"/>
        <v>16.842822058076955</v>
      </c>
      <c r="AU36" s="203">
        <f t="shared" si="13"/>
        <v>6.4747444073286768</v>
      </c>
    </row>
    <row r="37" spans="1:47" ht="15.75" customHeight="1" x14ac:dyDescent="0.2">
      <c r="A37" s="11">
        <v>34</v>
      </c>
      <c r="B37" s="653" t="s">
        <v>9</v>
      </c>
      <c r="C37" s="186" t="s">
        <v>11</v>
      </c>
      <c r="D37" s="14">
        <v>819000</v>
      </c>
      <c r="E37" s="4">
        <v>708000</v>
      </c>
      <c r="F37" s="25">
        <v>111000</v>
      </c>
      <c r="G37" s="107">
        <v>880491</v>
      </c>
      <c r="H37" s="4">
        <v>780204</v>
      </c>
      <c r="I37" s="108">
        <v>100287</v>
      </c>
      <c r="J37" s="14">
        <v>2138517</v>
      </c>
      <c r="K37" s="4">
        <v>2037839</v>
      </c>
      <c r="L37" s="25">
        <v>100678</v>
      </c>
      <c r="M37" s="109">
        <v>2594037</v>
      </c>
      <c r="N37" s="4">
        <v>2483479</v>
      </c>
      <c r="O37" s="108">
        <v>110558</v>
      </c>
      <c r="P37" s="5">
        <v>2617677</v>
      </c>
      <c r="Q37" s="4">
        <v>2491233</v>
      </c>
      <c r="R37" s="25">
        <v>126444</v>
      </c>
      <c r="S37" s="107">
        <v>2450422</v>
      </c>
      <c r="T37" s="4">
        <v>2309709</v>
      </c>
      <c r="U37" s="108">
        <v>140713</v>
      </c>
      <c r="V37" s="14">
        <v>2293496</v>
      </c>
      <c r="W37" s="4">
        <v>2172243</v>
      </c>
      <c r="X37" s="25">
        <v>121253</v>
      </c>
      <c r="Y37" s="14">
        <v>2353282</v>
      </c>
      <c r="Z37" s="4">
        <f t="shared" si="0"/>
        <v>2237151</v>
      </c>
      <c r="AA37" s="25">
        <v>116131</v>
      </c>
      <c r="AB37" s="564">
        <v>2278869</v>
      </c>
      <c r="AC37" s="562">
        <f t="shared" si="1"/>
        <v>2166099</v>
      </c>
      <c r="AD37" s="565">
        <v>112770</v>
      </c>
      <c r="AE37" s="682">
        <v>2142428</v>
      </c>
      <c r="AF37" s="677">
        <v>2017765</v>
      </c>
      <c r="AG37" s="683">
        <v>124663</v>
      </c>
      <c r="AH37" s="679">
        <f t="shared" si="2"/>
        <v>1451412</v>
      </c>
      <c r="AI37" s="680">
        <v>1392957</v>
      </c>
      <c r="AJ37" s="684">
        <v>58455</v>
      </c>
      <c r="AK37" s="352">
        <f t="shared" si="3"/>
        <v>13.553113553113553</v>
      </c>
      <c r="AL37" s="12">
        <f t="shared" si="4"/>
        <v>11.389894956336862</v>
      </c>
      <c r="AM37" s="28">
        <f t="shared" si="5"/>
        <v>4.7078419297111029</v>
      </c>
      <c r="AN37" s="3">
        <f t="shared" si="6"/>
        <v>4.2620055149560319</v>
      </c>
      <c r="AO37" s="3">
        <f t="shared" si="7"/>
        <v>4.8303896928459853</v>
      </c>
      <c r="AP37" s="17">
        <f t="shared" si="8"/>
        <v>5.7423986562314573</v>
      </c>
      <c r="AQ37" s="17">
        <f t="shared" si="9"/>
        <v>5.2868197720859333</v>
      </c>
      <c r="AR37" s="550">
        <f t="shared" si="10"/>
        <v>4.9348526865883482</v>
      </c>
      <c r="AS37" s="549">
        <f t="shared" si="11"/>
        <v>4.9485073516731326</v>
      </c>
      <c r="AT37" s="17">
        <f t="shared" si="12"/>
        <v>5.8187719727337397</v>
      </c>
      <c r="AU37" s="203">
        <f t="shared" si="13"/>
        <v>4.0274574001041747</v>
      </c>
    </row>
    <row r="38" spans="1:47" ht="15.75" customHeight="1" x14ac:dyDescent="0.2">
      <c r="A38" s="11">
        <v>35</v>
      </c>
      <c r="B38" s="653" t="s">
        <v>9</v>
      </c>
      <c r="C38" s="186" t="s">
        <v>10</v>
      </c>
      <c r="D38" s="14">
        <v>1253000</v>
      </c>
      <c r="E38" s="4">
        <v>935000</v>
      </c>
      <c r="F38" s="25">
        <v>318000</v>
      </c>
      <c r="G38" s="107">
        <v>1275738</v>
      </c>
      <c r="H38" s="4">
        <v>959966</v>
      </c>
      <c r="I38" s="108">
        <v>315772</v>
      </c>
      <c r="J38" s="14">
        <v>1524197</v>
      </c>
      <c r="K38" s="4">
        <v>1214912</v>
      </c>
      <c r="L38" s="25">
        <v>309285</v>
      </c>
      <c r="M38" s="109">
        <v>1637666</v>
      </c>
      <c r="N38" s="4">
        <v>1308193</v>
      </c>
      <c r="O38" s="108">
        <v>329473</v>
      </c>
      <c r="P38" s="5">
        <v>1605643</v>
      </c>
      <c r="Q38" s="4">
        <v>1285442</v>
      </c>
      <c r="R38" s="25">
        <v>320201</v>
      </c>
      <c r="S38" s="107">
        <v>1434122</v>
      </c>
      <c r="T38" s="4">
        <v>1107535</v>
      </c>
      <c r="U38" s="108">
        <v>326587</v>
      </c>
      <c r="V38" s="14">
        <v>1501965</v>
      </c>
      <c r="W38" s="4">
        <v>1162518</v>
      </c>
      <c r="X38" s="25">
        <v>339447</v>
      </c>
      <c r="Y38" s="14">
        <v>1485840</v>
      </c>
      <c r="Z38" s="4">
        <f t="shared" si="0"/>
        <v>1153680</v>
      </c>
      <c r="AA38" s="25">
        <v>332160</v>
      </c>
      <c r="AB38" s="564">
        <v>1501494</v>
      </c>
      <c r="AC38" s="562">
        <f t="shared" si="1"/>
        <v>1168564</v>
      </c>
      <c r="AD38" s="565">
        <v>332930</v>
      </c>
      <c r="AE38" s="682">
        <v>1269324</v>
      </c>
      <c r="AF38" s="677">
        <v>985914</v>
      </c>
      <c r="AG38" s="683">
        <v>283410</v>
      </c>
      <c r="AH38" s="679">
        <f t="shared" si="2"/>
        <v>971625</v>
      </c>
      <c r="AI38" s="680">
        <v>740148</v>
      </c>
      <c r="AJ38" s="684">
        <v>231477</v>
      </c>
      <c r="AK38" s="352">
        <f t="shared" si="3"/>
        <v>25.379090183559455</v>
      </c>
      <c r="AL38" s="12">
        <f t="shared" si="4"/>
        <v>24.752104272193819</v>
      </c>
      <c r="AM38" s="28">
        <f t="shared" si="5"/>
        <v>20.291668334211391</v>
      </c>
      <c r="AN38" s="3">
        <f t="shared" si="6"/>
        <v>20.118449061041751</v>
      </c>
      <c r="AO38" s="3">
        <f t="shared" si="7"/>
        <v>19.942228751970394</v>
      </c>
      <c r="AP38" s="17">
        <f t="shared" si="8"/>
        <v>22.772609303810974</v>
      </c>
      <c r="AQ38" s="17">
        <f t="shared" si="9"/>
        <v>22.600193746192488</v>
      </c>
      <c r="AR38" s="550">
        <f t="shared" si="10"/>
        <v>22.355031497334839</v>
      </c>
      <c r="AS38" s="549">
        <f t="shared" si="11"/>
        <v>22.173248777550892</v>
      </c>
      <c r="AT38" s="17">
        <f t="shared" si="12"/>
        <v>22.327632661164525</v>
      </c>
      <c r="AU38" s="203">
        <f t="shared" si="13"/>
        <v>23.823697414125817</v>
      </c>
    </row>
    <row r="39" spans="1:47" ht="15.75" customHeight="1" x14ac:dyDescent="0.2">
      <c r="A39" s="11">
        <v>36</v>
      </c>
      <c r="B39" s="653" t="s">
        <v>9</v>
      </c>
      <c r="C39" s="186" t="s">
        <v>8</v>
      </c>
      <c r="D39" s="14">
        <v>1115000</v>
      </c>
      <c r="E39" s="4">
        <v>899000</v>
      </c>
      <c r="F39" s="25">
        <v>216000</v>
      </c>
      <c r="G39" s="107">
        <v>1003151</v>
      </c>
      <c r="H39" s="4">
        <v>813486</v>
      </c>
      <c r="I39" s="108">
        <v>189665</v>
      </c>
      <c r="J39" s="14">
        <v>1078669</v>
      </c>
      <c r="K39" s="4">
        <v>833606</v>
      </c>
      <c r="L39" s="25">
        <v>245063</v>
      </c>
      <c r="M39" s="109">
        <v>1071068</v>
      </c>
      <c r="N39" s="4">
        <v>818433</v>
      </c>
      <c r="O39" s="108">
        <v>252635</v>
      </c>
      <c r="P39" s="5">
        <v>1078821</v>
      </c>
      <c r="Q39" s="4">
        <v>826958</v>
      </c>
      <c r="R39" s="25">
        <v>251863</v>
      </c>
      <c r="S39" s="107">
        <v>1081610</v>
      </c>
      <c r="T39" s="4">
        <v>816609</v>
      </c>
      <c r="U39" s="108">
        <v>265001</v>
      </c>
      <c r="V39" s="14">
        <v>1069323</v>
      </c>
      <c r="W39" s="4">
        <v>815543</v>
      </c>
      <c r="X39" s="25">
        <v>253780</v>
      </c>
      <c r="Y39" s="14">
        <v>1092409</v>
      </c>
      <c r="Z39" s="4">
        <f t="shared" si="0"/>
        <v>838012</v>
      </c>
      <c r="AA39" s="25">
        <v>254397</v>
      </c>
      <c r="AB39" s="564">
        <v>1107599</v>
      </c>
      <c r="AC39" s="562">
        <f t="shared" si="1"/>
        <v>865537</v>
      </c>
      <c r="AD39" s="565">
        <v>242062</v>
      </c>
      <c r="AE39" s="682">
        <v>1071465</v>
      </c>
      <c r="AF39" s="677">
        <v>843618</v>
      </c>
      <c r="AG39" s="683">
        <v>227847</v>
      </c>
      <c r="AH39" s="679">
        <f t="shared" si="2"/>
        <v>650533</v>
      </c>
      <c r="AI39" s="680">
        <v>513962</v>
      </c>
      <c r="AJ39" s="684">
        <v>136571</v>
      </c>
      <c r="AK39" s="352">
        <f t="shared" si="3"/>
        <v>19.372197309417043</v>
      </c>
      <c r="AL39" s="12">
        <f t="shared" si="4"/>
        <v>18.906924281588715</v>
      </c>
      <c r="AM39" s="28">
        <f t="shared" si="5"/>
        <v>22.719017604102834</v>
      </c>
      <c r="AN39" s="3">
        <f t="shared" si="6"/>
        <v>23.587204547236965</v>
      </c>
      <c r="AO39" s="3">
        <f t="shared" si="7"/>
        <v>23.346134344807897</v>
      </c>
      <c r="AP39" s="17">
        <f t="shared" si="8"/>
        <v>24.500605578720609</v>
      </c>
      <c r="AQ39" s="17">
        <f t="shared" si="9"/>
        <v>23.732772978791253</v>
      </c>
      <c r="AR39" s="550">
        <f t="shared" si="10"/>
        <v>23.28770634441862</v>
      </c>
      <c r="AS39" s="549">
        <f t="shared" si="11"/>
        <v>21.854660396045862</v>
      </c>
      <c r="AT39" s="17">
        <f t="shared" si="12"/>
        <v>21.264996990102336</v>
      </c>
      <c r="AU39" s="203">
        <f t="shared" si="13"/>
        <v>20.993708236169418</v>
      </c>
    </row>
    <row r="40" spans="1:47" ht="15.75" customHeight="1" x14ac:dyDescent="0.2">
      <c r="A40" s="11">
        <v>37</v>
      </c>
      <c r="B40" s="653" t="s">
        <v>6</v>
      </c>
      <c r="C40" s="186" t="s">
        <v>576</v>
      </c>
      <c r="D40" s="14">
        <v>2403000</v>
      </c>
      <c r="E40" s="4">
        <v>2258000</v>
      </c>
      <c r="F40" s="25">
        <v>145000</v>
      </c>
      <c r="G40" s="107">
        <v>2472571</v>
      </c>
      <c r="H40" s="4">
        <v>2342019</v>
      </c>
      <c r="I40" s="108">
        <v>130552</v>
      </c>
      <c r="J40" s="14">
        <v>2442002</v>
      </c>
      <c r="K40" s="4">
        <v>2307380</v>
      </c>
      <c r="L40" s="25">
        <v>134622</v>
      </c>
      <c r="M40" s="109">
        <v>2317270</v>
      </c>
      <c r="N40" s="4">
        <v>2197013</v>
      </c>
      <c r="O40" s="108">
        <v>120257</v>
      </c>
      <c r="P40" s="5">
        <v>2305824</v>
      </c>
      <c r="Q40" s="4">
        <v>2186040</v>
      </c>
      <c r="R40" s="25">
        <v>119784</v>
      </c>
      <c r="S40" s="107">
        <v>2344838</v>
      </c>
      <c r="T40" s="4">
        <v>2224379</v>
      </c>
      <c r="U40" s="108">
        <v>120459</v>
      </c>
      <c r="V40" s="14">
        <v>2402370</v>
      </c>
      <c r="W40" s="4">
        <v>2277966</v>
      </c>
      <c r="X40" s="25">
        <v>124404</v>
      </c>
      <c r="Y40" s="14">
        <v>2470799</v>
      </c>
      <c r="Z40" s="4">
        <f t="shared" si="0"/>
        <v>2338429</v>
      </c>
      <c r="AA40" s="25">
        <v>132370</v>
      </c>
      <c r="AB40" s="564">
        <v>2422481</v>
      </c>
      <c r="AC40" s="562">
        <f t="shared" si="1"/>
        <v>2300938</v>
      </c>
      <c r="AD40" s="565">
        <v>121543</v>
      </c>
      <c r="AE40" s="682">
        <v>2848411</v>
      </c>
      <c r="AF40" s="677">
        <v>2734625</v>
      </c>
      <c r="AG40" s="683">
        <v>113786</v>
      </c>
      <c r="AH40" s="679">
        <f t="shared" si="2"/>
        <v>2057556</v>
      </c>
      <c r="AI40" s="680">
        <v>1980589</v>
      </c>
      <c r="AJ40" s="684">
        <v>76967</v>
      </c>
      <c r="AK40" s="352">
        <f t="shared" si="3"/>
        <v>6.0341240116521009</v>
      </c>
      <c r="AL40" s="12">
        <f t="shared" si="4"/>
        <v>5.2800101594655926</v>
      </c>
      <c r="AM40" s="28">
        <f t="shared" si="5"/>
        <v>5.5127718978117137</v>
      </c>
      <c r="AN40" s="3">
        <f t="shared" si="6"/>
        <v>5.1895981046662669</v>
      </c>
      <c r="AO40" s="3">
        <f t="shared" si="7"/>
        <v>5.1948457471168652</v>
      </c>
      <c r="AP40" s="17">
        <f t="shared" si="8"/>
        <v>5.1371992436151235</v>
      </c>
      <c r="AQ40" s="17">
        <f t="shared" si="9"/>
        <v>5.1783863434858084</v>
      </c>
      <c r="AR40" s="550">
        <f t="shared" si="10"/>
        <v>5.3573762981124728</v>
      </c>
      <c r="AS40" s="549">
        <f t="shared" si="11"/>
        <v>5.0172942532882612</v>
      </c>
      <c r="AT40" s="17">
        <f t="shared" si="12"/>
        <v>3.9947184588179163</v>
      </c>
      <c r="AU40" s="203">
        <f t="shared" si="13"/>
        <v>3.7407001316124564</v>
      </c>
    </row>
    <row r="41" spans="1:47" ht="15.75" customHeight="1" x14ac:dyDescent="0.2">
      <c r="A41" s="11">
        <v>38</v>
      </c>
      <c r="B41" s="653" t="s">
        <v>6</v>
      </c>
      <c r="C41" s="186" t="s">
        <v>5</v>
      </c>
      <c r="D41" s="14">
        <v>2014000</v>
      </c>
      <c r="E41" s="4">
        <v>1909000</v>
      </c>
      <c r="F41" s="25">
        <v>105000</v>
      </c>
      <c r="G41" s="107">
        <v>1994349</v>
      </c>
      <c r="H41" s="4">
        <v>1890349</v>
      </c>
      <c r="I41" s="108">
        <v>104000</v>
      </c>
      <c r="J41" s="14">
        <v>2195972</v>
      </c>
      <c r="K41" s="4">
        <v>2089972</v>
      </c>
      <c r="L41" s="25">
        <v>106000</v>
      </c>
      <c r="M41" s="109">
        <v>2101355</v>
      </c>
      <c r="N41" s="4">
        <v>2000355</v>
      </c>
      <c r="O41" s="108">
        <v>101000</v>
      </c>
      <c r="P41" s="5">
        <v>1998370</v>
      </c>
      <c r="Q41" s="4">
        <v>1902370</v>
      </c>
      <c r="R41" s="25">
        <v>96000</v>
      </c>
      <c r="S41" s="107">
        <v>2109845</v>
      </c>
      <c r="T41" s="4">
        <v>2021935</v>
      </c>
      <c r="U41" s="108">
        <v>87910</v>
      </c>
      <c r="V41" s="14">
        <v>2079498</v>
      </c>
      <c r="W41" s="4">
        <v>1987181</v>
      </c>
      <c r="X41" s="25">
        <v>92317</v>
      </c>
      <c r="Y41" s="14">
        <v>2184547</v>
      </c>
      <c r="Z41" s="4">
        <f t="shared" si="0"/>
        <v>2086193</v>
      </c>
      <c r="AA41" s="25">
        <v>98354</v>
      </c>
      <c r="AB41" s="564">
        <v>2260054</v>
      </c>
      <c r="AC41" s="562">
        <f t="shared" si="1"/>
        <v>2156546</v>
      </c>
      <c r="AD41" s="565">
        <v>103508</v>
      </c>
      <c r="AE41" s="682">
        <v>2223850</v>
      </c>
      <c r="AF41" s="677">
        <v>2123707</v>
      </c>
      <c r="AG41" s="683">
        <v>100143</v>
      </c>
      <c r="AH41" s="679">
        <f t="shared" si="2"/>
        <v>1576934</v>
      </c>
      <c r="AI41" s="680">
        <v>1513833</v>
      </c>
      <c r="AJ41" s="684">
        <v>63101</v>
      </c>
      <c r="AK41" s="352">
        <f t="shared" si="3"/>
        <v>5.2135054617676264</v>
      </c>
      <c r="AL41" s="12">
        <f t="shared" si="4"/>
        <v>5.2147342315713043</v>
      </c>
      <c r="AM41" s="28">
        <f t="shared" si="5"/>
        <v>4.8270196523452942</v>
      </c>
      <c r="AN41" s="3">
        <f t="shared" si="6"/>
        <v>4.8064225226104114</v>
      </c>
      <c r="AO41" s="3">
        <f t="shared" si="7"/>
        <v>4.8039151908805682</v>
      </c>
      <c r="AP41" s="17">
        <f t="shared" si="8"/>
        <v>4.1666567923236064</v>
      </c>
      <c r="AQ41" s="17">
        <f t="shared" si="9"/>
        <v>4.4393887370894323</v>
      </c>
      <c r="AR41" s="550">
        <f t="shared" si="10"/>
        <v>4.5022606517506834</v>
      </c>
      <c r="AS41" s="549">
        <f t="shared" si="11"/>
        <v>4.5798905689864045</v>
      </c>
      <c r="AT41" s="17">
        <f t="shared" si="12"/>
        <v>4.5031364525485085</v>
      </c>
      <c r="AU41" s="203">
        <f t="shared" si="13"/>
        <v>4.0014991115671297</v>
      </c>
    </row>
    <row r="42" spans="1:47" ht="15.75" customHeight="1" x14ac:dyDescent="0.2">
      <c r="A42" s="11">
        <v>39</v>
      </c>
      <c r="B42" s="653" t="s">
        <v>2</v>
      </c>
      <c r="C42" s="186" t="s">
        <v>4</v>
      </c>
      <c r="D42" s="14">
        <v>1082000</v>
      </c>
      <c r="E42" s="4">
        <v>504000</v>
      </c>
      <c r="F42" s="25">
        <v>578000</v>
      </c>
      <c r="G42" s="107">
        <v>1083203</v>
      </c>
      <c r="H42" s="4">
        <v>505068</v>
      </c>
      <c r="I42" s="108">
        <v>578135</v>
      </c>
      <c r="J42" s="14">
        <v>1118816</v>
      </c>
      <c r="K42" s="4">
        <v>496864</v>
      </c>
      <c r="L42" s="25">
        <v>621952</v>
      </c>
      <c r="M42" s="109">
        <v>1077547</v>
      </c>
      <c r="N42" s="4">
        <v>474043</v>
      </c>
      <c r="O42" s="108">
        <v>603504</v>
      </c>
      <c r="P42" s="5">
        <v>1073982</v>
      </c>
      <c r="Q42" s="4">
        <v>435536</v>
      </c>
      <c r="R42" s="25">
        <v>638446</v>
      </c>
      <c r="S42" s="107">
        <v>1208952</v>
      </c>
      <c r="T42" s="4">
        <v>529408</v>
      </c>
      <c r="U42" s="108">
        <v>679544</v>
      </c>
      <c r="V42" s="14">
        <v>1174109</v>
      </c>
      <c r="W42" s="4">
        <v>523056</v>
      </c>
      <c r="X42" s="25">
        <v>651053</v>
      </c>
      <c r="Y42" s="14">
        <v>1275923</v>
      </c>
      <c r="Z42" s="4">
        <f t="shared" si="0"/>
        <v>613696</v>
      </c>
      <c r="AA42" s="25">
        <v>662227</v>
      </c>
      <c r="AB42" s="564">
        <v>1215812</v>
      </c>
      <c r="AC42" s="562">
        <f t="shared" si="1"/>
        <v>562664</v>
      </c>
      <c r="AD42" s="565">
        <v>653148</v>
      </c>
      <c r="AE42" s="682">
        <v>1177655</v>
      </c>
      <c r="AF42" s="677">
        <v>537749</v>
      </c>
      <c r="AG42" s="683">
        <v>639906</v>
      </c>
      <c r="AH42" s="679">
        <f t="shared" si="2"/>
        <v>658811</v>
      </c>
      <c r="AI42" s="680">
        <v>242148</v>
      </c>
      <c r="AJ42" s="684">
        <v>416663</v>
      </c>
      <c r="AK42" s="352">
        <f t="shared" si="3"/>
        <v>53.419593345656189</v>
      </c>
      <c r="AL42" s="12">
        <f t="shared" si="4"/>
        <v>53.372728842146856</v>
      </c>
      <c r="AM42" s="28">
        <f t="shared" si="5"/>
        <v>55.590195349369331</v>
      </c>
      <c r="AN42" s="3">
        <f t="shared" si="6"/>
        <v>56.007208966291032</v>
      </c>
      <c r="AO42" s="3">
        <f t="shared" si="7"/>
        <v>59.446620148196146</v>
      </c>
      <c r="AP42" s="17">
        <f t="shared" si="8"/>
        <v>56.209344953314933</v>
      </c>
      <c r="AQ42" s="17">
        <f t="shared" si="9"/>
        <v>55.450814191868048</v>
      </c>
      <c r="AR42" s="550">
        <f t="shared" si="10"/>
        <v>51.90179971675407</v>
      </c>
      <c r="AS42" s="549">
        <f t="shared" si="11"/>
        <v>53.721134517507643</v>
      </c>
      <c r="AT42" s="17">
        <f t="shared" si="12"/>
        <v>54.337305917267784</v>
      </c>
      <c r="AU42" s="203">
        <f t="shared" si="13"/>
        <v>63.24469384998126</v>
      </c>
    </row>
    <row r="43" spans="1:47" ht="15.75" customHeight="1" x14ac:dyDescent="0.2">
      <c r="A43" s="11">
        <v>40</v>
      </c>
      <c r="B43" s="653" t="s">
        <v>2</v>
      </c>
      <c r="C43" s="186" t="s">
        <v>3</v>
      </c>
      <c r="D43" s="14">
        <v>2715000</v>
      </c>
      <c r="E43" s="4">
        <v>2151000</v>
      </c>
      <c r="F43" s="25">
        <v>564000</v>
      </c>
      <c r="G43" s="107">
        <v>2552300</v>
      </c>
      <c r="H43" s="4">
        <v>1986300</v>
      </c>
      <c r="I43" s="108">
        <v>566000</v>
      </c>
      <c r="J43" s="14">
        <v>2761496</v>
      </c>
      <c r="K43" s="4">
        <v>2168340</v>
      </c>
      <c r="L43" s="25">
        <v>593156</v>
      </c>
      <c r="M43" s="109">
        <v>2779008</v>
      </c>
      <c r="N43" s="4">
        <v>2184754</v>
      </c>
      <c r="O43" s="108">
        <v>594254</v>
      </c>
      <c r="P43" s="5">
        <v>2818105</v>
      </c>
      <c r="Q43" s="4">
        <v>2359487</v>
      </c>
      <c r="R43" s="25">
        <v>458618</v>
      </c>
      <c r="S43" s="107">
        <v>3031765</v>
      </c>
      <c r="T43" s="4">
        <v>2567518</v>
      </c>
      <c r="U43" s="108">
        <v>464247</v>
      </c>
      <c r="V43" s="14">
        <v>3040283</v>
      </c>
      <c r="W43" s="4">
        <v>2584064</v>
      </c>
      <c r="X43" s="25">
        <v>456219</v>
      </c>
      <c r="Y43" s="14">
        <v>2877458</v>
      </c>
      <c r="Z43" s="4">
        <f t="shared" si="0"/>
        <v>2422484</v>
      </c>
      <c r="AA43" s="25">
        <v>454974</v>
      </c>
      <c r="AB43" s="564">
        <v>2728195</v>
      </c>
      <c r="AC43" s="562">
        <f t="shared" si="1"/>
        <v>2325099</v>
      </c>
      <c r="AD43" s="565">
        <v>403096</v>
      </c>
      <c r="AE43" s="682">
        <v>2603092</v>
      </c>
      <c r="AF43" s="677">
        <v>2183203</v>
      </c>
      <c r="AG43" s="683">
        <v>419889</v>
      </c>
      <c r="AH43" s="679">
        <f t="shared" si="2"/>
        <v>1384029</v>
      </c>
      <c r="AI43" s="680">
        <v>1163956</v>
      </c>
      <c r="AJ43" s="684">
        <v>220073</v>
      </c>
      <c r="AK43" s="352">
        <f t="shared" si="3"/>
        <v>20.773480662983427</v>
      </c>
      <c r="AL43" s="12">
        <f t="shared" si="4"/>
        <v>22.176076480037612</v>
      </c>
      <c r="AM43" s="28">
        <f t="shared" si="5"/>
        <v>21.479516899535614</v>
      </c>
      <c r="AN43" s="3">
        <f t="shared" si="6"/>
        <v>21.383673598636634</v>
      </c>
      <c r="AO43" s="3">
        <f t="shared" si="7"/>
        <v>16.27398553283146</v>
      </c>
      <c r="AP43" s="17">
        <f t="shared" si="8"/>
        <v>15.312763357318262</v>
      </c>
      <c r="AQ43" s="17">
        <f t="shared" si="9"/>
        <v>15.005807025201273</v>
      </c>
      <c r="AR43" s="550">
        <f t="shared" si="10"/>
        <v>15.811664323163013</v>
      </c>
      <c r="AS43" s="549">
        <f t="shared" si="11"/>
        <v>14.775190189850798</v>
      </c>
      <c r="AT43" s="17">
        <f t="shared" si="12"/>
        <v>16.13039416201963</v>
      </c>
      <c r="AU43" s="203">
        <f t="shared" si="13"/>
        <v>15.900895140202987</v>
      </c>
    </row>
    <row r="44" spans="1:47" ht="15.75" customHeight="1" thickBot="1" x14ac:dyDescent="0.25">
      <c r="A44" s="10">
        <v>41</v>
      </c>
      <c r="B44" s="650" t="s">
        <v>2</v>
      </c>
      <c r="C44" s="94" t="s">
        <v>1</v>
      </c>
      <c r="D44" s="350">
        <v>5982000</v>
      </c>
      <c r="E44" s="7">
        <v>5761000</v>
      </c>
      <c r="F44" s="26">
        <v>221000</v>
      </c>
      <c r="G44" s="105">
        <v>5505550</v>
      </c>
      <c r="H44" s="7">
        <v>5279882</v>
      </c>
      <c r="I44" s="102">
        <v>225668</v>
      </c>
      <c r="J44" s="350">
        <v>5999573</v>
      </c>
      <c r="K44" s="7">
        <v>5793165</v>
      </c>
      <c r="L44" s="26">
        <v>206408</v>
      </c>
      <c r="M44" s="103">
        <v>5912227</v>
      </c>
      <c r="N44" s="7">
        <v>5700502</v>
      </c>
      <c r="O44" s="102">
        <v>211725</v>
      </c>
      <c r="P44" s="8">
        <v>8820688</v>
      </c>
      <c r="Q44" s="7">
        <v>8617448</v>
      </c>
      <c r="R44" s="26">
        <v>203240</v>
      </c>
      <c r="S44" s="105">
        <v>9481834</v>
      </c>
      <c r="T44" s="7">
        <v>9267054</v>
      </c>
      <c r="U44" s="102">
        <v>214780</v>
      </c>
      <c r="V44" s="350">
        <v>8562448</v>
      </c>
      <c r="W44" s="7">
        <v>8369398</v>
      </c>
      <c r="X44" s="26">
        <v>193050</v>
      </c>
      <c r="Y44" s="350">
        <v>8858599</v>
      </c>
      <c r="Z44" s="7">
        <f t="shared" si="0"/>
        <v>8659619</v>
      </c>
      <c r="AA44" s="26">
        <v>198980</v>
      </c>
      <c r="AB44" s="564">
        <v>8622736</v>
      </c>
      <c r="AC44" s="562">
        <f t="shared" si="1"/>
        <v>8423306</v>
      </c>
      <c r="AD44" s="568">
        <v>199430</v>
      </c>
      <c r="AE44" s="682">
        <v>8821930</v>
      </c>
      <c r="AF44" s="677">
        <v>8640550</v>
      </c>
      <c r="AG44" s="687">
        <v>181380</v>
      </c>
      <c r="AH44" s="679">
        <f t="shared" si="2"/>
        <v>5980665</v>
      </c>
      <c r="AI44" s="680">
        <v>5869975</v>
      </c>
      <c r="AJ44" s="689">
        <v>110690</v>
      </c>
      <c r="AK44" s="353">
        <f t="shared" si="3"/>
        <v>3.6944165830825813</v>
      </c>
      <c r="AL44" s="29">
        <f t="shared" si="4"/>
        <v>4.0989183641961295</v>
      </c>
      <c r="AM44" s="30">
        <f t="shared" si="5"/>
        <v>3.4403781735800201</v>
      </c>
      <c r="AN44" s="6">
        <f t="shared" si="6"/>
        <v>3.5811378690297242</v>
      </c>
      <c r="AO44" s="6">
        <f t="shared" si="7"/>
        <v>2.3041286575378246</v>
      </c>
      <c r="AP44" s="19">
        <f t="shared" si="8"/>
        <v>2.2651735940536399</v>
      </c>
      <c r="AQ44" s="19">
        <f t="shared" si="9"/>
        <v>2.2546122323896158</v>
      </c>
      <c r="AR44" s="551">
        <f t="shared" si="10"/>
        <v>2.2461791080056788</v>
      </c>
      <c r="AS44" s="610">
        <f t="shared" si="11"/>
        <v>2.3128389875324955</v>
      </c>
      <c r="AT44" s="17">
        <f t="shared" si="12"/>
        <v>2.056012686566318</v>
      </c>
      <c r="AU44" s="203">
        <f t="shared" si="13"/>
        <v>1.850797528368501</v>
      </c>
    </row>
    <row r="45" spans="1:47" s="2" customFormat="1" ht="20.25" customHeight="1" thickBot="1" x14ac:dyDescent="0.25">
      <c r="A45" s="765" t="s">
        <v>0</v>
      </c>
      <c r="B45" s="766"/>
      <c r="C45" s="767"/>
      <c r="D45" s="23">
        <v>123682000</v>
      </c>
      <c r="E45" s="20">
        <v>110716000</v>
      </c>
      <c r="F45" s="27">
        <v>12966000</v>
      </c>
      <c r="G45" s="188">
        <v>121264837</v>
      </c>
      <c r="H45" s="20">
        <v>107920457</v>
      </c>
      <c r="I45" s="189">
        <v>13344380</v>
      </c>
      <c r="J45" s="23">
        <v>126111209</v>
      </c>
      <c r="K45" s="20">
        <v>113236006</v>
      </c>
      <c r="L45" s="27">
        <v>12875203</v>
      </c>
      <c r="M45" s="188">
        <v>130271751</v>
      </c>
      <c r="N45" s="20">
        <v>116788771</v>
      </c>
      <c r="O45" s="189">
        <v>13482980</v>
      </c>
      <c r="P45" s="23">
        <v>133255979</v>
      </c>
      <c r="Q45" s="20">
        <v>121119150</v>
      </c>
      <c r="R45" s="27">
        <v>12136829</v>
      </c>
      <c r="S45" s="188">
        <v>138753797</v>
      </c>
      <c r="T45" s="20">
        <v>125377384</v>
      </c>
      <c r="U45" s="189">
        <v>13376413</v>
      </c>
      <c r="V45" s="23">
        <v>134166173</v>
      </c>
      <c r="W45" s="20">
        <v>121503794</v>
      </c>
      <c r="X45" s="27">
        <v>12662379</v>
      </c>
      <c r="Y45" s="23">
        <f>SUM(Y4:Y44)</f>
        <v>139045982</v>
      </c>
      <c r="Z45" s="20">
        <f t="shared" ref="Z45:AA45" si="14">SUM(Z4:Z44)</f>
        <v>126242450</v>
      </c>
      <c r="AA45" s="573">
        <f t="shared" si="14"/>
        <v>12803532</v>
      </c>
      <c r="AB45" s="574">
        <f>SUM(AB4:AB44)</f>
        <v>136962771</v>
      </c>
      <c r="AC45" s="575">
        <f t="shared" ref="AC45:AD45" si="15">SUM(AC4:AC44)</f>
        <v>124773200</v>
      </c>
      <c r="AD45" s="576">
        <f t="shared" si="15"/>
        <v>12189571</v>
      </c>
      <c r="AE45" s="697">
        <f>SUM(AE4:AE44)</f>
        <v>136507073</v>
      </c>
      <c r="AF45" s="698">
        <f t="shared" ref="AF45:AJ45" si="16">SUM(AF4:AF44)</f>
        <v>124668178</v>
      </c>
      <c r="AG45" s="699">
        <f t="shared" si="16"/>
        <v>11838895</v>
      </c>
      <c r="AH45" s="697">
        <f>SUM(AH4:AH44)</f>
        <v>78320935</v>
      </c>
      <c r="AI45" s="698">
        <f t="shared" si="16"/>
        <v>71524173</v>
      </c>
      <c r="AJ45" s="699">
        <f t="shared" si="16"/>
        <v>6796762</v>
      </c>
      <c r="AK45" s="351">
        <f t="shared" si="3"/>
        <v>10.483336297925325</v>
      </c>
      <c r="AL45" s="21">
        <f t="shared" si="4"/>
        <v>11.00432766012789</v>
      </c>
      <c r="AM45" s="21">
        <f t="shared" si="5"/>
        <v>10.209404145828147</v>
      </c>
      <c r="AN45" s="21">
        <f t="shared" si="6"/>
        <v>10.349887751182527</v>
      </c>
      <c r="AO45" s="21">
        <f t="shared" si="7"/>
        <v>9.1079057698416666</v>
      </c>
      <c r="AP45" s="22">
        <f t="shared" si="8"/>
        <v>9.6403942012484176</v>
      </c>
      <c r="AQ45" s="22">
        <f t="shared" si="9"/>
        <v>9.4378327389572334</v>
      </c>
      <c r="AR45" s="552">
        <f t="shared" si="10"/>
        <v>9.2081279989809417</v>
      </c>
      <c r="AS45" s="550">
        <f t="shared" si="11"/>
        <v>8.8999155836296566</v>
      </c>
      <c r="AT45" s="17">
        <f t="shared" si="12"/>
        <v>8.6727337564405911</v>
      </c>
      <c r="AU45" s="203">
        <f t="shared" si="13"/>
        <v>8.6780909855072608</v>
      </c>
    </row>
    <row r="46" spans="1:47" x14ac:dyDescent="0.2">
      <c r="A46" s="1" t="s">
        <v>74</v>
      </c>
    </row>
    <row r="47" spans="1:47" x14ac:dyDescent="0.2">
      <c r="X47" s="33" t="s">
        <v>65</v>
      </c>
      <c r="Y47" s="33"/>
      <c r="Z47" s="33"/>
      <c r="AA47" s="33"/>
      <c r="AE47" s="33"/>
      <c r="AF47" s="33"/>
      <c r="AG47" s="33"/>
      <c r="AH47" s="33"/>
      <c r="AI47" s="33"/>
      <c r="AJ47" s="33"/>
    </row>
    <row r="48" spans="1:47" x14ac:dyDescent="0.2">
      <c r="A48" s="192" t="s">
        <v>287</v>
      </c>
      <c r="C48" s="757" t="s">
        <v>343</v>
      </c>
      <c r="D48" s="193" t="s">
        <v>69</v>
      </c>
      <c r="E48" s="648"/>
      <c r="F48" s="655"/>
      <c r="G48" s="194" t="s">
        <v>70</v>
      </c>
      <c r="H48" s="648"/>
      <c r="I48" s="195"/>
      <c r="J48" s="194" t="s">
        <v>67</v>
      </c>
      <c r="K48" s="648"/>
      <c r="L48" s="195"/>
      <c r="M48" s="193" t="s">
        <v>61</v>
      </c>
      <c r="N48" s="648"/>
      <c r="O48" s="655"/>
      <c r="P48" s="194" t="s">
        <v>60</v>
      </c>
      <c r="Q48" s="648"/>
      <c r="R48" s="195"/>
      <c r="S48" s="193" t="s">
        <v>59</v>
      </c>
      <c r="T48" s="648"/>
      <c r="U48" s="655"/>
      <c r="V48" s="194" t="s">
        <v>58</v>
      </c>
      <c r="W48" s="648"/>
      <c r="X48" s="195"/>
      <c r="Y48" s="194" t="s">
        <v>478</v>
      </c>
      <c r="Z48" s="648"/>
      <c r="AA48" s="655"/>
      <c r="AB48" s="577" t="s">
        <v>548</v>
      </c>
      <c r="AC48" s="578"/>
      <c r="AD48" s="579"/>
      <c r="AE48" s="194" t="s">
        <v>587</v>
      </c>
      <c r="AF48" s="648"/>
      <c r="AG48" s="655"/>
      <c r="AH48" s="194" t="s">
        <v>675</v>
      </c>
      <c r="AI48" s="648"/>
      <c r="AJ48" s="655"/>
      <c r="AK48" s="755" t="s">
        <v>57</v>
      </c>
      <c r="AL48" s="756"/>
      <c r="AM48" s="756"/>
      <c r="AN48" s="756"/>
      <c r="AO48" s="756"/>
      <c r="AP48" s="756"/>
      <c r="AQ48" s="756"/>
      <c r="AR48" s="756"/>
      <c r="AS48" s="417"/>
      <c r="AT48" s="669"/>
      <c r="AU48" s="417"/>
    </row>
    <row r="49" spans="1:47" x14ac:dyDescent="0.2">
      <c r="A49" s="192"/>
      <c r="C49" s="758"/>
      <c r="D49" s="213"/>
      <c r="E49" s="653" t="s">
        <v>56</v>
      </c>
      <c r="F49" s="655" t="s">
        <v>55</v>
      </c>
      <c r="G49" s="210"/>
      <c r="H49" s="653" t="s">
        <v>56</v>
      </c>
      <c r="I49" s="195" t="s">
        <v>55</v>
      </c>
      <c r="J49" s="210"/>
      <c r="K49" s="653" t="s">
        <v>56</v>
      </c>
      <c r="L49" s="195" t="s">
        <v>55</v>
      </c>
      <c r="M49" s="213"/>
      <c r="N49" s="653" t="s">
        <v>56</v>
      </c>
      <c r="O49" s="655" t="s">
        <v>55</v>
      </c>
      <c r="P49" s="210"/>
      <c r="Q49" s="653" t="s">
        <v>56</v>
      </c>
      <c r="R49" s="195" t="s">
        <v>55</v>
      </c>
      <c r="S49" s="213"/>
      <c r="T49" s="653" t="s">
        <v>56</v>
      </c>
      <c r="U49" s="655" t="s">
        <v>55</v>
      </c>
      <c r="V49" s="210"/>
      <c r="W49" s="653" t="s">
        <v>56</v>
      </c>
      <c r="X49" s="195" t="s">
        <v>55</v>
      </c>
      <c r="Y49" s="210"/>
      <c r="Z49" s="653" t="s">
        <v>56</v>
      </c>
      <c r="AA49" s="195" t="s">
        <v>55</v>
      </c>
      <c r="AB49" s="580"/>
      <c r="AC49" s="581" t="s">
        <v>56</v>
      </c>
      <c r="AD49" s="582" t="s">
        <v>55</v>
      </c>
      <c r="AE49" s="210"/>
      <c r="AF49" s="653" t="s">
        <v>56</v>
      </c>
      <c r="AG49" s="195" t="s">
        <v>55</v>
      </c>
      <c r="AH49" s="210"/>
      <c r="AI49" s="653" t="s">
        <v>56</v>
      </c>
      <c r="AJ49" s="195" t="s">
        <v>55</v>
      </c>
      <c r="AK49" s="654" t="s">
        <v>71</v>
      </c>
      <c r="AL49" s="654" t="s">
        <v>72</v>
      </c>
      <c r="AM49" s="295" t="s">
        <v>73</v>
      </c>
      <c r="AN49" s="354" t="s">
        <v>68</v>
      </c>
      <c r="AO49" s="354" t="s">
        <v>54</v>
      </c>
      <c r="AP49" s="654" t="s">
        <v>53</v>
      </c>
      <c r="AQ49" s="99" t="s">
        <v>52</v>
      </c>
      <c r="AR49" s="295" t="s">
        <v>479</v>
      </c>
      <c r="AS49" s="94" t="s">
        <v>580</v>
      </c>
      <c r="AT49" s="650" t="s">
        <v>625</v>
      </c>
      <c r="AU49" s="92" t="s">
        <v>670</v>
      </c>
    </row>
    <row r="50" spans="1:47" x14ac:dyDescent="0.2">
      <c r="A50" s="178"/>
      <c r="C50" s="196" t="s">
        <v>341</v>
      </c>
      <c r="D50" s="197">
        <f>D4</f>
        <v>31790000</v>
      </c>
      <c r="E50" s="211">
        <f t="shared" ref="E50:AJ50" si="17">E4</f>
        <v>27500000</v>
      </c>
      <c r="F50" s="197">
        <f t="shared" si="17"/>
        <v>4290000</v>
      </c>
      <c r="G50" s="198">
        <f t="shared" si="17"/>
        <v>30956000</v>
      </c>
      <c r="H50" s="211">
        <f t="shared" si="17"/>
        <v>26546000</v>
      </c>
      <c r="I50" s="199">
        <f t="shared" si="17"/>
        <v>4410000</v>
      </c>
      <c r="J50" s="198">
        <f t="shared" si="17"/>
        <v>32820000</v>
      </c>
      <c r="K50" s="211">
        <f t="shared" si="17"/>
        <v>28370000</v>
      </c>
      <c r="L50" s="199">
        <f t="shared" si="17"/>
        <v>4450000</v>
      </c>
      <c r="M50" s="197">
        <f t="shared" si="17"/>
        <v>35730000</v>
      </c>
      <c r="N50" s="211">
        <f t="shared" si="17"/>
        <v>30920000</v>
      </c>
      <c r="O50" s="197">
        <f t="shared" si="17"/>
        <v>4810000</v>
      </c>
      <c r="P50" s="198">
        <f t="shared" si="17"/>
        <v>35430000</v>
      </c>
      <c r="Q50" s="211">
        <f t="shared" si="17"/>
        <v>30350000</v>
      </c>
      <c r="R50" s="199">
        <f t="shared" si="17"/>
        <v>5080000</v>
      </c>
      <c r="S50" s="197">
        <f t="shared" si="17"/>
        <v>35980000</v>
      </c>
      <c r="T50" s="211">
        <f t="shared" si="17"/>
        <v>30690000</v>
      </c>
      <c r="U50" s="197">
        <f t="shared" si="17"/>
        <v>5290000</v>
      </c>
      <c r="V50" s="198">
        <f t="shared" si="17"/>
        <v>35000000</v>
      </c>
      <c r="W50" s="211">
        <f t="shared" si="17"/>
        <v>29940000</v>
      </c>
      <c r="X50" s="199">
        <f t="shared" si="17"/>
        <v>5060000</v>
      </c>
      <c r="Y50" s="198">
        <f t="shared" si="17"/>
        <v>39330000</v>
      </c>
      <c r="Z50" s="211">
        <f t="shared" si="17"/>
        <v>33970000</v>
      </c>
      <c r="AA50" s="197">
        <f t="shared" si="17"/>
        <v>5360000</v>
      </c>
      <c r="AB50" s="583">
        <f t="shared" si="17"/>
        <v>35380000</v>
      </c>
      <c r="AC50" s="584">
        <f t="shared" si="17"/>
        <v>30870000</v>
      </c>
      <c r="AD50" s="585">
        <f t="shared" si="17"/>
        <v>4510000</v>
      </c>
      <c r="AE50" s="198">
        <f t="shared" si="17"/>
        <v>35420000</v>
      </c>
      <c r="AF50" s="211">
        <f t="shared" si="17"/>
        <v>30650000</v>
      </c>
      <c r="AG50" s="197">
        <f t="shared" si="17"/>
        <v>4770000</v>
      </c>
      <c r="AH50" s="198">
        <f t="shared" si="17"/>
        <v>15630000</v>
      </c>
      <c r="AI50" s="211">
        <f t="shared" si="17"/>
        <v>13030000</v>
      </c>
      <c r="AJ50" s="197">
        <f t="shared" si="17"/>
        <v>2600000</v>
      </c>
      <c r="AK50" s="355">
        <f t="shared" ref="AK50:AK60" si="18">F50/D50*100</f>
        <v>13.494809688581316</v>
      </c>
      <c r="AL50" s="356">
        <f t="shared" ref="AL50:AL60" si="19">I50/G50*100</f>
        <v>14.246026618426152</v>
      </c>
      <c r="AM50" s="356">
        <f t="shared" ref="AM50:AM60" si="20">L50/J50*100</f>
        <v>13.558805606337598</v>
      </c>
      <c r="AN50" s="356">
        <f t="shared" ref="AN50:AN60" si="21">O50/M50*100</f>
        <v>13.462076686258046</v>
      </c>
      <c r="AO50" s="356">
        <f t="shared" ref="AO50:AO60" si="22">R50/P50*100</f>
        <v>14.338131526954559</v>
      </c>
      <c r="AP50" s="357">
        <f t="shared" ref="AP50:AP60" si="23">U50/S50*100</f>
        <v>14.702612562534743</v>
      </c>
      <c r="AQ50" s="357">
        <f t="shared" ref="AQ50:AQ60" si="24">X50/V50*100</f>
        <v>14.457142857142857</v>
      </c>
      <c r="AR50" s="357">
        <f t="shared" ref="AR50:AR60" si="25">AA50/Y50*100</f>
        <v>13.628273582506992</v>
      </c>
      <c r="AS50" s="551">
        <f t="shared" ref="AS50:AS60" si="26">AD50/AB50*100</f>
        <v>12.747314867156586</v>
      </c>
      <c r="AT50" s="19">
        <f t="shared" ref="AT50:AT60" si="27">AG50/AE50*100</f>
        <v>13.4669678147939</v>
      </c>
      <c r="AU50" s="417">
        <f t="shared" ref="AU50:AU60" si="28">AJ50/AH50*100</f>
        <v>16.634676903390915</v>
      </c>
    </row>
    <row r="51" spans="1:47" x14ac:dyDescent="0.2">
      <c r="A51" s="178"/>
      <c r="C51" s="196" t="s">
        <v>264</v>
      </c>
      <c r="D51" s="197">
        <f>SUM(D5:D7)</f>
        <v>13926000</v>
      </c>
      <c r="E51" s="211">
        <f t="shared" ref="E51:AJ51" si="29">SUM(E5:E7)</f>
        <v>13515000</v>
      </c>
      <c r="F51" s="197">
        <f t="shared" si="29"/>
        <v>411000</v>
      </c>
      <c r="G51" s="198">
        <f t="shared" si="29"/>
        <v>13250212</v>
      </c>
      <c r="H51" s="211">
        <f t="shared" si="29"/>
        <v>12833261</v>
      </c>
      <c r="I51" s="199">
        <f t="shared" si="29"/>
        <v>416951</v>
      </c>
      <c r="J51" s="198">
        <f t="shared" si="29"/>
        <v>13444719</v>
      </c>
      <c r="K51" s="211">
        <f t="shared" si="29"/>
        <v>13038740</v>
      </c>
      <c r="L51" s="199">
        <f t="shared" si="29"/>
        <v>405979</v>
      </c>
      <c r="M51" s="197">
        <f t="shared" si="29"/>
        <v>13798865</v>
      </c>
      <c r="N51" s="211">
        <f t="shared" si="29"/>
        <v>13325668</v>
      </c>
      <c r="O51" s="197">
        <f t="shared" si="29"/>
        <v>473197</v>
      </c>
      <c r="P51" s="198">
        <f t="shared" si="29"/>
        <v>14195020</v>
      </c>
      <c r="Q51" s="211">
        <f t="shared" si="29"/>
        <v>13657578</v>
      </c>
      <c r="R51" s="199">
        <f t="shared" si="29"/>
        <v>537442</v>
      </c>
      <c r="S51" s="197">
        <f t="shared" si="29"/>
        <v>14460829</v>
      </c>
      <c r="T51" s="211">
        <f t="shared" si="29"/>
        <v>13864129</v>
      </c>
      <c r="U51" s="197">
        <f t="shared" si="29"/>
        <v>596700</v>
      </c>
      <c r="V51" s="198">
        <f t="shared" si="29"/>
        <v>14537968</v>
      </c>
      <c r="W51" s="211">
        <f t="shared" si="29"/>
        <v>13952928</v>
      </c>
      <c r="X51" s="199">
        <f t="shared" si="29"/>
        <v>585040</v>
      </c>
      <c r="Y51" s="198">
        <f t="shared" si="29"/>
        <v>14294641</v>
      </c>
      <c r="Z51" s="211">
        <f t="shared" si="29"/>
        <v>13675364</v>
      </c>
      <c r="AA51" s="197">
        <f t="shared" si="29"/>
        <v>619277</v>
      </c>
      <c r="AB51" s="583">
        <f t="shared" si="29"/>
        <v>14477533</v>
      </c>
      <c r="AC51" s="584">
        <f t="shared" si="29"/>
        <v>13790870</v>
      </c>
      <c r="AD51" s="585">
        <f t="shared" si="29"/>
        <v>686663</v>
      </c>
      <c r="AE51" s="198">
        <f t="shared" si="29"/>
        <v>14726506</v>
      </c>
      <c r="AF51" s="211">
        <f t="shared" si="29"/>
        <v>14035639</v>
      </c>
      <c r="AG51" s="197">
        <f t="shared" si="29"/>
        <v>690867</v>
      </c>
      <c r="AH51" s="198">
        <f t="shared" si="29"/>
        <v>7895410</v>
      </c>
      <c r="AI51" s="211">
        <f t="shared" si="29"/>
        <v>7469546</v>
      </c>
      <c r="AJ51" s="197">
        <f t="shared" si="29"/>
        <v>425864</v>
      </c>
      <c r="AK51" s="200">
        <f t="shared" si="18"/>
        <v>2.951314088754847</v>
      </c>
      <c r="AL51" s="201">
        <f t="shared" si="19"/>
        <v>3.1467496520055676</v>
      </c>
      <c r="AM51" s="201">
        <f t="shared" si="20"/>
        <v>3.0196168473286797</v>
      </c>
      <c r="AN51" s="201">
        <f t="shared" si="21"/>
        <v>3.429245811159106</v>
      </c>
      <c r="AO51" s="201">
        <f t="shared" si="22"/>
        <v>3.7861306289107026</v>
      </c>
      <c r="AP51" s="202">
        <f t="shared" si="23"/>
        <v>4.1263194523633464</v>
      </c>
      <c r="AQ51" s="202">
        <f t="shared" si="24"/>
        <v>4.0242212666859629</v>
      </c>
      <c r="AR51" s="202">
        <f t="shared" si="25"/>
        <v>4.3322319182412485</v>
      </c>
      <c r="AS51" s="610">
        <f t="shared" si="26"/>
        <v>4.7429558613335576</v>
      </c>
      <c r="AT51" s="700">
        <f t="shared" si="27"/>
        <v>4.6913164602655915</v>
      </c>
      <c r="AU51" s="701">
        <f t="shared" si="28"/>
        <v>5.3938174205012785</v>
      </c>
    </row>
    <row r="52" spans="1:47" x14ac:dyDescent="0.2">
      <c r="C52" s="196" t="s">
        <v>263</v>
      </c>
      <c r="D52" s="197">
        <f>SUM(D8:D12)</f>
        <v>16991000</v>
      </c>
      <c r="E52" s="211">
        <f t="shared" ref="E52:AJ52" si="30">SUM(E8:E12)</f>
        <v>16628000</v>
      </c>
      <c r="F52" s="197">
        <f t="shared" si="30"/>
        <v>363000</v>
      </c>
      <c r="G52" s="198">
        <f t="shared" si="30"/>
        <v>16242326</v>
      </c>
      <c r="H52" s="211">
        <f t="shared" si="30"/>
        <v>15823348</v>
      </c>
      <c r="I52" s="199">
        <f t="shared" si="30"/>
        <v>418978</v>
      </c>
      <c r="J52" s="198">
        <f t="shared" si="30"/>
        <v>16723540</v>
      </c>
      <c r="K52" s="211">
        <f t="shared" si="30"/>
        <v>16345533</v>
      </c>
      <c r="L52" s="199">
        <f t="shared" si="30"/>
        <v>378007</v>
      </c>
      <c r="M52" s="197">
        <f t="shared" si="30"/>
        <v>16479019</v>
      </c>
      <c r="N52" s="211">
        <f t="shared" si="30"/>
        <v>16064729</v>
      </c>
      <c r="O52" s="197">
        <f t="shared" si="30"/>
        <v>414290</v>
      </c>
      <c r="P52" s="198">
        <f t="shared" si="30"/>
        <v>16620086</v>
      </c>
      <c r="Q52" s="211">
        <f t="shared" si="30"/>
        <v>16186070</v>
      </c>
      <c r="R52" s="199">
        <f t="shared" si="30"/>
        <v>434016</v>
      </c>
      <c r="S52" s="197">
        <f t="shared" si="30"/>
        <v>17134129</v>
      </c>
      <c r="T52" s="211">
        <f t="shared" si="30"/>
        <v>16685376</v>
      </c>
      <c r="U52" s="197">
        <f t="shared" si="30"/>
        <v>448753</v>
      </c>
      <c r="V52" s="198">
        <f t="shared" si="30"/>
        <v>16476800</v>
      </c>
      <c r="W52" s="211">
        <f t="shared" si="30"/>
        <v>16048417</v>
      </c>
      <c r="X52" s="199">
        <f t="shared" si="30"/>
        <v>428383</v>
      </c>
      <c r="Y52" s="198">
        <f t="shared" si="30"/>
        <v>16831067</v>
      </c>
      <c r="Z52" s="211">
        <f t="shared" si="30"/>
        <v>16413553</v>
      </c>
      <c r="AA52" s="197">
        <f t="shared" si="30"/>
        <v>417514</v>
      </c>
      <c r="AB52" s="583">
        <f t="shared" si="30"/>
        <v>19943813</v>
      </c>
      <c r="AC52" s="584">
        <f t="shared" si="30"/>
        <v>19551666</v>
      </c>
      <c r="AD52" s="585">
        <f t="shared" si="30"/>
        <v>392147</v>
      </c>
      <c r="AE52" s="198">
        <f t="shared" si="30"/>
        <v>18935100</v>
      </c>
      <c r="AF52" s="211">
        <f t="shared" si="30"/>
        <v>18567271</v>
      </c>
      <c r="AG52" s="197">
        <f t="shared" si="30"/>
        <v>367829</v>
      </c>
      <c r="AH52" s="198">
        <f t="shared" si="30"/>
        <v>12401438</v>
      </c>
      <c r="AI52" s="211">
        <f t="shared" si="30"/>
        <v>12168045</v>
      </c>
      <c r="AJ52" s="197">
        <f t="shared" si="30"/>
        <v>233393</v>
      </c>
      <c r="AK52" s="200">
        <f t="shared" si="18"/>
        <v>2.1364251662644929</v>
      </c>
      <c r="AL52" s="201">
        <f t="shared" si="19"/>
        <v>2.5795443337364365</v>
      </c>
      <c r="AM52" s="201">
        <f t="shared" si="20"/>
        <v>2.2603288538192272</v>
      </c>
      <c r="AN52" s="201">
        <f t="shared" si="21"/>
        <v>2.5140452838849208</v>
      </c>
      <c r="AO52" s="201">
        <f t="shared" si="22"/>
        <v>2.6113944296076443</v>
      </c>
      <c r="AP52" s="202">
        <f t="shared" si="23"/>
        <v>2.6190593055532614</v>
      </c>
      <c r="AQ52" s="202">
        <f t="shared" si="24"/>
        <v>2.5999162458729854</v>
      </c>
      <c r="AR52" s="202">
        <f t="shared" si="25"/>
        <v>2.480615162425531</v>
      </c>
      <c r="AS52" s="610">
        <f t="shared" si="26"/>
        <v>1.9662589094673122</v>
      </c>
      <c r="AT52" s="700">
        <f t="shared" si="27"/>
        <v>1.9425775411801363</v>
      </c>
      <c r="AU52" s="701">
        <f t="shared" si="28"/>
        <v>1.8819833635421956</v>
      </c>
    </row>
    <row r="53" spans="1:47" x14ac:dyDescent="0.2">
      <c r="C53" s="196" t="s">
        <v>262</v>
      </c>
      <c r="D53" s="197">
        <f>SUM(D13:D17)</f>
        <v>9063000</v>
      </c>
      <c r="E53" s="211">
        <f t="shared" ref="E53:AJ53" si="31">SUM(E13:E17)</f>
        <v>8636000</v>
      </c>
      <c r="F53" s="197">
        <f t="shared" si="31"/>
        <v>427000</v>
      </c>
      <c r="G53" s="198">
        <f t="shared" si="31"/>
        <v>8769272</v>
      </c>
      <c r="H53" s="211">
        <f t="shared" si="31"/>
        <v>8356032</v>
      </c>
      <c r="I53" s="199">
        <f t="shared" si="31"/>
        <v>413240</v>
      </c>
      <c r="J53" s="198">
        <f t="shared" si="31"/>
        <v>8733393</v>
      </c>
      <c r="K53" s="211">
        <f t="shared" si="31"/>
        <v>8292631</v>
      </c>
      <c r="L53" s="199">
        <f t="shared" si="31"/>
        <v>440762</v>
      </c>
      <c r="M53" s="197">
        <f t="shared" si="31"/>
        <v>8777377</v>
      </c>
      <c r="N53" s="211">
        <f t="shared" si="31"/>
        <v>8343636</v>
      </c>
      <c r="O53" s="197">
        <f t="shared" si="31"/>
        <v>433741</v>
      </c>
      <c r="P53" s="198">
        <f t="shared" si="31"/>
        <v>8707056</v>
      </c>
      <c r="Q53" s="211">
        <f t="shared" si="31"/>
        <v>8253704</v>
      </c>
      <c r="R53" s="199">
        <f t="shared" si="31"/>
        <v>453352</v>
      </c>
      <c r="S53" s="197">
        <f t="shared" si="31"/>
        <v>8857792</v>
      </c>
      <c r="T53" s="211">
        <f t="shared" si="31"/>
        <v>8378664</v>
      </c>
      <c r="U53" s="197">
        <f t="shared" si="31"/>
        <v>479128</v>
      </c>
      <c r="V53" s="198">
        <f t="shared" si="31"/>
        <v>8822993</v>
      </c>
      <c r="W53" s="211">
        <f t="shared" si="31"/>
        <v>8335738</v>
      </c>
      <c r="X53" s="199">
        <f t="shared" si="31"/>
        <v>487255</v>
      </c>
      <c r="Y53" s="198">
        <f t="shared" si="31"/>
        <v>9304550</v>
      </c>
      <c r="Z53" s="211">
        <f t="shared" si="31"/>
        <v>8816673</v>
      </c>
      <c r="AA53" s="197">
        <f t="shared" si="31"/>
        <v>487877</v>
      </c>
      <c r="AB53" s="583">
        <f t="shared" si="31"/>
        <v>9402981</v>
      </c>
      <c r="AC53" s="584">
        <f t="shared" si="31"/>
        <v>8902619</v>
      </c>
      <c r="AD53" s="585">
        <f t="shared" si="31"/>
        <v>500362</v>
      </c>
      <c r="AE53" s="198">
        <f t="shared" si="31"/>
        <v>9847767</v>
      </c>
      <c r="AF53" s="211">
        <f t="shared" si="31"/>
        <v>9372093</v>
      </c>
      <c r="AG53" s="197">
        <f t="shared" si="31"/>
        <v>475674</v>
      </c>
      <c r="AH53" s="198">
        <f t="shared" si="31"/>
        <v>6150981</v>
      </c>
      <c r="AI53" s="211">
        <f t="shared" si="31"/>
        <v>5812912</v>
      </c>
      <c r="AJ53" s="197">
        <f t="shared" si="31"/>
        <v>338069</v>
      </c>
      <c r="AK53" s="200">
        <f t="shared" si="18"/>
        <v>4.711464195078892</v>
      </c>
      <c r="AL53" s="201">
        <f t="shared" si="19"/>
        <v>4.7123638085350761</v>
      </c>
      <c r="AM53" s="201">
        <f t="shared" si="20"/>
        <v>5.0468586493244949</v>
      </c>
      <c r="AN53" s="201">
        <f t="shared" si="21"/>
        <v>4.9415787882872069</v>
      </c>
      <c r="AO53" s="201">
        <f t="shared" si="22"/>
        <v>5.2067196995172651</v>
      </c>
      <c r="AP53" s="202">
        <f t="shared" si="23"/>
        <v>5.4091132417649908</v>
      </c>
      <c r="AQ53" s="202">
        <f t="shared" si="24"/>
        <v>5.522559068107614</v>
      </c>
      <c r="AR53" s="202">
        <f t="shared" si="25"/>
        <v>5.2434239162560248</v>
      </c>
      <c r="AS53" s="610">
        <f t="shared" si="26"/>
        <v>5.3213124646322267</v>
      </c>
      <c r="AT53" s="700">
        <f t="shared" si="27"/>
        <v>4.8302726902454127</v>
      </c>
      <c r="AU53" s="701">
        <f t="shared" si="28"/>
        <v>5.4961802028001712</v>
      </c>
    </row>
    <row r="54" spans="1:47" x14ac:dyDescent="0.2">
      <c r="C54" s="196" t="s">
        <v>261</v>
      </c>
      <c r="D54" s="197">
        <f>SUM(D18:D23)</f>
        <v>14174000</v>
      </c>
      <c r="E54" s="211">
        <f t="shared" ref="E54:AJ54" si="32">SUM(E18:E23)</f>
        <v>13687000</v>
      </c>
      <c r="F54" s="197">
        <f t="shared" si="32"/>
        <v>487000</v>
      </c>
      <c r="G54" s="198">
        <f t="shared" si="32"/>
        <v>13865565</v>
      </c>
      <c r="H54" s="211">
        <f t="shared" si="32"/>
        <v>13385475</v>
      </c>
      <c r="I54" s="199">
        <f t="shared" si="32"/>
        <v>480090</v>
      </c>
      <c r="J54" s="198">
        <f t="shared" si="32"/>
        <v>14220956</v>
      </c>
      <c r="K54" s="211">
        <f t="shared" si="32"/>
        <v>13764278</v>
      </c>
      <c r="L54" s="199">
        <f t="shared" si="32"/>
        <v>456678</v>
      </c>
      <c r="M54" s="197">
        <f t="shared" si="32"/>
        <v>14168862</v>
      </c>
      <c r="N54" s="211">
        <f t="shared" si="32"/>
        <v>13712491</v>
      </c>
      <c r="O54" s="197">
        <f t="shared" si="32"/>
        <v>456371</v>
      </c>
      <c r="P54" s="198">
        <f t="shared" si="32"/>
        <v>13867697</v>
      </c>
      <c r="Q54" s="211">
        <f t="shared" si="32"/>
        <v>13360820</v>
      </c>
      <c r="R54" s="199">
        <f t="shared" si="32"/>
        <v>506877</v>
      </c>
      <c r="S54" s="197">
        <f t="shared" si="32"/>
        <v>14176132</v>
      </c>
      <c r="T54" s="211">
        <f t="shared" si="32"/>
        <v>13666203</v>
      </c>
      <c r="U54" s="197">
        <f t="shared" si="32"/>
        <v>509929</v>
      </c>
      <c r="V54" s="198">
        <f t="shared" si="32"/>
        <v>14109933</v>
      </c>
      <c r="W54" s="211">
        <f t="shared" si="32"/>
        <v>13576768</v>
      </c>
      <c r="X54" s="199">
        <f t="shared" si="32"/>
        <v>533165</v>
      </c>
      <c r="Y54" s="198">
        <f t="shared" si="32"/>
        <v>13956536</v>
      </c>
      <c r="Z54" s="211">
        <f t="shared" si="32"/>
        <v>13379022</v>
      </c>
      <c r="AA54" s="197">
        <f t="shared" si="32"/>
        <v>577514</v>
      </c>
      <c r="AB54" s="583">
        <f t="shared" si="32"/>
        <v>14044553</v>
      </c>
      <c r="AC54" s="584">
        <f t="shared" si="32"/>
        <v>13503561</v>
      </c>
      <c r="AD54" s="585">
        <f t="shared" si="32"/>
        <v>540992</v>
      </c>
      <c r="AE54" s="198">
        <f t="shared" si="32"/>
        <v>13940566</v>
      </c>
      <c r="AF54" s="211">
        <f t="shared" si="32"/>
        <v>13383047</v>
      </c>
      <c r="AG54" s="197">
        <f t="shared" si="32"/>
        <v>557519</v>
      </c>
      <c r="AH54" s="198">
        <f t="shared" si="32"/>
        <v>10808620</v>
      </c>
      <c r="AI54" s="211">
        <f t="shared" si="32"/>
        <v>10483903</v>
      </c>
      <c r="AJ54" s="197">
        <f t="shared" si="32"/>
        <v>324717</v>
      </c>
      <c r="AK54" s="200">
        <f t="shared" si="18"/>
        <v>3.4358684916043458</v>
      </c>
      <c r="AL54" s="201">
        <f t="shared" si="19"/>
        <v>3.4624625826643198</v>
      </c>
      <c r="AM54" s="201">
        <f t="shared" si="20"/>
        <v>3.2113030938285729</v>
      </c>
      <c r="AN54" s="201">
        <f t="shared" si="21"/>
        <v>3.22094322042236</v>
      </c>
      <c r="AO54" s="201">
        <f t="shared" si="22"/>
        <v>3.6550913969349055</v>
      </c>
      <c r="AP54" s="202">
        <f t="shared" si="23"/>
        <v>3.5970954559396038</v>
      </c>
      <c r="AQ54" s="202">
        <f t="shared" si="24"/>
        <v>3.7786501183244456</v>
      </c>
      <c r="AR54" s="202">
        <f t="shared" si="25"/>
        <v>4.1379465506340543</v>
      </c>
      <c r="AS54" s="610">
        <f t="shared" si="26"/>
        <v>3.8519702264643096</v>
      </c>
      <c r="AT54" s="700">
        <f t="shared" si="27"/>
        <v>3.9992565581627031</v>
      </c>
      <c r="AU54" s="701">
        <f t="shared" si="28"/>
        <v>3.0042410594506976</v>
      </c>
    </row>
    <row r="55" spans="1:47" x14ac:dyDescent="0.2">
      <c r="C55" s="196" t="s">
        <v>260</v>
      </c>
      <c r="D55" s="197">
        <f>SUM(D24:D27)</f>
        <v>8662000</v>
      </c>
      <c r="E55" s="211">
        <f t="shared" ref="E55:AJ55" si="33">SUM(E24:E27)</f>
        <v>5851000</v>
      </c>
      <c r="F55" s="197">
        <f t="shared" si="33"/>
        <v>2811000</v>
      </c>
      <c r="G55" s="198">
        <f t="shared" si="33"/>
        <v>9767958</v>
      </c>
      <c r="H55" s="211">
        <f t="shared" si="33"/>
        <v>6621558</v>
      </c>
      <c r="I55" s="199">
        <f t="shared" si="33"/>
        <v>3146400</v>
      </c>
      <c r="J55" s="198">
        <f t="shared" si="33"/>
        <v>9009801</v>
      </c>
      <c r="K55" s="211">
        <f t="shared" si="33"/>
        <v>6485739</v>
      </c>
      <c r="L55" s="199">
        <f t="shared" si="33"/>
        <v>2524062</v>
      </c>
      <c r="M55" s="197">
        <f t="shared" si="33"/>
        <v>9851852</v>
      </c>
      <c r="N55" s="211">
        <f t="shared" si="33"/>
        <v>7237090</v>
      </c>
      <c r="O55" s="197">
        <f t="shared" si="33"/>
        <v>2614762</v>
      </c>
      <c r="P55" s="198">
        <f t="shared" si="33"/>
        <v>10022203</v>
      </c>
      <c r="Q55" s="211">
        <f t="shared" si="33"/>
        <v>9182675</v>
      </c>
      <c r="R55" s="199">
        <f t="shared" si="33"/>
        <v>839528</v>
      </c>
      <c r="S55" s="197">
        <f t="shared" si="33"/>
        <v>12878213</v>
      </c>
      <c r="T55" s="211">
        <f t="shared" si="33"/>
        <v>11107611</v>
      </c>
      <c r="U55" s="197">
        <f t="shared" si="33"/>
        <v>1770602</v>
      </c>
      <c r="V55" s="198">
        <f t="shared" si="33"/>
        <v>11302915</v>
      </c>
      <c r="W55" s="211">
        <f t="shared" si="33"/>
        <v>9953536</v>
      </c>
      <c r="X55" s="199">
        <f t="shared" si="33"/>
        <v>1349379</v>
      </c>
      <c r="Y55" s="198">
        <f t="shared" si="33"/>
        <v>10962522</v>
      </c>
      <c r="Z55" s="211">
        <f t="shared" si="33"/>
        <v>9866132</v>
      </c>
      <c r="AA55" s="197">
        <f t="shared" si="33"/>
        <v>1096390</v>
      </c>
      <c r="AB55" s="583">
        <f t="shared" si="33"/>
        <v>10328461</v>
      </c>
      <c r="AC55" s="584">
        <f t="shared" si="33"/>
        <v>8870832</v>
      </c>
      <c r="AD55" s="585">
        <f t="shared" si="33"/>
        <v>1457629</v>
      </c>
      <c r="AE55" s="198">
        <f t="shared" si="33"/>
        <v>10366137</v>
      </c>
      <c r="AF55" s="211">
        <f t="shared" si="33"/>
        <v>9385053</v>
      </c>
      <c r="AG55" s="197">
        <f t="shared" si="33"/>
        <v>981084</v>
      </c>
      <c r="AH55" s="198">
        <f t="shared" si="33"/>
        <v>4300392</v>
      </c>
      <c r="AI55" s="211">
        <f t="shared" si="33"/>
        <v>3806125</v>
      </c>
      <c r="AJ55" s="197">
        <f t="shared" si="33"/>
        <v>494267</v>
      </c>
      <c r="AK55" s="200">
        <f t="shared" si="18"/>
        <v>32.452089586700531</v>
      </c>
      <c r="AL55" s="201">
        <f t="shared" si="19"/>
        <v>32.21144071258292</v>
      </c>
      <c r="AM55" s="201">
        <f t="shared" si="20"/>
        <v>28.014625406265907</v>
      </c>
      <c r="AN55" s="201">
        <f t="shared" si="21"/>
        <v>26.540816894123054</v>
      </c>
      <c r="AO55" s="201">
        <f t="shared" si="22"/>
        <v>8.3766812546103875</v>
      </c>
      <c r="AP55" s="202">
        <f t="shared" si="23"/>
        <v>13.748817479568013</v>
      </c>
      <c r="AQ55" s="202">
        <f t="shared" si="24"/>
        <v>11.938327413768926</v>
      </c>
      <c r="AR55" s="202">
        <f t="shared" si="25"/>
        <v>10.00125701002014</v>
      </c>
      <c r="AS55" s="610">
        <f t="shared" si="26"/>
        <v>14.112741482007824</v>
      </c>
      <c r="AT55" s="700">
        <f t="shared" si="27"/>
        <v>9.4643163600866949</v>
      </c>
      <c r="AU55" s="701">
        <f t="shared" si="28"/>
        <v>11.493533612749722</v>
      </c>
    </row>
    <row r="56" spans="1:47" x14ac:dyDescent="0.2">
      <c r="C56" s="196" t="s">
        <v>259</v>
      </c>
      <c r="D56" s="197">
        <f>SUM(D28:D34)</f>
        <v>6541000</v>
      </c>
      <c r="E56" s="211">
        <f t="shared" ref="E56:AJ56" si="34">SUM(E28:E34)</f>
        <v>5905000</v>
      </c>
      <c r="F56" s="197">
        <f t="shared" si="34"/>
        <v>636000</v>
      </c>
      <c r="G56" s="198">
        <f t="shared" si="34"/>
        <v>6444035</v>
      </c>
      <c r="H56" s="211">
        <f t="shared" si="34"/>
        <v>5842228</v>
      </c>
      <c r="I56" s="199">
        <f t="shared" si="34"/>
        <v>601807</v>
      </c>
      <c r="J56" s="198">
        <f t="shared" si="34"/>
        <v>6647493</v>
      </c>
      <c r="K56" s="211">
        <f t="shared" si="34"/>
        <v>6026467</v>
      </c>
      <c r="L56" s="199">
        <f t="shared" si="34"/>
        <v>621026</v>
      </c>
      <c r="M56" s="197">
        <f t="shared" si="34"/>
        <v>6657603</v>
      </c>
      <c r="N56" s="211">
        <f t="shared" si="34"/>
        <v>6038814</v>
      </c>
      <c r="O56" s="197">
        <f t="shared" si="34"/>
        <v>618789</v>
      </c>
      <c r="P56" s="198">
        <f t="shared" si="34"/>
        <v>6634677</v>
      </c>
      <c r="Q56" s="211">
        <f t="shared" si="34"/>
        <v>5994850</v>
      </c>
      <c r="R56" s="199">
        <f t="shared" si="34"/>
        <v>639827</v>
      </c>
      <c r="S56" s="197">
        <f t="shared" si="34"/>
        <v>6758668</v>
      </c>
      <c r="T56" s="211">
        <f t="shared" si="34"/>
        <v>6106185</v>
      </c>
      <c r="U56" s="197">
        <f t="shared" si="34"/>
        <v>652483</v>
      </c>
      <c r="V56" s="198">
        <f t="shared" si="34"/>
        <v>6539137</v>
      </c>
      <c r="W56" s="211">
        <f t="shared" si="34"/>
        <v>5908391</v>
      </c>
      <c r="X56" s="199">
        <f t="shared" si="34"/>
        <v>630746</v>
      </c>
      <c r="Y56" s="198">
        <f t="shared" si="34"/>
        <v>6605370</v>
      </c>
      <c r="Z56" s="211">
        <f t="shared" si="34"/>
        <v>5971455</v>
      </c>
      <c r="AA56" s="197">
        <f t="shared" si="34"/>
        <v>633915</v>
      </c>
      <c r="AB56" s="583">
        <f t="shared" si="34"/>
        <v>6247759</v>
      </c>
      <c r="AC56" s="584">
        <f t="shared" si="34"/>
        <v>5628910</v>
      </c>
      <c r="AD56" s="585">
        <f t="shared" si="34"/>
        <v>618849</v>
      </c>
      <c r="AE56" s="198">
        <f t="shared" si="34"/>
        <v>6186824</v>
      </c>
      <c r="AF56" s="211">
        <f t="shared" si="34"/>
        <v>5565743</v>
      </c>
      <c r="AG56" s="197">
        <f t="shared" si="34"/>
        <v>621081</v>
      </c>
      <c r="AH56" s="198">
        <f t="shared" si="34"/>
        <v>3696604</v>
      </c>
      <c r="AI56" s="211">
        <f t="shared" si="34"/>
        <v>3265122</v>
      </c>
      <c r="AJ56" s="197">
        <f t="shared" si="34"/>
        <v>431482</v>
      </c>
      <c r="AK56" s="200">
        <f t="shared" si="18"/>
        <v>9.7232839015441073</v>
      </c>
      <c r="AL56" s="201">
        <f t="shared" si="19"/>
        <v>9.3389778298845378</v>
      </c>
      <c r="AM56" s="201">
        <f t="shared" si="20"/>
        <v>9.3422588034316085</v>
      </c>
      <c r="AN56" s="201">
        <f t="shared" si="21"/>
        <v>9.2944712984538125</v>
      </c>
      <c r="AO56" s="201">
        <f t="shared" si="22"/>
        <v>9.6436797149280959</v>
      </c>
      <c r="AP56" s="202">
        <f t="shared" si="23"/>
        <v>9.654017625958252</v>
      </c>
      <c r="AQ56" s="202">
        <f t="shared" si="24"/>
        <v>9.6457070711318629</v>
      </c>
      <c r="AR56" s="202">
        <f t="shared" si="25"/>
        <v>9.5969642881473707</v>
      </c>
      <c r="AS56" s="610">
        <f t="shared" si="26"/>
        <v>9.9051355854155059</v>
      </c>
      <c r="AT56" s="700">
        <f t="shared" si="27"/>
        <v>10.03876948818974</v>
      </c>
      <c r="AU56" s="701">
        <f t="shared" si="28"/>
        <v>11.672389035990872</v>
      </c>
    </row>
    <row r="57" spans="1:47" x14ac:dyDescent="0.2">
      <c r="C57" s="196" t="s">
        <v>258</v>
      </c>
      <c r="D57" s="197">
        <f>SUM(D35:D39)</f>
        <v>8339000</v>
      </c>
      <c r="E57" s="211">
        <f t="shared" ref="E57:AJ57" si="35">SUM(E35:E39)</f>
        <v>6411000</v>
      </c>
      <c r="F57" s="197">
        <f t="shared" si="35"/>
        <v>1928000</v>
      </c>
      <c r="G57" s="198">
        <f t="shared" si="35"/>
        <v>8361496</v>
      </c>
      <c r="H57" s="211">
        <f t="shared" si="35"/>
        <v>6508937</v>
      </c>
      <c r="I57" s="199">
        <f t="shared" si="35"/>
        <v>1852559</v>
      </c>
      <c r="J57" s="198">
        <f t="shared" si="35"/>
        <v>9993448</v>
      </c>
      <c r="K57" s="211">
        <f t="shared" si="35"/>
        <v>8056897</v>
      </c>
      <c r="L57" s="199">
        <f t="shared" si="35"/>
        <v>1936551</v>
      </c>
      <c r="M57" s="197">
        <f t="shared" si="35"/>
        <v>10620766</v>
      </c>
      <c r="N57" s="211">
        <f t="shared" si="35"/>
        <v>8589676</v>
      </c>
      <c r="O57" s="197">
        <f t="shared" si="35"/>
        <v>2031090</v>
      </c>
      <c r="P57" s="198">
        <f t="shared" si="35"/>
        <v>10762271</v>
      </c>
      <c r="Q57" s="211">
        <f t="shared" si="35"/>
        <v>8632572</v>
      </c>
      <c r="R57" s="199">
        <f t="shared" si="35"/>
        <v>2129699</v>
      </c>
      <c r="S57" s="197">
        <f t="shared" si="35"/>
        <v>10330800</v>
      </c>
      <c r="T57" s="211">
        <f t="shared" si="35"/>
        <v>8268922</v>
      </c>
      <c r="U57" s="197">
        <f t="shared" si="35"/>
        <v>2061878</v>
      </c>
      <c r="V57" s="198">
        <f t="shared" si="35"/>
        <v>10117719</v>
      </c>
      <c r="W57" s="211">
        <f t="shared" si="35"/>
        <v>8046351</v>
      </c>
      <c r="X57" s="199">
        <f t="shared" si="35"/>
        <v>2071368</v>
      </c>
      <c r="Y57" s="198">
        <f t="shared" si="35"/>
        <v>10093970</v>
      </c>
      <c r="Z57" s="211">
        <f t="shared" si="35"/>
        <v>8029830</v>
      </c>
      <c r="AA57" s="197">
        <f t="shared" si="35"/>
        <v>2064140</v>
      </c>
      <c r="AB57" s="583">
        <f t="shared" si="35"/>
        <v>9888393</v>
      </c>
      <c r="AC57" s="584">
        <f t="shared" si="35"/>
        <v>7886189</v>
      </c>
      <c r="AD57" s="585">
        <f t="shared" si="35"/>
        <v>2002204</v>
      </c>
      <c r="AE57" s="198">
        <f t="shared" si="35"/>
        <v>9409235</v>
      </c>
      <c r="AF57" s="211">
        <f t="shared" si="35"/>
        <v>7489498</v>
      </c>
      <c r="AG57" s="197">
        <f t="shared" si="35"/>
        <v>1919737</v>
      </c>
      <c r="AH57" s="198">
        <f t="shared" si="35"/>
        <v>5779495</v>
      </c>
      <c r="AI57" s="211">
        <f t="shared" si="35"/>
        <v>4718019</v>
      </c>
      <c r="AJ57" s="197">
        <f t="shared" si="35"/>
        <v>1061476</v>
      </c>
      <c r="AK57" s="200">
        <f t="shared" si="18"/>
        <v>23.120278210816643</v>
      </c>
      <c r="AL57" s="201">
        <f t="shared" si="19"/>
        <v>22.155831922899921</v>
      </c>
      <c r="AM57" s="201">
        <f t="shared" si="20"/>
        <v>19.378206600964955</v>
      </c>
      <c r="AN57" s="201">
        <f t="shared" si="21"/>
        <v>19.123761883088282</v>
      </c>
      <c r="AO57" s="201">
        <f t="shared" si="22"/>
        <v>19.788565071442633</v>
      </c>
      <c r="AP57" s="202">
        <f t="shared" si="23"/>
        <v>19.9585511286638</v>
      </c>
      <c r="AQ57" s="202">
        <f t="shared" si="24"/>
        <v>20.472677685553435</v>
      </c>
      <c r="AR57" s="202">
        <f t="shared" si="25"/>
        <v>20.449238505761361</v>
      </c>
      <c r="AS57" s="610">
        <f t="shared" si="26"/>
        <v>20.24802210025431</v>
      </c>
      <c r="AT57" s="700">
        <f t="shared" si="27"/>
        <v>20.402689485383245</v>
      </c>
      <c r="AU57" s="701">
        <f t="shared" si="28"/>
        <v>18.366241341155241</v>
      </c>
    </row>
    <row r="58" spans="1:47" x14ac:dyDescent="0.2">
      <c r="C58" s="196" t="s">
        <v>257</v>
      </c>
      <c r="D58" s="197">
        <f>SUM(D40:D41)</f>
        <v>4417000</v>
      </c>
      <c r="E58" s="211">
        <f t="shared" ref="E58:AJ58" si="36">SUM(E40:E41)</f>
        <v>4167000</v>
      </c>
      <c r="F58" s="197">
        <f t="shared" si="36"/>
        <v>250000</v>
      </c>
      <c r="G58" s="198">
        <f t="shared" si="36"/>
        <v>4466920</v>
      </c>
      <c r="H58" s="211">
        <f t="shared" si="36"/>
        <v>4232368</v>
      </c>
      <c r="I58" s="199">
        <f t="shared" si="36"/>
        <v>234552</v>
      </c>
      <c r="J58" s="198">
        <f t="shared" si="36"/>
        <v>4637974</v>
      </c>
      <c r="K58" s="211">
        <f t="shared" si="36"/>
        <v>4397352</v>
      </c>
      <c r="L58" s="199">
        <f t="shared" si="36"/>
        <v>240622</v>
      </c>
      <c r="M58" s="197">
        <f t="shared" si="36"/>
        <v>4418625</v>
      </c>
      <c r="N58" s="211">
        <f t="shared" si="36"/>
        <v>4197368</v>
      </c>
      <c r="O58" s="197">
        <f t="shared" si="36"/>
        <v>221257</v>
      </c>
      <c r="P58" s="198">
        <f t="shared" si="36"/>
        <v>4304194</v>
      </c>
      <c r="Q58" s="211">
        <f t="shared" si="36"/>
        <v>4088410</v>
      </c>
      <c r="R58" s="199">
        <f t="shared" si="36"/>
        <v>215784</v>
      </c>
      <c r="S58" s="197">
        <f t="shared" si="36"/>
        <v>4454683</v>
      </c>
      <c r="T58" s="211">
        <f t="shared" si="36"/>
        <v>4246314</v>
      </c>
      <c r="U58" s="197">
        <f t="shared" si="36"/>
        <v>208369</v>
      </c>
      <c r="V58" s="198">
        <f t="shared" si="36"/>
        <v>4481868</v>
      </c>
      <c r="W58" s="211">
        <f t="shared" si="36"/>
        <v>4265147</v>
      </c>
      <c r="X58" s="199">
        <f t="shared" si="36"/>
        <v>216721</v>
      </c>
      <c r="Y58" s="198">
        <f t="shared" si="36"/>
        <v>4655346</v>
      </c>
      <c r="Z58" s="211">
        <f t="shared" si="36"/>
        <v>4424622</v>
      </c>
      <c r="AA58" s="197">
        <f t="shared" si="36"/>
        <v>230724</v>
      </c>
      <c r="AB58" s="583">
        <f t="shared" si="36"/>
        <v>4682535</v>
      </c>
      <c r="AC58" s="584">
        <f t="shared" si="36"/>
        <v>4457484</v>
      </c>
      <c r="AD58" s="585">
        <f t="shared" si="36"/>
        <v>225051</v>
      </c>
      <c r="AE58" s="198">
        <f t="shared" si="36"/>
        <v>5072261</v>
      </c>
      <c r="AF58" s="211">
        <f t="shared" si="36"/>
        <v>4858332</v>
      </c>
      <c r="AG58" s="197">
        <f t="shared" si="36"/>
        <v>213929</v>
      </c>
      <c r="AH58" s="198">
        <f t="shared" si="36"/>
        <v>3634490</v>
      </c>
      <c r="AI58" s="211">
        <f t="shared" si="36"/>
        <v>3494422</v>
      </c>
      <c r="AJ58" s="197">
        <f t="shared" si="36"/>
        <v>140068</v>
      </c>
      <c r="AK58" s="200">
        <f t="shared" si="18"/>
        <v>5.6599501924383064</v>
      </c>
      <c r="AL58" s="201">
        <f t="shared" si="19"/>
        <v>5.2508663687731145</v>
      </c>
      <c r="AM58" s="201">
        <f t="shared" si="20"/>
        <v>5.1880842799032507</v>
      </c>
      <c r="AN58" s="201">
        <f t="shared" si="21"/>
        <v>5.0073722028911707</v>
      </c>
      <c r="AO58" s="201">
        <f t="shared" si="22"/>
        <v>5.0133428000689557</v>
      </c>
      <c r="AP58" s="202">
        <f t="shared" si="23"/>
        <v>4.6775269979928984</v>
      </c>
      <c r="AQ58" s="202">
        <f t="shared" si="24"/>
        <v>4.8355060880864853</v>
      </c>
      <c r="AR58" s="202">
        <f t="shared" si="25"/>
        <v>4.9561085255532022</v>
      </c>
      <c r="AS58" s="610">
        <f t="shared" si="26"/>
        <v>4.8061787044837896</v>
      </c>
      <c r="AT58" s="700">
        <f t="shared" si="27"/>
        <v>4.2176260251591939</v>
      </c>
      <c r="AU58" s="701">
        <f t="shared" si="28"/>
        <v>3.8538556991489865</v>
      </c>
    </row>
    <row r="59" spans="1:47" x14ac:dyDescent="0.2">
      <c r="C59" s="196" t="s">
        <v>256</v>
      </c>
      <c r="D59" s="197">
        <f>SUM(D42:D44)</f>
        <v>9779000</v>
      </c>
      <c r="E59" s="211">
        <f t="shared" ref="E59:AJ59" si="37">SUM(E42:E44)</f>
        <v>8416000</v>
      </c>
      <c r="F59" s="197">
        <f t="shared" si="37"/>
        <v>1363000</v>
      </c>
      <c r="G59" s="198">
        <f t="shared" si="37"/>
        <v>9141053</v>
      </c>
      <c r="H59" s="211">
        <f t="shared" si="37"/>
        <v>7771250</v>
      </c>
      <c r="I59" s="199">
        <f t="shared" si="37"/>
        <v>1369803</v>
      </c>
      <c r="J59" s="198">
        <f t="shared" si="37"/>
        <v>9879885</v>
      </c>
      <c r="K59" s="211">
        <f t="shared" si="37"/>
        <v>8458369</v>
      </c>
      <c r="L59" s="199">
        <f t="shared" si="37"/>
        <v>1421516</v>
      </c>
      <c r="M59" s="197">
        <f t="shared" si="37"/>
        <v>9768782</v>
      </c>
      <c r="N59" s="211">
        <f t="shared" si="37"/>
        <v>8359299</v>
      </c>
      <c r="O59" s="197">
        <f t="shared" si="37"/>
        <v>1409483</v>
      </c>
      <c r="P59" s="198">
        <f t="shared" si="37"/>
        <v>12712775</v>
      </c>
      <c r="Q59" s="211">
        <f t="shared" si="37"/>
        <v>11412471</v>
      </c>
      <c r="R59" s="199">
        <f t="shared" si="37"/>
        <v>1300304</v>
      </c>
      <c r="S59" s="197">
        <f t="shared" si="37"/>
        <v>13722551</v>
      </c>
      <c r="T59" s="211">
        <f t="shared" si="37"/>
        <v>12363980</v>
      </c>
      <c r="U59" s="197">
        <f t="shared" si="37"/>
        <v>1358571</v>
      </c>
      <c r="V59" s="198">
        <f t="shared" si="37"/>
        <v>12776840</v>
      </c>
      <c r="W59" s="211">
        <f t="shared" si="37"/>
        <v>11476518</v>
      </c>
      <c r="X59" s="199">
        <f t="shared" si="37"/>
        <v>1300322</v>
      </c>
      <c r="Y59" s="198">
        <f t="shared" si="37"/>
        <v>13011980</v>
      </c>
      <c r="Z59" s="211">
        <f t="shared" si="37"/>
        <v>11695799</v>
      </c>
      <c r="AA59" s="197">
        <f t="shared" si="37"/>
        <v>1316181</v>
      </c>
      <c r="AB59" s="583">
        <f t="shared" si="37"/>
        <v>12566743</v>
      </c>
      <c r="AC59" s="584">
        <f t="shared" si="37"/>
        <v>11311069</v>
      </c>
      <c r="AD59" s="585">
        <f t="shared" si="37"/>
        <v>1255674</v>
      </c>
      <c r="AE59" s="198">
        <f t="shared" si="37"/>
        <v>12602677</v>
      </c>
      <c r="AF59" s="211">
        <f t="shared" si="37"/>
        <v>11361502</v>
      </c>
      <c r="AG59" s="197">
        <f t="shared" si="37"/>
        <v>1241175</v>
      </c>
      <c r="AH59" s="198">
        <f t="shared" si="37"/>
        <v>8023505</v>
      </c>
      <c r="AI59" s="211">
        <f t="shared" si="37"/>
        <v>7276079</v>
      </c>
      <c r="AJ59" s="197">
        <f t="shared" si="37"/>
        <v>747426</v>
      </c>
      <c r="AK59" s="200">
        <f t="shared" si="18"/>
        <v>13.938030473463545</v>
      </c>
      <c r="AL59" s="201">
        <f t="shared" si="19"/>
        <v>14.985177309441264</v>
      </c>
      <c r="AM59" s="201">
        <f t="shared" si="20"/>
        <v>14.387981236623707</v>
      </c>
      <c r="AN59" s="201">
        <f t="shared" si="21"/>
        <v>14.428441539590095</v>
      </c>
      <c r="AO59" s="201">
        <f t="shared" si="22"/>
        <v>10.228325444287341</v>
      </c>
      <c r="AP59" s="202">
        <f t="shared" si="23"/>
        <v>9.9002802030030708</v>
      </c>
      <c r="AQ59" s="202">
        <f t="shared" si="24"/>
        <v>10.177179959990108</v>
      </c>
      <c r="AR59" s="202">
        <f t="shared" si="25"/>
        <v>10.115147733089046</v>
      </c>
      <c r="AS59" s="610">
        <f t="shared" si="26"/>
        <v>9.9920401014009759</v>
      </c>
      <c r="AT59" s="700">
        <f t="shared" si="27"/>
        <v>9.8485028220591548</v>
      </c>
      <c r="AU59" s="701">
        <f t="shared" si="28"/>
        <v>9.3154550286938189</v>
      </c>
    </row>
    <row r="60" spans="1:47" x14ac:dyDescent="0.2">
      <c r="C60" s="203" t="s">
        <v>342</v>
      </c>
      <c r="D60" s="204">
        <f>SUM(D50:D59)</f>
        <v>123682000</v>
      </c>
      <c r="E60" s="212">
        <f t="shared" ref="E60:AJ60" si="38">SUM(E50:E59)</f>
        <v>110716000</v>
      </c>
      <c r="F60" s="204">
        <f t="shared" si="38"/>
        <v>12966000</v>
      </c>
      <c r="G60" s="205">
        <f t="shared" si="38"/>
        <v>121264837</v>
      </c>
      <c r="H60" s="212">
        <f t="shared" si="38"/>
        <v>107920457</v>
      </c>
      <c r="I60" s="206">
        <f t="shared" si="38"/>
        <v>13344380</v>
      </c>
      <c r="J60" s="205">
        <f t="shared" si="38"/>
        <v>126111209</v>
      </c>
      <c r="K60" s="212">
        <f t="shared" si="38"/>
        <v>113236006</v>
      </c>
      <c r="L60" s="206">
        <f t="shared" si="38"/>
        <v>12875203</v>
      </c>
      <c r="M60" s="204">
        <f t="shared" si="38"/>
        <v>130271751</v>
      </c>
      <c r="N60" s="212">
        <f t="shared" si="38"/>
        <v>116788771</v>
      </c>
      <c r="O60" s="204">
        <f t="shared" si="38"/>
        <v>13482980</v>
      </c>
      <c r="P60" s="205">
        <f t="shared" si="38"/>
        <v>133255979</v>
      </c>
      <c r="Q60" s="212">
        <f t="shared" si="38"/>
        <v>121119150</v>
      </c>
      <c r="R60" s="206">
        <f t="shared" si="38"/>
        <v>12136829</v>
      </c>
      <c r="S60" s="204">
        <f t="shared" si="38"/>
        <v>138753797</v>
      </c>
      <c r="T60" s="212">
        <f t="shared" si="38"/>
        <v>125377384</v>
      </c>
      <c r="U60" s="204">
        <f t="shared" si="38"/>
        <v>13376413</v>
      </c>
      <c r="V60" s="205">
        <f t="shared" si="38"/>
        <v>134166173</v>
      </c>
      <c r="W60" s="212">
        <f t="shared" si="38"/>
        <v>121503794</v>
      </c>
      <c r="X60" s="206">
        <f t="shared" si="38"/>
        <v>12662379</v>
      </c>
      <c r="Y60" s="205">
        <f t="shared" si="38"/>
        <v>139045982</v>
      </c>
      <c r="Z60" s="212">
        <f t="shared" si="38"/>
        <v>126242450</v>
      </c>
      <c r="AA60" s="204">
        <f t="shared" si="38"/>
        <v>12803532</v>
      </c>
      <c r="AB60" s="586">
        <f t="shared" si="38"/>
        <v>136962771</v>
      </c>
      <c r="AC60" s="587">
        <f t="shared" si="38"/>
        <v>124773200</v>
      </c>
      <c r="AD60" s="588">
        <f t="shared" si="38"/>
        <v>12189571</v>
      </c>
      <c r="AE60" s="205">
        <f t="shared" si="38"/>
        <v>136507073</v>
      </c>
      <c r="AF60" s="212">
        <f t="shared" si="38"/>
        <v>124668178</v>
      </c>
      <c r="AG60" s="204">
        <f t="shared" si="38"/>
        <v>11838895</v>
      </c>
      <c r="AH60" s="205">
        <f t="shared" si="38"/>
        <v>78320935</v>
      </c>
      <c r="AI60" s="212">
        <f t="shared" si="38"/>
        <v>71524173</v>
      </c>
      <c r="AJ60" s="204">
        <f t="shared" si="38"/>
        <v>6796762</v>
      </c>
      <c r="AK60" s="207">
        <f t="shared" si="18"/>
        <v>10.483336297925325</v>
      </c>
      <c r="AL60" s="208">
        <f t="shared" si="19"/>
        <v>11.00432766012789</v>
      </c>
      <c r="AM60" s="208">
        <f t="shared" si="20"/>
        <v>10.209404145828147</v>
      </c>
      <c r="AN60" s="208">
        <f t="shared" si="21"/>
        <v>10.349887751182527</v>
      </c>
      <c r="AO60" s="208">
        <f t="shared" si="22"/>
        <v>9.1079057698416666</v>
      </c>
      <c r="AP60" s="209">
        <f t="shared" si="23"/>
        <v>9.6403942012484176</v>
      </c>
      <c r="AQ60" s="209">
        <f t="shared" si="24"/>
        <v>9.4378327389572334</v>
      </c>
      <c r="AR60" s="209">
        <f t="shared" si="25"/>
        <v>9.2081279989809417</v>
      </c>
      <c r="AS60" s="550">
        <f t="shared" si="26"/>
        <v>8.8999155836296566</v>
      </c>
      <c r="AT60" s="17">
        <f t="shared" si="27"/>
        <v>8.6727337564405911</v>
      </c>
      <c r="AU60" s="702">
        <f t="shared" si="28"/>
        <v>8.6780909855072608</v>
      </c>
    </row>
  </sheetData>
  <mergeCells count="7">
    <mergeCell ref="AK2:AS2"/>
    <mergeCell ref="AK48:AR48"/>
    <mergeCell ref="C48:C49"/>
    <mergeCell ref="A2:A3"/>
    <mergeCell ref="B2:B3"/>
    <mergeCell ref="C2:C3"/>
    <mergeCell ref="A45:C45"/>
  </mergeCells>
  <phoneticPr fontId="1"/>
  <pageMargins left="0.7" right="0.7" top="0.75" bottom="0.75" header="0.3" footer="0.3"/>
  <pageSetup paperSize="8" scale="87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47"/>
  <sheetViews>
    <sheetView workbookViewId="0">
      <pane xSplit="3" ySplit="3" topLeftCell="G19" activePane="bottomRight" state="frozen"/>
      <selection pane="topRight" activeCell="D1" sqref="D1"/>
      <selection pane="bottomLeft" activeCell="A4" sqref="A4"/>
      <selection pane="bottomRight" activeCell="Q19" sqref="Q19"/>
    </sheetView>
  </sheetViews>
  <sheetFormatPr defaultColWidth="9" defaultRowHeight="13" x14ac:dyDescent="0.2"/>
  <cols>
    <col min="1" max="1" width="5.90625" style="1" customWidth="1"/>
    <col min="2" max="2" width="9" style="1" customWidth="1"/>
    <col min="3" max="3" width="13.453125" style="1" customWidth="1"/>
    <col min="4" max="23" width="11.90625" style="1" customWidth="1"/>
    <col min="24" max="25" width="11.08984375" style="1" customWidth="1"/>
    <col min="26" max="16384" width="9" style="1"/>
  </cols>
  <sheetData>
    <row r="1" spans="1:32" ht="19" x14ac:dyDescent="0.2">
      <c r="A1" s="31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 t="s">
        <v>65</v>
      </c>
      <c r="Y1" s="501"/>
    </row>
    <row r="2" spans="1:32" x14ac:dyDescent="0.2">
      <c r="A2" s="768" t="s">
        <v>64</v>
      </c>
      <c r="B2" s="757" t="s">
        <v>63</v>
      </c>
      <c r="C2" s="770" t="s">
        <v>62</v>
      </c>
      <c r="D2" s="90" t="s">
        <v>208</v>
      </c>
      <c r="E2" s="91"/>
      <c r="F2" s="91"/>
      <c r="G2" s="91"/>
      <c r="H2" s="91"/>
      <c r="I2" s="91"/>
      <c r="J2" s="91"/>
      <c r="K2" s="91"/>
      <c r="L2" s="91"/>
      <c r="M2" s="722"/>
      <c r="N2" s="728"/>
      <c r="O2" s="608" t="s">
        <v>55</v>
      </c>
      <c r="P2" s="415"/>
      <c r="Q2" s="415"/>
      <c r="R2" s="415"/>
      <c r="S2" s="415"/>
      <c r="T2" s="415"/>
      <c r="U2" s="415"/>
      <c r="V2" s="417"/>
      <c r="W2" s="203"/>
      <c r="X2" s="669"/>
      <c r="Y2" s="203"/>
    </row>
    <row r="3" spans="1:32" x14ac:dyDescent="0.2">
      <c r="A3" s="757"/>
      <c r="B3" s="769"/>
      <c r="C3" s="771"/>
      <c r="D3" s="94" t="s">
        <v>69</v>
      </c>
      <c r="E3" s="724" t="s">
        <v>70</v>
      </c>
      <c r="F3" s="724" t="s">
        <v>67</v>
      </c>
      <c r="G3" s="724" t="s">
        <v>61</v>
      </c>
      <c r="H3" s="724" t="s">
        <v>60</v>
      </c>
      <c r="I3" s="724" t="s">
        <v>59</v>
      </c>
      <c r="J3" s="724" t="s">
        <v>58</v>
      </c>
      <c r="K3" s="92" t="s">
        <v>478</v>
      </c>
      <c r="L3" s="92" t="s">
        <v>548</v>
      </c>
      <c r="M3" s="99" t="s">
        <v>610</v>
      </c>
      <c r="N3" s="723" t="s">
        <v>665</v>
      </c>
      <c r="O3" s="414" t="s">
        <v>69</v>
      </c>
      <c r="P3" s="414" t="s">
        <v>70</v>
      </c>
      <c r="Q3" s="414" t="s">
        <v>67</v>
      </c>
      <c r="R3" s="414" t="s">
        <v>61</v>
      </c>
      <c r="S3" s="414" t="s">
        <v>60</v>
      </c>
      <c r="T3" s="414" t="s">
        <v>59</v>
      </c>
      <c r="U3" s="414" t="s">
        <v>58</v>
      </c>
      <c r="V3" s="195" t="s">
        <v>478</v>
      </c>
      <c r="W3" s="542" t="s">
        <v>548</v>
      </c>
      <c r="X3" s="186" t="s">
        <v>586</v>
      </c>
      <c r="Y3" s="723" t="s">
        <v>665</v>
      </c>
    </row>
    <row r="4" spans="1:32" ht="15.75" customHeight="1" x14ac:dyDescent="0.2">
      <c r="A4" s="9">
        <v>1</v>
      </c>
      <c r="B4" s="9" t="s">
        <v>51</v>
      </c>
      <c r="C4" s="92" t="s">
        <v>50</v>
      </c>
      <c r="D4" s="108">
        <f>市町別入込数!E4</f>
        <v>27500000</v>
      </c>
      <c r="E4" s="98">
        <f>市町別入込数!H4</f>
        <v>26546000</v>
      </c>
      <c r="F4" s="98">
        <f>市町別入込数!K4</f>
        <v>28370000</v>
      </c>
      <c r="G4" s="98">
        <f>市町別入込数!N4</f>
        <v>30920000</v>
      </c>
      <c r="H4" s="98">
        <f>市町別入込数!Q4</f>
        <v>30350000</v>
      </c>
      <c r="I4" s="98">
        <f>市町別入込数!T4</f>
        <v>30690000</v>
      </c>
      <c r="J4" s="98">
        <f>市町別入込数!W4</f>
        <v>29940000</v>
      </c>
      <c r="K4" s="109">
        <f>市町別入込数!Z4</f>
        <v>33970000</v>
      </c>
      <c r="L4" s="96">
        <v>30870000.000000007</v>
      </c>
      <c r="M4" s="609">
        <v>30650000</v>
      </c>
      <c r="N4" s="609">
        <v>13030000</v>
      </c>
      <c r="O4" s="96">
        <f>市町別入込数!F4</f>
        <v>4290000</v>
      </c>
      <c r="P4" s="96">
        <f>市町別入込数!I4</f>
        <v>4410000</v>
      </c>
      <c r="Q4" s="96">
        <f>市町別入込数!L4</f>
        <v>4450000</v>
      </c>
      <c r="R4" s="96">
        <f>市町別入込数!O4</f>
        <v>4810000</v>
      </c>
      <c r="S4" s="96">
        <f>市町別入込数!R4</f>
        <v>5080000</v>
      </c>
      <c r="T4" s="96">
        <f>市町別入込数!U4</f>
        <v>5290000</v>
      </c>
      <c r="U4" s="96">
        <f>市町別入込数!X4</f>
        <v>5060000</v>
      </c>
      <c r="V4" s="421">
        <f>市町別入込数!AA4</f>
        <v>5360000</v>
      </c>
      <c r="W4" s="429">
        <v>4510000</v>
      </c>
      <c r="X4" s="108">
        <v>4770000</v>
      </c>
      <c r="Y4" s="727">
        <v>2600000</v>
      </c>
    </row>
    <row r="5" spans="1:32" ht="15.75" customHeight="1" x14ac:dyDescent="0.2">
      <c r="A5" s="9">
        <v>2</v>
      </c>
      <c r="B5" s="9" t="s">
        <v>47</v>
      </c>
      <c r="C5" s="92" t="s">
        <v>49</v>
      </c>
      <c r="D5" s="102">
        <f>市町別入込数!E5</f>
        <v>1291000</v>
      </c>
      <c r="E5" s="96">
        <f>市町別入込数!H5</f>
        <v>1305377</v>
      </c>
      <c r="F5" s="96">
        <f>市町別入込数!K5</f>
        <v>1516044</v>
      </c>
      <c r="G5" s="96">
        <f>市町別入込数!N5</f>
        <v>1437293</v>
      </c>
      <c r="H5" s="96">
        <f>市町別入込数!Q5</f>
        <v>1380243</v>
      </c>
      <c r="I5" s="96">
        <f>市町別入込数!T5</f>
        <v>1489119</v>
      </c>
      <c r="J5" s="96">
        <f>市町別入込数!W5</f>
        <v>1683240</v>
      </c>
      <c r="K5" s="103">
        <f>市町別入込数!Z5</f>
        <v>1401811</v>
      </c>
      <c r="L5" s="96">
        <v>1530582</v>
      </c>
      <c r="M5" s="103">
        <v>1723168</v>
      </c>
      <c r="N5" s="103">
        <v>823113</v>
      </c>
      <c r="O5" s="96">
        <f>市町別入込数!F5</f>
        <v>282000</v>
      </c>
      <c r="P5" s="96">
        <f>市町別入込数!I5</f>
        <v>281893</v>
      </c>
      <c r="Q5" s="96">
        <f>市町別入込数!L5</f>
        <v>269679</v>
      </c>
      <c r="R5" s="96">
        <f>市町別入込数!O5</f>
        <v>326922</v>
      </c>
      <c r="S5" s="96">
        <f>市町別入込数!R5</f>
        <v>365058</v>
      </c>
      <c r="T5" s="96">
        <f>市町別入込数!U5</f>
        <v>411232</v>
      </c>
      <c r="U5" s="96">
        <f>市町別入込数!X5</f>
        <v>412391</v>
      </c>
      <c r="V5" s="419">
        <f>市町別入込数!AA5</f>
        <v>439948</v>
      </c>
      <c r="W5" s="431">
        <v>447668</v>
      </c>
      <c r="X5" s="540">
        <v>437134</v>
      </c>
      <c r="Y5" s="429">
        <v>269848</v>
      </c>
    </row>
    <row r="6" spans="1:32" ht="15.75" customHeight="1" x14ac:dyDescent="0.2">
      <c r="A6" s="101">
        <v>3</v>
      </c>
      <c r="B6" s="101" t="s">
        <v>47</v>
      </c>
      <c r="C6" s="99" t="s">
        <v>48</v>
      </c>
      <c r="D6" s="104">
        <f>市町別入込数!E6</f>
        <v>12028000</v>
      </c>
      <c r="E6" s="95">
        <f>市町別入込数!H6</f>
        <v>11318277</v>
      </c>
      <c r="F6" s="95">
        <f>市町別入込数!K6</f>
        <v>11287896</v>
      </c>
      <c r="G6" s="95">
        <f>市町別入込数!N6</f>
        <v>11603981</v>
      </c>
      <c r="H6" s="95">
        <f>市町別入込数!Q6</f>
        <v>12000102</v>
      </c>
      <c r="I6" s="95">
        <f>市町別入込数!T6</f>
        <v>12084659</v>
      </c>
      <c r="J6" s="95">
        <f>市町別入込数!W6</f>
        <v>11936634</v>
      </c>
      <c r="K6" s="105">
        <f>市町別入込数!Z6</f>
        <v>11949067</v>
      </c>
      <c r="L6" s="95">
        <v>11937084</v>
      </c>
      <c r="M6" s="105">
        <v>11969924</v>
      </c>
      <c r="N6" s="105">
        <v>6494538</v>
      </c>
      <c r="O6" s="95">
        <f>市町別入込数!F6</f>
        <v>113000</v>
      </c>
      <c r="P6" s="95">
        <f>市町別入込数!I6</f>
        <v>116152</v>
      </c>
      <c r="Q6" s="95">
        <f>市町別入込数!L6</f>
        <v>117372</v>
      </c>
      <c r="R6" s="95">
        <f>市町別入込数!O6</f>
        <v>126258</v>
      </c>
      <c r="S6" s="95">
        <f>市町別入込数!R6</f>
        <v>151932</v>
      </c>
      <c r="T6" s="95">
        <f>市町別入込数!U6</f>
        <v>164010</v>
      </c>
      <c r="U6" s="95">
        <f>市町別入込数!X6</f>
        <v>153235</v>
      </c>
      <c r="V6" s="419">
        <f>市町別入込数!AA6</f>
        <v>162420</v>
      </c>
      <c r="W6" s="429">
        <v>222121</v>
      </c>
      <c r="X6" s="540">
        <v>235783</v>
      </c>
      <c r="Y6" s="429">
        <v>139521</v>
      </c>
    </row>
    <row r="7" spans="1:32" ht="15.75" customHeight="1" x14ac:dyDescent="0.2">
      <c r="A7" s="15">
        <v>4</v>
      </c>
      <c r="B7" s="15" t="s">
        <v>47</v>
      </c>
      <c r="C7" s="93" t="s">
        <v>46</v>
      </c>
      <c r="D7" s="106">
        <f>市町別入込数!E7</f>
        <v>196000</v>
      </c>
      <c r="E7" s="97">
        <f>市町別入込数!H7</f>
        <v>209607</v>
      </c>
      <c r="F7" s="97">
        <f>市町別入込数!K7</f>
        <v>234800</v>
      </c>
      <c r="G7" s="97">
        <f>市町別入込数!N7</f>
        <v>284394</v>
      </c>
      <c r="H7" s="97">
        <f>市町別入込数!Q7</f>
        <v>277233</v>
      </c>
      <c r="I7" s="97">
        <f>市町別入込数!T7</f>
        <v>290351</v>
      </c>
      <c r="J7" s="97">
        <f>市町別入込数!W7</f>
        <v>333054</v>
      </c>
      <c r="K7" s="107">
        <f>市町別入込数!Z7</f>
        <v>324486</v>
      </c>
      <c r="L7" s="97">
        <v>320726</v>
      </c>
      <c r="M7" s="107">
        <v>342547</v>
      </c>
      <c r="N7" s="107">
        <v>151895</v>
      </c>
      <c r="O7" s="97">
        <f>市町別入込数!F7</f>
        <v>16000</v>
      </c>
      <c r="P7" s="97">
        <f>市町別入込数!I7</f>
        <v>18906</v>
      </c>
      <c r="Q7" s="97">
        <f>市町別入込数!L7</f>
        <v>18928</v>
      </c>
      <c r="R7" s="97">
        <f>市町別入込数!O7</f>
        <v>20017</v>
      </c>
      <c r="S7" s="97">
        <f>市町別入込数!R7</f>
        <v>20452</v>
      </c>
      <c r="T7" s="97">
        <f>市町別入込数!U7</f>
        <v>21458</v>
      </c>
      <c r="U7" s="97">
        <f>市町別入込数!X7</f>
        <v>19414</v>
      </c>
      <c r="V7" s="419">
        <f>市町別入込数!AA7</f>
        <v>16909</v>
      </c>
      <c r="W7" s="430">
        <v>16874</v>
      </c>
      <c r="X7" s="540">
        <v>17950</v>
      </c>
      <c r="Y7" s="429">
        <v>16495</v>
      </c>
    </row>
    <row r="8" spans="1:32" ht="15.75" customHeight="1" x14ac:dyDescent="0.2">
      <c r="A8" s="101">
        <v>5</v>
      </c>
      <c r="B8" s="101" t="s">
        <v>41</v>
      </c>
      <c r="C8" s="99" t="s">
        <v>45</v>
      </c>
      <c r="D8" s="104">
        <f>市町別入込数!E8</f>
        <v>2771000</v>
      </c>
      <c r="E8" s="95">
        <f>市町別入込数!H8</f>
        <v>2657757</v>
      </c>
      <c r="F8" s="95">
        <f>市町別入込数!K8</f>
        <v>2860031</v>
      </c>
      <c r="G8" s="95">
        <f>市町別入込数!N8</f>
        <v>2721335</v>
      </c>
      <c r="H8" s="95">
        <f>市町別入込数!Q8</f>
        <v>2907548</v>
      </c>
      <c r="I8" s="95">
        <f>市町別入込数!T8</f>
        <v>3080036</v>
      </c>
      <c r="J8" s="95">
        <f>市町別入込数!W8</f>
        <v>2619402</v>
      </c>
      <c r="K8" s="105">
        <f>市町別入込数!Z8</f>
        <v>2747142</v>
      </c>
      <c r="L8" s="95">
        <v>3000431</v>
      </c>
      <c r="M8" s="105">
        <v>2704502</v>
      </c>
      <c r="N8" s="105">
        <v>1752686</v>
      </c>
      <c r="O8" s="95">
        <f>市町別入込数!F8</f>
        <v>39000</v>
      </c>
      <c r="P8" s="95">
        <f>市町別入込数!I8</f>
        <v>40945</v>
      </c>
      <c r="Q8" s="95">
        <f>市町別入込数!L8</f>
        <v>42544</v>
      </c>
      <c r="R8" s="95">
        <f>市町別入込数!O8</f>
        <v>43027</v>
      </c>
      <c r="S8" s="95">
        <f>市町別入込数!R8</f>
        <v>42486</v>
      </c>
      <c r="T8" s="95">
        <f>市町別入込数!U8</f>
        <v>42866</v>
      </c>
      <c r="U8" s="95">
        <f>市町別入込数!X8</f>
        <v>37844</v>
      </c>
      <c r="V8" s="418">
        <f>市町別入込数!AA8</f>
        <v>37610</v>
      </c>
      <c r="W8" s="429">
        <v>36559</v>
      </c>
      <c r="X8" s="725">
        <v>33122</v>
      </c>
      <c r="Y8" s="429">
        <v>18896</v>
      </c>
    </row>
    <row r="9" spans="1:32" ht="15.75" customHeight="1" x14ac:dyDescent="0.2">
      <c r="A9" s="101">
        <v>6</v>
      </c>
      <c r="B9" s="101" t="s">
        <v>41</v>
      </c>
      <c r="C9" s="99" t="s">
        <v>44</v>
      </c>
      <c r="D9" s="104">
        <f>市町別入込数!E9</f>
        <v>8384000</v>
      </c>
      <c r="E9" s="95">
        <f>市町別入込数!H9</f>
        <v>8104018</v>
      </c>
      <c r="F9" s="95">
        <f>市町別入込数!K9</f>
        <v>8243921</v>
      </c>
      <c r="G9" s="95">
        <f>市町別入込数!N9</f>
        <v>8188032</v>
      </c>
      <c r="H9" s="95">
        <f>市町別入込数!Q9</f>
        <v>8033612</v>
      </c>
      <c r="I9" s="95">
        <f>市町別入込数!T9</f>
        <v>8186566</v>
      </c>
      <c r="J9" s="95">
        <f>市町別入込数!W9</f>
        <v>8100250</v>
      </c>
      <c r="K9" s="105">
        <f>市町別入込数!Z9</f>
        <v>8265445</v>
      </c>
      <c r="L9" s="95">
        <v>11430709</v>
      </c>
      <c r="M9" s="105">
        <v>10107758</v>
      </c>
      <c r="N9" s="105">
        <v>6363016</v>
      </c>
      <c r="O9" s="95">
        <f>市町別入込数!F9</f>
        <v>129000</v>
      </c>
      <c r="P9" s="95">
        <f>市町別入込数!I9</f>
        <v>169051</v>
      </c>
      <c r="Q9" s="95">
        <f>市町別入込数!L9</f>
        <v>118646</v>
      </c>
      <c r="R9" s="95">
        <f>市町別入込数!O9</f>
        <v>137624</v>
      </c>
      <c r="S9" s="95">
        <f>市町別入込数!R9</f>
        <v>147128</v>
      </c>
      <c r="T9" s="95">
        <f>市町別入込数!U9</f>
        <v>150611</v>
      </c>
      <c r="U9" s="95">
        <f>市町別入込数!X9</f>
        <v>141839</v>
      </c>
      <c r="V9" s="419">
        <f>市町別入込数!AA9</f>
        <v>143526</v>
      </c>
      <c r="W9" s="429">
        <v>133841</v>
      </c>
      <c r="X9" s="540">
        <v>139910</v>
      </c>
      <c r="Y9" s="429">
        <v>100839</v>
      </c>
    </row>
    <row r="10" spans="1:32" ht="15.75" customHeight="1" x14ac:dyDescent="0.2">
      <c r="A10" s="101">
        <v>7</v>
      </c>
      <c r="B10" s="101" t="s">
        <v>41</v>
      </c>
      <c r="C10" s="99" t="s">
        <v>43</v>
      </c>
      <c r="D10" s="104">
        <f>市町別入込数!E10</f>
        <v>2134000</v>
      </c>
      <c r="E10" s="95">
        <f>市町別入込数!H10</f>
        <v>2072320</v>
      </c>
      <c r="F10" s="95">
        <f>市町別入込数!K10</f>
        <v>2088986</v>
      </c>
      <c r="G10" s="95">
        <f>市町別入込数!N10</f>
        <v>2063428</v>
      </c>
      <c r="H10" s="95">
        <f>市町別入込数!Q10</f>
        <v>2070558</v>
      </c>
      <c r="I10" s="95">
        <f>市町別入込数!T10</f>
        <v>2180945</v>
      </c>
      <c r="J10" s="95">
        <f>市町別入込数!W10</f>
        <v>2225120</v>
      </c>
      <c r="K10" s="105">
        <f>市町別入込数!Z10</f>
        <v>2411291</v>
      </c>
      <c r="L10" s="95">
        <v>2292588</v>
      </c>
      <c r="M10" s="105">
        <v>2289412</v>
      </c>
      <c r="N10" s="105">
        <v>1197577</v>
      </c>
      <c r="O10" s="95">
        <f>市町別入込数!F10</f>
        <v>5000</v>
      </c>
      <c r="P10" s="95">
        <f>市町別入込数!I10</f>
        <v>22347</v>
      </c>
      <c r="Q10" s="95">
        <f>市町別入込数!L10</f>
        <v>21706</v>
      </c>
      <c r="R10" s="95">
        <f>市町別入込数!O10</f>
        <v>21828</v>
      </c>
      <c r="S10" s="95">
        <f>市町別入込数!R10</f>
        <v>21189</v>
      </c>
      <c r="T10" s="95">
        <f>市町別入込数!U10</f>
        <v>22273</v>
      </c>
      <c r="U10" s="95">
        <f>市町別入込数!X10</f>
        <v>23897</v>
      </c>
      <c r="V10" s="419">
        <f>市町別入込数!AA10</f>
        <v>24305</v>
      </c>
      <c r="W10" s="429">
        <v>11575</v>
      </c>
      <c r="X10" s="540">
        <v>12407</v>
      </c>
      <c r="Y10" s="429">
        <v>8013</v>
      </c>
      <c r="AF10" s="1" t="s">
        <v>613</v>
      </c>
    </row>
    <row r="11" spans="1:32" ht="15.75" customHeight="1" x14ac:dyDescent="0.2">
      <c r="A11" s="101">
        <v>8</v>
      </c>
      <c r="B11" s="101" t="s">
        <v>41</v>
      </c>
      <c r="C11" s="99" t="s">
        <v>42</v>
      </c>
      <c r="D11" s="104">
        <f>市町別入込数!E11</f>
        <v>2219000</v>
      </c>
      <c r="E11" s="95">
        <f>市町別入込数!H11</f>
        <v>2035692</v>
      </c>
      <c r="F11" s="95">
        <f>市町別入込数!K11</f>
        <v>2178660</v>
      </c>
      <c r="G11" s="95">
        <f>市町別入込数!N11</f>
        <v>2103604</v>
      </c>
      <c r="H11" s="95">
        <f>市町別入込数!Q11</f>
        <v>2090160</v>
      </c>
      <c r="I11" s="95">
        <f>市町別入込数!T11</f>
        <v>2092428</v>
      </c>
      <c r="J11" s="95">
        <f>市町別入込数!W11</f>
        <v>1981498</v>
      </c>
      <c r="K11" s="105">
        <f>市町別入込数!Z11</f>
        <v>1902497</v>
      </c>
      <c r="L11" s="95">
        <v>1798711</v>
      </c>
      <c r="M11" s="105">
        <v>2317491</v>
      </c>
      <c r="N11" s="105">
        <v>1938945</v>
      </c>
      <c r="O11" s="95">
        <f>市町別入込数!F11</f>
        <v>160000</v>
      </c>
      <c r="P11" s="95">
        <f>市町別入込数!I11</f>
        <v>157444</v>
      </c>
      <c r="Q11" s="95">
        <f>市町別入込数!L11</f>
        <v>166277</v>
      </c>
      <c r="R11" s="95">
        <f>市町別入込数!O11</f>
        <v>179928</v>
      </c>
      <c r="S11" s="95">
        <f>市町別入込数!R11</f>
        <v>193659</v>
      </c>
      <c r="T11" s="95">
        <f>市町別入込数!U11</f>
        <v>202607</v>
      </c>
      <c r="U11" s="95">
        <f>市町別入込数!X11</f>
        <v>194864</v>
      </c>
      <c r="V11" s="419">
        <f>市町別入込数!AA11</f>
        <v>181161</v>
      </c>
      <c r="W11" s="429">
        <v>182899</v>
      </c>
      <c r="X11" s="540">
        <v>155081</v>
      </c>
      <c r="Y11" s="429">
        <v>95439</v>
      </c>
    </row>
    <row r="12" spans="1:32" ht="15.75" customHeight="1" x14ac:dyDescent="0.2">
      <c r="A12" s="101">
        <v>9</v>
      </c>
      <c r="B12" s="101" t="s">
        <v>41</v>
      </c>
      <c r="C12" s="99" t="s">
        <v>40</v>
      </c>
      <c r="D12" s="104">
        <f>市町別入込数!E12</f>
        <v>1120000</v>
      </c>
      <c r="E12" s="95">
        <f>市町別入込数!H12</f>
        <v>953561</v>
      </c>
      <c r="F12" s="95">
        <f>市町別入込数!K12</f>
        <v>973935</v>
      </c>
      <c r="G12" s="95">
        <f>市町別入込数!N12</f>
        <v>988330</v>
      </c>
      <c r="H12" s="95">
        <f>市町別入込数!Q12</f>
        <v>1084192</v>
      </c>
      <c r="I12" s="95">
        <f>市町別入込数!T12</f>
        <v>1145401</v>
      </c>
      <c r="J12" s="95">
        <f>市町別入込数!W12</f>
        <v>1122147</v>
      </c>
      <c r="K12" s="105">
        <f>市町別入込数!Z12</f>
        <v>1087178</v>
      </c>
      <c r="L12" s="95">
        <v>1026984</v>
      </c>
      <c r="M12" s="105">
        <v>1148108</v>
      </c>
      <c r="N12" s="105">
        <v>915821</v>
      </c>
      <c r="O12" s="95">
        <f>市町別入込数!F12</f>
        <v>30000</v>
      </c>
      <c r="P12" s="95">
        <f>市町別入込数!I12</f>
        <v>29191</v>
      </c>
      <c r="Q12" s="95">
        <f>市町別入込数!L12</f>
        <v>28834</v>
      </c>
      <c r="R12" s="95">
        <f>市町別入込数!O12</f>
        <v>31883</v>
      </c>
      <c r="S12" s="95">
        <f>市町別入込数!R12</f>
        <v>29554</v>
      </c>
      <c r="T12" s="95">
        <f>市町別入込数!U12</f>
        <v>30396</v>
      </c>
      <c r="U12" s="95">
        <f>市町別入込数!X12</f>
        <v>29939</v>
      </c>
      <c r="V12" s="420">
        <f>市町別入込数!AA12</f>
        <v>30912</v>
      </c>
      <c r="W12" s="429">
        <v>29516</v>
      </c>
      <c r="X12" s="726">
        <v>27309</v>
      </c>
      <c r="Y12" s="429">
        <v>10206</v>
      </c>
    </row>
    <row r="13" spans="1:32" ht="15.75" customHeight="1" x14ac:dyDescent="0.2">
      <c r="A13" s="9">
        <v>10</v>
      </c>
      <c r="B13" s="9" t="s">
        <v>35</v>
      </c>
      <c r="C13" s="92" t="s">
        <v>39</v>
      </c>
      <c r="D13" s="102">
        <f>市町別入込数!E13</f>
        <v>4811000</v>
      </c>
      <c r="E13" s="96">
        <f>市町別入込数!H13</f>
        <v>4656068</v>
      </c>
      <c r="F13" s="96">
        <f>市町別入込数!K13</f>
        <v>4474029</v>
      </c>
      <c r="G13" s="96">
        <f>市町別入込数!N13</f>
        <v>4443024</v>
      </c>
      <c r="H13" s="96">
        <f>市町別入込数!Q13</f>
        <v>4603139</v>
      </c>
      <c r="I13" s="96">
        <f>市町別入込数!T13</f>
        <v>4748437</v>
      </c>
      <c r="J13" s="96">
        <f>市町別入込数!W13</f>
        <v>4702677</v>
      </c>
      <c r="K13" s="103">
        <f>市町別入込数!Z13</f>
        <v>5279808</v>
      </c>
      <c r="L13" s="96">
        <v>5142792</v>
      </c>
      <c r="M13" s="103">
        <v>5618265</v>
      </c>
      <c r="N13" s="103">
        <v>3428935</v>
      </c>
      <c r="O13" s="96">
        <f>市町別入込数!F13</f>
        <v>238000</v>
      </c>
      <c r="P13" s="96">
        <f>市町別入込数!I13</f>
        <v>228696</v>
      </c>
      <c r="Q13" s="96">
        <f>市町別入込数!L13</f>
        <v>259572</v>
      </c>
      <c r="R13" s="96">
        <f>市町別入込数!O13</f>
        <v>276269</v>
      </c>
      <c r="S13" s="96">
        <f>市町別入込数!R13</f>
        <v>295484</v>
      </c>
      <c r="T13" s="96">
        <f>市町別入込数!U13</f>
        <v>309429</v>
      </c>
      <c r="U13" s="96">
        <f>市町別入込数!X13</f>
        <v>311532</v>
      </c>
      <c r="V13" s="419">
        <f>市町別入込数!AA13</f>
        <v>310893</v>
      </c>
      <c r="W13" s="431">
        <v>342498</v>
      </c>
      <c r="X13" s="540">
        <v>295298</v>
      </c>
      <c r="Y13" s="429">
        <v>196922</v>
      </c>
    </row>
    <row r="14" spans="1:32" ht="15.75" customHeight="1" x14ac:dyDescent="0.2">
      <c r="A14" s="101">
        <v>11</v>
      </c>
      <c r="B14" s="101" t="s">
        <v>35</v>
      </c>
      <c r="C14" s="99" t="s">
        <v>38</v>
      </c>
      <c r="D14" s="104">
        <f>市町別入込数!E14</f>
        <v>2169000</v>
      </c>
      <c r="E14" s="95">
        <f>市町別入込数!H14</f>
        <v>2163663</v>
      </c>
      <c r="F14" s="95">
        <f>市町別入込数!K14</f>
        <v>2208737</v>
      </c>
      <c r="G14" s="95">
        <f>市町別入込数!N14</f>
        <v>2156222</v>
      </c>
      <c r="H14" s="95">
        <f>市町別入込数!Q14</f>
        <v>2080382</v>
      </c>
      <c r="I14" s="95">
        <f>市町別入込数!T14</f>
        <v>2144751</v>
      </c>
      <c r="J14" s="95">
        <f>市町別入込数!W14</f>
        <v>2137454</v>
      </c>
      <c r="K14" s="105">
        <f>市町別入込数!Z14</f>
        <v>2068989</v>
      </c>
      <c r="L14" s="95">
        <v>2210483</v>
      </c>
      <c r="M14" s="105">
        <v>2096750</v>
      </c>
      <c r="N14" s="105">
        <v>1257107</v>
      </c>
      <c r="O14" s="95">
        <f>市町別入込数!F14</f>
        <v>112000</v>
      </c>
      <c r="P14" s="95">
        <f>市町別入込数!I14</f>
        <v>108924</v>
      </c>
      <c r="Q14" s="95">
        <f>市町別入込数!L14</f>
        <v>110334</v>
      </c>
      <c r="R14" s="95">
        <f>市町別入込数!O14</f>
        <v>102489</v>
      </c>
      <c r="S14" s="95">
        <f>市町別入込数!R14</f>
        <v>107907</v>
      </c>
      <c r="T14" s="95">
        <f>市町別入込数!U14</f>
        <v>116032</v>
      </c>
      <c r="U14" s="95">
        <f>市町別入込数!X14</f>
        <v>123823</v>
      </c>
      <c r="V14" s="419">
        <f>市町別入込数!AA14</f>
        <v>122581</v>
      </c>
      <c r="W14" s="429">
        <v>103244</v>
      </c>
      <c r="X14" s="540">
        <v>107757</v>
      </c>
      <c r="Y14" s="429">
        <v>78409</v>
      </c>
    </row>
    <row r="15" spans="1:32" ht="15.75" customHeight="1" x14ac:dyDescent="0.2">
      <c r="A15" s="101">
        <v>12</v>
      </c>
      <c r="B15" s="101" t="s">
        <v>35</v>
      </c>
      <c r="C15" s="99" t="s">
        <v>37</v>
      </c>
      <c r="D15" s="104">
        <f>市町別入込数!E15</f>
        <v>1014000</v>
      </c>
      <c r="E15" s="95">
        <f>市町別入込数!H15</f>
        <v>1009124</v>
      </c>
      <c r="F15" s="95">
        <f>市町別入込数!K15</f>
        <v>1001703</v>
      </c>
      <c r="G15" s="95">
        <f>市町別入込数!N15</f>
        <v>1088302</v>
      </c>
      <c r="H15" s="95">
        <f>市町別入込数!Q15</f>
        <v>988411</v>
      </c>
      <c r="I15" s="95">
        <f>市町別入込数!T15</f>
        <v>929534</v>
      </c>
      <c r="J15" s="95">
        <f>市町別入込数!W15</f>
        <v>954068</v>
      </c>
      <c r="K15" s="105">
        <f>市町別入込数!Z15</f>
        <v>969534</v>
      </c>
      <c r="L15" s="95">
        <v>1051483</v>
      </c>
      <c r="M15" s="105">
        <v>1140705</v>
      </c>
      <c r="N15" s="105">
        <v>834882</v>
      </c>
      <c r="O15" s="95">
        <f>市町別入込数!F15</f>
        <v>77000</v>
      </c>
      <c r="P15" s="95">
        <f>市町別入込数!I15</f>
        <v>75620</v>
      </c>
      <c r="Q15" s="95">
        <f>市町別入込数!L15</f>
        <v>70856</v>
      </c>
      <c r="R15" s="95">
        <f>市町別入込数!O15</f>
        <v>54983</v>
      </c>
      <c r="S15" s="95">
        <f>市町別入込数!R15</f>
        <v>49961</v>
      </c>
      <c r="T15" s="95">
        <f>市町別入込数!U15</f>
        <v>53667</v>
      </c>
      <c r="U15" s="95">
        <f>市町別入込数!X15</f>
        <v>51900</v>
      </c>
      <c r="V15" s="419">
        <f>市町別入込数!AA15</f>
        <v>54403</v>
      </c>
      <c r="W15" s="429">
        <v>54620</v>
      </c>
      <c r="X15" s="540">
        <v>72619</v>
      </c>
      <c r="Y15" s="429">
        <v>62738</v>
      </c>
    </row>
    <row r="16" spans="1:32" ht="15.75" customHeight="1" x14ac:dyDescent="0.2">
      <c r="A16" s="101">
        <v>13</v>
      </c>
      <c r="B16" s="101" t="s">
        <v>35</v>
      </c>
      <c r="C16" s="99" t="s">
        <v>36</v>
      </c>
      <c r="D16" s="104">
        <f>市町別入込数!E16</f>
        <v>139000</v>
      </c>
      <c r="E16" s="95">
        <f>市町別入込数!H16</f>
        <v>116511</v>
      </c>
      <c r="F16" s="95">
        <f>市町別入込数!K16</f>
        <v>126455</v>
      </c>
      <c r="G16" s="95">
        <f>市町別入込数!N16</f>
        <v>126533</v>
      </c>
      <c r="H16" s="95">
        <f>市町別入込数!Q16</f>
        <v>124104</v>
      </c>
      <c r="I16" s="95">
        <f>市町別入込数!T16</f>
        <v>124514</v>
      </c>
      <c r="J16" s="95">
        <f>市町別入込数!W16</f>
        <v>128264</v>
      </c>
      <c r="K16" s="105">
        <f>市町別入込数!Z16</f>
        <v>124446</v>
      </c>
      <c r="L16" s="95">
        <v>128891</v>
      </c>
      <c r="M16" s="105">
        <v>123796</v>
      </c>
      <c r="N16" s="105">
        <v>95007</v>
      </c>
      <c r="O16" s="95">
        <f>市町別入込数!F16</f>
        <v>0</v>
      </c>
      <c r="P16" s="95">
        <f>市町別入込数!I16</f>
        <v>0</v>
      </c>
      <c r="Q16" s="95">
        <f>市町別入込数!L16</f>
        <v>0</v>
      </c>
      <c r="R16" s="95">
        <f>市町別入込数!O16</f>
        <v>0</v>
      </c>
      <c r="S16" s="95">
        <f>市町別入込数!R16</f>
        <v>0</v>
      </c>
      <c r="T16" s="95">
        <f>市町別入込数!U16</f>
        <v>0</v>
      </c>
      <c r="U16" s="95">
        <f>市町別入込数!X16</f>
        <v>0</v>
      </c>
      <c r="V16" s="419">
        <f>市町別入込数!AA16</f>
        <v>0</v>
      </c>
      <c r="W16" s="429">
        <v>0</v>
      </c>
      <c r="X16" s="540">
        <v>0</v>
      </c>
      <c r="Y16" s="429">
        <v>0</v>
      </c>
    </row>
    <row r="17" spans="1:25" ht="15.75" customHeight="1" x14ac:dyDescent="0.2">
      <c r="A17" s="15">
        <v>14</v>
      </c>
      <c r="B17" s="15" t="s">
        <v>35</v>
      </c>
      <c r="C17" s="93" t="s">
        <v>34</v>
      </c>
      <c r="D17" s="106">
        <f>市町別入込数!E17</f>
        <v>503000</v>
      </c>
      <c r="E17" s="97">
        <f>市町別入込数!H17</f>
        <v>410666</v>
      </c>
      <c r="F17" s="97">
        <f>市町別入込数!K17</f>
        <v>481707</v>
      </c>
      <c r="G17" s="97">
        <f>市町別入込数!N17</f>
        <v>529555</v>
      </c>
      <c r="H17" s="97">
        <f>市町別入込数!Q17</f>
        <v>457668</v>
      </c>
      <c r="I17" s="97">
        <f>市町別入込数!T17</f>
        <v>431428</v>
      </c>
      <c r="J17" s="97">
        <f>市町別入込数!W17</f>
        <v>413275</v>
      </c>
      <c r="K17" s="107">
        <f>市町別入込数!Z17</f>
        <v>373896</v>
      </c>
      <c r="L17" s="97">
        <v>381942</v>
      </c>
      <c r="M17" s="107">
        <v>392577</v>
      </c>
      <c r="N17" s="107">
        <v>196981</v>
      </c>
      <c r="O17" s="97">
        <f>市町別入込数!F17</f>
        <v>0</v>
      </c>
      <c r="P17" s="97">
        <f>市町別入込数!I17</f>
        <v>0</v>
      </c>
      <c r="Q17" s="97">
        <f>市町別入込数!L17</f>
        <v>0</v>
      </c>
      <c r="R17" s="97">
        <f>市町別入込数!O17</f>
        <v>0</v>
      </c>
      <c r="S17" s="97">
        <f>市町別入込数!R17</f>
        <v>0</v>
      </c>
      <c r="T17" s="97">
        <f>市町別入込数!U17</f>
        <v>0</v>
      </c>
      <c r="U17" s="97">
        <f>市町別入込数!X17</f>
        <v>0</v>
      </c>
      <c r="V17" s="419">
        <f>市町別入込数!AA17</f>
        <v>0</v>
      </c>
      <c r="W17" s="430">
        <v>0</v>
      </c>
      <c r="X17" s="540">
        <v>0</v>
      </c>
      <c r="Y17" s="429">
        <v>0</v>
      </c>
    </row>
    <row r="18" spans="1:25" ht="15.75" customHeight="1" x14ac:dyDescent="0.2">
      <c r="A18" s="101">
        <v>15</v>
      </c>
      <c r="B18" s="101" t="s">
        <v>28</v>
      </c>
      <c r="C18" s="99" t="s">
        <v>33</v>
      </c>
      <c r="D18" s="104">
        <f>市町別入込数!E18</f>
        <v>1146000</v>
      </c>
      <c r="E18" s="95">
        <f>市町別入込数!H18</f>
        <v>1164396</v>
      </c>
      <c r="F18" s="95">
        <f>市町別入込数!K18</f>
        <v>1133035</v>
      </c>
      <c r="G18" s="95">
        <f>市町別入込数!N18</f>
        <v>1070981</v>
      </c>
      <c r="H18" s="95">
        <f>市町別入込数!Q18</f>
        <v>1032294</v>
      </c>
      <c r="I18" s="95">
        <f>市町別入込数!T18</f>
        <v>1175364</v>
      </c>
      <c r="J18" s="95">
        <f>市町別入込数!W18</f>
        <v>1176624</v>
      </c>
      <c r="K18" s="105">
        <f>市町別入込数!Z18</f>
        <v>1141490</v>
      </c>
      <c r="L18" s="95">
        <v>1141575</v>
      </c>
      <c r="M18" s="105">
        <v>1184196</v>
      </c>
      <c r="N18" s="105">
        <v>829895</v>
      </c>
      <c r="O18" s="95">
        <f>市町別入込数!F18</f>
        <v>82000</v>
      </c>
      <c r="P18" s="95">
        <f>市町別入込数!I18</f>
        <v>84087</v>
      </c>
      <c r="Q18" s="95">
        <f>市町別入込数!L18</f>
        <v>78565</v>
      </c>
      <c r="R18" s="95">
        <f>市町別入込数!O18</f>
        <v>77240</v>
      </c>
      <c r="S18" s="95">
        <f>市町別入込数!R18</f>
        <v>73968</v>
      </c>
      <c r="T18" s="95">
        <f>市町別入込数!U18</f>
        <v>94408</v>
      </c>
      <c r="U18" s="95">
        <f>市町別入込数!X18</f>
        <v>100677</v>
      </c>
      <c r="V18" s="418">
        <f>市町別入込数!AA18</f>
        <v>88552</v>
      </c>
      <c r="W18" s="429">
        <v>88401</v>
      </c>
      <c r="X18" s="725">
        <v>81695</v>
      </c>
      <c r="Y18" s="429">
        <v>49860</v>
      </c>
    </row>
    <row r="19" spans="1:25" ht="15.75" customHeight="1" x14ac:dyDescent="0.2">
      <c r="A19" s="101">
        <v>16</v>
      </c>
      <c r="B19" s="101" t="s">
        <v>28</v>
      </c>
      <c r="C19" s="99" t="s">
        <v>32</v>
      </c>
      <c r="D19" s="104">
        <f>市町別入込数!E19</f>
        <v>5444000</v>
      </c>
      <c r="E19" s="95">
        <f>市町別入込数!H19</f>
        <v>5332014</v>
      </c>
      <c r="F19" s="95">
        <f>市町別入込数!K19</f>
        <v>5548888</v>
      </c>
      <c r="G19" s="95">
        <f>市町別入込数!N19</f>
        <v>5488260</v>
      </c>
      <c r="H19" s="95">
        <f>市町別入込数!Q19</f>
        <v>4874177</v>
      </c>
      <c r="I19" s="95">
        <f>市町別入込数!T19</f>
        <v>4840994</v>
      </c>
      <c r="J19" s="95">
        <f>市町別入込数!W19</f>
        <v>4898502</v>
      </c>
      <c r="K19" s="105">
        <f>市町別入込数!Z19</f>
        <v>5066372</v>
      </c>
      <c r="L19" s="95">
        <v>4904267</v>
      </c>
      <c r="M19" s="105">
        <v>5009577</v>
      </c>
      <c r="N19" s="105">
        <v>3828978</v>
      </c>
      <c r="O19" s="95">
        <f>市町別入込数!F19</f>
        <v>89000</v>
      </c>
      <c r="P19" s="95">
        <f>市町別入込数!I19</f>
        <v>92624</v>
      </c>
      <c r="Q19" s="95">
        <f>市町別入込数!L19</f>
        <v>86081</v>
      </c>
      <c r="R19" s="95">
        <f>市町別入込数!O19</f>
        <v>87197</v>
      </c>
      <c r="S19" s="95">
        <f>市町別入込数!R19</f>
        <v>91854</v>
      </c>
      <c r="T19" s="95">
        <f>市町別入込数!U19</f>
        <v>87039</v>
      </c>
      <c r="U19" s="95">
        <f>市町別入込数!X19</f>
        <v>75942</v>
      </c>
      <c r="V19" s="419">
        <f>市町別入込数!AA19</f>
        <v>160410</v>
      </c>
      <c r="W19" s="429">
        <v>139587</v>
      </c>
      <c r="X19" s="540">
        <v>156639</v>
      </c>
      <c r="Y19" s="429">
        <v>105603</v>
      </c>
    </row>
    <row r="20" spans="1:25" ht="15.75" customHeight="1" x14ac:dyDescent="0.2">
      <c r="A20" s="101">
        <v>17</v>
      </c>
      <c r="B20" s="101" t="s">
        <v>28</v>
      </c>
      <c r="C20" s="99" t="s">
        <v>31</v>
      </c>
      <c r="D20" s="104">
        <f>市町別入込数!E20</f>
        <v>2446000</v>
      </c>
      <c r="E20" s="95">
        <f>市町別入込数!H20</f>
        <v>2362332</v>
      </c>
      <c r="F20" s="95">
        <f>市町別入込数!K20</f>
        <v>2265364</v>
      </c>
      <c r="G20" s="95">
        <f>市町別入込数!N20</f>
        <v>2306546</v>
      </c>
      <c r="H20" s="95">
        <f>市町別入込数!Q20</f>
        <v>2322877</v>
      </c>
      <c r="I20" s="95">
        <f>市町別入込数!T20</f>
        <v>2353673</v>
      </c>
      <c r="J20" s="95">
        <f>市町別入込数!W20</f>
        <v>2396675</v>
      </c>
      <c r="K20" s="105">
        <f>市町別入込数!Z20</f>
        <v>2183346</v>
      </c>
      <c r="L20" s="95">
        <v>2175415</v>
      </c>
      <c r="M20" s="105">
        <v>1888276</v>
      </c>
      <c r="N20" s="105">
        <v>1594851</v>
      </c>
      <c r="O20" s="95">
        <f>市町別入込数!F20</f>
        <v>7000</v>
      </c>
      <c r="P20" s="95">
        <f>市町別入込数!I20</f>
        <v>7800</v>
      </c>
      <c r="Q20" s="95">
        <f>市町別入込数!L20</f>
        <v>9155</v>
      </c>
      <c r="R20" s="95">
        <f>市町別入込数!O20</f>
        <v>9446</v>
      </c>
      <c r="S20" s="95">
        <f>市町別入込数!R20</f>
        <v>44361</v>
      </c>
      <c r="T20" s="95">
        <f>市町別入込数!U20</f>
        <v>94681</v>
      </c>
      <c r="U20" s="95">
        <f>市町別入込数!X20</f>
        <v>73973</v>
      </c>
      <c r="V20" s="419">
        <f>市町別入込数!AA20</f>
        <v>72778</v>
      </c>
      <c r="W20" s="429">
        <v>73534</v>
      </c>
      <c r="X20" s="540">
        <v>69137</v>
      </c>
      <c r="Y20" s="429">
        <v>48943</v>
      </c>
    </row>
    <row r="21" spans="1:25" ht="15.75" customHeight="1" x14ac:dyDescent="0.2">
      <c r="A21" s="101">
        <v>18</v>
      </c>
      <c r="B21" s="101" t="s">
        <v>28</v>
      </c>
      <c r="C21" s="99" t="s">
        <v>30</v>
      </c>
      <c r="D21" s="104">
        <f>市町別入込数!E21</f>
        <v>817000</v>
      </c>
      <c r="E21" s="95">
        <f>市町別入込数!H21</f>
        <v>784736</v>
      </c>
      <c r="F21" s="95">
        <f>市町別入込数!K21</f>
        <v>823503</v>
      </c>
      <c r="G21" s="95">
        <f>市町別入込数!N21</f>
        <v>859234</v>
      </c>
      <c r="H21" s="95">
        <f>市町別入込数!Q21</f>
        <v>818710</v>
      </c>
      <c r="I21" s="95">
        <f>市町別入込数!T21</f>
        <v>862060</v>
      </c>
      <c r="J21" s="95">
        <f>市町別入込数!W21</f>
        <v>836126</v>
      </c>
      <c r="K21" s="105">
        <f>市町別入込数!Z21</f>
        <v>811909</v>
      </c>
      <c r="L21" s="95">
        <v>885667</v>
      </c>
      <c r="M21" s="105">
        <v>2577200</v>
      </c>
      <c r="N21" s="105">
        <v>820459</v>
      </c>
      <c r="O21" s="95">
        <f>市町別入込数!F21</f>
        <v>36000</v>
      </c>
      <c r="P21" s="95">
        <f>市町別入込数!I21</f>
        <v>36000</v>
      </c>
      <c r="Q21" s="95">
        <f>市町別入込数!L21</f>
        <v>35000</v>
      </c>
      <c r="R21" s="95">
        <f>市町別入込数!O21</f>
        <v>35000</v>
      </c>
      <c r="S21" s="95">
        <f>市町別入込数!R21</f>
        <v>35000</v>
      </c>
      <c r="T21" s="95">
        <f>市町別入込数!U21</f>
        <v>35000</v>
      </c>
      <c r="U21" s="95">
        <f>市町別入込数!X21</f>
        <v>35000</v>
      </c>
      <c r="V21" s="419">
        <f>市町別入込数!AA21</f>
        <v>24858</v>
      </c>
      <c r="W21" s="429">
        <v>34891</v>
      </c>
      <c r="X21" s="540">
        <v>75420</v>
      </c>
      <c r="Y21" s="429">
        <v>52713</v>
      </c>
    </row>
    <row r="22" spans="1:25" ht="15.75" customHeight="1" x14ac:dyDescent="0.2">
      <c r="A22" s="101">
        <v>19</v>
      </c>
      <c r="B22" s="101" t="s">
        <v>28</v>
      </c>
      <c r="C22" s="99" t="s">
        <v>29</v>
      </c>
      <c r="D22" s="104">
        <f>市町別入込数!E22</f>
        <v>3060000</v>
      </c>
      <c r="E22" s="95">
        <f>市町別入込数!H22</f>
        <v>2978359</v>
      </c>
      <c r="F22" s="95">
        <f>市町別入込数!K22</f>
        <v>3043024</v>
      </c>
      <c r="G22" s="95">
        <f>市町別入込数!N22</f>
        <v>2957131</v>
      </c>
      <c r="H22" s="95">
        <f>市町別入込数!Q22</f>
        <v>3215026</v>
      </c>
      <c r="I22" s="95">
        <f>市町別入込数!T22</f>
        <v>3322262</v>
      </c>
      <c r="J22" s="95">
        <f>市町別入込数!W22</f>
        <v>3149926</v>
      </c>
      <c r="K22" s="105">
        <f>市町別入込数!Z22</f>
        <v>3145343</v>
      </c>
      <c r="L22" s="95">
        <v>3337548</v>
      </c>
      <c r="M22" s="105">
        <v>3254343</v>
      </c>
      <c r="N22" s="105">
        <v>2592154</v>
      </c>
      <c r="O22" s="95">
        <f>市町別入込数!F22</f>
        <v>225000</v>
      </c>
      <c r="P22" s="95">
        <f>市町別入込数!I22</f>
        <v>213579</v>
      </c>
      <c r="Q22" s="95">
        <f>市町別入込数!L22</f>
        <v>201277</v>
      </c>
      <c r="R22" s="95">
        <f>市町別入込数!O22</f>
        <v>200088</v>
      </c>
      <c r="S22" s="95">
        <f>市町別入込数!R22</f>
        <v>216094</v>
      </c>
      <c r="T22" s="95">
        <f>市町別入込数!U22</f>
        <v>157601</v>
      </c>
      <c r="U22" s="95">
        <f>市町別入込数!X22</f>
        <v>207073</v>
      </c>
      <c r="V22" s="419">
        <f>市町別入込数!AA22</f>
        <v>193416</v>
      </c>
      <c r="W22" s="429">
        <v>191800</v>
      </c>
      <c r="X22" s="540">
        <v>157649</v>
      </c>
      <c r="Y22" s="429">
        <v>55849</v>
      </c>
    </row>
    <row r="23" spans="1:25" ht="15.75" customHeight="1" x14ac:dyDescent="0.2">
      <c r="A23" s="101">
        <v>20</v>
      </c>
      <c r="B23" s="101" t="s">
        <v>28</v>
      </c>
      <c r="C23" s="99" t="s">
        <v>27</v>
      </c>
      <c r="D23" s="104">
        <f>市町別入込数!E23</f>
        <v>774000</v>
      </c>
      <c r="E23" s="95">
        <f>市町別入込数!H23</f>
        <v>763638</v>
      </c>
      <c r="F23" s="95">
        <f>市町別入込数!K23</f>
        <v>950464</v>
      </c>
      <c r="G23" s="95">
        <f>市町別入込数!N23</f>
        <v>1030339</v>
      </c>
      <c r="H23" s="95">
        <f>市町別入込数!Q23</f>
        <v>1097736</v>
      </c>
      <c r="I23" s="95">
        <f>市町別入込数!T23</f>
        <v>1111850</v>
      </c>
      <c r="J23" s="95">
        <f>市町別入込数!W23</f>
        <v>1118915</v>
      </c>
      <c r="K23" s="105">
        <f>市町別入込数!Z23</f>
        <v>1030562</v>
      </c>
      <c r="L23" s="95">
        <v>1088267</v>
      </c>
      <c r="M23" s="105">
        <v>1021368</v>
      </c>
      <c r="N23" s="105">
        <v>817566</v>
      </c>
      <c r="O23" s="95">
        <f>市町別入込数!F23</f>
        <v>48000</v>
      </c>
      <c r="P23" s="95">
        <f>市町別入込数!I23</f>
        <v>46000</v>
      </c>
      <c r="Q23" s="95">
        <f>市町別入込数!L23</f>
        <v>46600</v>
      </c>
      <c r="R23" s="95">
        <f>市町別入込数!O23</f>
        <v>47400</v>
      </c>
      <c r="S23" s="95">
        <f>市町別入込数!R23</f>
        <v>45600</v>
      </c>
      <c r="T23" s="95">
        <f>市町別入込数!U23</f>
        <v>41200</v>
      </c>
      <c r="U23" s="95">
        <f>市町別入込数!X23</f>
        <v>40500</v>
      </c>
      <c r="V23" s="420">
        <f>市町別入込数!AA23</f>
        <v>37500</v>
      </c>
      <c r="W23" s="429">
        <v>12779</v>
      </c>
      <c r="X23" s="726">
        <v>16979</v>
      </c>
      <c r="Y23" s="429">
        <v>11749</v>
      </c>
    </row>
    <row r="24" spans="1:25" ht="15.75" customHeight="1" x14ac:dyDescent="0.2">
      <c r="A24" s="9">
        <v>21</v>
      </c>
      <c r="B24" s="9" t="s">
        <v>23</v>
      </c>
      <c r="C24" s="92" t="s">
        <v>26</v>
      </c>
      <c r="D24" s="102">
        <f>市町別入込数!E24</f>
        <v>4973000</v>
      </c>
      <c r="E24" s="96">
        <f>市町別入込数!H24</f>
        <v>5692428</v>
      </c>
      <c r="F24" s="96">
        <f>市町別入込数!K24</f>
        <v>5555057</v>
      </c>
      <c r="G24" s="96">
        <f>市町別入込数!N24</f>
        <v>6361466</v>
      </c>
      <c r="H24" s="96">
        <f>市町別入込数!Q24</f>
        <v>8251493</v>
      </c>
      <c r="I24" s="96">
        <f>市町別入込数!T24</f>
        <v>10100408</v>
      </c>
      <c r="J24" s="96">
        <f>市町別入込数!W24</f>
        <v>8872000</v>
      </c>
      <c r="K24" s="103">
        <f>市町別入込数!Z24</f>
        <v>8743904</v>
      </c>
      <c r="L24" s="96">
        <v>7635740</v>
      </c>
      <c r="M24" s="103">
        <v>8200364</v>
      </c>
      <c r="N24" s="103">
        <v>2772453</v>
      </c>
      <c r="O24" s="115">
        <f>O47</f>
        <v>1924399</v>
      </c>
      <c r="P24" s="115">
        <f t="shared" ref="P24:R24" si="0">P47</f>
        <v>2156497</v>
      </c>
      <c r="Q24" s="115">
        <f t="shared" si="0"/>
        <v>1723665</v>
      </c>
      <c r="R24" s="115">
        <f t="shared" si="0"/>
        <v>1785000</v>
      </c>
      <c r="S24" s="96">
        <f>市町別入込数!R24</f>
        <v>786287</v>
      </c>
      <c r="T24" s="96">
        <f>市町別入込数!U24</f>
        <v>1712935</v>
      </c>
      <c r="U24" s="96">
        <f>市町別入込数!X24</f>
        <v>1290658</v>
      </c>
      <c r="V24" s="419">
        <f>市町別入込数!AA24</f>
        <v>1036749</v>
      </c>
      <c r="W24" s="431">
        <v>1400639</v>
      </c>
      <c r="X24" s="540">
        <v>941625</v>
      </c>
      <c r="Y24" s="429">
        <v>439251</v>
      </c>
    </row>
    <row r="25" spans="1:25" ht="15.75" customHeight="1" x14ac:dyDescent="0.2">
      <c r="A25" s="101">
        <v>22</v>
      </c>
      <c r="B25" s="101" t="s">
        <v>23</v>
      </c>
      <c r="C25" s="99" t="s">
        <v>25</v>
      </c>
      <c r="D25" s="104">
        <f>市町別入込数!E25</f>
        <v>511000</v>
      </c>
      <c r="E25" s="95">
        <f>市町別入込数!H25</f>
        <v>549627</v>
      </c>
      <c r="F25" s="95">
        <f>市町別入込数!K25</f>
        <v>557207</v>
      </c>
      <c r="G25" s="95">
        <f>市町別入込数!N25</f>
        <v>519774</v>
      </c>
      <c r="H25" s="95">
        <f>市町別入込数!Q25</f>
        <v>516783</v>
      </c>
      <c r="I25" s="95">
        <f>市町別入込数!T25</f>
        <v>556538</v>
      </c>
      <c r="J25" s="95">
        <f>市町別入込数!W25</f>
        <v>509387</v>
      </c>
      <c r="K25" s="105">
        <f>市町別入込数!Z25</f>
        <v>585536</v>
      </c>
      <c r="L25" s="95">
        <v>694429</v>
      </c>
      <c r="M25" s="105">
        <v>652142</v>
      </c>
      <c r="N25" s="105">
        <v>550389</v>
      </c>
      <c r="O25" s="95">
        <f>市町別入込数!F25</f>
        <v>39000</v>
      </c>
      <c r="P25" s="95">
        <f>市町別入込数!I25</f>
        <v>40118</v>
      </c>
      <c r="Q25" s="95">
        <f>市町別入込数!L25</f>
        <v>42832</v>
      </c>
      <c r="R25" s="95">
        <f>市町別入込数!O25</f>
        <v>43599</v>
      </c>
      <c r="S25" s="95">
        <f>市町別入込数!R25</f>
        <v>43509</v>
      </c>
      <c r="T25" s="95">
        <f>市町別入込数!U25</f>
        <v>47634</v>
      </c>
      <c r="U25" s="95">
        <f>市町別入込数!X25</f>
        <v>48714</v>
      </c>
      <c r="V25" s="419">
        <f>市町別入込数!AA25</f>
        <v>49404</v>
      </c>
      <c r="W25" s="429">
        <v>47054</v>
      </c>
      <c r="X25" s="540">
        <v>29925</v>
      </c>
      <c r="Y25" s="429">
        <v>44508</v>
      </c>
    </row>
    <row r="26" spans="1:25" ht="15.75" customHeight="1" x14ac:dyDescent="0.2">
      <c r="A26" s="101">
        <v>23</v>
      </c>
      <c r="B26" s="101" t="s">
        <v>23</v>
      </c>
      <c r="C26" s="100" t="s">
        <v>24</v>
      </c>
      <c r="D26" s="104">
        <f>市町別入込数!E26</f>
        <v>150000</v>
      </c>
      <c r="E26" s="95">
        <f>市町別入込数!H26</f>
        <v>158278</v>
      </c>
      <c r="F26" s="95">
        <f>市町別入込数!K26</f>
        <v>145958</v>
      </c>
      <c r="G26" s="95">
        <f>市町別入込数!N26</f>
        <v>115078</v>
      </c>
      <c r="H26" s="95">
        <f>市町別入込数!Q26</f>
        <v>85128</v>
      </c>
      <c r="I26" s="95">
        <f>市町別入込数!T26</f>
        <v>111285</v>
      </c>
      <c r="J26" s="95">
        <f>市町別入込数!W26</f>
        <v>164462</v>
      </c>
      <c r="K26" s="105">
        <f>市町別入込数!Z26</f>
        <v>146794</v>
      </c>
      <c r="L26" s="95">
        <v>128131</v>
      </c>
      <c r="M26" s="105">
        <v>123823</v>
      </c>
      <c r="N26" s="105">
        <v>82723</v>
      </c>
      <c r="O26" s="95">
        <f>市町別入込数!F26</f>
        <v>4000</v>
      </c>
      <c r="P26" s="95">
        <f>市町別入込数!I26</f>
        <v>4679</v>
      </c>
      <c r="Q26" s="95">
        <f>市町別入込数!L26</f>
        <v>1450</v>
      </c>
      <c r="R26" s="95">
        <f>市町別入込数!O26</f>
        <v>3217</v>
      </c>
      <c r="S26" s="95">
        <f>市町別入込数!R26</f>
        <v>2432</v>
      </c>
      <c r="T26" s="95">
        <f>市町別入込数!U26</f>
        <v>2733</v>
      </c>
      <c r="U26" s="95">
        <f>市町別入込数!X26</f>
        <v>2707</v>
      </c>
      <c r="V26" s="419">
        <f>市町別入込数!AA26</f>
        <v>2937</v>
      </c>
      <c r="W26" s="429">
        <v>2636</v>
      </c>
      <c r="X26" s="540">
        <v>2234</v>
      </c>
      <c r="Y26" s="429">
        <v>2708</v>
      </c>
    </row>
    <row r="27" spans="1:25" ht="15.75" customHeight="1" x14ac:dyDescent="0.2">
      <c r="A27" s="15">
        <v>24</v>
      </c>
      <c r="B27" s="15" t="s">
        <v>23</v>
      </c>
      <c r="C27" s="93" t="s">
        <v>22</v>
      </c>
      <c r="D27" s="106">
        <f>市町別入込数!E27</f>
        <v>217000</v>
      </c>
      <c r="E27" s="97">
        <f>市町別入込数!H27</f>
        <v>221225</v>
      </c>
      <c r="F27" s="97">
        <f>市町別入込数!K27</f>
        <v>227517</v>
      </c>
      <c r="G27" s="97">
        <f>市町別入込数!N27</f>
        <v>240772</v>
      </c>
      <c r="H27" s="97">
        <f>市町別入込数!Q27</f>
        <v>329271</v>
      </c>
      <c r="I27" s="97">
        <f>市町別入込数!T27</f>
        <v>339380</v>
      </c>
      <c r="J27" s="97">
        <f>市町別入込数!W27</f>
        <v>407687</v>
      </c>
      <c r="K27" s="107">
        <f>市町別入込数!Z27</f>
        <v>389898</v>
      </c>
      <c r="L27" s="97">
        <v>410737</v>
      </c>
      <c r="M27" s="107">
        <v>408724</v>
      </c>
      <c r="N27" s="107">
        <v>400560</v>
      </c>
      <c r="O27" s="97">
        <f>市町別入込数!F27</f>
        <v>7000</v>
      </c>
      <c r="P27" s="97">
        <f>市町別入込数!I27</f>
        <v>7300</v>
      </c>
      <c r="Q27" s="97">
        <f>市町別入込数!L27</f>
        <v>7300</v>
      </c>
      <c r="R27" s="97">
        <f>市町別入込数!O27</f>
        <v>7300</v>
      </c>
      <c r="S27" s="97">
        <f>市町別入込数!R27</f>
        <v>7300</v>
      </c>
      <c r="T27" s="97">
        <f>市町別入込数!U27</f>
        <v>7300</v>
      </c>
      <c r="U27" s="97">
        <f>市町別入込数!X27</f>
        <v>7300</v>
      </c>
      <c r="V27" s="419">
        <f>市町別入込数!AA27</f>
        <v>7300</v>
      </c>
      <c r="W27" s="430">
        <v>7300</v>
      </c>
      <c r="X27" s="540">
        <v>7300</v>
      </c>
      <c r="Y27" s="429">
        <v>7800</v>
      </c>
    </row>
    <row r="28" spans="1:25" ht="15.75" customHeight="1" x14ac:dyDescent="0.2">
      <c r="A28" s="101">
        <v>25</v>
      </c>
      <c r="B28" s="101" t="s">
        <v>15</v>
      </c>
      <c r="C28" s="99" t="s">
        <v>21</v>
      </c>
      <c r="D28" s="104">
        <f>市町別入込数!E28</f>
        <v>637000</v>
      </c>
      <c r="E28" s="95">
        <f>市町別入込数!H28</f>
        <v>502218</v>
      </c>
      <c r="F28" s="95">
        <f>市町別入込数!K28</f>
        <v>599208</v>
      </c>
      <c r="G28" s="95">
        <f>市町別入込数!N28</f>
        <v>593204</v>
      </c>
      <c r="H28" s="95">
        <f>市町別入込数!Q28</f>
        <v>604480</v>
      </c>
      <c r="I28" s="95">
        <f>市町別入込数!T28</f>
        <v>558953</v>
      </c>
      <c r="J28" s="95">
        <f>市町別入込数!W28</f>
        <v>535533</v>
      </c>
      <c r="K28" s="105">
        <f>市町別入込数!Z28</f>
        <v>518594</v>
      </c>
      <c r="L28" s="95">
        <v>497697</v>
      </c>
      <c r="M28" s="105">
        <v>483077</v>
      </c>
      <c r="N28" s="105">
        <v>281427</v>
      </c>
      <c r="O28" s="95">
        <f>市町別入込数!F28</f>
        <v>109000</v>
      </c>
      <c r="P28" s="95">
        <f>市町別入込数!I28</f>
        <v>118739</v>
      </c>
      <c r="Q28" s="95">
        <f>市町別入込数!L28</f>
        <v>120738</v>
      </c>
      <c r="R28" s="95">
        <f>市町別入込数!O28</f>
        <v>121315</v>
      </c>
      <c r="S28" s="95">
        <f>市町別入込数!R28</f>
        <v>113211</v>
      </c>
      <c r="T28" s="95">
        <f>市町別入込数!U28</f>
        <v>105902</v>
      </c>
      <c r="U28" s="95">
        <f>市町別入込数!X28</f>
        <v>102515</v>
      </c>
      <c r="V28" s="418">
        <f>市町別入込数!AA28</f>
        <v>118157</v>
      </c>
      <c r="W28" s="429">
        <v>117903</v>
      </c>
      <c r="X28" s="725">
        <v>123790</v>
      </c>
      <c r="Y28" s="429">
        <v>100492</v>
      </c>
    </row>
    <row r="29" spans="1:25" ht="15.75" customHeight="1" x14ac:dyDescent="0.2">
      <c r="A29" s="101">
        <v>26</v>
      </c>
      <c r="B29" s="101" t="s">
        <v>15</v>
      </c>
      <c r="C29" s="99" t="s">
        <v>20</v>
      </c>
      <c r="D29" s="104">
        <f>市町別入込数!E29</f>
        <v>1790000</v>
      </c>
      <c r="E29" s="95">
        <f>市町別入込数!H29</f>
        <v>1858560</v>
      </c>
      <c r="F29" s="95">
        <f>市町別入込数!K29</f>
        <v>1948721</v>
      </c>
      <c r="G29" s="95">
        <f>市町別入込数!N29</f>
        <v>1964026</v>
      </c>
      <c r="H29" s="95">
        <f>市町別入込数!Q29</f>
        <v>2026893</v>
      </c>
      <c r="I29" s="95">
        <f>市町別入込数!T29</f>
        <v>2095732</v>
      </c>
      <c r="J29" s="95">
        <f>市町別入込数!W29</f>
        <v>2146080</v>
      </c>
      <c r="K29" s="105">
        <f>市町別入込数!Z29</f>
        <v>2124175</v>
      </c>
      <c r="L29" s="95">
        <v>1963920</v>
      </c>
      <c r="M29" s="105">
        <v>1915893</v>
      </c>
      <c r="N29" s="105">
        <v>1105197</v>
      </c>
      <c r="O29" s="95">
        <f>市町別入込数!F29</f>
        <v>92000</v>
      </c>
      <c r="P29" s="95">
        <f>市町別入込数!I29</f>
        <v>56687</v>
      </c>
      <c r="Q29" s="95">
        <f>市町別入込数!L29</f>
        <v>52293</v>
      </c>
      <c r="R29" s="95">
        <f>市町別入込数!O29</f>
        <v>47009</v>
      </c>
      <c r="S29" s="95">
        <f>市町別入込数!R29</f>
        <v>44066</v>
      </c>
      <c r="T29" s="95">
        <f>市町別入込数!U29</f>
        <v>37117</v>
      </c>
      <c r="U29" s="95">
        <f>市町別入込数!X29</f>
        <v>35705</v>
      </c>
      <c r="V29" s="419">
        <f>市町別入込数!AA29</f>
        <v>46112</v>
      </c>
      <c r="W29" s="429">
        <v>50114</v>
      </c>
      <c r="X29" s="540">
        <v>44302</v>
      </c>
      <c r="Y29" s="429">
        <v>21718</v>
      </c>
    </row>
    <row r="30" spans="1:25" ht="15.75" customHeight="1" x14ac:dyDescent="0.2">
      <c r="A30" s="101">
        <v>27</v>
      </c>
      <c r="B30" s="101" t="s">
        <v>15</v>
      </c>
      <c r="C30" s="99" t="s">
        <v>19</v>
      </c>
      <c r="D30" s="104">
        <f>市町別入込数!E30</f>
        <v>1225000</v>
      </c>
      <c r="E30" s="95">
        <f>市町別入込数!H30</f>
        <v>1186210</v>
      </c>
      <c r="F30" s="95">
        <f>市町別入込数!K30</f>
        <v>1226379</v>
      </c>
      <c r="G30" s="95">
        <f>市町別入込数!N30</f>
        <v>1242176</v>
      </c>
      <c r="H30" s="95">
        <f>市町別入込数!Q30</f>
        <v>1209823</v>
      </c>
      <c r="I30" s="95">
        <f>市町別入込数!T30</f>
        <v>1226552</v>
      </c>
      <c r="J30" s="95">
        <f>市町別入込数!W30</f>
        <v>1155193</v>
      </c>
      <c r="K30" s="105">
        <f>市町別入込数!Z30</f>
        <v>1195350</v>
      </c>
      <c r="L30" s="95">
        <v>1137144</v>
      </c>
      <c r="M30" s="105">
        <v>1220022</v>
      </c>
      <c r="N30" s="105">
        <v>540047</v>
      </c>
      <c r="O30" s="95">
        <f>市町別入込数!F30</f>
        <v>247000</v>
      </c>
      <c r="P30" s="95">
        <f>市町別入込数!I30</f>
        <v>247142</v>
      </c>
      <c r="Q30" s="95">
        <f>市町別入込数!L30</f>
        <v>260692</v>
      </c>
      <c r="R30" s="95">
        <f>市町別入込数!O30</f>
        <v>261295</v>
      </c>
      <c r="S30" s="95">
        <f>市町別入込数!R30</f>
        <v>290761</v>
      </c>
      <c r="T30" s="95">
        <f>市町別入込数!U30</f>
        <v>315808</v>
      </c>
      <c r="U30" s="95">
        <f>市町別入込数!X30</f>
        <v>307286</v>
      </c>
      <c r="V30" s="419">
        <f>市町別入込数!AA30</f>
        <v>294317</v>
      </c>
      <c r="W30" s="429">
        <v>276239</v>
      </c>
      <c r="X30" s="540">
        <v>280870</v>
      </c>
      <c r="Y30" s="429">
        <v>196581</v>
      </c>
    </row>
    <row r="31" spans="1:25" ht="15.75" customHeight="1" x14ac:dyDescent="0.2">
      <c r="A31" s="101">
        <v>28</v>
      </c>
      <c r="B31" s="101" t="s">
        <v>15</v>
      </c>
      <c r="C31" s="99" t="s">
        <v>18</v>
      </c>
      <c r="D31" s="104">
        <f>市町別入込数!E31</f>
        <v>1087000</v>
      </c>
      <c r="E31" s="95">
        <f>市町別入込数!H31</f>
        <v>1091431</v>
      </c>
      <c r="F31" s="95">
        <f>市町別入込数!K31</f>
        <v>1113555</v>
      </c>
      <c r="G31" s="95">
        <f>市町別入込数!N31</f>
        <v>1186378</v>
      </c>
      <c r="H31" s="95">
        <f>市町別入込数!Q31</f>
        <v>1128762</v>
      </c>
      <c r="I31" s="95">
        <f>市町別入込数!T31</f>
        <v>1184436</v>
      </c>
      <c r="J31" s="95">
        <f>市町別入込数!W31</f>
        <v>1081571</v>
      </c>
      <c r="K31" s="105">
        <f>市町別入込数!Z31</f>
        <v>985455</v>
      </c>
      <c r="L31" s="95">
        <v>977881</v>
      </c>
      <c r="M31" s="105">
        <v>904585</v>
      </c>
      <c r="N31" s="105">
        <v>714084</v>
      </c>
      <c r="O31" s="95">
        <f>市町別入込数!F31</f>
        <v>85000</v>
      </c>
      <c r="P31" s="95">
        <f>市町別入込数!I31</f>
        <v>86200</v>
      </c>
      <c r="Q31" s="95">
        <f>市町別入込数!L31</f>
        <v>88000</v>
      </c>
      <c r="R31" s="95">
        <f>市町別入込数!O31</f>
        <v>89000</v>
      </c>
      <c r="S31" s="95">
        <f>市町別入込数!R31</f>
        <v>88000</v>
      </c>
      <c r="T31" s="95">
        <f>市町別入込数!U31</f>
        <v>92000</v>
      </c>
      <c r="U31" s="95">
        <f>市町別入込数!X31</f>
        <v>83904</v>
      </c>
      <c r="V31" s="419">
        <f>市町別入込数!AA31</f>
        <v>76353</v>
      </c>
      <c r="W31" s="429">
        <v>75761</v>
      </c>
      <c r="X31" s="540">
        <v>74724</v>
      </c>
      <c r="Y31" s="429">
        <v>59778</v>
      </c>
    </row>
    <row r="32" spans="1:25" ht="15.75" customHeight="1" x14ac:dyDescent="0.2">
      <c r="A32" s="101">
        <v>29</v>
      </c>
      <c r="B32" s="101" t="s">
        <v>15</v>
      </c>
      <c r="C32" s="99" t="s">
        <v>17</v>
      </c>
      <c r="D32" s="104">
        <f>市町別入込数!E32</f>
        <v>190000</v>
      </c>
      <c r="E32" s="95">
        <f>市町別入込数!H32</f>
        <v>228422</v>
      </c>
      <c r="F32" s="95">
        <f>市町別入込数!K32</f>
        <v>173716</v>
      </c>
      <c r="G32" s="95">
        <f>市町別入込数!N32</f>
        <v>145029</v>
      </c>
      <c r="H32" s="95">
        <f>市町別入込数!Q32</f>
        <v>145171</v>
      </c>
      <c r="I32" s="95">
        <f>市町別入込数!T32</f>
        <v>139867</v>
      </c>
      <c r="J32" s="95">
        <f>市町別入込数!W32</f>
        <v>124535</v>
      </c>
      <c r="K32" s="105">
        <f>市町別入込数!Z32</f>
        <v>138968</v>
      </c>
      <c r="L32" s="95">
        <v>140534</v>
      </c>
      <c r="M32" s="105">
        <v>129068</v>
      </c>
      <c r="N32" s="105">
        <v>21627</v>
      </c>
      <c r="O32" s="95">
        <f>市町別入込数!F32</f>
        <v>22000</v>
      </c>
      <c r="P32" s="95">
        <f>市町別入込数!I32</f>
        <v>3560</v>
      </c>
      <c r="Q32" s="95">
        <f>市町別入込数!L32</f>
        <v>15527</v>
      </c>
      <c r="R32" s="95">
        <f>市町別入込数!O32</f>
        <v>17876</v>
      </c>
      <c r="S32" s="95">
        <f>市町別入込数!R32</f>
        <v>20066</v>
      </c>
      <c r="T32" s="95">
        <f>市町別入込数!U32</f>
        <v>22409</v>
      </c>
      <c r="U32" s="95">
        <f>市町別入込数!X32</f>
        <v>21064</v>
      </c>
      <c r="V32" s="419">
        <f>市町別入込数!AA32</f>
        <v>19748</v>
      </c>
      <c r="W32" s="429">
        <v>18430</v>
      </c>
      <c r="X32" s="540">
        <v>18955</v>
      </c>
      <c r="Y32" s="429">
        <v>16384</v>
      </c>
    </row>
    <row r="33" spans="1:25" ht="15.75" customHeight="1" x14ac:dyDescent="0.2">
      <c r="A33" s="101">
        <v>30</v>
      </c>
      <c r="B33" s="101" t="s">
        <v>15</v>
      </c>
      <c r="C33" s="99" t="s">
        <v>16</v>
      </c>
      <c r="D33" s="104">
        <f>市町別入込数!E33</f>
        <v>322000</v>
      </c>
      <c r="E33" s="95">
        <f>市町別入込数!H33</f>
        <v>348314</v>
      </c>
      <c r="F33" s="95">
        <f>市町別入込数!K33</f>
        <v>343059</v>
      </c>
      <c r="G33" s="95">
        <f>市町別入込数!N33</f>
        <v>306414</v>
      </c>
      <c r="H33" s="95">
        <f>市町別入込数!Q33</f>
        <v>300956</v>
      </c>
      <c r="I33" s="95">
        <f>市町別入込数!T33</f>
        <v>322602</v>
      </c>
      <c r="J33" s="95">
        <f>市町別入込数!W33</f>
        <v>323826</v>
      </c>
      <c r="K33" s="105">
        <f>市町別入込数!Z33</f>
        <v>360601</v>
      </c>
      <c r="L33" s="95">
        <v>296336</v>
      </c>
      <c r="M33" s="105">
        <v>276189</v>
      </c>
      <c r="N33" s="105">
        <v>165420</v>
      </c>
      <c r="O33" s="95">
        <f>市町別入込数!F33</f>
        <v>23000</v>
      </c>
      <c r="P33" s="95">
        <f>市町別入込数!I33</f>
        <v>25610</v>
      </c>
      <c r="Q33" s="95">
        <f>市町別入込数!L33</f>
        <v>22266</v>
      </c>
      <c r="R33" s="95">
        <f>市町別入込数!O33</f>
        <v>20413</v>
      </c>
      <c r="S33" s="95">
        <f>市町別入込数!R33</f>
        <v>19094</v>
      </c>
      <c r="T33" s="95">
        <f>市町別入込数!U33</f>
        <v>6480</v>
      </c>
      <c r="U33" s="95">
        <f>市町別入込数!X33</f>
        <v>6474</v>
      </c>
      <c r="V33" s="419">
        <f>市町別入込数!AA33</f>
        <v>6298</v>
      </c>
      <c r="W33" s="429">
        <v>5766</v>
      </c>
      <c r="X33" s="540">
        <v>5553</v>
      </c>
      <c r="Y33" s="429">
        <v>2385</v>
      </c>
    </row>
    <row r="34" spans="1:25" ht="15.75" customHeight="1" x14ac:dyDescent="0.2">
      <c r="A34" s="101">
        <v>31</v>
      </c>
      <c r="B34" s="101" t="s">
        <v>15</v>
      </c>
      <c r="C34" s="99" t="s">
        <v>14</v>
      </c>
      <c r="D34" s="104">
        <f>市町別入込数!E34</f>
        <v>654000</v>
      </c>
      <c r="E34" s="95">
        <f>市町別入込数!H34</f>
        <v>627073</v>
      </c>
      <c r="F34" s="95">
        <f>市町別入込数!K34</f>
        <v>621829</v>
      </c>
      <c r="G34" s="95">
        <f>市町別入込数!N34</f>
        <v>601587</v>
      </c>
      <c r="H34" s="95">
        <f>市町別入込数!Q34</f>
        <v>578765</v>
      </c>
      <c r="I34" s="95">
        <f>市町別入込数!T34</f>
        <v>578043</v>
      </c>
      <c r="J34" s="95">
        <f>市町別入込数!W34</f>
        <v>541653</v>
      </c>
      <c r="K34" s="105">
        <f>市町別入込数!Z34</f>
        <v>648312</v>
      </c>
      <c r="L34" s="95">
        <v>620025</v>
      </c>
      <c r="M34" s="105">
        <v>636909</v>
      </c>
      <c r="N34" s="105">
        <v>437320</v>
      </c>
      <c r="O34" s="95">
        <f>市町別入込数!F34</f>
        <v>58000</v>
      </c>
      <c r="P34" s="95">
        <f>市町別入込数!I34</f>
        <v>63869</v>
      </c>
      <c r="Q34" s="95">
        <f>市町別入込数!L34</f>
        <v>61510</v>
      </c>
      <c r="R34" s="95">
        <f>市町別入込数!O34</f>
        <v>61881</v>
      </c>
      <c r="S34" s="95">
        <f>市町別入込数!R34</f>
        <v>64629</v>
      </c>
      <c r="T34" s="95">
        <f>市町別入込数!U34</f>
        <v>72767</v>
      </c>
      <c r="U34" s="95">
        <f>市町別入込数!X34</f>
        <v>73798</v>
      </c>
      <c r="V34" s="420">
        <f>市町別入込数!AA34</f>
        <v>72930</v>
      </c>
      <c r="W34" s="429">
        <v>74636</v>
      </c>
      <c r="X34" s="726">
        <v>72887</v>
      </c>
      <c r="Y34" s="429">
        <v>34144</v>
      </c>
    </row>
    <row r="35" spans="1:25" ht="15.75" customHeight="1" x14ac:dyDescent="0.2">
      <c r="A35" s="9">
        <v>32</v>
      </c>
      <c r="B35" s="9" t="s">
        <v>9</v>
      </c>
      <c r="C35" s="92" t="s">
        <v>13</v>
      </c>
      <c r="D35" s="102">
        <f>市町別入込数!E35</f>
        <v>2986000</v>
      </c>
      <c r="E35" s="96">
        <f>市町別入込数!H35</f>
        <v>3021400</v>
      </c>
      <c r="F35" s="96">
        <f>市町別入込数!K35</f>
        <v>2964500</v>
      </c>
      <c r="G35" s="96">
        <f>市町別入込数!N35</f>
        <v>2993300</v>
      </c>
      <c r="H35" s="96">
        <f>市町別入込数!Q35</f>
        <v>3066500</v>
      </c>
      <c r="I35" s="96">
        <f>市町別入込数!T35</f>
        <v>2906800</v>
      </c>
      <c r="J35" s="96">
        <f>市町別入込数!W35</f>
        <v>2832500</v>
      </c>
      <c r="K35" s="103">
        <f>市町別入込数!Z35</f>
        <v>2791000</v>
      </c>
      <c r="L35" s="96">
        <v>2721900</v>
      </c>
      <c r="M35" s="103">
        <v>2754400</v>
      </c>
      <c r="N35" s="103">
        <v>1378000</v>
      </c>
      <c r="O35" s="96">
        <f>市町別入込数!F35</f>
        <v>1053000</v>
      </c>
      <c r="P35" s="96">
        <f>市町別入込数!I35</f>
        <v>1104000</v>
      </c>
      <c r="Q35" s="96">
        <f>市町別入込数!L35</f>
        <v>1082000</v>
      </c>
      <c r="R35" s="96">
        <f>市町別入込数!O35</f>
        <v>1095000</v>
      </c>
      <c r="S35" s="96">
        <f>市町別入込数!R35</f>
        <v>1187000</v>
      </c>
      <c r="T35" s="96">
        <f>市町別入込数!U35</f>
        <v>1167000</v>
      </c>
      <c r="U35" s="96">
        <f>市町別入込数!X35</f>
        <v>1138000</v>
      </c>
      <c r="V35" s="419">
        <f>市町別入込数!AA35</f>
        <v>1134000</v>
      </c>
      <c r="W35" s="431">
        <v>1112000</v>
      </c>
      <c r="X35" s="540">
        <v>1104000</v>
      </c>
      <c r="Y35" s="429">
        <v>587000</v>
      </c>
    </row>
    <row r="36" spans="1:25" ht="15.75" customHeight="1" x14ac:dyDescent="0.2">
      <c r="A36" s="101">
        <v>33</v>
      </c>
      <c r="B36" s="101" t="s">
        <v>9</v>
      </c>
      <c r="C36" s="99" t="s">
        <v>12</v>
      </c>
      <c r="D36" s="104">
        <f>市町別入込数!E36</f>
        <v>883000</v>
      </c>
      <c r="E36" s="95">
        <f>市町別入込数!H36</f>
        <v>933881</v>
      </c>
      <c r="F36" s="95">
        <f>市町別入込数!K36</f>
        <v>1006040</v>
      </c>
      <c r="G36" s="95">
        <f>市町別入込数!N36</f>
        <v>986271</v>
      </c>
      <c r="H36" s="95">
        <f>市町別入込数!Q36</f>
        <v>962439</v>
      </c>
      <c r="I36" s="95">
        <f>市町別入込数!T36</f>
        <v>1128269</v>
      </c>
      <c r="J36" s="95">
        <f>市町別入込数!W36</f>
        <v>1063547</v>
      </c>
      <c r="K36" s="105">
        <f>市町別入込数!Z36</f>
        <v>1009987</v>
      </c>
      <c r="L36" s="95">
        <v>964089</v>
      </c>
      <c r="M36" s="105">
        <v>887801</v>
      </c>
      <c r="N36" s="105">
        <v>692952</v>
      </c>
      <c r="O36" s="95">
        <f>市町別入込数!F36</f>
        <v>230000</v>
      </c>
      <c r="P36" s="95">
        <f>市町別入込数!I36</f>
        <v>142835</v>
      </c>
      <c r="Q36" s="95">
        <f>市町別入込数!L36</f>
        <v>199525</v>
      </c>
      <c r="R36" s="95">
        <f>市町別入込数!O36</f>
        <v>243424</v>
      </c>
      <c r="S36" s="95">
        <f>市町別入込数!R36</f>
        <v>244191</v>
      </c>
      <c r="T36" s="95">
        <f>市町別入込数!U36</f>
        <v>162577</v>
      </c>
      <c r="U36" s="95">
        <f>市町別入込数!X36</f>
        <v>218888</v>
      </c>
      <c r="V36" s="419">
        <f>市町別入込数!AA36</f>
        <v>227452</v>
      </c>
      <c r="W36" s="429">
        <v>202442</v>
      </c>
      <c r="X36" s="540">
        <v>179817</v>
      </c>
      <c r="Y36" s="429">
        <v>47973</v>
      </c>
    </row>
    <row r="37" spans="1:25" ht="15.75" customHeight="1" x14ac:dyDescent="0.2">
      <c r="A37" s="101">
        <v>34</v>
      </c>
      <c r="B37" s="101" t="s">
        <v>9</v>
      </c>
      <c r="C37" s="99" t="s">
        <v>11</v>
      </c>
      <c r="D37" s="104">
        <f>市町別入込数!E37</f>
        <v>708000</v>
      </c>
      <c r="E37" s="95">
        <f>市町別入込数!H37</f>
        <v>780204</v>
      </c>
      <c r="F37" s="95">
        <f>市町別入込数!K37</f>
        <v>2037839</v>
      </c>
      <c r="G37" s="95">
        <f>市町別入込数!N37</f>
        <v>2483479</v>
      </c>
      <c r="H37" s="95">
        <f>市町別入込数!Q37</f>
        <v>2491233</v>
      </c>
      <c r="I37" s="95">
        <f>市町別入込数!T37</f>
        <v>2309709</v>
      </c>
      <c r="J37" s="95">
        <f>市町別入込数!W37</f>
        <v>2172243</v>
      </c>
      <c r="K37" s="105">
        <f>市町別入込数!Z37</f>
        <v>2237151</v>
      </c>
      <c r="L37" s="95">
        <v>2166099</v>
      </c>
      <c r="M37" s="105">
        <v>2017765</v>
      </c>
      <c r="N37" s="105">
        <v>1392957</v>
      </c>
      <c r="O37" s="95">
        <f>市町別入込数!F37</f>
        <v>111000</v>
      </c>
      <c r="P37" s="95">
        <f>市町別入込数!I37</f>
        <v>100287</v>
      </c>
      <c r="Q37" s="95">
        <f>市町別入込数!L37</f>
        <v>100678</v>
      </c>
      <c r="R37" s="95">
        <f>市町別入込数!O37</f>
        <v>110558</v>
      </c>
      <c r="S37" s="95">
        <f>市町別入込数!R37</f>
        <v>126444</v>
      </c>
      <c r="T37" s="95">
        <f>市町別入込数!U37</f>
        <v>140713</v>
      </c>
      <c r="U37" s="95">
        <f>市町別入込数!X37</f>
        <v>121253</v>
      </c>
      <c r="V37" s="419">
        <f>市町別入込数!AA37</f>
        <v>116131</v>
      </c>
      <c r="W37" s="429">
        <v>112770</v>
      </c>
      <c r="X37" s="540">
        <v>124663</v>
      </c>
      <c r="Y37" s="429">
        <v>58455</v>
      </c>
    </row>
    <row r="38" spans="1:25" ht="15.75" customHeight="1" x14ac:dyDescent="0.2">
      <c r="A38" s="101">
        <v>35</v>
      </c>
      <c r="B38" s="101" t="s">
        <v>9</v>
      </c>
      <c r="C38" s="99" t="s">
        <v>10</v>
      </c>
      <c r="D38" s="104">
        <f>市町別入込数!E38</f>
        <v>935000</v>
      </c>
      <c r="E38" s="95">
        <f>市町別入込数!H38</f>
        <v>959966</v>
      </c>
      <c r="F38" s="95">
        <f>市町別入込数!K38</f>
        <v>1214912</v>
      </c>
      <c r="G38" s="95">
        <f>市町別入込数!N38</f>
        <v>1308193</v>
      </c>
      <c r="H38" s="95">
        <f>市町別入込数!Q38</f>
        <v>1285442</v>
      </c>
      <c r="I38" s="95">
        <f>市町別入込数!T38</f>
        <v>1107535</v>
      </c>
      <c r="J38" s="95">
        <f>市町別入込数!W38</f>
        <v>1162518</v>
      </c>
      <c r="K38" s="105">
        <f>市町別入込数!Z38</f>
        <v>1153680</v>
      </c>
      <c r="L38" s="95">
        <v>1168563.7523189057</v>
      </c>
      <c r="M38" s="105">
        <v>985914</v>
      </c>
      <c r="N38" s="105">
        <v>740148</v>
      </c>
      <c r="O38" s="95">
        <f>市町別入込数!F38</f>
        <v>318000</v>
      </c>
      <c r="P38" s="95">
        <f>市町別入込数!I38</f>
        <v>315772</v>
      </c>
      <c r="Q38" s="95">
        <f>市町別入込数!L38</f>
        <v>309285</v>
      </c>
      <c r="R38" s="95">
        <f>市町別入込数!O38</f>
        <v>329473</v>
      </c>
      <c r="S38" s="95">
        <f>市町別入込数!R38</f>
        <v>320201</v>
      </c>
      <c r="T38" s="95">
        <f>市町別入込数!U38</f>
        <v>326587</v>
      </c>
      <c r="U38" s="95">
        <f>市町別入込数!X38</f>
        <v>339447</v>
      </c>
      <c r="V38" s="419">
        <f>市町別入込数!AA38</f>
        <v>332160</v>
      </c>
      <c r="W38" s="429">
        <v>332930.24768109439</v>
      </c>
      <c r="X38" s="540">
        <v>283410</v>
      </c>
      <c r="Y38" s="429">
        <v>231477</v>
      </c>
    </row>
    <row r="39" spans="1:25" ht="15.75" customHeight="1" x14ac:dyDescent="0.2">
      <c r="A39" s="15">
        <v>36</v>
      </c>
      <c r="B39" s="15" t="s">
        <v>9</v>
      </c>
      <c r="C39" s="93" t="s">
        <v>8</v>
      </c>
      <c r="D39" s="106">
        <f>市町別入込数!E39</f>
        <v>899000</v>
      </c>
      <c r="E39" s="97">
        <f>市町別入込数!H39</f>
        <v>813486</v>
      </c>
      <c r="F39" s="97">
        <f>市町別入込数!K39</f>
        <v>833606</v>
      </c>
      <c r="G39" s="97">
        <f>市町別入込数!N39</f>
        <v>818433</v>
      </c>
      <c r="H39" s="97">
        <f>市町別入込数!Q39</f>
        <v>826958</v>
      </c>
      <c r="I39" s="97">
        <f>市町別入込数!T39</f>
        <v>816609</v>
      </c>
      <c r="J39" s="97">
        <f>市町別入込数!W39</f>
        <v>815543</v>
      </c>
      <c r="K39" s="107">
        <f>市町別入込数!Z39</f>
        <v>838012</v>
      </c>
      <c r="L39" s="97">
        <v>865537</v>
      </c>
      <c r="M39" s="107">
        <v>843618</v>
      </c>
      <c r="N39" s="107">
        <v>513962</v>
      </c>
      <c r="O39" s="97">
        <f>市町別入込数!F39</f>
        <v>216000</v>
      </c>
      <c r="P39" s="97">
        <f>市町別入込数!I39</f>
        <v>189665</v>
      </c>
      <c r="Q39" s="97">
        <f>市町別入込数!L39</f>
        <v>245063</v>
      </c>
      <c r="R39" s="97">
        <f>市町別入込数!O39</f>
        <v>252635</v>
      </c>
      <c r="S39" s="97">
        <f>市町別入込数!R39</f>
        <v>251863</v>
      </c>
      <c r="T39" s="97">
        <f>市町別入込数!U39</f>
        <v>265001</v>
      </c>
      <c r="U39" s="97">
        <f>市町別入込数!X39</f>
        <v>253780</v>
      </c>
      <c r="V39" s="419">
        <f>市町別入込数!AA39</f>
        <v>254397</v>
      </c>
      <c r="W39" s="430">
        <v>242062</v>
      </c>
      <c r="X39" s="540">
        <v>227847</v>
      </c>
      <c r="Y39" s="429">
        <v>136571</v>
      </c>
    </row>
    <row r="40" spans="1:25" ht="15.75" customHeight="1" x14ac:dyDescent="0.2">
      <c r="A40" s="101">
        <v>37</v>
      </c>
      <c r="B40" s="101" t="s">
        <v>6</v>
      </c>
      <c r="C40" s="99" t="s">
        <v>576</v>
      </c>
      <c r="D40" s="104">
        <f>市町別入込数!E40</f>
        <v>2258000</v>
      </c>
      <c r="E40" s="95">
        <f>市町別入込数!H40</f>
        <v>2342019</v>
      </c>
      <c r="F40" s="95">
        <f>市町別入込数!K40</f>
        <v>2307380</v>
      </c>
      <c r="G40" s="95">
        <f>市町別入込数!N40</f>
        <v>2197013</v>
      </c>
      <c r="H40" s="95">
        <f>市町別入込数!Q40</f>
        <v>2186040</v>
      </c>
      <c r="I40" s="95">
        <f>市町別入込数!T40</f>
        <v>2224379</v>
      </c>
      <c r="J40" s="95">
        <f>市町別入込数!W40</f>
        <v>2277966</v>
      </c>
      <c r="K40" s="105">
        <f>市町別入込数!Z40</f>
        <v>2338429</v>
      </c>
      <c r="L40" s="95">
        <v>2300938</v>
      </c>
      <c r="M40" s="105">
        <v>2734625</v>
      </c>
      <c r="N40" s="105">
        <v>1980589</v>
      </c>
      <c r="O40" s="95">
        <f>市町別入込数!F40</f>
        <v>145000</v>
      </c>
      <c r="P40" s="95">
        <f>市町別入込数!I40</f>
        <v>130552</v>
      </c>
      <c r="Q40" s="95">
        <f>市町別入込数!L40</f>
        <v>134622</v>
      </c>
      <c r="R40" s="95">
        <f>市町別入込数!O40</f>
        <v>120257</v>
      </c>
      <c r="S40" s="95">
        <f>市町別入込数!R40</f>
        <v>119784</v>
      </c>
      <c r="T40" s="95">
        <f>市町別入込数!U40</f>
        <v>120459</v>
      </c>
      <c r="U40" s="95">
        <f>市町別入込数!X40</f>
        <v>124404</v>
      </c>
      <c r="V40" s="418">
        <f>市町別入込数!AA40</f>
        <v>132370</v>
      </c>
      <c r="W40" s="429">
        <v>121543</v>
      </c>
      <c r="X40" s="725">
        <v>113786</v>
      </c>
      <c r="Y40" s="429">
        <v>76967</v>
      </c>
    </row>
    <row r="41" spans="1:25" ht="15.75" customHeight="1" x14ac:dyDescent="0.2">
      <c r="A41" s="101">
        <v>38</v>
      </c>
      <c r="B41" s="101" t="s">
        <v>6</v>
      </c>
      <c r="C41" s="99" t="s">
        <v>5</v>
      </c>
      <c r="D41" s="104">
        <f>市町別入込数!E41</f>
        <v>1909000</v>
      </c>
      <c r="E41" s="95">
        <f>市町別入込数!H41</f>
        <v>1890349</v>
      </c>
      <c r="F41" s="95">
        <f>市町別入込数!K41</f>
        <v>2089972</v>
      </c>
      <c r="G41" s="95">
        <f>市町別入込数!N41</f>
        <v>2000355</v>
      </c>
      <c r="H41" s="95">
        <f>市町別入込数!Q41</f>
        <v>1902370</v>
      </c>
      <c r="I41" s="95">
        <f>市町別入込数!T41</f>
        <v>2021935</v>
      </c>
      <c r="J41" s="95">
        <f>市町別入込数!W41</f>
        <v>1987181</v>
      </c>
      <c r="K41" s="105">
        <f>市町別入込数!Z41</f>
        <v>2086193</v>
      </c>
      <c r="L41" s="95">
        <v>2156546</v>
      </c>
      <c r="M41" s="105">
        <v>2123707</v>
      </c>
      <c r="N41" s="105">
        <v>1513833</v>
      </c>
      <c r="O41" s="95">
        <f>市町別入込数!F41</f>
        <v>105000</v>
      </c>
      <c r="P41" s="95">
        <f>市町別入込数!I41</f>
        <v>104000</v>
      </c>
      <c r="Q41" s="95">
        <f>市町別入込数!L41</f>
        <v>106000</v>
      </c>
      <c r="R41" s="95">
        <f>市町別入込数!O41</f>
        <v>101000</v>
      </c>
      <c r="S41" s="95">
        <f>市町別入込数!R41</f>
        <v>96000</v>
      </c>
      <c r="T41" s="95">
        <f>市町別入込数!U41</f>
        <v>87910</v>
      </c>
      <c r="U41" s="95">
        <f>市町別入込数!X41</f>
        <v>92317</v>
      </c>
      <c r="V41" s="420">
        <f>市町別入込数!AA41</f>
        <v>98354</v>
      </c>
      <c r="W41" s="429">
        <v>103508</v>
      </c>
      <c r="X41" s="726">
        <v>100143</v>
      </c>
      <c r="Y41" s="429">
        <v>63101</v>
      </c>
    </row>
    <row r="42" spans="1:25" ht="15.75" customHeight="1" x14ac:dyDescent="0.2">
      <c r="A42" s="9">
        <v>39</v>
      </c>
      <c r="B42" s="9" t="s">
        <v>2</v>
      </c>
      <c r="C42" s="92" t="s">
        <v>4</v>
      </c>
      <c r="D42" s="102">
        <f>市町別入込数!E42</f>
        <v>504000</v>
      </c>
      <c r="E42" s="96">
        <f>市町別入込数!H42</f>
        <v>505068</v>
      </c>
      <c r="F42" s="96">
        <f>市町別入込数!K42</f>
        <v>496864</v>
      </c>
      <c r="G42" s="96">
        <f>市町別入込数!N42</f>
        <v>474043</v>
      </c>
      <c r="H42" s="96">
        <f>市町別入込数!Q42</f>
        <v>435536</v>
      </c>
      <c r="I42" s="96">
        <f>市町別入込数!T42</f>
        <v>529408</v>
      </c>
      <c r="J42" s="96">
        <f>市町別入込数!W42</f>
        <v>523056</v>
      </c>
      <c r="K42" s="103">
        <f>市町別入込数!Z42</f>
        <v>613696</v>
      </c>
      <c r="L42" s="96">
        <v>562664</v>
      </c>
      <c r="M42" s="103">
        <v>537749</v>
      </c>
      <c r="N42" s="103">
        <v>242148</v>
      </c>
      <c r="O42" s="96">
        <f>市町別入込数!F42</f>
        <v>578000</v>
      </c>
      <c r="P42" s="96">
        <f>市町別入込数!I42</f>
        <v>578135</v>
      </c>
      <c r="Q42" s="96">
        <f>市町別入込数!L42</f>
        <v>621952</v>
      </c>
      <c r="R42" s="96">
        <f>市町別入込数!O42</f>
        <v>603504</v>
      </c>
      <c r="S42" s="96">
        <f>市町別入込数!R42</f>
        <v>638446</v>
      </c>
      <c r="T42" s="96">
        <f>市町別入込数!U42</f>
        <v>679544</v>
      </c>
      <c r="U42" s="96">
        <f>市町別入込数!X42</f>
        <v>651053</v>
      </c>
      <c r="V42" s="419">
        <f>市町別入込数!AA42</f>
        <v>662227</v>
      </c>
      <c r="W42" s="431">
        <v>653148</v>
      </c>
      <c r="X42" s="540">
        <v>639906</v>
      </c>
      <c r="Y42" s="429">
        <v>416663</v>
      </c>
    </row>
    <row r="43" spans="1:25" ht="15.75" customHeight="1" x14ac:dyDescent="0.2">
      <c r="A43" s="101">
        <v>40</v>
      </c>
      <c r="B43" s="101" t="s">
        <v>2</v>
      </c>
      <c r="C43" s="99" t="s">
        <v>3</v>
      </c>
      <c r="D43" s="104">
        <f>市町別入込数!E43</f>
        <v>2151000</v>
      </c>
      <c r="E43" s="95">
        <f>市町別入込数!H43</f>
        <v>1986300</v>
      </c>
      <c r="F43" s="95">
        <f>市町別入込数!K43</f>
        <v>2168340</v>
      </c>
      <c r="G43" s="95">
        <f>市町別入込数!N43</f>
        <v>2184754</v>
      </c>
      <c r="H43" s="95">
        <f>市町別入込数!Q43</f>
        <v>2359487</v>
      </c>
      <c r="I43" s="95">
        <f>市町別入込数!T43</f>
        <v>2567518</v>
      </c>
      <c r="J43" s="95">
        <f>市町別入込数!W43</f>
        <v>2584064</v>
      </c>
      <c r="K43" s="105">
        <f>市町別入込数!Z43</f>
        <v>2422484</v>
      </c>
      <c r="L43" s="95">
        <v>2325099</v>
      </c>
      <c r="M43" s="105">
        <v>2183203</v>
      </c>
      <c r="N43" s="105">
        <v>1163956</v>
      </c>
      <c r="O43" s="95">
        <f>市町別入込数!F43</f>
        <v>564000</v>
      </c>
      <c r="P43" s="95">
        <f>市町別入込数!I43</f>
        <v>566000</v>
      </c>
      <c r="Q43" s="95">
        <f>市町別入込数!L43</f>
        <v>593156</v>
      </c>
      <c r="R43" s="95">
        <f>市町別入込数!O43</f>
        <v>594254</v>
      </c>
      <c r="S43" s="95">
        <f>市町別入込数!R43</f>
        <v>458618</v>
      </c>
      <c r="T43" s="95">
        <f>市町別入込数!U43</f>
        <v>464247</v>
      </c>
      <c r="U43" s="95">
        <f>市町別入込数!X43</f>
        <v>456219</v>
      </c>
      <c r="V43" s="419">
        <f>市町別入込数!AA43</f>
        <v>454974</v>
      </c>
      <c r="W43" s="429">
        <v>403096</v>
      </c>
      <c r="X43" s="540">
        <v>419889</v>
      </c>
      <c r="Y43" s="429">
        <v>220073</v>
      </c>
    </row>
    <row r="44" spans="1:25" ht="15.75" customHeight="1" x14ac:dyDescent="0.2">
      <c r="A44" s="15">
        <v>41</v>
      </c>
      <c r="B44" s="15" t="s">
        <v>2</v>
      </c>
      <c r="C44" s="93" t="s">
        <v>1</v>
      </c>
      <c r="D44" s="106">
        <f>市町別入込数!E44</f>
        <v>5761000</v>
      </c>
      <c r="E44" s="97">
        <f>市町別入込数!H44</f>
        <v>5279882</v>
      </c>
      <c r="F44" s="97">
        <f>市町別入込数!K44</f>
        <v>5793165</v>
      </c>
      <c r="G44" s="97">
        <f>市町別入込数!N44</f>
        <v>5700502</v>
      </c>
      <c r="H44" s="97">
        <f>市町別入込数!Q44</f>
        <v>8617448</v>
      </c>
      <c r="I44" s="97">
        <f>市町別入込数!T44</f>
        <v>9267054</v>
      </c>
      <c r="J44" s="97">
        <f>市町別入込数!W44</f>
        <v>8369398</v>
      </c>
      <c r="K44" s="107">
        <f>市町別入込数!Z44</f>
        <v>8659619</v>
      </c>
      <c r="L44" s="97">
        <v>8423306</v>
      </c>
      <c r="M44" s="107">
        <v>8640550</v>
      </c>
      <c r="N44" s="107">
        <v>5869975</v>
      </c>
      <c r="O44" s="97">
        <f>市町別入込数!F44</f>
        <v>221000</v>
      </c>
      <c r="P44" s="97">
        <f>市町別入込数!I44</f>
        <v>225668</v>
      </c>
      <c r="Q44" s="97">
        <f>市町別入込数!L44</f>
        <v>206408</v>
      </c>
      <c r="R44" s="97">
        <f>市町別入込数!O44</f>
        <v>211725</v>
      </c>
      <c r="S44" s="97">
        <f>市町別入込数!R44</f>
        <v>203240</v>
      </c>
      <c r="T44" s="97">
        <f>市町別入込数!U44</f>
        <v>214780</v>
      </c>
      <c r="U44" s="97">
        <f>市町別入込数!X44</f>
        <v>193050</v>
      </c>
      <c r="V44" s="419">
        <f>市町別入込数!AA44</f>
        <v>198980</v>
      </c>
      <c r="W44" s="430">
        <v>199430</v>
      </c>
      <c r="X44" s="540">
        <v>181380</v>
      </c>
      <c r="Y44" s="429">
        <v>110690</v>
      </c>
    </row>
    <row r="45" spans="1:25" s="2" customFormat="1" ht="20.25" customHeight="1" x14ac:dyDescent="0.2">
      <c r="A45" s="758" t="s">
        <v>0</v>
      </c>
      <c r="B45" s="758"/>
      <c r="C45" s="772"/>
      <c r="D45" s="108">
        <f>市町別入込数!E45</f>
        <v>110716000</v>
      </c>
      <c r="E45" s="98">
        <f>市町別入込数!H45</f>
        <v>107920457</v>
      </c>
      <c r="F45" s="98">
        <f>市町別入込数!K45</f>
        <v>113236006</v>
      </c>
      <c r="G45" s="98">
        <f>市町別入込数!N45</f>
        <v>116788771</v>
      </c>
      <c r="H45" s="98">
        <f>市町別入込数!Q45</f>
        <v>121119150</v>
      </c>
      <c r="I45" s="98">
        <f>市町別入込数!T45</f>
        <v>125377384</v>
      </c>
      <c r="J45" s="98">
        <f>市町別入込数!W45</f>
        <v>121503794</v>
      </c>
      <c r="K45" s="107">
        <f>市町別入込数!Z45</f>
        <v>126242450</v>
      </c>
      <c r="L45" s="97">
        <f>SUM(L4:L44)</f>
        <v>124813460.7523189</v>
      </c>
      <c r="M45" s="107">
        <f>SUM(M4:M44)</f>
        <v>126220091</v>
      </c>
      <c r="N45" s="107">
        <f>SUM(N4:N44)</f>
        <v>71524173</v>
      </c>
      <c r="O45" s="98">
        <f>市町別入込数!F45</f>
        <v>12966000</v>
      </c>
      <c r="P45" s="98">
        <f>市町別入込数!I45</f>
        <v>13344380</v>
      </c>
      <c r="Q45" s="98">
        <f>市町別入込数!L45</f>
        <v>12875203</v>
      </c>
      <c r="R45" s="98">
        <f>市町別入込数!O45</f>
        <v>13482980</v>
      </c>
      <c r="S45" s="98">
        <f>市町別入込数!R45</f>
        <v>12136829</v>
      </c>
      <c r="T45" s="98">
        <f>市町別入込数!U45</f>
        <v>13376413</v>
      </c>
      <c r="U45" s="98">
        <f>市町別入込数!X45</f>
        <v>12662379</v>
      </c>
      <c r="V45" s="421">
        <f>市町別入込数!AA45</f>
        <v>12803532</v>
      </c>
      <c r="W45" s="421">
        <f>市町別入込数!AB45</f>
        <v>136962771</v>
      </c>
      <c r="X45" s="586">
        <f>SUM(X4:X44)</f>
        <v>11838895</v>
      </c>
      <c r="Y45" s="587">
        <f>SUM(Y4:Y44)</f>
        <v>6796762</v>
      </c>
    </row>
    <row r="46" spans="1:25" x14ac:dyDescent="0.2">
      <c r="A46" s="1" t="s">
        <v>74</v>
      </c>
    </row>
    <row r="47" spans="1:25" x14ac:dyDescent="0.2">
      <c r="M47" s="190" t="s">
        <v>340</v>
      </c>
      <c r="N47" s="190"/>
      <c r="O47" s="191">
        <v>1924399</v>
      </c>
      <c r="P47" s="191">
        <v>2156497</v>
      </c>
      <c r="Q47" s="191">
        <v>1723665</v>
      </c>
      <c r="R47" s="191">
        <v>1785000</v>
      </c>
    </row>
  </sheetData>
  <mergeCells count="4">
    <mergeCell ref="A2:A3"/>
    <mergeCell ref="B2:B3"/>
    <mergeCell ref="C2:C3"/>
    <mergeCell ref="A45:C45"/>
  </mergeCells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Q104"/>
  <sheetViews>
    <sheetView workbookViewId="0">
      <pane xSplit="1" ySplit="4" topLeftCell="B75" activePane="bottomRight" state="frozen"/>
      <selection pane="topRight" activeCell="B1" sqref="B1"/>
      <selection pane="bottomLeft" activeCell="A5" sqref="A5"/>
      <selection pane="bottomRight" activeCell="K83" sqref="K83"/>
    </sheetView>
  </sheetViews>
  <sheetFormatPr defaultRowHeight="13" x14ac:dyDescent="0.2"/>
  <cols>
    <col min="1" max="1" width="14" customWidth="1"/>
    <col min="2" max="43" width="10.6328125" customWidth="1"/>
  </cols>
  <sheetData>
    <row r="1" spans="1:43" x14ac:dyDescent="0.2">
      <c r="A1" s="111" t="s">
        <v>358</v>
      </c>
      <c r="AP1" t="s">
        <v>359</v>
      </c>
    </row>
    <row r="2" spans="1:43" x14ac:dyDescent="0.2">
      <c r="A2" s="45"/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  <c r="AG2" s="45">
        <v>32</v>
      </c>
      <c r="AH2" s="45">
        <v>33</v>
      </c>
      <c r="AI2" s="45">
        <v>34</v>
      </c>
      <c r="AJ2" s="45">
        <v>35</v>
      </c>
      <c r="AK2" s="45">
        <v>36</v>
      </c>
      <c r="AL2" s="45">
        <v>37</v>
      </c>
      <c r="AM2" s="45">
        <v>38</v>
      </c>
      <c r="AN2" s="45">
        <v>39</v>
      </c>
      <c r="AO2" s="45">
        <v>40</v>
      </c>
      <c r="AP2" s="45">
        <v>41</v>
      </c>
      <c r="AQ2" s="45"/>
    </row>
    <row r="3" spans="1:43" x14ac:dyDescent="0.2">
      <c r="A3" s="56"/>
      <c r="B3" s="56" t="s">
        <v>51</v>
      </c>
      <c r="C3" s="56" t="s">
        <v>47</v>
      </c>
      <c r="D3" s="56" t="s">
        <v>47</v>
      </c>
      <c r="E3" s="56" t="s">
        <v>47</v>
      </c>
      <c r="F3" s="56" t="s">
        <v>41</v>
      </c>
      <c r="G3" s="56" t="s">
        <v>41</v>
      </c>
      <c r="H3" s="56" t="s">
        <v>41</v>
      </c>
      <c r="I3" s="56" t="s">
        <v>41</v>
      </c>
      <c r="J3" s="56" t="s">
        <v>41</v>
      </c>
      <c r="K3" s="56" t="s">
        <v>35</v>
      </c>
      <c r="L3" s="56" t="s">
        <v>35</v>
      </c>
      <c r="M3" s="56" t="s">
        <v>35</v>
      </c>
      <c r="N3" s="56" t="s">
        <v>35</v>
      </c>
      <c r="O3" s="56" t="s">
        <v>35</v>
      </c>
      <c r="P3" s="56" t="s">
        <v>28</v>
      </c>
      <c r="Q3" s="56" t="s">
        <v>28</v>
      </c>
      <c r="R3" s="56" t="s">
        <v>28</v>
      </c>
      <c r="S3" s="56" t="s">
        <v>28</v>
      </c>
      <c r="T3" s="56" t="s">
        <v>28</v>
      </c>
      <c r="U3" s="56" t="s">
        <v>28</v>
      </c>
      <c r="V3" s="56" t="s">
        <v>23</v>
      </c>
      <c r="W3" s="56" t="s">
        <v>23</v>
      </c>
      <c r="X3" s="56" t="s">
        <v>23</v>
      </c>
      <c r="Y3" s="56" t="s">
        <v>23</v>
      </c>
      <c r="Z3" s="56" t="s">
        <v>15</v>
      </c>
      <c r="AA3" s="56" t="s">
        <v>15</v>
      </c>
      <c r="AB3" s="56" t="s">
        <v>15</v>
      </c>
      <c r="AC3" s="56" t="s">
        <v>15</v>
      </c>
      <c r="AD3" s="56" t="s">
        <v>15</v>
      </c>
      <c r="AE3" s="56" t="s">
        <v>15</v>
      </c>
      <c r="AF3" s="56" t="s">
        <v>15</v>
      </c>
      <c r="AG3" s="56" t="s">
        <v>9</v>
      </c>
      <c r="AH3" s="56" t="s">
        <v>9</v>
      </c>
      <c r="AI3" s="56" t="s">
        <v>9</v>
      </c>
      <c r="AJ3" s="56" t="s">
        <v>9</v>
      </c>
      <c r="AK3" s="56" t="s">
        <v>9</v>
      </c>
      <c r="AL3" s="56" t="s">
        <v>6</v>
      </c>
      <c r="AM3" s="56" t="s">
        <v>6</v>
      </c>
      <c r="AN3" s="56" t="s">
        <v>2</v>
      </c>
      <c r="AO3" s="56" t="s">
        <v>2</v>
      </c>
      <c r="AP3" s="56" t="s">
        <v>2</v>
      </c>
      <c r="AQ3" s="80" t="s">
        <v>265</v>
      </c>
    </row>
    <row r="4" spans="1:43" x14ac:dyDescent="0.2">
      <c r="A4" s="78"/>
      <c r="B4" s="78" t="s">
        <v>50</v>
      </c>
      <c r="C4" s="78" t="s">
        <v>49</v>
      </c>
      <c r="D4" s="78" t="s">
        <v>48</v>
      </c>
      <c r="E4" s="78" t="s">
        <v>46</v>
      </c>
      <c r="F4" s="78" t="s">
        <v>45</v>
      </c>
      <c r="G4" s="78" t="s">
        <v>44</v>
      </c>
      <c r="H4" s="78" t="s">
        <v>43</v>
      </c>
      <c r="I4" s="78" t="s">
        <v>42</v>
      </c>
      <c r="J4" s="78" t="s">
        <v>40</v>
      </c>
      <c r="K4" s="78" t="s">
        <v>39</v>
      </c>
      <c r="L4" s="78" t="s">
        <v>38</v>
      </c>
      <c r="M4" s="78" t="s">
        <v>37</v>
      </c>
      <c r="N4" s="78" t="s">
        <v>36</v>
      </c>
      <c r="O4" s="78" t="s">
        <v>34</v>
      </c>
      <c r="P4" s="78" t="s">
        <v>33</v>
      </c>
      <c r="Q4" s="78" t="s">
        <v>32</v>
      </c>
      <c r="R4" s="78" t="s">
        <v>31</v>
      </c>
      <c r="S4" s="78" t="s">
        <v>30</v>
      </c>
      <c r="T4" s="78" t="s">
        <v>29</v>
      </c>
      <c r="U4" s="78" t="s">
        <v>27</v>
      </c>
      <c r="V4" s="78" t="s">
        <v>26</v>
      </c>
      <c r="W4" s="78" t="s">
        <v>25</v>
      </c>
      <c r="X4" s="78" t="s">
        <v>24</v>
      </c>
      <c r="Y4" s="78" t="s">
        <v>22</v>
      </c>
      <c r="Z4" s="78" t="s">
        <v>21</v>
      </c>
      <c r="AA4" s="78" t="s">
        <v>20</v>
      </c>
      <c r="AB4" s="78" t="s">
        <v>19</v>
      </c>
      <c r="AC4" s="78" t="s">
        <v>18</v>
      </c>
      <c r="AD4" s="78" t="s">
        <v>17</v>
      </c>
      <c r="AE4" s="78" t="s">
        <v>16</v>
      </c>
      <c r="AF4" s="78" t="s">
        <v>14</v>
      </c>
      <c r="AG4" s="78" t="s">
        <v>13</v>
      </c>
      <c r="AH4" s="78" t="s">
        <v>12</v>
      </c>
      <c r="AI4" s="78" t="s">
        <v>11</v>
      </c>
      <c r="AJ4" s="78" t="s">
        <v>10</v>
      </c>
      <c r="AK4" s="78" t="s">
        <v>8</v>
      </c>
      <c r="AL4" s="78" t="s">
        <v>576</v>
      </c>
      <c r="AM4" s="78" t="s">
        <v>5</v>
      </c>
      <c r="AN4" s="78" t="s">
        <v>4</v>
      </c>
      <c r="AO4" s="78" t="s">
        <v>3</v>
      </c>
      <c r="AP4" s="78" t="s">
        <v>1</v>
      </c>
      <c r="AQ4" s="78"/>
    </row>
    <row r="5" spans="1:43" x14ac:dyDescent="0.2">
      <c r="A5" t="s">
        <v>199</v>
      </c>
      <c r="B5" s="61">
        <v>3167</v>
      </c>
      <c r="C5" s="61">
        <v>412</v>
      </c>
      <c r="D5" s="61">
        <v>137</v>
      </c>
      <c r="E5" s="61">
        <v>19</v>
      </c>
      <c r="F5" s="61">
        <v>37</v>
      </c>
      <c r="G5" s="61">
        <v>112</v>
      </c>
      <c r="H5" s="61">
        <v>0</v>
      </c>
      <c r="I5" s="61">
        <v>158</v>
      </c>
      <c r="J5" s="61">
        <v>0</v>
      </c>
      <c r="K5" s="61">
        <v>295</v>
      </c>
      <c r="L5" s="61">
        <v>106</v>
      </c>
      <c r="M5" s="61">
        <v>50</v>
      </c>
      <c r="N5" s="61">
        <v>0</v>
      </c>
      <c r="O5" s="61">
        <v>0</v>
      </c>
      <c r="P5" s="61">
        <v>49</v>
      </c>
      <c r="Q5" s="61">
        <v>35</v>
      </c>
      <c r="R5" s="61">
        <v>74</v>
      </c>
      <c r="S5" s="61">
        <v>18</v>
      </c>
      <c r="T5" s="61">
        <v>134</v>
      </c>
      <c r="U5" s="61">
        <v>0</v>
      </c>
      <c r="V5" s="61">
        <v>960</v>
      </c>
      <c r="W5" s="61">
        <v>14</v>
      </c>
      <c r="X5" s="61">
        <v>0</v>
      </c>
      <c r="Y5" s="61">
        <v>0</v>
      </c>
      <c r="Z5" s="61">
        <v>80</v>
      </c>
      <c r="AA5" s="61">
        <v>12</v>
      </c>
      <c r="AB5" s="61">
        <v>132</v>
      </c>
      <c r="AC5" s="61">
        <v>12</v>
      </c>
      <c r="AD5" s="61">
        <v>18</v>
      </c>
      <c r="AE5" s="61">
        <v>0</v>
      </c>
      <c r="AF5" s="61">
        <v>36</v>
      </c>
      <c r="AG5" s="61">
        <v>116</v>
      </c>
      <c r="AH5" s="61">
        <v>9</v>
      </c>
      <c r="AI5" s="61">
        <v>31</v>
      </c>
      <c r="AJ5" s="61">
        <v>6</v>
      </c>
      <c r="AK5" s="61">
        <v>0</v>
      </c>
      <c r="AL5" s="61">
        <v>17</v>
      </c>
      <c r="AM5" s="61">
        <v>33</v>
      </c>
      <c r="AN5" s="61">
        <v>106</v>
      </c>
      <c r="AO5" s="61">
        <v>223</v>
      </c>
      <c r="AP5" s="61">
        <v>121</v>
      </c>
      <c r="AQ5" s="61">
        <f>SUM(B5:AP5)</f>
        <v>6729</v>
      </c>
    </row>
    <row r="6" spans="1:43" x14ac:dyDescent="0.2">
      <c r="A6" t="s">
        <v>200</v>
      </c>
      <c r="B6" s="61">
        <v>1412</v>
      </c>
      <c r="C6" s="61">
        <v>0</v>
      </c>
      <c r="D6" s="61">
        <v>5</v>
      </c>
      <c r="E6" s="61">
        <v>0</v>
      </c>
      <c r="F6" s="61">
        <v>0</v>
      </c>
      <c r="G6" s="61">
        <v>25</v>
      </c>
      <c r="H6" s="61">
        <v>19</v>
      </c>
      <c r="I6" s="61">
        <v>2</v>
      </c>
      <c r="J6" s="61">
        <v>13</v>
      </c>
      <c r="K6" s="61">
        <v>16</v>
      </c>
      <c r="L6" s="61">
        <v>5</v>
      </c>
      <c r="M6" s="61">
        <v>2</v>
      </c>
      <c r="N6" s="61">
        <v>0</v>
      </c>
      <c r="O6" s="61">
        <v>0</v>
      </c>
      <c r="P6" s="61">
        <v>1</v>
      </c>
      <c r="Q6" s="61">
        <v>7</v>
      </c>
      <c r="R6" s="61">
        <v>0</v>
      </c>
      <c r="S6" s="61">
        <v>0</v>
      </c>
      <c r="T6" s="61">
        <v>15</v>
      </c>
      <c r="U6" s="61">
        <v>3</v>
      </c>
      <c r="V6" s="61">
        <v>155</v>
      </c>
      <c r="W6" s="61">
        <v>3</v>
      </c>
      <c r="X6" s="61">
        <v>0</v>
      </c>
      <c r="Y6" s="61">
        <v>2</v>
      </c>
      <c r="Z6" s="61">
        <v>12</v>
      </c>
      <c r="AA6" s="61">
        <v>24</v>
      </c>
      <c r="AB6" s="61">
        <v>126</v>
      </c>
      <c r="AC6" s="61">
        <v>16</v>
      </c>
      <c r="AD6" s="61">
        <v>4</v>
      </c>
      <c r="AE6" s="61">
        <v>0</v>
      </c>
      <c r="AF6" s="61">
        <v>0.5</v>
      </c>
      <c r="AG6" s="61">
        <v>728</v>
      </c>
      <c r="AH6" s="61">
        <v>1</v>
      </c>
      <c r="AI6" s="61">
        <v>18</v>
      </c>
      <c r="AJ6" s="61">
        <v>95</v>
      </c>
      <c r="AK6" s="61">
        <v>218</v>
      </c>
      <c r="AL6" s="61">
        <v>31</v>
      </c>
      <c r="AM6" s="61">
        <v>4</v>
      </c>
      <c r="AN6" s="61">
        <v>457</v>
      </c>
      <c r="AO6" s="61">
        <v>66</v>
      </c>
      <c r="AP6" s="61">
        <v>14</v>
      </c>
      <c r="AQ6" s="61">
        <f t="shared" ref="AQ6:AQ11" si="0">SUM(B6:AP6)</f>
        <v>3499.5</v>
      </c>
    </row>
    <row r="7" spans="1:43" x14ac:dyDescent="0.2">
      <c r="A7" t="s">
        <v>201</v>
      </c>
      <c r="B7" s="61">
        <v>0</v>
      </c>
      <c r="C7" s="61">
        <v>0</v>
      </c>
      <c r="D7" s="61">
        <v>0</v>
      </c>
      <c r="E7" s="61">
        <v>0</v>
      </c>
      <c r="F7" s="61">
        <v>0</v>
      </c>
      <c r="G7" s="61">
        <v>4</v>
      </c>
      <c r="H7" s="61">
        <v>0</v>
      </c>
      <c r="I7" s="61">
        <v>2</v>
      </c>
      <c r="J7" s="61">
        <v>1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1</v>
      </c>
      <c r="AC7" s="61">
        <v>1</v>
      </c>
      <c r="AD7" s="61">
        <v>0</v>
      </c>
      <c r="AE7" s="61">
        <v>0</v>
      </c>
      <c r="AF7" s="61">
        <v>2</v>
      </c>
      <c r="AG7" s="61">
        <v>253</v>
      </c>
      <c r="AH7" s="61">
        <v>174</v>
      </c>
      <c r="AI7" s="61">
        <v>3</v>
      </c>
      <c r="AJ7" s="61">
        <v>179</v>
      </c>
      <c r="AK7" s="61">
        <v>22</v>
      </c>
      <c r="AL7" s="61">
        <v>4</v>
      </c>
      <c r="AM7" s="61">
        <v>1</v>
      </c>
      <c r="AN7" s="61">
        <v>11</v>
      </c>
      <c r="AO7" s="61">
        <v>7</v>
      </c>
      <c r="AP7" s="61">
        <v>7</v>
      </c>
      <c r="AQ7" s="61">
        <f t="shared" si="0"/>
        <v>672</v>
      </c>
    </row>
    <row r="8" spans="1:43" x14ac:dyDescent="0.2">
      <c r="A8" t="s">
        <v>202</v>
      </c>
      <c r="B8" s="61">
        <v>56</v>
      </c>
      <c r="C8" s="61">
        <v>0</v>
      </c>
      <c r="D8" s="61">
        <v>11</v>
      </c>
      <c r="E8" s="61">
        <v>0</v>
      </c>
      <c r="F8" s="61">
        <v>1</v>
      </c>
      <c r="G8" s="61">
        <v>0</v>
      </c>
      <c r="H8" s="61">
        <v>0</v>
      </c>
      <c r="I8" s="61">
        <v>24</v>
      </c>
      <c r="J8" s="61">
        <v>8</v>
      </c>
      <c r="K8" s="61">
        <v>0</v>
      </c>
      <c r="L8" s="61">
        <v>13</v>
      </c>
      <c r="M8" s="61">
        <v>0</v>
      </c>
      <c r="N8" s="61">
        <v>0</v>
      </c>
      <c r="O8" s="61">
        <v>0</v>
      </c>
      <c r="P8" s="61">
        <v>21</v>
      </c>
      <c r="Q8" s="61">
        <v>16</v>
      </c>
      <c r="R8" s="61">
        <v>0</v>
      </c>
      <c r="S8" s="61">
        <v>17</v>
      </c>
      <c r="T8" s="61">
        <v>42</v>
      </c>
      <c r="U8" s="61">
        <v>30</v>
      </c>
      <c r="V8" s="61">
        <v>0</v>
      </c>
      <c r="W8" s="61">
        <v>32</v>
      </c>
      <c r="X8" s="61">
        <v>3</v>
      </c>
      <c r="Y8" s="61">
        <v>3</v>
      </c>
      <c r="Z8" s="61">
        <v>11</v>
      </c>
      <c r="AA8" s="61">
        <v>0</v>
      </c>
      <c r="AB8" s="61">
        <v>12</v>
      </c>
      <c r="AC8" s="61">
        <v>18</v>
      </c>
      <c r="AD8" s="61">
        <v>0</v>
      </c>
      <c r="AE8" s="61">
        <v>6</v>
      </c>
      <c r="AF8" s="61">
        <v>35</v>
      </c>
      <c r="AG8" s="61">
        <v>41</v>
      </c>
      <c r="AH8" s="61">
        <v>22</v>
      </c>
      <c r="AI8" s="61">
        <v>60</v>
      </c>
      <c r="AJ8" s="61">
        <v>57</v>
      </c>
      <c r="AK8" s="61">
        <v>14</v>
      </c>
      <c r="AL8" s="61">
        <v>20</v>
      </c>
      <c r="AM8" s="61">
        <v>54</v>
      </c>
      <c r="AN8" s="61">
        <v>46</v>
      </c>
      <c r="AO8" s="61">
        <v>108</v>
      </c>
      <c r="AP8" s="61">
        <v>30</v>
      </c>
      <c r="AQ8" s="61">
        <f t="shared" si="0"/>
        <v>811</v>
      </c>
    </row>
    <row r="9" spans="1:43" x14ac:dyDescent="0.2">
      <c r="A9" t="s">
        <v>203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  <c r="AL9" s="61">
        <v>0</v>
      </c>
      <c r="AM9" s="61">
        <v>0</v>
      </c>
      <c r="AN9" s="61">
        <v>0</v>
      </c>
      <c r="AO9" s="61">
        <v>0</v>
      </c>
      <c r="AP9" s="61">
        <v>0</v>
      </c>
      <c r="AQ9" s="61">
        <f t="shared" si="0"/>
        <v>0</v>
      </c>
    </row>
    <row r="10" spans="1:43" x14ac:dyDescent="0.2">
      <c r="A10" t="s">
        <v>204</v>
      </c>
      <c r="B10" s="61">
        <v>81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8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1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46</v>
      </c>
      <c r="AM10" s="61">
        <v>0</v>
      </c>
      <c r="AN10" s="61">
        <v>28</v>
      </c>
      <c r="AO10" s="61">
        <v>1</v>
      </c>
      <c r="AP10" s="61">
        <v>21</v>
      </c>
      <c r="AQ10" s="61">
        <f t="shared" si="0"/>
        <v>186</v>
      </c>
    </row>
    <row r="11" spans="1:43" x14ac:dyDescent="0.2">
      <c r="A11" t="s">
        <v>205</v>
      </c>
      <c r="B11" s="61">
        <v>344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5</v>
      </c>
      <c r="I11" s="61">
        <v>9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30</v>
      </c>
      <c r="Q11" s="61">
        <v>18</v>
      </c>
      <c r="R11" s="61">
        <v>0</v>
      </c>
      <c r="S11" s="61">
        <v>0</v>
      </c>
      <c r="T11" s="61">
        <v>16</v>
      </c>
      <c r="U11" s="61">
        <v>8</v>
      </c>
      <c r="V11" s="61">
        <v>176</v>
      </c>
      <c r="W11" s="61">
        <v>0</v>
      </c>
      <c r="X11" s="61">
        <v>0</v>
      </c>
      <c r="Y11" s="61">
        <v>2</v>
      </c>
      <c r="Z11" s="61">
        <v>0</v>
      </c>
      <c r="AA11" s="61">
        <v>0</v>
      </c>
      <c r="AB11" s="61">
        <v>36</v>
      </c>
      <c r="AC11" s="61">
        <v>36</v>
      </c>
      <c r="AD11" s="61">
        <v>0</v>
      </c>
      <c r="AE11" s="61">
        <v>0</v>
      </c>
      <c r="AF11" s="61">
        <v>0</v>
      </c>
      <c r="AG11" s="61">
        <v>0</v>
      </c>
      <c r="AH11" s="61">
        <v>13</v>
      </c>
      <c r="AI11" s="61">
        <v>9</v>
      </c>
      <c r="AJ11" s="61">
        <v>3</v>
      </c>
      <c r="AK11" s="61">
        <v>0</v>
      </c>
      <c r="AL11" s="61">
        <v>7</v>
      </c>
      <c r="AM11" s="61">
        <v>0</v>
      </c>
      <c r="AN11" s="61">
        <v>3</v>
      </c>
      <c r="AO11" s="61">
        <v>52</v>
      </c>
      <c r="AP11" s="61">
        <v>0</v>
      </c>
      <c r="AQ11" s="61">
        <f t="shared" si="0"/>
        <v>767</v>
      </c>
    </row>
    <row r="12" spans="1:43" x14ac:dyDescent="0.2">
      <c r="A12" s="75" t="s">
        <v>342</v>
      </c>
      <c r="B12" s="74">
        <f>SUM(B5:B11)</f>
        <v>5060</v>
      </c>
      <c r="C12" s="74">
        <f t="shared" ref="C12:AQ12" si="1">SUM(C5:C11)</f>
        <v>412</v>
      </c>
      <c r="D12" s="74">
        <f t="shared" si="1"/>
        <v>153</v>
      </c>
      <c r="E12" s="74">
        <f t="shared" si="1"/>
        <v>19</v>
      </c>
      <c r="F12" s="74">
        <f t="shared" si="1"/>
        <v>38</v>
      </c>
      <c r="G12" s="74">
        <f t="shared" si="1"/>
        <v>141</v>
      </c>
      <c r="H12" s="74">
        <f t="shared" si="1"/>
        <v>24</v>
      </c>
      <c r="I12" s="74">
        <f t="shared" si="1"/>
        <v>195</v>
      </c>
      <c r="J12" s="74">
        <f t="shared" si="1"/>
        <v>30</v>
      </c>
      <c r="K12" s="74">
        <f t="shared" si="1"/>
        <v>311</v>
      </c>
      <c r="L12" s="74">
        <f t="shared" si="1"/>
        <v>124</v>
      </c>
      <c r="M12" s="74">
        <f t="shared" si="1"/>
        <v>52</v>
      </c>
      <c r="N12" s="74">
        <f t="shared" si="1"/>
        <v>0</v>
      </c>
      <c r="O12" s="74">
        <f t="shared" si="1"/>
        <v>0</v>
      </c>
      <c r="P12" s="74">
        <f t="shared" si="1"/>
        <v>101</v>
      </c>
      <c r="Q12" s="74">
        <f t="shared" si="1"/>
        <v>76</v>
      </c>
      <c r="R12" s="74">
        <f t="shared" si="1"/>
        <v>74</v>
      </c>
      <c r="S12" s="74">
        <f t="shared" si="1"/>
        <v>35</v>
      </c>
      <c r="T12" s="74">
        <f t="shared" si="1"/>
        <v>207</v>
      </c>
      <c r="U12" s="74">
        <f>SUM(U5:U11)</f>
        <v>41</v>
      </c>
      <c r="V12" s="74">
        <f t="shared" si="1"/>
        <v>1291</v>
      </c>
      <c r="W12" s="74">
        <f t="shared" si="1"/>
        <v>49</v>
      </c>
      <c r="X12" s="74">
        <f t="shared" si="1"/>
        <v>3</v>
      </c>
      <c r="Y12" s="74">
        <f t="shared" si="1"/>
        <v>7</v>
      </c>
      <c r="Z12" s="74">
        <f t="shared" si="1"/>
        <v>103</v>
      </c>
      <c r="AA12" s="74">
        <f t="shared" si="1"/>
        <v>36</v>
      </c>
      <c r="AB12" s="74">
        <f t="shared" si="1"/>
        <v>307</v>
      </c>
      <c r="AC12" s="74">
        <f t="shared" si="1"/>
        <v>84</v>
      </c>
      <c r="AD12" s="74">
        <f t="shared" si="1"/>
        <v>22</v>
      </c>
      <c r="AE12" s="74">
        <f t="shared" si="1"/>
        <v>6</v>
      </c>
      <c r="AF12" s="74">
        <f t="shared" si="1"/>
        <v>73.5</v>
      </c>
      <c r="AG12" s="74">
        <f t="shared" si="1"/>
        <v>1138</v>
      </c>
      <c r="AH12" s="74">
        <f t="shared" si="1"/>
        <v>219</v>
      </c>
      <c r="AI12" s="74">
        <f t="shared" si="1"/>
        <v>121</v>
      </c>
      <c r="AJ12" s="74">
        <f t="shared" si="1"/>
        <v>340</v>
      </c>
      <c r="AK12" s="74">
        <f t="shared" si="1"/>
        <v>254</v>
      </c>
      <c r="AL12" s="74">
        <f t="shared" si="1"/>
        <v>125</v>
      </c>
      <c r="AM12" s="74">
        <f t="shared" si="1"/>
        <v>92</v>
      </c>
      <c r="AN12" s="74">
        <f t="shared" si="1"/>
        <v>651</v>
      </c>
      <c r="AO12" s="74">
        <f t="shared" si="1"/>
        <v>457</v>
      </c>
      <c r="AP12" s="74">
        <f t="shared" si="1"/>
        <v>193</v>
      </c>
      <c r="AQ12" s="74">
        <f t="shared" si="1"/>
        <v>12664.5</v>
      </c>
    </row>
    <row r="15" spans="1:43" x14ac:dyDescent="0.2">
      <c r="A15" s="111" t="s">
        <v>480</v>
      </c>
      <c r="AP15" t="s">
        <v>359</v>
      </c>
    </row>
    <row r="16" spans="1:43" x14ac:dyDescent="0.2">
      <c r="A16" s="45"/>
      <c r="B16" s="45">
        <v>1</v>
      </c>
      <c r="C16" s="45">
        <v>2</v>
      </c>
      <c r="D16" s="45">
        <v>3</v>
      </c>
      <c r="E16" s="45">
        <v>4</v>
      </c>
      <c r="F16" s="45">
        <v>5</v>
      </c>
      <c r="G16" s="45">
        <v>6</v>
      </c>
      <c r="H16" s="45">
        <v>7</v>
      </c>
      <c r="I16" s="45">
        <v>8</v>
      </c>
      <c r="J16" s="45">
        <v>9</v>
      </c>
      <c r="K16" s="45">
        <v>10</v>
      </c>
      <c r="L16" s="45">
        <v>11</v>
      </c>
      <c r="M16" s="45">
        <v>12</v>
      </c>
      <c r="N16" s="45">
        <v>13</v>
      </c>
      <c r="O16" s="45">
        <v>14</v>
      </c>
      <c r="P16" s="45">
        <v>15</v>
      </c>
      <c r="Q16" s="45">
        <v>16</v>
      </c>
      <c r="R16" s="45">
        <v>17</v>
      </c>
      <c r="S16" s="45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5">
        <v>32</v>
      </c>
      <c r="AH16" s="45">
        <v>33</v>
      </c>
      <c r="AI16" s="45">
        <v>34</v>
      </c>
      <c r="AJ16" s="45">
        <v>35</v>
      </c>
      <c r="AK16" s="45">
        <v>36</v>
      </c>
      <c r="AL16" s="45">
        <v>37</v>
      </c>
      <c r="AM16" s="45">
        <v>38</v>
      </c>
      <c r="AN16" s="45">
        <v>39</v>
      </c>
      <c r="AO16" s="45">
        <v>40</v>
      </c>
      <c r="AP16" s="45">
        <v>41</v>
      </c>
      <c r="AQ16" s="45"/>
    </row>
    <row r="17" spans="1:43" x14ac:dyDescent="0.2">
      <c r="A17" s="56"/>
      <c r="B17" s="56" t="s">
        <v>51</v>
      </c>
      <c r="C17" s="56" t="s">
        <v>47</v>
      </c>
      <c r="D17" s="56" t="s">
        <v>47</v>
      </c>
      <c r="E17" s="56" t="s">
        <v>47</v>
      </c>
      <c r="F17" s="56" t="s">
        <v>41</v>
      </c>
      <c r="G17" s="56" t="s">
        <v>41</v>
      </c>
      <c r="H17" s="56" t="s">
        <v>41</v>
      </c>
      <c r="I17" s="56" t="s">
        <v>41</v>
      </c>
      <c r="J17" s="56" t="s">
        <v>41</v>
      </c>
      <c r="K17" s="56" t="s">
        <v>35</v>
      </c>
      <c r="L17" s="56" t="s">
        <v>35</v>
      </c>
      <c r="M17" s="56" t="s">
        <v>35</v>
      </c>
      <c r="N17" s="56" t="s">
        <v>35</v>
      </c>
      <c r="O17" s="56" t="s">
        <v>35</v>
      </c>
      <c r="P17" s="56" t="s">
        <v>28</v>
      </c>
      <c r="Q17" s="56" t="s">
        <v>28</v>
      </c>
      <c r="R17" s="56" t="s">
        <v>28</v>
      </c>
      <c r="S17" s="56" t="s">
        <v>28</v>
      </c>
      <c r="T17" s="56" t="s">
        <v>28</v>
      </c>
      <c r="U17" s="56" t="s">
        <v>28</v>
      </c>
      <c r="V17" s="56" t="s">
        <v>23</v>
      </c>
      <c r="W17" s="56" t="s">
        <v>23</v>
      </c>
      <c r="X17" s="56" t="s">
        <v>23</v>
      </c>
      <c r="Y17" s="56" t="s">
        <v>23</v>
      </c>
      <c r="Z17" s="56" t="s">
        <v>15</v>
      </c>
      <c r="AA17" s="56" t="s">
        <v>15</v>
      </c>
      <c r="AB17" s="56" t="s">
        <v>15</v>
      </c>
      <c r="AC17" s="56" t="s">
        <v>15</v>
      </c>
      <c r="AD17" s="56" t="s">
        <v>15</v>
      </c>
      <c r="AE17" s="56" t="s">
        <v>15</v>
      </c>
      <c r="AF17" s="56" t="s">
        <v>15</v>
      </c>
      <c r="AG17" s="56" t="s">
        <v>9</v>
      </c>
      <c r="AH17" s="56" t="s">
        <v>9</v>
      </c>
      <c r="AI17" s="56" t="s">
        <v>9</v>
      </c>
      <c r="AJ17" s="56" t="s">
        <v>9</v>
      </c>
      <c r="AK17" s="56" t="s">
        <v>9</v>
      </c>
      <c r="AL17" s="56" t="s">
        <v>6</v>
      </c>
      <c r="AM17" s="56" t="s">
        <v>6</v>
      </c>
      <c r="AN17" s="56" t="s">
        <v>2</v>
      </c>
      <c r="AO17" s="56" t="s">
        <v>2</v>
      </c>
      <c r="AP17" s="56" t="s">
        <v>2</v>
      </c>
      <c r="AQ17" s="80" t="s">
        <v>265</v>
      </c>
    </row>
    <row r="18" spans="1:43" x14ac:dyDescent="0.2">
      <c r="A18" s="78"/>
      <c r="B18" s="78" t="s">
        <v>50</v>
      </c>
      <c r="C18" s="78" t="s">
        <v>49</v>
      </c>
      <c r="D18" s="78" t="s">
        <v>48</v>
      </c>
      <c r="E18" s="78" t="s">
        <v>46</v>
      </c>
      <c r="F18" s="78" t="s">
        <v>45</v>
      </c>
      <c r="G18" s="78" t="s">
        <v>44</v>
      </c>
      <c r="H18" s="78" t="s">
        <v>43</v>
      </c>
      <c r="I18" s="78" t="s">
        <v>42</v>
      </c>
      <c r="J18" s="78" t="s">
        <v>40</v>
      </c>
      <c r="K18" s="78" t="s">
        <v>39</v>
      </c>
      <c r="L18" s="78" t="s">
        <v>38</v>
      </c>
      <c r="M18" s="78" t="s">
        <v>37</v>
      </c>
      <c r="N18" s="78" t="s">
        <v>36</v>
      </c>
      <c r="O18" s="78" t="s">
        <v>34</v>
      </c>
      <c r="P18" s="78" t="s">
        <v>33</v>
      </c>
      <c r="Q18" s="78" t="s">
        <v>32</v>
      </c>
      <c r="R18" s="78" t="s">
        <v>31</v>
      </c>
      <c r="S18" s="78" t="s">
        <v>30</v>
      </c>
      <c r="T18" s="78" t="s">
        <v>29</v>
      </c>
      <c r="U18" s="78" t="s">
        <v>27</v>
      </c>
      <c r="V18" s="78" t="s">
        <v>26</v>
      </c>
      <c r="W18" s="78" t="s">
        <v>25</v>
      </c>
      <c r="X18" s="78" t="s">
        <v>24</v>
      </c>
      <c r="Y18" s="78" t="s">
        <v>22</v>
      </c>
      <c r="Z18" s="78" t="s">
        <v>21</v>
      </c>
      <c r="AA18" s="78" t="s">
        <v>20</v>
      </c>
      <c r="AB18" s="78" t="s">
        <v>19</v>
      </c>
      <c r="AC18" s="78" t="s">
        <v>18</v>
      </c>
      <c r="AD18" s="78" t="s">
        <v>17</v>
      </c>
      <c r="AE18" s="78" t="s">
        <v>16</v>
      </c>
      <c r="AF18" s="78" t="s">
        <v>14</v>
      </c>
      <c r="AG18" s="78" t="s">
        <v>13</v>
      </c>
      <c r="AH18" s="78" t="s">
        <v>12</v>
      </c>
      <c r="AI18" s="78" t="s">
        <v>11</v>
      </c>
      <c r="AJ18" s="78" t="s">
        <v>10</v>
      </c>
      <c r="AK18" s="78" t="s">
        <v>8</v>
      </c>
      <c r="AL18" s="78" t="s">
        <v>7</v>
      </c>
      <c r="AM18" s="78" t="s">
        <v>5</v>
      </c>
      <c r="AN18" s="78" t="s">
        <v>4</v>
      </c>
      <c r="AO18" s="78" t="s">
        <v>3</v>
      </c>
      <c r="AP18" s="78" t="s">
        <v>1</v>
      </c>
      <c r="AQ18" s="78"/>
    </row>
    <row r="19" spans="1:43" x14ac:dyDescent="0.2">
      <c r="A19" t="s">
        <v>199</v>
      </c>
      <c r="B19" s="61">
        <v>3354</v>
      </c>
      <c r="C19" s="61">
        <v>440</v>
      </c>
      <c r="D19" s="61">
        <v>146</v>
      </c>
      <c r="E19" s="61">
        <v>17</v>
      </c>
      <c r="F19" s="61">
        <v>37</v>
      </c>
      <c r="G19" s="61">
        <v>114</v>
      </c>
      <c r="H19" s="61">
        <v>0</v>
      </c>
      <c r="I19" s="61">
        <v>154</v>
      </c>
      <c r="J19" s="61">
        <v>0</v>
      </c>
      <c r="K19" s="61">
        <v>296</v>
      </c>
      <c r="L19" s="61">
        <v>102</v>
      </c>
      <c r="M19" s="61">
        <v>52</v>
      </c>
      <c r="N19" s="61">
        <v>0</v>
      </c>
      <c r="O19" s="61">
        <v>0</v>
      </c>
      <c r="P19" s="61">
        <v>46</v>
      </c>
      <c r="Q19" s="61">
        <v>98</v>
      </c>
      <c r="R19" s="61">
        <v>73</v>
      </c>
      <c r="S19" s="61">
        <v>11</v>
      </c>
      <c r="T19" s="61">
        <v>129</v>
      </c>
      <c r="U19" s="61">
        <v>0</v>
      </c>
      <c r="V19" s="61">
        <v>753</v>
      </c>
      <c r="W19" s="61">
        <v>15</v>
      </c>
      <c r="X19" s="61">
        <v>0</v>
      </c>
      <c r="Y19" s="61">
        <v>0</v>
      </c>
      <c r="Z19" s="61">
        <v>98</v>
      </c>
      <c r="AA19" s="61">
        <v>23</v>
      </c>
      <c r="AB19" s="61">
        <v>123</v>
      </c>
      <c r="AC19" s="61">
        <v>11</v>
      </c>
      <c r="AD19" s="61">
        <v>16</v>
      </c>
      <c r="AE19" s="61">
        <v>0</v>
      </c>
      <c r="AF19" s="61">
        <v>36</v>
      </c>
      <c r="AG19" s="61">
        <v>115</v>
      </c>
      <c r="AH19" s="61">
        <v>11</v>
      </c>
      <c r="AI19" s="61">
        <v>33</v>
      </c>
      <c r="AJ19" s="61">
        <v>6</v>
      </c>
      <c r="AK19" s="61">
        <v>0</v>
      </c>
      <c r="AL19" s="61">
        <v>16</v>
      </c>
      <c r="AM19" s="61">
        <v>34</v>
      </c>
      <c r="AN19" s="61">
        <v>106</v>
      </c>
      <c r="AO19" s="61">
        <v>204</v>
      </c>
      <c r="AP19" s="61">
        <v>117</v>
      </c>
      <c r="AQ19" s="61">
        <f t="shared" ref="AQ19:AQ25" si="2">SUM(B19:AP19)</f>
        <v>6786</v>
      </c>
    </row>
    <row r="20" spans="1:43" x14ac:dyDescent="0.2">
      <c r="A20" t="s">
        <v>200</v>
      </c>
      <c r="B20" s="61">
        <v>1333</v>
      </c>
      <c r="C20" s="61">
        <v>0</v>
      </c>
      <c r="D20" s="61">
        <v>5</v>
      </c>
      <c r="E20" s="61">
        <v>0</v>
      </c>
      <c r="F20" s="61">
        <v>0</v>
      </c>
      <c r="G20" s="61">
        <v>26</v>
      </c>
      <c r="H20" s="61">
        <v>18</v>
      </c>
      <c r="I20" s="61">
        <v>1</v>
      </c>
      <c r="J20" s="61">
        <v>13</v>
      </c>
      <c r="K20" s="61">
        <v>15</v>
      </c>
      <c r="L20" s="61">
        <v>4</v>
      </c>
      <c r="M20" s="61">
        <v>2</v>
      </c>
      <c r="N20" s="61">
        <v>0</v>
      </c>
      <c r="O20" s="61">
        <v>0</v>
      </c>
      <c r="P20" s="61">
        <v>4</v>
      </c>
      <c r="Q20" s="61">
        <v>4</v>
      </c>
      <c r="R20" s="61">
        <v>0</v>
      </c>
      <c r="S20" s="61">
        <v>0</v>
      </c>
      <c r="T20" s="61">
        <v>15</v>
      </c>
      <c r="U20" s="61">
        <v>3</v>
      </c>
      <c r="V20" s="61">
        <v>198</v>
      </c>
      <c r="W20" s="61">
        <v>4</v>
      </c>
      <c r="X20" s="61">
        <v>0</v>
      </c>
      <c r="Y20" s="61">
        <v>2</v>
      </c>
      <c r="Z20" s="61">
        <v>9</v>
      </c>
      <c r="AA20" s="61">
        <v>23</v>
      </c>
      <c r="AB20" s="61">
        <v>123</v>
      </c>
      <c r="AC20" s="61">
        <v>15</v>
      </c>
      <c r="AD20" s="61">
        <v>4</v>
      </c>
      <c r="AE20" s="61">
        <v>0</v>
      </c>
      <c r="AF20" s="61">
        <v>1</v>
      </c>
      <c r="AG20" s="61">
        <v>722</v>
      </c>
      <c r="AH20" s="61">
        <v>1</v>
      </c>
      <c r="AI20" s="61">
        <v>15</v>
      </c>
      <c r="AJ20" s="61">
        <v>93</v>
      </c>
      <c r="AK20" s="61">
        <v>210</v>
      </c>
      <c r="AL20" s="61">
        <v>28</v>
      </c>
      <c r="AM20" s="61">
        <v>4</v>
      </c>
      <c r="AN20" s="61">
        <v>465</v>
      </c>
      <c r="AO20" s="61">
        <v>63</v>
      </c>
      <c r="AP20" s="61">
        <v>13</v>
      </c>
      <c r="AQ20" s="61">
        <f t="shared" si="2"/>
        <v>3436</v>
      </c>
    </row>
    <row r="21" spans="1:43" x14ac:dyDescent="0.2">
      <c r="A21" t="s">
        <v>201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4</v>
      </c>
      <c r="H21" s="61">
        <v>0</v>
      </c>
      <c r="I21" s="61">
        <v>0</v>
      </c>
      <c r="J21" s="61">
        <v>1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413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1</v>
      </c>
      <c r="AC21" s="61">
        <v>1</v>
      </c>
      <c r="AD21" s="61">
        <v>0</v>
      </c>
      <c r="AE21" s="61">
        <v>0</v>
      </c>
      <c r="AF21" s="61">
        <v>2</v>
      </c>
      <c r="AG21" s="61">
        <v>255</v>
      </c>
      <c r="AH21" s="61">
        <v>179</v>
      </c>
      <c r="AI21" s="61">
        <v>3</v>
      </c>
      <c r="AJ21" s="61">
        <v>175</v>
      </c>
      <c r="AK21" s="61">
        <v>33</v>
      </c>
      <c r="AL21" s="61">
        <v>14</v>
      </c>
      <c r="AM21" s="413">
        <v>0</v>
      </c>
      <c r="AN21" s="61">
        <v>9</v>
      </c>
      <c r="AO21" s="61">
        <v>8</v>
      </c>
      <c r="AP21" s="61">
        <v>6</v>
      </c>
      <c r="AQ21" s="61">
        <f t="shared" si="2"/>
        <v>691</v>
      </c>
    </row>
    <row r="22" spans="1:43" x14ac:dyDescent="0.2">
      <c r="A22" t="s">
        <v>202</v>
      </c>
      <c r="B22" s="61">
        <v>83</v>
      </c>
      <c r="C22" s="61">
        <v>0</v>
      </c>
      <c r="D22" s="61">
        <v>12</v>
      </c>
      <c r="E22" s="61">
        <v>0</v>
      </c>
      <c r="F22" s="61">
        <v>1</v>
      </c>
      <c r="G22" s="61">
        <v>0</v>
      </c>
      <c r="H22" s="61">
        <v>0</v>
      </c>
      <c r="I22" s="61">
        <v>10</v>
      </c>
      <c r="J22" s="61">
        <v>9</v>
      </c>
      <c r="K22" s="61">
        <v>0</v>
      </c>
      <c r="L22" s="61">
        <v>16</v>
      </c>
      <c r="M22" s="61">
        <v>0</v>
      </c>
      <c r="N22" s="61">
        <v>0</v>
      </c>
      <c r="O22" s="61">
        <v>0</v>
      </c>
      <c r="P22" s="61">
        <v>15</v>
      </c>
      <c r="Q22" s="61">
        <v>41</v>
      </c>
      <c r="R22" s="61">
        <v>0</v>
      </c>
      <c r="S22" s="61">
        <v>14</v>
      </c>
      <c r="T22" s="61">
        <v>38</v>
      </c>
      <c r="U22" s="61">
        <v>28</v>
      </c>
      <c r="V22" s="61">
        <v>0</v>
      </c>
      <c r="W22" s="61">
        <v>31</v>
      </c>
      <c r="X22" s="61">
        <v>3</v>
      </c>
      <c r="Y22" s="61">
        <v>3</v>
      </c>
      <c r="Z22" s="61">
        <v>11</v>
      </c>
      <c r="AA22" s="61">
        <v>0</v>
      </c>
      <c r="AB22" s="61">
        <v>12</v>
      </c>
      <c r="AC22" s="61">
        <v>17</v>
      </c>
      <c r="AD22" s="61">
        <v>0</v>
      </c>
      <c r="AE22" s="61">
        <v>6</v>
      </c>
      <c r="AF22" s="413">
        <v>34</v>
      </c>
      <c r="AG22" s="61">
        <v>42</v>
      </c>
      <c r="AH22" s="61">
        <v>22</v>
      </c>
      <c r="AI22" s="61">
        <v>60</v>
      </c>
      <c r="AJ22" s="61">
        <v>56</v>
      </c>
      <c r="AK22" s="61">
        <v>12</v>
      </c>
      <c r="AL22" s="61">
        <v>20</v>
      </c>
      <c r="AM22" s="413">
        <v>60</v>
      </c>
      <c r="AN22" s="61">
        <v>52</v>
      </c>
      <c r="AO22" s="61">
        <v>126</v>
      </c>
      <c r="AP22" s="61">
        <v>41</v>
      </c>
      <c r="AQ22" s="61">
        <f t="shared" si="2"/>
        <v>875</v>
      </c>
    </row>
    <row r="23" spans="1:43" x14ac:dyDescent="0.2">
      <c r="A23" t="s">
        <v>203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f t="shared" si="2"/>
        <v>0</v>
      </c>
    </row>
    <row r="24" spans="1:43" x14ac:dyDescent="0.2">
      <c r="A24" t="s">
        <v>204</v>
      </c>
      <c r="B24" s="61">
        <v>114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8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1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47</v>
      </c>
      <c r="AM24" s="61">
        <v>0</v>
      </c>
      <c r="AN24" s="61">
        <v>28</v>
      </c>
      <c r="AO24" s="61">
        <v>1</v>
      </c>
      <c r="AP24" s="61">
        <v>22</v>
      </c>
      <c r="AQ24" s="61">
        <f t="shared" si="2"/>
        <v>221</v>
      </c>
    </row>
    <row r="25" spans="1:43" x14ac:dyDescent="0.2">
      <c r="A25" t="s">
        <v>205</v>
      </c>
      <c r="B25" s="61">
        <v>476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6</v>
      </c>
      <c r="I25" s="61">
        <v>16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24</v>
      </c>
      <c r="Q25" s="61">
        <v>18</v>
      </c>
      <c r="R25" s="61">
        <v>0</v>
      </c>
      <c r="S25" s="61">
        <v>0</v>
      </c>
      <c r="T25" s="61">
        <v>12</v>
      </c>
      <c r="U25" s="61">
        <v>7</v>
      </c>
      <c r="V25" s="61">
        <v>86</v>
      </c>
      <c r="W25" s="61">
        <v>0</v>
      </c>
      <c r="X25" s="61">
        <v>0</v>
      </c>
      <c r="Y25" s="61">
        <v>2</v>
      </c>
      <c r="Z25" s="61">
        <v>0</v>
      </c>
      <c r="AA25" s="61">
        <v>0</v>
      </c>
      <c r="AB25" s="61">
        <v>36</v>
      </c>
      <c r="AC25" s="61">
        <v>32</v>
      </c>
      <c r="AD25" s="61">
        <v>0</v>
      </c>
      <c r="AE25" s="61">
        <v>0</v>
      </c>
      <c r="AF25" s="61">
        <v>0</v>
      </c>
      <c r="AG25" s="61">
        <v>0</v>
      </c>
      <c r="AH25" s="61">
        <v>14</v>
      </c>
      <c r="AI25" s="61">
        <v>6</v>
      </c>
      <c r="AJ25" s="61">
        <v>3</v>
      </c>
      <c r="AK25" s="61">
        <v>0</v>
      </c>
      <c r="AL25" s="61">
        <v>6</v>
      </c>
      <c r="AM25" s="61">
        <v>0</v>
      </c>
      <c r="AN25" s="61">
        <v>3</v>
      </c>
      <c r="AO25" s="61">
        <v>53</v>
      </c>
      <c r="AP25" s="61">
        <v>0</v>
      </c>
      <c r="AQ25" s="61">
        <f t="shared" si="2"/>
        <v>800</v>
      </c>
    </row>
    <row r="26" spans="1:43" x14ac:dyDescent="0.2">
      <c r="A26" s="75" t="s">
        <v>342</v>
      </c>
      <c r="B26" s="74">
        <f t="shared" ref="B26:AQ26" si="3">SUM(B19:B25)</f>
        <v>5360</v>
      </c>
      <c r="C26" s="74">
        <f t="shared" si="3"/>
        <v>440</v>
      </c>
      <c r="D26" s="74">
        <f t="shared" si="3"/>
        <v>163</v>
      </c>
      <c r="E26" s="74">
        <f t="shared" si="3"/>
        <v>17</v>
      </c>
      <c r="F26" s="74">
        <f t="shared" si="3"/>
        <v>38</v>
      </c>
      <c r="G26" s="74">
        <f t="shared" si="3"/>
        <v>144</v>
      </c>
      <c r="H26" s="74">
        <f t="shared" si="3"/>
        <v>24</v>
      </c>
      <c r="I26" s="74">
        <f t="shared" si="3"/>
        <v>181</v>
      </c>
      <c r="J26" s="74">
        <f t="shared" si="3"/>
        <v>31</v>
      </c>
      <c r="K26" s="74">
        <f t="shared" si="3"/>
        <v>311</v>
      </c>
      <c r="L26" s="74">
        <f t="shared" si="3"/>
        <v>122</v>
      </c>
      <c r="M26" s="74">
        <f t="shared" si="3"/>
        <v>54</v>
      </c>
      <c r="N26" s="74">
        <f t="shared" si="3"/>
        <v>0</v>
      </c>
      <c r="O26" s="74">
        <f t="shared" si="3"/>
        <v>0</v>
      </c>
      <c r="P26" s="74">
        <f t="shared" si="3"/>
        <v>89</v>
      </c>
      <c r="Q26" s="74">
        <f t="shared" si="3"/>
        <v>161</v>
      </c>
      <c r="R26" s="74">
        <f t="shared" si="3"/>
        <v>73</v>
      </c>
      <c r="S26" s="74">
        <f t="shared" si="3"/>
        <v>25</v>
      </c>
      <c r="T26" s="74">
        <f t="shared" si="3"/>
        <v>194</v>
      </c>
      <c r="U26" s="74">
        <f t="shared" si="3"/>
        <v>38</v>
      </c>
      <c r="V26" s="74">
        <f t="shared" si="3"/>
        <v>1037</v>
      </c>
      <c r="W26" s="74">
        <f t="shared" si="3"/>
        <v>50</v>
      </c>
      <c r="X26" s="74">
        <f t="shared" si="3"/>
        <v>3</v>
      </c>
      <c r="Y26" s="74">
        <f t="shared" si="3"/>
        <v>7</v>
      </c>
      <c r="Z26" s="74">
        <f t="shared" si="3"/>
        <v>118</v>
      </c>
      <c r="AA26" s="74">
        <f t="shared" si="3"/>
        <v>46</v>
      </c>
      <c r="AB26" s="74">
        <f t="shared" si="3"/>
        <v>295</v>
      </c>
      <c r="AC26" s="74">
        <f t="shared" si="3"/>
        <v>77</v>
      </c>
      <c r="AD26" s="74">
        <f t="shared" si="3"/>
        <v>20</v>
      </c>
      <c r="AE26" s="74">
        <f t="shared" si="3"/>
        <v>6</v>
      </c>
      <c r="AF26" s="74">
        <f t="shared" si="3"/>
        <v>73</v>
      </c>
      <c r="AG26" s="74">
        <f t="shared" si="3"/>
        <v>1134</v>
      </c>
      <c r="AH26" s="74">
        <f t="shared" si="3"/>
        <v>227</v>
      </c>
      <c r="AI26" s="74">
        <f t="shared" si="3"/>
        <v>117</v>
      </c>
      <c r="AJ26" s="74">
        <f t="shared" si="3"/>
        <v>333</v>
      </c>
      <c r="AK26" s="74">
        <f t="shared" si="3"/>
        <v>255</v>
      </c>
      <c r="AL26" s="74">
        <f t="shared" si="3"/>
        <v>131</v>
      </c>
      <c r="AM26" s="74">
        <f t="shared" si="3"/>
        <v>98</v>
      </c>
      <c r="AN26" s="74">
        <f t="shared" si="3"/>
        <v>663</v>
      </c>
      <c r="AO26" s="74">
        <f t="shared" si="3"/>
        <v>455</v>
      </c>
      <c r="AP26" s="74">
        <f t="shared" si="3"/>
        <v>199</v>
      </c>
      <c r="AQ26" s="74">
        <f t="shared" si="3"/>
        <v>12809</v>
      </c>
    </row>
    <row r="28" spans="1:43" x14ac:dyDescent="0.2">
      <c r="A28" t="s">
        <v>199</v>
      </c>
      <c r="B28" s="156">
        <f t="shared" ref="B28:B35" si="4">B19</f>
        <v>3354</v>
      </c>
      <c r="C28" s="156">
        <f t="shared" ref="C28:C35" si="5">SUM(C19:E19)</f>
        <v>603</v>
      </c>
      <c r="F28" s="156">
        <f t="shared" ref="F28:F35" si="6">SUM(F19:J19)</f>
        <v>305</v>
      </c>
      <c r="K28" s="156">
        <f t="shared" ref="K28:K35" si="7">SUM(K19:O19)</f>
        <v>450</v>
      </c>
      <c r="P28" s="156">
        <f t="shared" ref="P28:P35" si="8">SUM(P19:U19)</f>
        <v>357</v>
      </c>
      <c r="V28" s="156">
        <f t="shared" ref="V28:V35" si="9">SUM(V19:Y19)</f>
        <v>768</v>
      </c>
      <c r="Z28" s="156">
        <f t="shared" ref="Z28:Z35" si="10">SUM(Z19:AF19)</f>
        <v>307</v>
      </c>
      <c r="AG28" s="156">
        <f t="shared" ref="AG28:AG35" si="11">SUM(AG19:AK19)</f>
        <v>165</v>
      </c>
      <c r="AL28" s="156">
        <f t="shared" ref="AL28:AL35" si="12">SUM(AL19:AM19)</f>
        <v>50</v>
      </c>
      <c r="AN28" s="156">
        <f t="shared" ref="AN28:AN35" si="13">SUM(AN19:AP19)</f>
        <v>427</v>
      </c>
    </row>
    <row r="29" spans="1:43" x14ac:dyDescent="0.2">
      <c r="A29" t="s">
        <v>200</v>
      </c>
      <c r="B29" s="156">
        <f t="shared" si="4"/>
        <v>1333</v>
      </c>
      <c r="C29" s="156">
        <f t="shared" si="5"/>
        <v>5</v>
      </c>
      <c r="F29" s="156">
        <f t="shared" si="6"/>
        <v>58</v>
      </c>
      <c r="K29" s="156">
        <f t="shared" si="7"/>
        <v>21</v>
      </c>
      <c r="P29" s="156">
        <f t="shared" si="8"/>
        <v>26</v>
      </c>
      <c r="V29" s="156">
        <f t="shared" si="9"/>
        <v>204</v>
      </c>
      <c r="Z29" s="156">
        <f t="shared" si="10"/>
        <v>175</v>
      </c>
      <c r="AG29" s="156">
        <f t="shared" si="11"/>
        <v>1041</v>
      </c>
      <c r="AL29" s="156">
        <f t="shared" si="12"/>
        <v>32</v>
      </c>
      <c r="AN29" s="156">
        <f t="shared" si="13"/>
        <v>541</v>
      </c>
    </row>
    <row r="30" spans="1:43" x14ac:dyDescent="0.2">
      <c r="A30" t="s">
        <v>201</v>
      </c>
      <c r="B30" s="156">
        <f t="shared" si="4"/>
        <v>0</v>
      </c>
      <c r="C30" s="156">
        <f t="shared" si="5"/>
        <v>0</v>
      </c>
      <c r="F30" s="156">
        <f t="shared" si="6"/>
        <v>5</v>
      </c>
      <c r="K30" s="156">
        <f t="shared" si="7"/>
        <v>0</v>
      </c>
      <c r="P30" s="156">
        <f t="shared" si="8"/>
        <v>0</v>
      </c>
      <c r="V30" s="156">
        <f t="shared" si="9"/>
        <v>0</v>
      </c>
      <c r="Z30" s="156">
        <f t="shared" si="10"/>
        <v>4</v>
      </c>
      <c r="AG30" s="156">
        <f t="shared" si="11"/>
        <v>645</v>
      </c>
      <c r="AL30" s="156">
        <f t="shared" si="12"/>
        <v>14</v>
      </c>
      <c r="AN30" s="156">
        <f t="shared" si="13"/>
        <v>23</v>
      </c>
    </row>
    <row r="31" spans="1:43" x14ac:dyDescent="0.2">
      <c r="A31" t="s">
        <v>202</v>
      </c>
      <c r="B31" s="156">
        <f t="shared" si="4"/>
        <v>83</v>
      </c>
      <c r="C31" s="156">
        <f t="shared" si="5"/>
        <v>12</v>
      </c>
      <c r="F31" s="156">
        <f t="shared" si="6"/>
        <v>20</v>
      </c>
      <c r="K31" s="156">
        <f t="shared" si="7"/>
        <v>16</v>
      </c>
      <c r="P31" s="156">
        <f t="shared" si="8"/>
        <v>136</v>
      </c>
      <c r="V31" s="156">
        <f t="shared" si="9"/>
        <v>37</v>
      </c>
      <c r="Z31" s="156">
        <f t="shared" si="10"/>
        <v>80</v>
      </c>
      <c r="AG31" s="156">
        <f t="shared" si="11"/>
        <v>192</v>
      </c>
      <c r="AL31" s="156">
        <f t="shared" si="12"/>
        <v>80</v>
      </c>
      <c r="AN31" s="156">
        <f t="shared" si="13"/>
        <v>219</v>
      </c>
    </row>
    <row r="32" spans="1:43" x14ac:dyDescent="0.2">
      <c r="A32" t="s">
        <v>203</v>
      </c>
      <c r="B32" s="156">
        <f t="shared" si="4"/>
        <v>0</v>
      </c>
      <c r="C32" s="156">
        <f t="shared" si="5"/>
        <v>0</v>
      </c>
      <c r="F32" s="156">
        <f t="shared" si="6"/>
        <v>0</v>
      </c>
      <c r="K32" s="156">
        <f t="shared" si="7"/>
        <v>0</v>
      </c>
      <c r="P32" s="156">
        <f t="shared" si="8"/>
        <v>0</v>
      </c>
      <c r="V32" s="156">
        <f t="shared" si="9"/>
        <v>0</v>
      </c>
      <c r="Z32" s="156">
        <f t="shared" si="10"/>
        <v>0</v>
      </c>
      <c r="AG32" s="156">
        <f t="shared" si="11"/>
        <v>0</v>
      </c>
      <c r="AL32" s="156">
        <f t="shared" si="12"/>
        <v>0</v>
      </c>
      <c r="AN32" s="156">
        <f t="shared" si="13"/>
        <v>0</v>
      </c>
    </row>
    <row r="33" spans="1:43" x14ac:dyDescent="0.2">
      <c r="A33" t="s">
        <v>204</v>
      </c>
      <c r="B33" s="156">
        <f t="shared" si="4"/>
        <v>114</v>
      </c>
      <c r="C33" s="156">
        <f t="shared" si="5"/>
        <v>0</v>
      </c>
      <c r="F33" s="156">
        <f t="shared" si="6"/>
        <v>8</v>
      </c>
      <c r="K33" s="156">
        <f t="shared" si="7"/>
        <v>0</v>
      </c>
      <c r="P33" s="156">
        <f t="shared" si="8"/>
        <v>0</v>
      </c>
      <c r="V33" s="156">
        <f t="shared" si="9"/>
        <v>0</v>
      </c>
      <c r="Z33" s="156">
        <f t="shared" si="10"/>
        <v>1</v>
      </c>
      <c r="AG33" s="156">
        <f t="shared" si="11"/>
        <v>0</v>
      </c>
      <c r="AL33" s="156">
        <f t="shared" si="12"/>
        <v>47</v>
      </c>
      <c r="AN33" s="156">
        <f t="shared" si="13"/>
        <v>51</v>
      </c>
    </row>
    <row r="34" spans="1:43" x14ac:dyDescent="0.2">
      <c r="A34" t="s">
        <v>205</v>
      </c>
      <c r="B34" s="156">
        <f t="shared" si="4"/>
        <v>476</v>
      </c>
      <c r="C34" s="156">
        <f t="shared" si="5"/>
        <v>0</v>
      </c>
      <c r="F34" s="156">
        <f t="shared" si="6"/>
        <v>22</v>
      </c>
      <c r="K34" s="156">
        <f t="shared" si="7"/>
        <v>0</v>
      </c>
      <c r="P34" s="156">
        <f t="shared" si="8"/>
        <v>61</v>
      </c>
      <c r="V34" s="156">
        <f t="shared" si="9"/>
        <v>88</v>
      </c>
      <c r="Z34" s="156">
        <f t="shared" si="10"/>
        <v>68</v>
      </c>
      <c r="AG34" s="156">
        <f t="shared" si="11"/>
        <v>23</v>
      </c>
      <c r="AL34" s="156">
        <f t="shared" si="12"/>
        <v>6</v>
      </c>
      <c r="AN34" s="156">
        <f t="shared" si="13"/>
        <v>56</v>
      </c>
    </row>
    <row r="35" spans="1:43" x14ac:dyDescent="0.2">
      <c r="A35" s="75" t="s">
        <v>342</v>
      </c>
      <c r="B35" s="156">
        <f t="shared" si="4"/>
        <v>5360</v>
      </c>
      <c r="C35" s="156">
        <f t="shared" si="5"/>
        <v>620</v>
      </c>
      <c r="F35" s="156">
        <f t="shared" si="6"/>
        <v>418</v>
      </c>
      <c r="K35" s="156">
        <f t="shared" si="7"/>
        <v>487</v>
      </c>
      <c r="P35" s="156">
        <f t="shared" si="8"/>
        <v>580</v>
      </c>
      <c r="V35" s="156">
        <f t="shared" si="9"/>
        <v>1097</v>
      </c>
      <c r="Z35" s="156">
        <f t="shared" si="10"/>
        <v>635</v>
      </c>
      <c r="AG35" s="156">
        <f t="shared" si="11"/>
        <v>2066</v>
      </c>
      <c r="AL35" s="156">
        <f t="shared" si="12"/>
        <v>229</v>
      </c>
      <c r="AN35" s="156">
        <f t="shared" si="13"/>
        <v>1317</v>
      </c>
    </row>
    <row r="38" spans="1:43" x14ac:dyDescent="0.2">
      <c r="A38" s="499" t="s">
        <v>575</v>
      </c>
      <c r="B38" s="63"/>
      <c r="C38" s="63"/>
      <c r="D38" s="63"/>
      <c r="AP38" t="s">
        <v>359</v>
      </c>
    </row>
    <row r="39" spans="1:43" x14ac:dyDescent="0.2">
      <c r="A39" s="45"/>
      <c r="B39" s="45">
        <v>1</v>
      </c>
      <c r="C39" s="45">
        <v>2</v>
      </c>
      <c r="D39" s="45">
        <v>3</v>
      </c>
      <c r="E39" s="45">
        <v>4</v>
      </c>
      <c r="F39" s="45">
        <v>5</v>
      </c>
      <c r="G39" s="45">
        <v>6</v>
      </c>
      <c r="H39" s="45">
        <v>7</v>
      </c>
      <c r="I39" s="45">
        <v>8</v>
      </c>
      <c r="J39" s="45">
        <v>9</v>
      </c>
      <c r="K39" s="45">
        <v>10</v>
      </c>
      <c r="L39" s="45">
        <v>11</v>
      </c>
      <c r="M39" s="45">
        <v>12</v>
      </c>
      <c r="N39" s="45">
        <v>13</v>
      </c>
      <c r="O39" s="45">
        <v>14</v>
      </c>
      <c r="P39" s="45">
        <v>15</v>
      </c>
      <c r="Q39" s="45">
        <v>16</v>
      </c>
      <c r="R39" s="45">
        <v>17</v>
      </c>
      <c r="S39" s="45">
        <v>18</v>
      </c>
      <c r="T39" s="45">
        <v>19</v>
      </c>
      <c r="U39" s="45">
        <v>20</v>
      </c>
      <c r="V39" s="45">
        <v>21</v>
      </c>
      <c r="W39" s="45">
        <v>22</v>
      </c>
      <c r="X39" s="45">
        <v>23</v>
      </c>
      <c r="Y39" s="45">
        <v>24</v>
      </c>
      <c r="Z39" s="45">
        <v>25</v>
      </c>
      <c r="AA39" s="45">
        <v>26</v>
      </c>
      <c r="AB39" s="45">
        <v>27</v>
      </c>
      <c r="AC39" s="45">
        <v>28</v>
      </c>
      <c r="AD39" s="45">
        <v>29</v>
      </c>
      <c r="AE39" s="45">
        <v>30</v>
      </c>
      <c r="AF39" s="45">
        <v>31</v>
      </c>
      <c r="AG39" s="45">
        <v>32</v>
      </c>
      <c r="AH39" s="45">
        <v>33</v>
      </c>
      <c r="AI39" s="45">
        <v>34</v>
      </c>
      <c r="AJ39" s="45">
        <v>35</v>
      </c>
      <c r="AK39" s="45">
        <v>36</v>
      </c>
      <c r="AL39" s="45">
        <v>37</v>
      </c>
      <c r="AM39" s="45">
        <v>38</v>
      </c>
      <c r="AN39" s="45">
        <v>39</v>
      </c>
      <c r="AO39" s="45">
        <v>40</v>
      </c>
      <c r="AP39" s="45">
        <v>41</v>
      </c>
      <c r="AQ39" s="45"/>
    </row>
    <row r="40" spans="1:43" x14ac:dyDescent="0.2">
      <c r="A40" s="56"/>
      <c r="B40" s="56" t="s">
        <v>51</v>
      </c>
      <c r="C40" s="56" t="s">
        <v>47</v>
      </c>
      <c r="D40" s="56" t="s">
        <v>47</v>
      </c>
      <c r="E40" s="56" t="s">
        <v>47</v>
      </c>
      <c r="F40" s="56" t="s">
        <v>41</v>
      </c>
      <c r="G40" s="56" t="s">
        <v>41</v>
      </c>
      <c r="H40" s="56" t="s">
        <v>41</v>
      </c>
      <c r="I40" s="56" t="s">
        <v>41</v>
      </c>
      <c r="J40" s="56" t="s">
        <v>41</v>
      </c>
      <c r="K40" s="56" t="s">
        <v>35</v>
      </c>
      <c r="L40" s="56" t="s">
        <v>35</v>
      </c>
      <c r="M40" s="56" t="s">
        <v>35</v>
      </c>
      <c r="N40" s="56" t="s">
        <v>35</v>
      </c>
      <c r="O40" s="56" t="s">
        <v>35</v>
      </c>
      <c r="P40" s="56" t="s">
        <v>28</v>
      </c>
      <c r="Q40" s="56" t="s">
        <v>28</v>
      </c>
      <c r="R40" s="56" t="s">
        <v>28</v>
      </c>
      <c r="S40" s="56" t="s">
        <v>28</v>
      </c>
      <c r="T40" s="56" t="s">
        <v>28</v>
      </c>
      <c r="U40" s="56" t="s">
        <v>28</v>
      </c>
      <c r="V40" s="56" t="s">
        <v>23</v>
      </c>
      <c r="W40" s="56" t="s">
        <v>23</v>
      </c>
      <c r="X40" s="56" t="s">
        <v>23</v>
      </c>
      <c r="Y40" s="56" t="s">
        <v>23</v>
      </c>
      <c r="Z40" s="56" t="s">
        <v>15</v>
      </c>
      <c r="AA40" s="56" t="s">
        <v>15</v>
      </c>
      <c r="AB40" s="56" t="s">
        <v>15</v>
      </c>
      <c r="AC40" s="56" t="s">
        <v>15</v>
      </c>
      <c r="AD40" s="56" t="s">
        <v>15</v>
      </c>
      <c r="AE40" s="56" t="s">
        <v>15</v>
      </c>
      <c r="AF40" s="56" t="s">
        <v>15</v>
      </c>
      <c r="AG40" s="56" t="s">
        <v>9</v>
      </c>
      <c r="AH40" s="56" t="s">
        <v>9</v>
      </c>
      <c r="AI40" s="56" t="s">
        <v>9</v>
      </c>
      <c r="AJ40" s="56" t="s">
        <v>9</v>
      </c>
      <c r="AK40" s="56" t="s">
        <v>9</v>
      </c>
      <c r="AL40" s="56" t="s">
        <v>6</v>
      </c>
      <c r="AM40" s="56" t="s">
        <v>6</v>
      </c>
      <c r="AN40" s="56" t="s">
        <v>2</v>
      </c>
      <c r="AO40" s="56" t="s">
        <v>2</v>
      </c>
      <c r="AP40" s="56" t="s">
        <v>2</v>
      </c>
      <c r="AQ40" s="80" t="s">
        <v>265</v>
      </c>
    </row>
    <row r="41" spans="1:43" x14ac:dyDescent="0.2">
      <c r="A41" s="78"/>
      <c r="B41" s="78" t="s">
        <v>50</v>
      </c>
      <c r="C41" s="78" t="s">
        <v>49</v>
      </c>
      <c r="D41" s="78" t="s">
        <v>48</v>
      </c>
      <c r="E41" s="78" t="s">
        <v>46</v>
      </c>
      <c r="F41" s="78" t="s">
        <v>45</v>
      </c>
      <c r="G41" s="78" t="s">
        <v>44</v>
      </c>
      <c r="H41" s="78" t="s">
        <v>43</v>
      </c>
      <c r="I41" s="78" t="s">
        <v>42</v>
      </c>
      <c r="J41" s="78" t="s">
        <v>40</v>
      </c>
      <c r="K41" s="78" t="s">
        <v>39</v>
      </c>
      <c r="L41" s="78" t="s">
        <v>38</v>
      </c>
      <c r="M41" s="78" t="s">
        <v>37</v>
      </c>
      <c r="N41" s="78" t="s">
        <v>36</v>
      </c>
      <c r="O41" s="78" t="s">
        <v>34</v>
      </c>
      <c r="P41" s="78" t="s">
        <v>33</v>
      </c>
      <c r="Q41" s="78" t="s">
        <v>32</v>
      </c>
      <c r="R41" s="78" t="s">
        <v>31</v>
      </c>
      <c r="S41" s="78" t="s">
        <v>30</v>
      </c>
      <c r="T41" s="78" t="s">
        <v>29</v>
      </c>
      <c r="U41" s="78" t="s">
        <v>27</v>
      </c>
      <c r="V41" s="78" t="s">
        <v>26</v>
      </c>
      <c r="W41" s="78" t="s">
        <v>25</v>
      </c>
      <c r="X41" s="78" t="s">
        <v>24</v>
      </c>
      <c r="Y41" s="78" t="s">
        <v>22</v>
      </c>
      <c r="Z41" s="78" t="s">
        <v>21</v>
      </c>
      <c r="AA41" s="78" t="s">
        <v>20</v>
      </c>
      <c r="AB41" s="78" t="s">
        <v>19</v>
      </c>
      <c r="AC41" s="78" t="s">
        <v>18</v>
      </c>
      <c r="AD41" s="78" t="s">
        <v>17</v>
      </c>
      <c r="AE41" s="78" t="s">
        <v>16</v>
      </c>
      <c r="AF41" s="78" t="s">
        <v>14</v>
      </c>
      <c r="AG41" s="78" t="s">
        <v>13</v>
      </c>
      <c r="AH41" s="78" t="s">
        <v>12</v>
      </c>
      <c r="AI41" s="78" t="s">
        <v>11</v>
      </c>
      <c r="AJ41" s="78" t="s">
        <v>10</v>
      </c>
      <c r="AK41" s="78" t="s">
        <v>8</v>
      </c>
      <c r="AL41" s="78" t="s">
        <v>576</v>
      </c>
      <c r="AM41" s="78" t="s">
        <v>5</v>
      </c>
      <c r="AN41" s="78" t="s">
        <v>4</v>
      </c>
      <c r="AO41" s="78" t="s">
        <v>3</v>
      </c>
      <c r="AP41" s="78" t="s">
        <v>1</v>
      </c>
      <c r="AQ41" s="78"/>
    </row>
    <row r="42" spans="1:43" x14ac:dyDescent="0.2">
      <c r="A42" t="s">
        <v>199</v>
      </c>
      <c r="B42" s="119">
        <v>2800</v>
      </c>
      <c r="C42" s="119">
        <v>447.66800000000001</v>
      </c>
      <c r="D42" s="119">
        <v>201.114</v>
      </c>
      <c r="E42" s="119">
        <v>16.873999999999999</v>
      </c>
      <c r="F42" s="119">
        <v>35.540999999999997</v>
      </c>
      <c r="G42" s="119">
        <v>102.62</v>
      </c>
      <c r="H42" s="119">
        <v>0</v>
      </c>
      <c r="I42" s="119">
        <v>153.792</v>
      </c>
      <c r="J42" s="119">
        <v>0</v>
      </c>
      <c r="K42" s="119">
        <v>326.46199999999999</v>
      </c>
      <c r="L42" s="119">
        <v>93.715999999999994</v>
      </c>
      <c r="M42" s="119">
        <v>25.521000000000001</v>
      </c>
      <c r="N42" s="119">
        <v>0</v>
      </c>
      <c r="O42" s="119">
        <v>0</v>
      </c>
      <c r="P42" s="119">
        <v>44.631999999999998</v>
      </c>
      <c r="Q42" s="119">
        <v>105.678</v>
      </c>
      <c r="R42" s="119">
        <v>73.534000000000006</v>
      </c>
      <c r="S42" s="119">
        <v>16.777999999999999</v>
      </c>
      <c r="T42" s="119">
        <v>126.057</v>
      </c>
      <c r="U42" s="119">
        <v>0</v>
      </c>
      <c r="V42" s="119">
        <v>1065.5840000000001</v>
      </c>
      <c r="W42" s="119">
        <v>14.34</v>
      </c>
      <c r="X42" s="119">
        <v>0</v>
      </c>
      <c r="Y42" s="119">
        <v>0</v>
      </c>
      <c r="Z42" s="119">
        <v>97.8</v>
      </c>
      <c r="AA42" s="119">
        <v>23.31</v>
      </c>
      <c r="AB42" s="119">
        <v>128.49199999999999</v>
      </c>
      <c r="AC42" s="119">
        <v>11.034000000000001</v>
      </c>
      <c r="AD42" s="119">
        <v>14.53</v>
      </c>
      <c r="AE42" s="119">
        <v>0</v>
      </c>
      <c r="AF42" s="119">
        <v>38.237000000000002</v>
      </c>
      <c r="AG42" s="119">
        <v>115</v>
      </c>
      <c r="AH42" s="119">
        <v>10.459</v>
      </c>
      <c r="AI42" s="119">
        <v>28.247</v>
      </c>
      <c r="AJ42" s="119">
        <v>6.0189250280737348</v>
      </c>
      <c r="AK42" s="119">
        <v>0</v>
      </c>
      <c r="AL42" s="119">
        <v>15.882</v>
      </c>
      <c r="AM42" s="119">
        <v>38.274000000000001</v>
      </c>
      <c r="AN42" s="119">
        <v>108.245</v>
      </c>
      <c r="AO42" s="119">
        <v>161.88300000000001</v>
      </c>
      <c r="AP42" s="119">
        <v>123.95</v>
      </c>
      <c r="AQ42" s="119">
        <v>6571.2729250280736</v>
      </c>
    </row>
    <row r="43" spans="1:43" x14ac:dyDescent="0.2">
      <c r="A43" t="s">
        <v>200</v>
      </c>
      <c r="B43" s="119">
        <v>1360</v>
      </c>
      <c r="C43" s="119">
        <v>0</v>
      </c>
      <c r="D43" s="119">
        <v>4.867</v>
      </c>
      <c r="E43" s="119">
        <v>0</v>
      </c>
      <c r="F43" s="119">
        <v>0</v>
      </c>
      <c r="G43" s="119">
        <v>27.831</v>
      </c>
      <c r="H43" s="119">
        <v>6.593</v>
      </c>
      <c r="I43" s="119">
        <v>1.4550000000000001</v>
      </c>
      <c r="J43" s="119">
        <v>12.75</v>
      </c>
      <c r="K43" s="119">
        <v>16.036000000000001</v>
      </c>
      <c r="L43" s="119">
        <v>4.4210000000000003</v>
      </c>
      <c r="M43" s="119">
        <v>29.099</v>
      </c>
      <c r="N43" s="119">
        <v>0</v>
      </c>
      <c r="O43" s="119">
        <v>0</v>
      </c>
      <c r="P43" s="119">
        <v>3.6</v>
      </c>
      <c r="Q43" s="119">
        <v>3.391</v>
      </c>
      <c r="R43" s="119">
        <v>0</v>
      </c>
      <c r="S43" s="119">
        <v>0</v>
      </c>
      <c r="T43" s="119">
        <v>14.829000000000001</v>
      </c>
      <c r="U43" s="119">
        <v>4.218</v>
      </c>
      <c r="V43" s="119">
        <v>175.767</v>
      </c>
      <c r="W43" s="119">
        <v>4.2210000000000001</v>
      </c>
      <c r="X43" s="119">
        <v>0</v>
      </c>
      <c r="Y43" s="119">
        <v>2.2999999999999998</v>
      </c>
      <c r="Z43" s="119">
        <v>8.7010000000000005</v>
      </c>
      <c r="AA43" s="119">
        <v>26.803999999999998</v>
      </c>
      <c r="AB43" s="119">
        <v>111.982</v>
      </c>
      <c r="AC43" s="119">
        <v>14.741</v>
      </c>
      <c r="AD43" s="119">
        <v>3.9</v>
      </c>
      <c r="AE43" s="119">
        <v>0</v>
      </c>
      <c r="AF43" s="119">
        <v>0.502</v>
      </c>
      <c r="AG43" s="119">
        <v>710</v>
      </c>
      <c r="AH43" s="119">
        <v>1.0640000000000001</v>
      </c>
      <c r="AI43" s="119">
        <v>15.417</v>
      </c>
      <c r="AJ43" s="119">
        <v>93.014192119935799</v>
      </c>
      <c r="AK43" s="119">
        <v>198.60599999999999</v>
      </c>
      <c r="AL43" s="119">
        <v>26.869</v>
      </c>
      <c r="AM43" s="119">
        <v>6.0789999999999997</v>
      </c>
      <c r="AN43" s="119">
        <v>459.26499999999999</v>
      </c>
      <c r="AO43" s="119">
        <v>55.402999999999999</v>
      </c>
      <c r="AP43" s="119">
        <v>11.97</v>
      </c>
      <c r="AQ43" s="119">
        <v>3415.6951921199361</v>
      </c>
    </row>
    <row r="44" spans="1:43" x14ac:dyDescent="0.2">
      <c r="A44" t="s">
        <v>201</v>
      </c>
      <c r="B44" s="119">
        <v>0</v>
      </c>
      <c r="C44" s="119">
        <v>0</v>
      </c>
      <c r="D44" s="119">
        <v>0</v>
      </c>
      <c r="E44" s="119">
        <v>0</v>
      </c>
      <c r="F44" s="119">
        <v>0</v>
      </c>
      <c r="G44" s="119">
        <v>3.39</v>
      </c>
      <c r="H44" s="119">
        <v>0</v>
      </c>
      <c r="I44" s="119">
        <v>0</v>
      </c>
      <c r="J44" s="119">
        <v>0.72399999999999998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5.0000000000000001E-3</v>
      </c>
      <c r="X44" s="119">
        <v>0</v>
      </c>
      <c r="Y44" s="119">
        <v>0</v>
      </c>
      <c r="Z44" s="119">
        <v>0</v>
      </c>
      <c r="AA44" s="119">
        <v>0</v>
      </c>
      <c r="AB44" s="119">
        <v>0.65900000000000003</v>
      </c>
      <c r="AC44" s="119">
        <v>0.65800000000000003</v>
      </c>
      <c r="AD44" s="119">
        <v>0</v>
      </c>
      <c r="AE44" s="119">
        <v>0</v>
      </c>
      <c r="AF44" s="119">
        <v>1.6180000000000001</v>
      </c>
      <c r="AG44" s="119">
        <v>244</v>
      </c>
      <c r="AH44" s="119">
        <v>162.36199999999999</v>
      </c>
      <c r="AI44" s="119">
        <v>1.8680000000000001</v>
      </c>
      <c r="AJ44" s="119">
        <v>175.11613831470282</v>
      </c>
      <c r="AK44" s="119">
        <v>32.442999999999998</v>
      </c>
      <c r="AL44" s="119">
        <v>16.692</v>
      </c>
      <c r="AM44" s="119">
        <v>0.36</v>
      </c>
      <c r="AN44" s="119">
        <v>7.6050000000000004</v>
      </c>
      <c r="AO44" s="119">
        <v>7.3730000000000002</v>
      </c>
      <c r="AP44" s="119">
        <v>4.74</v>
      </c>
      <c r="AQ44" s="119">
        <v>659.61313831470284</v>
      </c>
    </row>
    <row r="45" spans="1:43" x14ac:dyDescent="0.2">
      <c r="A45" t="s">
        <v>202</v>
      </c>
      <c r="B45" s="119">
        <v>70</v>
      </c>
      <c r="C45" s="119">
        <v>0</v>
      </c>
      <c r="D45" s="119">
        <v>10.67</v>
      </c>
      <c r="E45" s="119">
        <v>0</v>
      </c>
      <c r="F45" s="119">
        <v>1.018</v>
      </c>
      <c r="G45" s="119">
        <v>0</v>
      </c>
      <c r="H45" s="119">
        <v>0</v>
      </c>
      <c r="I45" s="119">
        <v>8.0530000000000008</v>
      </c>
      <c r="J45" s="119">
        <v>8.5530000000000008</v>
      </c>
      <c r="K45" s="119">
        <v>0</v>
      </c>
      <c r="L45" s="119">
        <v>5.1070000000000002</v>
      </c>
      <c r="M45" s="119">
        <v>0</v>
      </c>
      <c r="N45" s="119">
        <v>0</v>
      </c>
      <c r="O45" s="119">
        <v>0</v>
      </c>
      <c r="P45" s="119">
        <v>13.853999999999999</v>
      </c>
      <c r="Q45" s="119">
        <v>14.254</v>
      </c>
      <c r="R45" s="119">
        <v>0</v>
      </c>
      <c r="S45" s="119">
        <v>18.113</v>
      </c>
      <c r="T45" s="119">
        <v>38.9</v>
      </c>
      <c r="U45" s="119">
        <v>5.0490000000000004</v>
      </c>
      <c r="V45" s="119">
        <v>0</v>
      </c>
      <c r="W45" s="119">
        <v>28.488</v>
      </c>
      <c r="X45" s="119">
        <v>2.6360000000000001</v>
      </c>
      <c r="Y45" s="119">
        <v>3</v>
      </c>
      <c r="Z45" s="119">
        <v>11.401999999999999</v>
      </c>
      <c r="AA45" s="119">
        <v>0</v>
      </c>
      <c r="AB45" s="119">
        <v>0.65200000000000002</v>
      </c>
      <c r="AC45" s="119">
        <v>16.388000000000002</v>
      </c>
      <c r="AD45" s="119">
        <v>0</v>
      </c>
      <c r="AE45" s="119">
        <v>5.766</v>
      </c>
      <c r="AF45" s="119">
        <v>34.279000000000003</v>
      </c>
      <c r="AG45" s="119">
        <v>43</v>
      </c>
      <c r="AH45" s="119">
        <v>14.747</v>
      </c>
      <c r="AI45" s="119">
        <v>58.953000000000003</v>
      </c>
      <c r="AJ45" s="119">
        <v>55.664782740899739</v>
      </c>
      <c r="AK45" s="119">
        <v>11.013</v>
      </c>
      <c r="AL45" s="119">
        <v>17.818000000000001</v>
      </c>
      <c r="AM45" s="119">
        <v>58.795000000000002</v>
      </c>
      <c r="AN45" s="119">
        <v>47.033000000000001</v>
      </c>
      <c r="AO45" s="119">
        <v>122.10899999999999</v>
      </c>
      <c r="AP45" s="119">
        <v>39.130000000000003</v>
      </c>
      <c r="AQ45" s="119">
        <v>764.44478274089965</v>
      </c>
    </row>
    <row r="46" spans="1:43" x14ac:dyDescent="0.2">
      <c r="A46" t="s">
        <v>203</v>
      </c>
      <c r="B46" s="119">
        <v>0</v>
      </c>
      <c r="C46" s="119">
        <v>0</v>
      </c>
      <c r="D46" s="119">
        <v>5.47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</v>
      </c>
      <c r="AG46" s="119">
        <v>0</v>
      </c>
      <c r="AH46" s="119">
        <v>0</v>
      </c>
      <c r="AI46" s="119">
        <v>0</v>
      </c>
      <c r="AJ46" s="119">
        <v>0</v>
      </c>
      <c r="AK46" s="119">
        <v>0</v>
      </c>
      <c r="AL46" s="119">
        <v>0</v>
      </c>
      <c r="AM46" s="119">
        <v>0</v>
      </c>
      <c r="AN46" s="119">
        <v>0</v>
      </c>
      <c r="AO46" s="119">
        <v>0</v>
      </c>
      <c r="AP46" s="119">
        <v>0</v>
      </c>
      <c r="AQ46" s="119">
        <v>5.47</v>
      </c>
    </row>
    <row r="47" spans="1:43" x14ac:dyDescent="0.2">
      <c r="A47" t="s">
        <v>204</v>
      </c>
      <c r="B47" s="119">
        <v>50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7.4889999999999999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0</v>
      </c>
      <c r="AA47" s="119">
        <v>0</v>
      </c>
      <c r="AB47" s="119">
        <v>0</v>
      </c>
      <c r="AC47" s="119">
        <v>0.65800000000000003</v>
      </c>
      <c r="AD47" s="119">
        <v>0</v>
      </c>
      <c r="AE47" s="119">
        <v>0</v>
      </c>
      <c r="AF47" s="119">
        <v>0</v>
      </c>
      <c r="AG47" s="119">
        <v>0</v>
      </c>
      <c r="AH47" s="119">
        <v>0</v>
      </c>
      <c r="AI47" s="119">
        <v>0</v>
      </c>
      <c r="AJ47" s="119">
        <v>0</v>
      </c>
      <c r="AK47" s="119">
        <v>0</v>
      </c>
      <c r="AL47" s="119">
        <v>38.031999999999996</v>
      </c>
      <c r="AM47" s="119">
        <v>0</v>
      </c>
      <c r="AN47" s="119">
        <v>28</v>
      </c>
      <c r="AO47" s="119">
        <v>0.86599999999999999</v>
      </c>
      <c r="AP47" s="119">
        <v>19.64</v>
      </c>
      <c r="AQ47" s="119">
        <v>144.685</v>
      </c>
    </row>
    <row r="48" spans="1:43" x14ac:dyDescent="0.2">
      <c r="A48" t="s">
        <v>205</v>
      </c>
      <c r="B48" s="119">
        <v>230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4.9820000000000002</v>
      </c>
      <c r="I48" s="119">
        <v>19.599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26.315000000000001</v>
      </c>
      <c r="Q48" s="119">
        <v>16.263999999999999</v>
      </c>
      <c r="R48" s="119">
        <v>0</v>
      </c>
      <c r="S48" s="119">
        <v>0</v>
      </c>
      <c r="T48" s="119">
        <v>12.013999999999999</v>
      </c>
      <c r="U48" s="119">
        <v>3.512</v>
      </c>
      <c r="V48" s="119">
        <v>159.28800000000001</v>
      </c>
      <c r="W48" s="119">
        <v>0</v>
      </c>
      <c r="X48" s="119">
        <v>0</v>
      </c>
      <c r="Y48" s="119">
        <v>2</v>
      </c>
      <c r="Z48" s="119">
        <v>0</v>
      </c>
      <c r="AA48" s="119">
        <v>0</v>
      </c>
      <c r="AB48" s="119">
        <v>34.454000000000001</v>
      </c>
      <c r="AC48" s="119">
        <v>32.281999999999996</v>
      </c>
      <c r="AD48" s="119">
        <v>0</v>
      </c>
      <c r="AE48" s="119">
        <v>0</v>
      </c>
      <c r="AF48" s="119">
        <v>0</v>
      </c>
      <c r="AG48" s="119">
        <v>0</v>
      </c>
      <c r="AH48" s="119">
        <v>13.81</v>
      </c>
      <c r="AI48" s="119">
        <v>8.2850000000000001</v>
      </c>
      <c r="AJ48" s="119">
        <v>3.1162094774823048</v>
      </c>
      <c r="AK48" s="119">
        <v>0</v>
      </c>
      <c r="AL48" s="119">
        <v>6.25</v>
      </c>
      <c r="AM48" s="119">
        <v>0</v>
      </c>
      <c r="AN48" s="119">
        <v>3</v>
      </c>
      <c r="AO48" s="119">
        <v>55.462000000000003</v>
      </c>
      <c r="AP48" s="119">
        <v>0</v>
      </c>
      <c r="AQ48" s="119">
        <v>630.6332094774823</v>
      </c>
    </row>
    <row r="49" spans="1:43" x14ac:dyDescent="0.2">
      <c r="A49" s="75" t="s">
        <v>342</v>
      </c>
      <c r="B49" s="132">
        <v>4510</v>
      </c>
      <c r="C49" s="132">
        <v>447.66800000000001</v>
      </c>
      <c r="D49" s="132">
        <v>222.12100000000001</v>
      </c>
      <c r="E49" s="132">
        <v>16.873999999999999</v>
      </c>
      <c r="F49" s="132">
        <v>36.558999999999997</v>
      </c>
      <c r="G49" s="132">
        <v>133.84100000000001</v>
      </c>
      <c r="H49" s="132">
        <v>11.574999999999999</v>
      </c>
      <c r="I49" s="132">
        <v>182.899</v>
      </c>
      <c r="J49" s="132">
        <v>29.515999999999998</v>
      </c>
      <c r="K49" s="132">
        <v>342.49799999999999</v>
      </c>
      <c r="L49" s="132">
        <v>103.244</v>
      </c>
      <c r="M49" s="132">
        <v>54.62</v>
      </c>
      <c r="N49" s="132">
        <v>0</v>
      </c>
      <c r="O49" s="132">
        <v>0</v>
      </c>
      <c r="P49" s="132">
        <v>88.400999999999996</v>
      </c>
      <c r="Q49" s="132">
        <v>139.58699999999999</v>
      </c>
      <c r="R49" s="132">
        <v>73.534000000000006</v>
      </c>
      <c r="S49" s="132">
        <v>34.890999999999998</v>
      </c>
      <c r="T49" s="132">
        <v>191.8</v>
      </c>
      <c r="U49" s="132">
        <v>12.779</v>
      </c>
      <c r="V49" s="132">
        <v>1400.6389999999999</v>
      </c>
      <c r="W49" s="132">
        <v>47.054000000000002</v>
      </c>
      <c r="X49" s="132">
        <v>2.6360000000000001</v>
      </c>
      <c r="Y49" s="132">
        <v>7.3</v>
      </c>
      <c r="Z49" s="132">
        <v>117.90300000000001</v>
      </c>
      <c r="AA49" s="132">
        <v>50.113999999999997</v>
      </c>
      <c r="AB49" s="132">
        <v>276.23899999999998</v>
      </c>
      <c r="AC49" s="132">
        <v>75.760999999999996</v>
      </c>
      <c r="AD49" s="132">
        <v>18.43</v>
      </c>
      <c r="AE49" s="132">
        <v>5.766</v>
      </c>
      <c r="AF49" s="132">
        <v>74.635999999999996</v>
      </c>
      <c r="AG49" s="132">
        <v>1112</v>
      </c>
      <c r="AH49" s="132">
        <v>202.44200000000001</v>
      </c>
      <c r="AI49" s="132">
        <v>112.77</v>
      </c>
      <c r="AJ49" s="132">
        <v>332.93024768109439</v>
      </c>
      <c r="AK49" s="132">
        <v>242.06200000000001</v>
      </c>
      <c r="AL49" s="132">
        <v>121.54300000000001</v>
      </c>
      <c r="AM49" s="132">
        <v>103.508</v>
      </c>
      <c r="AN49" s="132">
        <v>653.14800000000002</v>
      </c>
      <c r="AO49" s="132">
        <v>403.096</v>
      </c>
      <c r="AP49" s="132">
        <v>199.43</v>
      </c>
      <c r="AQ49" s="132">
        <v>12191.814247681095</v>
      </c>
    </row>
    <row r="51" spans="1:43" x14ac:dyDescent="0.2">
      <c r="A51" t="s">
        <v>199</v>
      </c>
      <c r="B51" s="61">
        <v>2800</v>
      </c>
      <c r="C51" s="156">
        <v>665.65599999999995</v>
      </c>
      <c r="F51" s="61">
        <v>291.95299999999997</v>
      </c>
      <c r="K51" s="61">
        <v>445.69900000000001</v>
      </c>
      <c r="P51" s="61">
        <v>366.67899999999997</v>
      </c>
      <c r="V51" s="61">
        <v>1079.924</v>
      </c>
      <c r="Z51" s="61">
        <v>313.40300000000002</v>
      </c>
      <c r="AG51" s="61">
        <v>159.72492502807376</v>
      </c>
      <c r="AL51" s="61">
        <v>54.155999999999999</v>
      </c>
      <c r="AM51" s="56"/>
      <c r="AN51" s="61">
        <v>394.07799999999997</v>
      </c>
    </row>
    <row r="52" spans="1:43" x14ac:dyDescent="0.2">
      <c r="A52" t="s">
        <v>200</v>
      </c>
      <c r="B52" s="61">
        <v>1360</v>
      </c>
      <c r="C52" s="156">
        <v>4.867</v>
      </c>
      <c r="F52" s="61">
        <v>48.628999999999998</v>
      </c>
      <c r="K52" s="61">
        <v>49.555999999999997</v>
      </c>
      <c r="P52" s="61">
        <v>26.038</v>
      </c>
      <c r="V52" s="61">
        <v>182.28800000000001</v>
      </c>
      <c r="Z52" s="61">
        <v>166.63</v>
      </c>
      <c r="AG52" s="61">
        <v>1018.1011921199357</v>
      </c>
      <c r="AL52" s="61">
        <v>32.948</v>
      </c>
      <c r="AM52" s="56"/>
      <c r="AN52" s="61">
        <v>526.63800000000003</v>
      </c>
    </row>
    <row r="53" spans="1:43" x14ac:dyDescent="0.2">
      <c r="A53" t="s">
        <v>201</v>
      </c>
      <c r="B53" s="61">
        <v>0</v>
      </c>
      <c r="C53" s="156">
        <v>0</v>
      </c>
      <c r="F53" s="61">
        <v>4.1139999999999999</v>
      </c>
      <c r="K53" s="61">
        <v>0</v>
      </c>
      <c r="P53" s="61">
        <v>0</v>
      </c>
      <c r="V53" s="61">
        <v>5.0000000000000001E-3</v>
      </c>
      <c r="Z53" s="61">
        <v>2.9350000000000001</v>
      </c>
      <c r="AG53" s="61">
        <v>615.78913831470277</v>
      </c>
      <c r="AL53" s="61">
        <v>17.052</v>
      </c>
      <c r="AN53" s="61">
        <v>19.718</v>
      </c>
    </row>
    <row r="54" spans="1:43" x14ac:dyDescent="0.2">
      <c r="A54" t="s">
        <v>202</v>
      </c>
      <c r="B54" s="61">
        <v>70</v>
      </c>
      <c r="C54" s="156">
        <v>10.67</v>
      </c>
      <c r="F54" s="61">
        <v>17.623999999999999</v>
      </c>
      <c r="K54" s="61">
        <v>5.1070000000000002</v>
      </c>
      <c r="P54" s="61">
        <v>90.17</v>
      </c>
      <c r="V54" s="61">
        <v>34.124000000000002</v>
      </c>
      <c r="Z54" s="61">
        <v>68.486999999999995</v>
      </c>
      <c r="AG54" s="61">
        <v>183.37778274089973</v>
      </c>
      <c r="AL54" s="61">
        <v>76.613</v>
      </c>
      <c r="AN54" s="61">
        <v>208.27199999999999</v>
      </c>
    </row>
    <row r="55" spans="1:43" x14ac:dyDescent="0.2">
      <c r="A55" t="s">
        <v>203</v>
      </c>
      <c r="B55" s="61">
        <v>0</v>
      </c>
      <c r="C55" s="156">
        <v>5.47</v>
      </c>
      <c r="F55" s="61">
        <v>0</v>
      </c>
      <c r="K55" s="61">
        <v>0</v>
      </c>
      <c r="P55" s="61">
        <v>0</v>
      </c>
      <c r="V55" s="61">
        <v>0</v>
      </c>
      <c r="Z55" s="61">
        <v>0</v>
      </c>
      <c r="AG55" s="61">
        <v>0</v>
      </c>
      <c r="AL55" s="61">
        <v>0</v>
      </c>
      <c r="AN55" s="61">
        <v>0</v>
      </c>
    </row>
    <row r="56" spans="1:43" x14ac:dyDescent="0.2">
      <c r="A56" t="s">
        <v>204</v>
      </c>
      <c r="B56" s="61">
        <v>50</v>
      </c>
      <c r="C56" s="156">
        <v>0</v>
      </c>
      <c r="F56" s="61">
        <v>7.4889999999999999</v>
      </c>
      <c r="K56" s="61">
        <v>0</v>
      </c>
      <c r="P56" s="61">
        <v>0</v>
      </c>
      <c r="V56" s="61">
        <v>0</v>
      </c>
      <c r="Z56" s="61">
        <v>0.65800000000000003</v>
      </c>
      <c r="AG56" s="61">
        <v>0</v>
      </c>
      <c r="AL56" s="61">
        <v>38.031999999999996</v>
      </c>
      <c r="AN56" s="61">
        <v>48.506</v>
      </c>
    </row>
    <row r="57" spans="1:43" x14ac:dyDescent="0.2">
      <c r="A57" t="s">
        <v>205</v>
      </c>
      <c r="B57" s="61">
        <v>230</v>
      </c>
      <c r="C57" s="156">
        <v>0</v>
      </c>
      <c r="F57" s="61">
        <v>24.581</v>
      </c>
      <c r="K57" s="61">
        <v>0</v>
      </c>
      <c r="P57" s="61">
        <v>58.104999999999997</v>
      </c>
      <c r="V57" s="61">
        <v>161.28800000000001</v>
      </c>
      <c r="Z57" s="61">
        <v>66.736000000000004</v>
      </c>
      <c r="AG57" s="61">
        <v>25.211209477482306</v>
      </c>
      <c r="AL57" s="61">
        <v>6.25</v>
      </c>
      <c r="AN57" s="61">
        <v>58.462000000000003</v>
      </c>
    </row>
    <row r="58" spans="1:43" x14ac:dyDescent="0.2">
      <c r="A58" s="75" t="s">
        <v>342</v>
      </c>
      <c r="B58" s="156">
        <v>4510</v>
      </c>
      <c r="C58" s="156">
        <v>686.6629999999999</v>
      </c>
      <c r="F58" s="156">
        <v>394.39</v>
      </c>
      <c r="K58" s="156">
        <v>500.36200000000002</v>
      </c>
      <c r="P58" s="156">
        <v>540.99199999999996</v>
      </c>
      <c r="V58" s="156">
        <v>1457.6290000000001</v>
      </c>
      <c r="Z58" s="156">
        <v>618.84900000000005</v>
      </c>
      <c r="AG58" s="156">
        <v>2002.2042476810941</v>
      </c>
      <c r="AL58" s="156">
        <v>225.05099999999999</v>
      </c>
      <c r="AN58" s="156">
        <v>1255.674</v>
      </c>
    </row>
    <row r="61" spans="1:43" x14ac:dyDescent="0.2">
      <c r="A61" s="628" t="s">
        <v>590</v>
      </c>
      <c r="B61" s="139"/>
      <c r="C61" s="139"/>
      <c r="D61" s="257"/>
      <c r="AP61" t="s">
        <v>359</v>
      </c>
    </row>
    <row r="62" spans="1:43" x14ac:dyDescent="0.2">
      <c r="A62" s="45"/>
      <c r="B62" s="45">
        <v>1</v>
      </c>
      <c r="C62" s="45">
        <v>2</v>
      </c>
      <c r="D62" s="45">
        <v>3</v>
      </c>
      <c r="E62" s="45">
        <v>4</v>
      </c>
      <c r="F62" s="45">
        <v>5</v>
      </c>
      <c r="G62" s="45">
        <v>6</v>
      </c>
      <c r="H62" s="45">
        <v>7</v>
      </c>
      <c r="I62" s="45">
        <v>8</v>
      </c>
      <c r="J62" s="45">
        <v>9</v>
      </c>
      <c r="K62" s="45">
        <v>10</v>
      </c>
      <c r="L62" s="45">
        <v>11</v>
      </c>
      <c r="M62" s="45">
        <v>12</v>
      </c>
      <c r="N62" s="45">
        <v>13</v>
      </c>
      <c r="O62" s="45">
        <v>14</v>
      </c>
      <c r="P62" s="45">
        <v>15</v>
      </c>
      <c r="Q62" s="45">
        <v>16</v>
      </c>
      <c r="R62" s="45">
        <v>17</v>
      </c>
      <c r="S62" s="45">
        <v>18</v>
      </c>
      <c r="T62" s="45">
        <v>19</v>
      </c>
      <c r="U62" s="45">
        <v>20</v>
      </c>
      <c r="V62" s="45">
        <v>21</v>
      </c>
      <c r="W62" s="45">
        <v>22</v>
      </c>
      <c r="X62" s="45">
        <v>23</v>
      </c>
      <c r="Y62" s="45">
        <v>24</v>
      </c>
      <c r="Z62" s="45">
        <v>25</v>
      </c>
      <c r="AA62" s="45">
        <v>26</v>
      </c>
      <c r="AB62" s="45">
        <v>27</v>
      </c>
      <c r="AC62" s="45">
        <v>28</v>
      </c>
      <c r="AD62" s="45">
        <v>29</v>
      </c>
      <c r="AE62" s="45">
        <v>30</v>
      </c>
      <c r="AF62" s="45">
        <v>31</v>
      </c>
      <c r="AG62" s="45">
        <v>32</v>
      </c>
      <c r="AH62" s="45">
        <v>33</v>
      </c>
      <c r="AI62" s="45">
        <v>34</v>
      </c>
      <c r="AJ62" s="45">
        <v>35</v>
      </c>
      <c r="AK62" s="45">
        <v>36</v>
      </c>
      <c r="AL62" s="45">
        <v>37</v>
      </c>
      <c r="AM62" s="45">
        <v>38</v>
      </c>
      <c r="AN62" s="45">
        <v>39</v>
      </c>
      <c r="AO62" s="45">
        <v>40</v>
      </c>
      <c r="AP62" s="45">
        <v>41</v>
      </c>
      <c r="AQ62" s="45"/>
    </row>
    <row r="63" spans="1:43" x14ac:dyDescent="0.2">
      <c r="A63" s="56"/>
      <c r="B63" s="56" t="s">
        <v>51</v>
      </c>
      <c r="C63" s="56" t="s">
        <v>47</v>
      </c>
      <c r="D63" s="56" t="s">
        <v>47</v>
      </c>
      <c r="E63" s="56" t="s">
        <v>47</v>
      </c>
      <c r="F63" s="56" t="s">
        <v>41</v>
      </c>
      <c r="G63" s="56" t="s">
        <v>41</v>
      </c>
      <c r="H63" s="56" t="s">
        <v>41</v>
      </c>
      <c r="I63" s="56" t="s">
        <v>41</v>
      </c>
      <c r="J63" s="56" t="s">
        <v>41</v>
      </c>
      <c r="K63" s="56" t="s">
        <v>35</v>
      </c>
      <c r="L63" s="56" t="s">
        <v>35</v>
      </c>
      <c r="M63" s="56" t="s">
        <v>35</v>
      </c>
      <c r="N63" s="56" t="s">
        <v>35</v>
      </c>
      <c r="O63" s="56" t="s">
        <v>35</v>
      </c>
      <c r="P63" s="56" t="s">
        <v>28</v>
      </c>
      <c r="Q63" s="56" t="s">
        <v>28</v>
      </c>
      <c r="R63" s="56" t="s">
        <v>28</v>
      </c>
      <c r="S63" s="56" t="s">
        <v>28</v>
      </c>
      <c r="T63" s="56" t="s">
        <v>28</v>
      </c>
      <c r="U63" s="56" t="s">
        <v>28</v>
      </c>
      <c r="V63" s="56" t="s">
        <v>23</v>
      </c>
      <c r="W63" s="56" t="s">
        <v>23</v>
      </c>
      <c r="X63" s="56" t="s">
        <v>23</v>
      </c>
      <c r="Y63" s="56" t="s">
        <v>23</v>
      </c>
      <c r="Z63" s="56" t="s">
        <v>15</v>
      </c>
      <c r="AA63" s="56" t="s">
        <v>15</v>
      </c>
      <c r="AB63" s="56" t="s">
        <v>15</v>
      </c>
      <c r="AC63" s="56" t="s">
        <v>15</v>
      </c>
      <c r="AD63" s="56" t="s">
        <v>15</v>
      </c>
      <c r="AE63" s="56" t="s">
        <v>15</v>
      </c>
      <c r="AF63" s="56" t="s">
        <v>15</v>
      </c>
      <c r="AG63" s="56" t="s">
        <v>9</v>
      </c>
      <c r="AH63" s="56" t="s">
        <v>9</v>
      </c>
      <c r="AI63" s="56" t="s">
        <v>9</v>
      </c>
      <c r="AJ63" s="56" t="s">
        <v>9</v>
      </c>
      <c r="AK63" s="56" t="s">
        <v>9</v>
      </c>
      <c r="AL63" s="56" t="s">
        <v>6</v>
      </c>
      <c r="AM63" s="56" t="s">
        <v>6</v>
      </c>
      <c r="AN63" s="56" t="s">
        <v>2</v>
      </c>
      <c r="AO63" s="56" t="s">
        <v>2</v>
      </c>
      <c r="AP63" s="56" t="s">
        <v>2</v>
      </c>
      <c r="AQ63" s="80" t="s">
        <v>265</v>
      </c>
    </row>
    <row r="64" spans="1:43" x14ac:dyDescent="0.2">
      <c r="A64" s="78"/>
      <c r="B64" s="78" t="s">
        <v>50</v>
      </c>
      <c r="C64" s="78" t="s">
        <v>49</v>
      </c>
      <c r="D64" s="78" t="s">
        <v>48</v>
      </c>
      <c r="E64" s="78" t="s">
        <v>46</v>
      </c>
      <c r="F64" s="78" t="s">
        <v>45</v>
      </c>
      <c r="G64" s="78" t="s">
        <v>44</v>
      </c>
      <c r="H64" s="78" t="s">
        <v>43</v>
      </c>
      <c r="I64" s="78" t="s">
        <v>42</v>
      </c>
      <c r="J64" s="78" t="s">
        <v>40</v>
      </c>
      <c r="K64" s="78" t="s">
        <v>39</v>
      </c>
      <c r="L64" s="78" t="s">
        <v>38</v>
      </c>
      <c r="M64" s="78" t="s">
        <v>37</v>
      </c>
      <c r="N64" s="78" t="s">
        <v>36</v>
      </c>
      <c r="O64" s="78" t="s">
        <v>34</v>
      </c>
      <c r="P64" s="78" t="s">
        <v>33</v>
      </c>
      <c r="Q64" s="78" t="s">
        <v>32</v>
      </c>
      <c r="R64" s="78" t="s">
        <v>31</v>
      </c>
      <c r="S64" s="78" t="s">
        <v>30</v>
      </c>
      <c r="T64" s="78" t="s">
        <v>29</v>
      </c>
      <c r="U64" s="78" t="s">
        <v>27</v>
      </c>
      <c r="V64" s="78" t="s">
        <v>26</v>
      </c>
      <c r="W64" s="78" t="s">
        <v>25</v>
      </c>
      <c r="X64" s="78" t="s">
        <v>24</v>
      </c>
      <c r="Y64" s="78" t="s">
        <v>22</v>
      </c>
      <c r="Z64" s="78" t="s">
        <v>21</v>
      </c>
      <c r="AA64" s="78" t="s">
        <v>20</v>
      </c>
      <c r="AB64" s="78" t="s">
        <v>19</v>
      </c>
      <c r="AC64" s="78" t="s">
        <v>18</v>
      </c>
      <c r="AD64" s="78" t="s">
        <v>17</v>
      </c>
      <c r="AE64" s="78" t="s">
        <v>16</v>
      </c>
      <c r="AF64" s="78" t="s">
        <v>14</v>
      </c>
      <c r="AG64" s="78" t="s">
        <v>13</v>
      </c>
      <c r="AH64" s="78" t="s">
        <v>12</v>
      </c>
      <c r="AI64" s="78" t="s">
        <v>11</v>
      </c>
      <c r="AJ64" s="78" t="s">
        <v>10</v>
      </c>
      <c r="AK64" s="78" t="s">
        <v>8</v>
      </c>
      <c r="AL64" s="78" t="s">
        <v>576</v>
      </c>
      <c r="AM64" s="78" t="s">
        <v>5</v>
      </c>
      <c r="AN64" s="78" t="s">
        <v>4</v>
      </c>
      <c r="AO64" s="78" t="s">
        <v>3</v>
      </c>
      <c r="AP64" s="78" t="s">
        <v>1</v>
      </c>
      <c r="AQ64" s="78"/>
    </row>
    <row r="65" spans="1:43" x14ac:dyDescent="0.2">
      <c r="A65" t="s">
        <v>199</v>
      </c>
      <c r="B65" s="138">
        <v>2780</v>
      </c>
      <c r="C65" s="119">
        <v>437.13400000000001</v>
      </c>
      <c r="D65" s="119">
        <v>217.72</v>
      </c>
      <c r="E65" s="119">
        <v>17.95</v>
      </c>
      <c r="F65" s="119">
        <v>32.81</v>
      </c>
      <c r="G65" s="119">
        <v>115.629</v>
      </c>
      <c r="H65" s="119">
        <v>0</v>
      </c>
      <c r="I65" s="119">
        <v>135.952</v>
      </c>
      <c r="J65" s="119">
        <v>0</v>
      </c>
      <c r="K65" s="119">
        <v>282.48599999999999</v>
      </c>
      <c r="L65" s="119">
        <v>99.721000000000004</v>
      </c>
      <c r="M65" s="119">
        <v>46.026000000000003</v>
      </c>
      <c r="N65" s="119">
        <v>0</v>
      </c>
      <c r="O65" s="119">
        <v>0</v>
      </c>
      <c r="P65" s="119">
        <v>38.426000000000002</v>
      </c>
      <c r="Q65" s="119">
        <v>122.682</v>
      </c>
      <c r="R65" s="119">
        <v>69.137</v>
      </c>
      <c r="S65" s="119">
        <v>48.107999999999997</v>
      </c>
      <c r="T65" s="119">
        <v>95.674000000000007</v>
      </c>
      <c r="U65" s="119">
        <v>0</v>
      </c>
      <c r="V65" s="119">
        <v>737.19299999999998</v>
      </c>
      <c r="W65" s="119">
        <v>13.31</v>
      </c>
      <c r="X65" s="119">
        <v>0</v>
      </c>
      <c r="Y65" s="119">
        <v>0</v>
      </c>
      <c r="Z65" s="119">
        <v>103.947</v>
      </c>
      <c r="AA65" s="119">
        <v>20.446000000000002</v>
      </c>
      <c r="AB65" s="119">
        <v>127.822</v>
      </c>
      <c r="AC65" s="119">
        <v>10.89</v>
      </c>
      <c r="AD65" s="119">
        <v>15.638999999999999</v>
      </c>
      <c r="AE65" s="119">
        <v>0</v>
      </c>
      <c r="AF65" s="119">
        <v>37.508000000000003</v>
      </c>
      <c r="AG65" s="119">
        <v>128</v>
      </c>
      <c r="AH65" s="119">
        <v>9.6</v>
      </c>
      <c r="AI65" s="119">
        <v>25.442</v>
      </c>
      <c r="AJ65" s="119">
        <v>5.1239999999999997</v>
      </c>
      <c r="AK65" s="119">
        <v>0</v>
      </c>
      <c r="AL65" s="119">
        <v>53.457000000000001</v>
      </c>
      <c r="AM65" s="119">
        <v>35.725000000000001</v>
      </c>
      <c r="AN65" s="119">
        <v>104.669</v>
      </c>
      <c r="AO65" s="119">
        <v>170.60499999999999</v>
      </c>
      <c r="AP65" s="119">
        <v>112.04</v>
      </c>
      <c r="AQ65" s="61">
        <f>SUM(B65:AP65)</f>
        <v>6250.8720000000012</v>
      </c>
    </row>
    <row r="66" spans="1:43" x14ac:dyDescent="0.2">
      <c r="A66" t="s">
        <v>200</v>
      </c>
      <c r="B66" s="138">
        <v>1470</v>
      </c>
      <c r="C66" s="119">
        <v>0</v>
      </c>
      <c r="D66" s="119">
        <v>2.7850000000000001</v>
      </c>
      <c r="E66" s="119">
        <v>0</v>
      </c>
      <c r="F66" s="119">
        <v>0</v>
      </c>
      <c r="G66" s="119">
        <v>22.050999999999998</v>
      </c>
      <c r="H66" s="119">
        <v>6.4139999999999997</v>
      </c>
      <c r="I66" s="119">
        <v>2.8740000000000001</v>
      </c>
      <c r="J66" s="119">
        <v>12.183</v>
      </c>
      <c r="K66" s="119">
        <v>12.811999999999999</v>
      </c>
      <c r="L66" s="119">
        <v>3.9180000000000001</v>
      </c>
      <c r="M66" s="119">
        <v>26.593</v>
      </c>
      <c r="N66" s="119">
        <v>0</v>
      </c>
      <c r="O66" s="119">
        <v>0</v>
      </c>
      <c r="P66" s="119">
        <v>3</v>
      </c>
      <c r="Q66" s="119">
        <v>3.7069999999999999</v>
      </c>
      <c r="R66" s="119">
        <v>0</v>
      </c>
      <c r="S66" s="119">
        <v>0</v>
      </c>
      <c r="T66" s="119">
        <v>8.8409999999999993</v>
      </c>
      <c r="U66" s="119">
        <v>5.944</v>
      </c>
      <c r="V66" s="119">
        <v>99.117999999999995</v>
      </c>
      <c r="W66" s="119">
        <v>4.7359999999999998</v>
      </c>
      <c r="X66" s="119">
        <v>0</v>
      </c>
      <c r="Y66" s="119">
        <v>2.2999999999999998</v>
      </c>
      <c r="Z66" s="119">
        <v>8.7110000000000003</v>
      </c>
      <c r="AA66" s="119">
        <v>23.856000000000002</v>
      </c>
      <c r="AB66" s="119">
        <v>107.316</v>
      </c>
      <c r="AC66" s="119">
        <v>14.548999999999999</v>
      </c>
      <c r="AD66" s="119">
        <v>3.3159999999999998</v>
      </c>
      <c r="AE66" s="119">
        <v>0</v>
      </c>
      <c r="AF66" s="119">
        <v>0.37</v>
      </c>
      <c r="AG66" s="119">
        <v>748</v>
      </c>
      <c r="AH66" s="119">
        <v>1.4930000000000001</v>
      </c>
      <c r="AI66" s="119">
        <v>12.452</v>
      </c>
      <c r="AJ66" s="119">
        <v>79.179000000000002</v>
      </c>
      <c r="AK66" s="119">
        <v>182.94</v>
      </c>
      <c r="AL66" s="119">
        <v>11.496</v>
      </c>
      <c r="AM66" s="119">
        <v>4.452</v>
      </c>
      <c r="AN66" s="119">
        <v>444.75299999999999</v>
      </c>
      <c r="AO66" s="119">
        <v>53.612000000000002</v>
      </c>
      <c r="AP66" s="119">
        <v>12.09</v>
      </c>
      <c r="AQ66" s="61">
        <f t="shared" ref="AQ66:AQ71" si="14">SUM(B66:AP66)</f>
        <v>3395.8610000000008</v>
      </c>
    </row>
    <row r="67" spans="1:43" x14ac:dyDescent="0.2">
      <c r="A67" t="s">
        <v>201</v>
      </c>
      <c r="B67" s="138">
        <v>0</v>
      </c>
      <c r="C67" s="119">
        <v>0</v>
      </c>
      <c r="D67" s="119">
        <v>0</v>
      </c>
      <c r="E67" s="119">
        <v>0</v>
      </c>
      <c r="F67" s="119">
        <v>0</v>
      </c>
      <c r="G67" s="119">
        <v>2.23</v>
      </c>
      <c r="H67" s="119">
        <v>0</v>
      </c>
      <c r="I67" s="119">
        <v>0</v>
      </c>
      <c r="J67" s="119">
        <v>0.61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v>0</v>
      </c>
      <c r="R67" s="119">
        <v>0</v>
      </c>
      <c r="S67" s="119">
        <v>0</v>
      </c>
      <c r="T67" s="119">
        <v>0</v>
      </c>
      <c r="U67" s="119">
        <v>0</v>
      </c>
      <c r="V67" s="119">
        <v>0</v>
      </c>
      <c r="W67" s="119">
        <v>1.4E-2</v>
      </c>
      <c r="X67" s="119">
        <v>0</v>
      </c>
      <c r="Y67" s="119">
        <v>0</v>
      </c>
      <c r="Z67" s="119">
        <v>0</v>
      </c>
      <c r="AA67" s="119">
        <v>0</v>
      </c>
      <c r="AB67" s="119">
        <v>0.66700000000000004</v>
      </c>
      <c r="AC67" s="119">
        <v>0.64900000000000002</v>
      </c>
      <c r="AD67" s="119">
        <v>0</v>
      </c>
      <c r="AE67" s="119">
        <v>0</v>
      </c>
      <c r="AF67" s="119">
        <v>1.85</v>
      </c>
      <c r="AG67" s="119">
        <v>228</v>
      </c>
      <c r="AH67" s="119">
        <v>132.459</v>
      </c>
      <c r="AI67" s="119">
        <v>0.439</v>
      </c>
      <c r="AJ67" s="119">
        <v>149.06899999999999</v>
      </c>
      <c r="AK67" s="119">
        <v>44.906999999999996</v>
      </c>
      <c r="AL67" s="119">
        <v>28.927</v>
      </c>
      <c r="AM67" s="119">
        <v>0.26100000000000001</v>
      </c>
      <c r="AN67" s="119">
        <v>12.887</v>
      </c>
      <c r="AO67" s="119">
        <v>6.718</v>
      </c>
      <c r="AP67" s="119">
        <v>4.28</v>
      </c>
      <c r="AQ67" s="61">
        <f t="shared" si="14"/>
        <v>613.96699999999998</v>
      </c>
    </row>
    <row r="68" spans="1:43" x14ac:dyDescent="0.2">
      <c r="A68" t="s">
        <v>202</v>
      </c>
      <c r="B68" s="138">
        <v>120</v>
      </c>
      <c r="C68" s="119">
        <v>0</v>
      </c>
      <c r="D68" s="119">
        <v>10.284000000000001</v>
      </c>
      <c r="E68" s="119">
        <v>0</v>
      </c>
      <c r="F68" s="119">
        <v>0.312</v>
      </c>
      <c r="G68" s="119">
        <v>0</v>
      </c>
      <c r="H68" s="119">
        <v>0</v>
      </c>
      <c r="I68" s="119">
        <v>8.8130000000000006</v>
      </c>
      <c r="J68" s="119">
        <v>6.2229999999999999</v>
      </c>
      <c r="K68" s="119">
        <v>0</v>
      </c>
      <c r="L68" s="119">
        <v>4.1180000000000003</v>
      </c>
      <c r="M68" s="119">
        <v>0</v>
      </c>
      <c r="N68" s="119">
        <v>0</v>
      </c>
      <c r="O68" s="119">
        <v>0</v>
      </c>
      <c r="P68" s="119">
        <v>13.391</v>
      </c>
      <c r="Q68" s="119">
        <v>13.606</v>
      </c>
      <c r="R68" s="119">
        <v>0</v>
      </c>
      <c r="S68" s="119">
        <v>27.312000000000001</v>
      </c>
      <c r="T68" s="119">
        <v>37.472999999999999</v>
      </c>
      <c r="U68" s="119">
        <v>6.9370000000000003</v>
      </c>
      <c r="V68" s="119">
        <v>0</v>
      </c>
      <c r="W68" s="119">
        <v>11.865</v>
      </c>
      <c r="X68" s="119">
        <v>2.234</v>
      </c>
      <c r="Y68" s="119">
        <v>3</v>
      </c>
      <c r="Z68" s="119">
        <v>11.132</v>
      </c>
      <c r="AA68" s="119">
        <v>0</v>
      </c>
      <c r="AB68" s="119">
        <v>10.468999999999999</v>
      </c>
      <c r="AC68" s="119">
        <v>16.125</v>
      </c>
      <c r="AD68" s="119">
        <v>0</v>
      </c>
      <c r="AE68" s="119">
        <v>5.5529999999999999</v>
      </c>
      <c r="AF68" s="119">
        <v>33.158999999999999</v>
      </c>
      <c r="AG68" s="119">
        <v>0</v>
      </c>
      <c r="AH68" s="119">
        <v>18.283000000000001</v>
      </c>
      <c r="AI68" s="119">
        <v>78.748999999999995</v>
      </c>
      <c r="AJ68" s="119">
        <v>47.384999999999998</v>
      </c>
      <c r="AK68" s="119">
        <v>0</v>
      </c>
      <c r="AL68" s="119">
        <v>11.677</v>
      </c>
      <c r="AM68" s="119">
        <v>59.704999999999998</v>
      </c>
      <c r="AN68" s="119">
        <v>46.597000000000001</v>
      </c>
      <c r="AO68" s="119">
        <v>121.473</v>
      </c>
      <c r="AP68" s="119">
        <v>35.32</v>
      </c>
      <c r="AQ68" s="61">
        <f t="shared" si="14"/>
        <v>761.19500000000005</v>
      </c>
    </row>
    <row r="69" spans="1:43" x14ac:dyDescent="0.2">
      <c r="A69" t="s">
        <v>203</v>
      </c>
      <c r="B69" s="138">
        <v>0</v>
      </c>
      <c r="C69" s="119">
        <v>0</v>
      </c>
      <c r="D69" s="119">
        <v>4.9939999999999998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19">
        <v>0</v>
      </c>
      <c r="AB69" s="119">
        <v>0</v>
      </c>
      <c r="AC69" s="119">
        <v>0</v>
      </c>
      <c r="AD69" s="119">
        <v>0</v>
      </c>
      <c r="AE69" s="119">
        <v>0</v>
      </c>
      <c r="AF69" s="119">
        <v>0</v>
      </c>
      <c r="AG69" s="119">
        <v>0</v>
      </c>
      <c r="AH69" s="119">
        <v>0</v>
      </c>
      <c r="AI69" s="119">
        <v>0</v>
      </c>
      <c r="AJ69" s="119">
        <v>0</v>
      </c>
      <c r="AK69" s="119">
        <v>0</v>
      </c>
      <c r="AL69" s="119">
        <v>0</v>
      </c>
      <c r="AM69" s="119">
        <v>0</v>
      </c>
      <c r="AN69" s="119">
        <v>0</v>
      </c>
      <c r="AO69" s="119">
        <v>0</v>
      </c>
      <c r="AP69" s="119">
        <v>0</v>
      </c>
      <c r="AQ69" s="61">
        <f t="shared" si="14"/>
        <v>4.9939999999999998</v>
      </c>
    </row>
    <row r="70" spans="1:43" x14ac:dyDescent="0.2">
      <c r="A70" t="s">
        <v>204</v>
      </c>
      <c r="B70" s="138">
        <v>10</v>
      </c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8.2929999999999993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19">
        <v>0</v>
      </c>
      <c r="Z70" s="119">
        <v>0</v>
      </c>
      <c r="AA70" s="119">
        <v>0</v>
      </c>
      <c r="AB70" s="119">
        <v>0</v>
      </c>
      <c r="AC70" s="119">
        <v>0.64900000000000002</v>
      </c>
      <c r="AD70" s="119">
        <v>0</v>
      </c>
      <c r="AE70" s="119">
        <v>0</v>
      </c>
      <c r="AF70" s="119">
        <v>0</v>
      </c>
      <c r="AG70" s="119">
        <v>0</v>
      </c>
      <c r="AH70" s="119">
        <v>0</v>
      </c>
      <c r="AI70" s="119">
        <v>0</v>
      </c>
      <c r="AJ70" s="119">
        <v>0</v>
      </c>
      <c r="AK70" s="119">
        <v>0</v>
      </c>
      <c r="AL70" s="119">
        <v>0</v>
      </c>
      <c r="AM70" s="119">
        <v>0</v>
      </c>
      <c r="AN70" s="119">
        <v>28</v>
      </c>
      <c r="AO70" s="119">
        <v>0.79300000000000004</v>
      </c>
      <c r="AP70" s="119">
        <v>17.649999999999999</v>
      </c>
      <c r="AQ70" s="61">
        <f t="shared" si="14"/>
        <v>65.384999999999991</v>
      </c>
    </row>
    <row r="71" spans="1:43" x14ac:dyDescent="0.2">
      <c r="A71" t="s">
        <v>205</v>
      </c>
      <c r="B71" s="138">
        <v>390</v>
      </c>
      <c r="C71" s="119">
        <v>0</v>
      </c>
      <c r="D71" s="119">
        <v>0</v>
      </c>
      <c r="E71" s="119">
        <v>0</v>
      </c>
      <c r="F71" s="119">
        <v>0</v>
      </c>
      <c r="G71" s="119">
        <v>0</v>
      </c>
      <c r="H71" s="119">
        <v>5.9930000000000003</v>
      </c>
      <c r="I71" s="119">
        <v>7.4420000000000002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26.878</v>
      </c>
      <c r="Q71" s="119">
        <v>16.643999999999998</v>
      </c>
      <c r="R71" s="119">
        <v>0</v>
      </c>
      <c r="S71" s="119">
        <v>0</v>
      </c>
      <c r="T71" s="119">
        <v>15.661</v>
      </c>
      <c r="U71" s="119">
        <v>4.0979999999999999</v>
      </c>
      <c r="V71" s="119">
        <v>105.31399999999999</v>
      </c>
      <c r="W71" s="119">
        <v>0</v>
      </c>
      <c r="X71" s="119">
        <v>0</v>
      </c>
      <c r="Y71" s="119">
        <v>2</v>
      </c>
      <c r="Z71" s="119">
        <v>0</v>
      </c>
      <c r="AA71" s="119">
        <v>0</v>
      </c>
      <c r="AB71" s="119">
        <v>34.595999999999997</v>
      </c>
      <c r="AC71" s="119">
        <v>31.861999999999998</v>
      </c>
      <c r="AD71" s="119">
        <v>0</v>
      </c>
      <c r="AE71" s="119">
        <v>0</v>
      </c>
      <c r="AF71" s="119">
        <v>0</v>
      </c>
      <c r="AG71" s="119">
        <v>0</v>
      </c>
      <c r="AH71" s="119">
        <v>17.981999999999999</v>
      </c>
      <c r="AI71" s="119">
        <v>7.5810000000000004</v>
      </c>
      <c r="AJ71" s="119">
        <v>2.653</v>
      </c>
      <c r="AK71" s="119">
        <v>0</v>
      </c>
      <c r="AL71" s="119">
        <v>8.2289999999999992</v>
      </c>
      <c r="AM71" s="119">
        <v>0</v>
      </c>
      <c r="AN71" s="119">
        <v>3</v>
      </c>
      <c r="AO71" s="119">
        <v>66.688000000000002</v>
      </c>
      <c r="AP71" s="119">
        <v>0</v>
      </c>
      <c r="AQ71" s="61">
        <f t="shared" si="14"/>
        <v>746.62099999999998</v>
      </c>
    </row>
    <row r="72" spans="1:43" x14ac:dyDescent="0.2">
      <c r="A72" s="75" t="s">
        <v>342</v>
      </c>
      <c r="B72" s="435">
        <v>4510</v>
      </c>
      <c r="C72" s="74">
        <f t="shared" ref="C72:AQ72" si="15">SUM(C65:C71)</f>
        <v>437.13400000000001</v>
      </c>
      <c r="D72" s="74">
        <f t="shared" si="15"/>
        <v>235.78299999999999</v>
      </c>
      <c r="E72" s="74">
        <f t="shared" si="15"/>
        <v>17.95</v>
      </c>
      <c r="F72" s="74">
        <f t="shared" si="15"/>
        <v>33.122</v>
      </c>
      <c r="G72" s="74">
        <f t="shared" si="15"/>
        <v>139.91</v>
      </c>
      <c r="H72" s="74">
        <f t="shared" si="15"/>
        <v>12.407</v>
      </c>
      <c r="I72" s="74">
        <f t="shared" si="15"/>
        <v>155.08099999999999</v>
      </c>
      <c r="J72" s="74">
        <f t="shared" si="15"/>
        <v>27.308999999999997</v>
      </c>
      <c r="K72" s="74">
        <f t="shared" si="15"/>
        <v>295.298</v>
      </c>
      <c r="L72" s="74">
        <f t="shared" si="15"/>
        <v>107.75700000000001</v>
      </c>
      <c r="M72" s="74">
        <f t="shared" si="15"/>
        <v>72.619</v>
      </c>
      <c r="N72" s="74">
        <f t="shared" si="15"/>
        <v>0</v>
      </c>
      <c r="O72" s="74">
        <f t="shared" si="15"/>
        <v>0</v>
      </c>
      <c r="P72" s="74">
        <f t="shared" si="15"/>
        <v>81.694999999999993</v>
      </c>
      <c r="Q72" s="74">
        <f t="shared" si="15"/>
        <v>156.63900000000001</v>
      </c>
      <c r="R72" s="74">
        <f t="shared" si="15"/>
        <v>69.137</v>
      </c>
      <c r="S72" s="74">
        <f t="shared" si="15"/>
        <v>75.42</v>
      </c>
      <c r="T72" s="74">
        <f t="shared" si="15"/>
        <v>157.649</v>
      </c>
      <c r="U72" s="74">
        <f t="shared" si="15"/>
        <v>16.978999999999999</v>
      </c>
      <c r="V72" s="74">
        <f t="shared" si="15"/>
        <v>941.62499999999989</v>
      </c>
      <c r="W72" s="74">
        <f t="shared" si="15"/>
        <v>29.924999999999997</v>
      </c>
      <c r="X72" s="74">
        <f t="shared" si="15"/>
        <v>2.234</v>
      </c>
      <c r="Y72" s="74">
        <f t="shared" si="15"/>
        <v>7.3</v>
      </c>
      <c r="Z72" s="74">
        <f t="shared" si="15"/>
        <v>123.79</v>
      </c>
      <c r="AA72" s="74">
        <f t="shared" si="15"/>
        <v>44.302000000000007</v>
      </c>
      <c r="AB72" s="74">
        <f t="shared" si="15"/>
        <v>280.87</v>
      </c>
      <c r="AC72" s="74">
        <f t="shared" si="15"/>
        <v>74.724000000000004</v>
      </c>
      <c r="AD72" s="74">
        <f t="shared" si="15"/>
        <v>18.954999999999998</v>
      </c>
      <c r="AE72" s="74">
        <f t="shared" si="15"/>
        <v>5.5529999999999999</v>
      </c>
      <c r="AF72" s="74">
        <f t="shared" si="15"/>
        <v>72.887</v>
      </c>
      <c r="AG72" s="74">
        <f t="shared" si="15"/>
        <v>1104</v>
      </c>
      <c r="AH72" s="74">
        <f t="shared" si="15"/>
        <v>179.81699999999998</v>
      </c>
      <c r="AI72" s="74">
        <f t="shared" si="15"/>
        <v>124.663</v>
      </c>
      <c r="AJ72" s="74">
        <f t="shared" si="15"/>
        <v>283.41000000000003</v>
      </c>
      <c r="AK72" s="74">
        <f t="shared" si="15"/>
        <v>227.84699999999998</v>
      </c>
      <c r="AL72" s="74">
        <f t="shared" si="15"/>
        <v>113.78599999999999</v>
      </c>
      <c r="AM72" s="74">
        <f t="shared" si="15"/>
        <v>100.143</v>
      </c>
      <c r="AN72" s="74">
        <f t="shared" si="15"/>
        <v>639.90599999999995</v>
      </c>
      <c r="AO72" s="74">
        <f t="shared" si="15"/>
        <v>419.88899999999995</v>
      </c>
      <c r="AP72" s="74">
        <f t="shared" si="15"/>
        <v>181.38</v>
      </c>
      <c r="AQ72" s="74">
        <f t="shared" si="15"/>
        <v>11838.895000000002</v>
      </c>
    </row>
    <row r="74" spans="1:43" x14ac:dyDescent="0.2">
      <c r="A74" t="s">
        <v>199</v>
      </c>
      <c r="B74" s="61">
        <v>2800</v>
      </c>
      <c r="C74" s="156">
        <f>SUM(C65:E65)</f>
        <v>672.80400000000009</v>
      </c>
      <c r="F74" s="61">
        <f>SUM(F65:J65)</f>
        <v>284.39100000000002</v>
      </c>
      <c r="K74" s="61">
        <f>SUM(K65:O65)</f>
        <v>428.233</v>
      </c>
      <c r="P74" s="61">
        <f>SUM(P65:U65)</f>
        <v>374.02700000000004</v>
      </c>
      <c r="V74" s="61">
        <f>SUM(V65:Y65)</f>
        <v>750.50299999999993</v>
      </c>
      <c r="Z74" s="61">
        <f>SUM(Z65:AF65)</f>
        <v>316.25200000000001</v>
      </c>
      <c r="AG74" s="61">
        <f>SUM(AG65:AK65)</f>
        <v>168.166</v>
      </c>
      <c r="AL74" s="61">
        <f>SUM(AL65:AM65)</f>
        <v>89.182000000000002</v>
      </c>
      <c r="AM74" s="56"/>
      <c r="AN74" s="61">
        <f>SUM(AN65:AP65)</f>
        <v>387.31400000000002</v>
      </c>
    </row>
    <row r="75" spans="1:43" x14ac:dyDescent="0.2">
      <c r="A75" t="s">
        <v>200</v>
      </c>
      <c r="B75" s="61">
        <v>1360</v>
      </c>
      <c r="C75" s="156">
        <f t="shared" ref="C75:C80" si="16">SUM(C66:E66)</f>
        <v>2.7850000000000001</v>
      </c>
      <c r="F75" s="61">
        <f t="shared" ref="F75:F80" si="17">SUM(F66:J66)</f>
        <v>43.521999999999991</v>
      </c>
      <c r="K75" s="61">
        <f t="shared" ref="K75:K80" si="18">SUM(K66:O66)</f>
        <v>43.323</v>
      </c>
      <c r="P75" s="61">
        <f t="shared" ref="P75:P80" si="19">SUM(P66:U66)</f>
        <v>21.491999999999997</v>
      </c>
      <c r="V75" s="61">
        <f t="shared" ref="V75:V80" si="20">SUM(V66:Y66)</f>
        <v>106.154</v>
      </c>
      <c r="Z75" s="61">
        <f t="shared" ref="Z75:Z80" si="21">SUM(Z66:AF66)</f>
        <v>158.11800000000002</v>
      </c>
      <c r="AG75" s="61">
        <f t="shared" ref="AG75:AG80" si="22">SUM(AG66:AK66)</f>
        <v>1024.0640000000001</v>
      </c>
      <c r="AL75" s="61">
        <f t="shared" ref="AL75:AL80" si="23">SUM(AL66:AM66)</f>
        <v>15.948</v>
      </c>
      <c r="AM75" s="56"/>
      <c r="AN75" s="61">
        <f t="shared" ref="AN75:AN80" si="24">SUM(AN66:AP66)</f>
        <v>510.45499999999998</v>
      </c>
    </row>
    <row r="76" spans="1:43" x14ac:dyDescent="0.2">
      <c r="A76" t="s">
        <v>201</v>
      </c>
      <c r="B76" s="61">
        <v>0</v>
      </c>
      <c r="C76" s="156">
        <f t="shared" si="16"/>
        <v>0</v>
      </c>
      <c r="F76" s="61">
        <f t="shared" si="17"/>
        <v>2.84</v>
      </c>
      <c r="K76" s="61">
        <f t="shared" si="18"/>
        <v>0</v>
      </c>
      <c r="P76" s="61">
        <f t="shared" si="19"/>
        <v>0</v>
      </c>
      <c r="V76" s="61">
        <f t="shared" si="20"/>
        <v>1.4E-2</v>
      </c>
      <c r="Z76" s="61">
        <f t="shared" si="21"/>
        <v>3.1660000000000004</v>
      </c>
      <c r="AG76" s="61">
        <f t="shared" si="22"/>
        <v>554.87400000000002</v>
      </c>
      <c r="AL76" s="61">
        <f t="shared" si="23"/>
        <v>29.187999999999999</v>
      </c>
      <c r="AN76" s="61">
        <f t="shared" si="24"/>
        <v>23.885000000000002</v>
      </c>
    </row>
    <row r="77" spans="1:43" x14ac:dyDescent="0.2">
      <c r="A77" t="s">
        <v>202</v>
      </c>
      <c r="B77" s="61">
        <v>70</v>
      </c>
      <c r="C77" s="156">
        <f t="shared" si="16"/>
        <v>10.284000000000001</v>
      </c>
      <c r="F77" s="61">
        <f t="shared" si="17"/>
        <v>15.347999999999999</v>
      </c>
      <c r="K77" s="61">
        <f t="shared" si="18"/>
        <v>4.1180000000000003</v>
      </c>
      <c r="P77" s="61">
        <f t="shared" si="19"/>
        <v>98.718999999999994</v>
      </c>
      <c r="V77" s="61">
        <f t="shared" si="20"/>
        <v>17.099</v>
      </c>
      <c r="Z77" s="61">
        <f t="shared" si="21"/>
        <v>76.437999999999988</v>
      </c>
      <c r="AG77" s="61">
        <f t="shared" si="22"/>
        <v>144.417</v>
      </c>
      <c r="AL77" s="61">
        <f t="shared" si="23"/>
        <v>71.382000000000005</v>
      </c>
      <c r="AN77" s="61">
        <f t="shared" si="24"/>
        <v>203.39</v>
      </c>
    </row>
    <row r="78" spans="1:43" x14ac:dyDescent="0.2">
      <c r="A78" t="s">
        <v>203</v>
      </c>
      <c r="B78" s="61">
        <v>0</v>
      </c>
      <c r="C78" s="156">
        <f t="shared" si="16"/>
        <v>4.9939999999999998</v>
      </c>
      <c r="F78" s="61">
        <f t="shared" si="17"/>
        <v>0</v>
      </c>
      <c r="K78" s="61">
        <f t="shared" si="18"/>
        <v>0</v>
      </c>
      <c r="P78" s="61">
        <f t="shared" si="19"/>
        <v>0</v>
      </c>
      <c r="V78" s="61">
        <f t="shared" si="20"/>
        <v>0</v>
      </c>
      <c r="Z78" s="61">
        <f t="shared" si="21"/>
        <v>0</v>
      </c>
      <c r="AG78" s="61">
        <f t="shared" si="22"/>
        <v>0</v>
      </c>
      <c r="AL78" s="61">
        <f t="shared" si="23"/>
        <v>0</v>
      </c>
      <c r="AN78" s="61">
        <f t="shared" si="24"/>
        <v>0</v>
      </c>
    </row>
    <row r="79" spans="1:43" x14ac:dyDescent="0.2">
      <c r="A79" t="s">
        <v>204</v>
      </c>
      <c r="B79" s="61">
        <v>50</v>
      </c>
      <c r="C79" s="156">
        <f t="shared" si="16"/>
        <v>0</v>
      </c>
      <c r="F79" s="61">
        <f t="shared" si="17"/>
        <v>8.2929999999999993</v>
      </c>
      <c r="K79" s="61">
        <f t="shared" si="18"/>
        <v>0</v>
      </c>
      <c r="P79" s="61">
        <f t="shared" si="19"/>
        <v>0</v>
      </c>
      <c r="V79" s="61">
        <f t="shared" si="20"/>
        <v>0</v>
      </c>
      <c r="Z79" s="61">
        <f t="shared" si="21"/>
        <v>0.64900000000000002</v>
      </c>
      <c r="AG79" s="61">
        <f t="shared" si="22"/>
        <v>0</v>
      </c>
      <c r="AL79" s="61">
        <f t="shared" si="23"/>
        <v>0</v>
      </c>
      <c r="AN79" s="61">
        <f t="shared" si="24"/>
        <v>46.442999999999998</v>
      </c>
    </row>
    <row r="80" spans="1:43" x14ac:dyDescent="0.2">
      <c r="A80" t="s">
        <v>205</v>
      </c>
      <c r="B80" s="61">
        <v>230</v>
      </c>
      <c r="C80" s="156">
        <f t="shared" si="16"/>
        <v>0</v>
      </c>
      <c r="F80" s="61">
        <f t="shared" si="17"/>
        <v>13.435</v>
      </c>
      <c r="K80" s="61">
        <f t="shared" si="18"/>
        <v>0</v>
      </c>
      <c r="P80" s="61">
        <f t="shared" si="19"/>
        <v>63.280999999999999</v>
      </c>
      <c r="V80" s="61">
        <f t="shared" si="20"/>
        <v>107.31399999999999</v>
      </c>
      <c r="Z80" s="61">
        <f t="shared" si="21"/>
        <v>66.457999999999998</v>
      </c>
      <c r="AG80" s="61">
        <f t="shared" si="22"/>
        <v>28.215999999999998</v>
      </c>
      <c r="AL80" s="61">
        <f t="shared" si="23"/>
        <v>8.2289999999999992</v>
      </c>
      <c r="AN80" s="61">
        <f t="shared" si="24"/>
        <v>69.688000000000002</v>
      </c>
    </row>
    <row r="81" spans="1:43" x14ac:dyDescent="0.2">
      <c r="A81" s="75" t="s">
        <v>342</v>
      </c>
      <c r="B81" s="156">
        <v>4510</v>
      </c>
      <c r="C81" s="156">
        <f>SUM(C74:C80)</f>
        <v>690.86700000000008</v>
      </c>
      <c r="F81" s="156">
        <f>SUM(F74:F80)</f>
        <v>367.82900000000001</v>
      </c>
      <c r="K81" s="156">
        <f>SUM(K74:K80)</f>
        <v>475.67399999999998</v>
      </c>
      <c r="P81" s="156">
        <f>SUM(P74:P80)</f>
        <v>557.51900000000001</v>
      </c>
      <c r="V81" s="156">
        <f>SUM(V74:V80)</f>
        <v>981.08399999999995</v>
      </c>
      <c r="Z81" s="156">
        <f>SUM(Z74:Z80)</f>
        <v>621.0809999999999</v>
      </c>
      <c r="AG81" s="156">
        <f>SUM(AG74:AG80)</f>
        <v>1919.7369999999999</v>
      </c>
      <c r="AL81" s="156">
        <f>SUM(AL74:AL80)</f>
        <v>213.92899999999997</v>
      </c>
      <c r="AN81" s="156">
        <f>SUM(AN74:AN80)</f>
        <v>1241.175</v>
      </c>
    </row>
    <row r="84" spans="1:43" x14ac:dyDescent="0.2">
      <c r="A84" s="703" t="s">
        <v>676</v>
      </c>
      <c r="B84" s="646"/>
      <c r="C84" s="646"/>
      <c r="D84" s="646"/>
      <c r="AP84" t="s">
        <v>359</v>
      </c>
    </row>
    <row r="85" spans="1:43" x14ac:dyDescent="0.2">
      <c r="A85" s="45"/>
      <c r="B85" s="45">
        <v>1</v>
      </c>
      <c r="C85" s="45">
        <v>2</v>
      </c>
      <c r="D85" s="45">
        <v>3</v>
      </c>
      <c r="E85" s="45">
        <v>4</v>
      </c>
      <c r="F85" s="45">
        <v>5</v>
      </c>
      <c r="G85" s="45">
        <v>6</v>
      </c>
      <c r="H85" s="45">
        <v>7</v>
      </c>
      <c r="I85" s="45">
        <v>8</v>
      </c>
      <c r="J85" s="45">
        <v>9</v>
      </c>
      <c r="K85" s="45">
        <v>10</v>
      </c>
      <c r="L85" s="45">
        <v>11</v>
      </c>
      <c r="M85" s="45">
        <v>12</v>
      </c>
      <c r="N85" s="45">
        <v>13</v>
      </c>
      <c r="O85" s="45">
        <v>14</v>
      </c>
      <c r="P85" s="45">
        <v>15</v>
      </c>
      <c r="Q85" s="45">
        <v>16</v>
      </c>
      <c r="R85" s="45">
        <v>17</v>
      </c>
      <c r="S85" s="45">
        <v>18</v>
      </c>
      <c r="T85" s="45">
        <v>19</v>
      </c>
      <c r="U85" s="45">
        <v>20</v>
      </c>
      <c r="V85" s="45">
        <v>21</v>
      </c>
      <c r="W85" s="45">
        <v>22</v>
      </c>
      <c r="X85" s="45">
        <v>23</v>
      </c>
      <c r="Y85" s="45">
        <v>24</v>
      </c>
      <c r="Z85" s="45">
        <v>25</v>
      </c>
      <c r="AA85" s="45">
        <v>26</v>
      </c>
      <c r="AB85" s="45">
        <v>27</v>
      </c>
      <c r="AC85" s="45">
        <v>28</v>
      </c>
      <c r="AD85" s="45">
        <v>29</v>
      </c>
      <c r="AE85" s="45">
        <v>30</v>
      </c>
      <c r="AF85" s="45">
        <v>31</v>
      </c>
      <c r="AG85" s="45">
        <v>32</v>
      </c>
      <c r="AH85" s="45">
        <v>33</v>
      </c>
      <c r="AI85" s="45">
        <v>34</v>
      </c>
      <c r="AJ85" s="45">
        <v>35</v>
      </c>
      <c r="AK85" s="45">
        <v>36</v>
      </c>
      <c r="AL85" s="45">
        <v>37</v>
      </c>
      <c r="AM85" s="45">
        <v>38</v>
      </c>
      <c r="AN85" s="45">
        <v>39</v>
      </c>
      <c r="AO85" s="45">
        <v>40</v>
      </c>
      <c r="AP85" s="45">
        <v>41</v>
      </c>
      <c r="AQ85" s="45"/>
    </row>
    <row r="86" spans="1:43" x14ac:dyDescent="0.2">
      <c r="A86" s="56"/>
      <c r="B86" s="56" t="s">
        <v>51</v>
      </c>
      <c r="C86" s="56" t="s">
        <v>47</v>
      </c>
      <c r="D86" s="56" t="s">
        <v>47</v>
      </c>
      <c r="E86" s="56" t="s">
        <v>47</v>
      </c>
      <c r="F86" s="56" t="s">
        <v>41</v>
      </c>
      <c r="G86" s="56" t="s">
        <v>41</v>
      </c>
      <c r="H86" s="56" t="s">
        <v>41</v>
      </c>
      <c r="I86" s="56" t="s">
        <v>41</v>
      </c>
      <c r="J86" s="56" t="s">
        <v>41</v>
      </c>
      <c r="K86" s="56" t="s">
        <v>35</v>
      </c>
      <c r="L86" s="56" t="s">
        <v>35</v>
      </c>
      <c r="M86" s="56" t="s">
        <v>35</v>
      </c>
      <c r="N86" s="56" t="s">
        <v>35</v>
      </c>
      <c r="O86" s="56" t="s">
        <v>35</v>
      </c>
      <c r="P86" s="56" t="s">
        <v>28</v>
      </c>
      <c r="Q86" s="56" t="s">
        <v>28</v>
      </c>
      <c r="R86" s="56" t="s">
        <v>28</v>
      </c>
      <c r="S86" s="56" t="s">
        <v>28</v>
      </c>
      <c r="T86" s="56" t="s">
        <v>28</v>
      </c>
      <c r="U86" s="56" t="s">
        <v>28</v>
      </c>
      <c r="V86" s="56" t="s">
        <v>23</v>
      </c>
      <c r="W86" s="56" t="s">
        <v>23</v>
      </c>
      <c r="X86" s="56" t="s">
        <v>23</v>
      </c>
      <c r="Y86" s="56" t="s">
        <v>23</v>
      </c>
      <c r="Z86" s="56" t="s">
        <v>15</v>
      </c>
      <c r="AA86" s="56" t="s">
        <v>15</v>
      </c>
      <c r="AB86" s="56" t="s">
        <v>15</v>
      </c>
      <c r="AC86" s="56" t="s">
        <v>15</v>
      </c>
      <c r="AD86" s="56" t="s">
        <v>15</v>
      </c>
      <c r="AE86" s="56" t="s">
        <v>15</v>
      </c>
      <c r="AF86" s="56" t="s">
        <v>15</v>
      </c>
      <c r="AG86" s="56" t="s">
        <v>9</v>
      </c>
      <c r="AH86" s="56" t="s">
        <v>9</v>
      </c>
      <c r="AI86" s="56" t="s">
        <v>9</v>
      </c>
      <c r="AJ86" s="56" t="s">
        <v>9</v>
      </c>
      <c r="AK86" s="56" t="s">
        <v>9</v>
      </c>
      <c r="AL86" s="56" t="s">
        <v>6</v>
      </c>
      <c r="AM86" s="56" t="s">
        <v>6</v>
      </c>
      <c r="AN86" s="56" t="s">
        <v>2</v>
      </c>
      <c r="AO86" s="56" t="s">
        <v>2</v>
      </c>
      <c r="AP86" s="56" t="s">
        <v>2</v>
      </c>
      <c r="AQ86" s="80" t="s">
        <v>265</v>
      </c>
    </row>
    <row r="87" spans="1:43" x14ac:dyDescent="0.2">
      <c r="A87" s="78"/>
      <c r="B87" s="78" t="s">
        <v>50</v>
      </c>
      <c r="C87" s="78" t="s">
        <v>49</v>
      </c>
      <c r="D87" s="78" t="s">
        <v>48</v>
      </c>
      <c r="E87" s="78" t="s">
        <v>46</v>
      </c>
      <c r="F87" s="78" t="s">
        <v>45</v>
      </c>
      <c r="G87" s="78" t="s">
        <v>44</v>
      </c>
      <c r="H87" s="78" t="s">
        <v>43</v>
      </c>
      <c r="I87" s="78" t="s">
        <v>42</v>
      </c>
      <c r="J87" s="78" t="s">
        <v>40</v>
      </c>
      <c r="K87" s="78" t="s">
        <v>39</v>
      </c>
      <c r="L87" s="78" t="s">
        <v>38</v>
      </c>
      <c r="M87" s="78" t="s">
        <v>37</v>
      </c>
      <c r="N87" s="78" t="s">
        <v>36</v>
      </c>
      <c r="O87" s="78" t="s">
        <v>34</v>
      </c>
      <c r="P87" s="78" t="s">
        <v>33</v>
      </c>
      <c r="Q87" s="78" t="s">
        <v>32</v>
      </c>
      <c r="R87" s="78" t="s">
        <v>31</v>
      </c>
      <c r="S87" s="78" t="s">
        <v>30</v>
      </c>
      <c r="T87" s="78" t="s">
        <v>29</v>
      </c>
      <c r="U87" s="78" t="s">
        <v>27</v>
      </c>
      <c r="V87" s="78" t="s">
        <v>26</v>
      </c>
      <c r="W87" s="78" t="s">
        <v>25</v>
      </c>
      <c r="X87" s="78" t="s">
        <v>24</v>
      </c>
      <c r="Y87" s="78" t="s">
        <v>22</v>
      </c>
      <c r="Z87" s="78" t="s">
        <v>21</v>
      </c>
      <c r="AA87" s="78" t="s">
        <v>20</v>
      </c>
      <c r="AB87" s="78" t="s">
        <v>19</v>
      </c>
      <c r="AC87" s="78" t="s">
        <v>18</v>
      </c>
      <c r="AD87" s="78" t="s">
        <v>17</v>
      </c>
      <c r="AE87" s="78" t="s">
        <v>16</v>
      </c>
      <c r="AF87" s="78" t="s">
        <v>14</v>
      </c>
      <c r="AG87" s="78" t="s">
        <v>13</v>
      </c>
      <c r="AH87" s="78" t="s">
        <v>12</v>
      </c>
      <c r="AI87" s="78" t="s">
        <v>11</v>
      </c>
      <c r="AJ87" s="78" t="s">
        <v>10</v>
      </c>
      <c r="AK87" s="78" t="s">
        <v>8</v>
      </c>
      <c r="AL87" s="78" t="s">
        <v>576</v>
      </c>
      <c r="AM87" s="78" t="s">
        <v>5</v>
      </c>
      <c r="AN87" s="78" t="s">
        <v>4</v>
      </c>
      <c r="AO87" s="78" t="s">
        <v>3</v>
      </c>
      <c r="AP87" s="78" t="s">
        <v>1</v>
      </c>
      <c r="AQ87" s="78"/>
    </row>
    <row r="88" spans="1:43" x14ac:dyDescent="0.2">
      <c r="A88" t="s">
        <v>199</v>
      </c>
      <c r="B88" s="119">
        <v>1505</v>
      </c>
      <c r="C88" s="119">
        <v>269.84800000000001</v>
      </c>
      <c r="D88" s="119">
        <v>133.98400000000001</v>
      </c>
      <c r="E88" s="119">
        <v>16.495000000000001</v>
      </c>
      <c r="F88" s="119">
        <v>18.896000000000001</v>
      </c>
      <c r="G88" s="119">
        <v>83.519000000000005</v>
      </c>
      <c r="H88" s="119">
        <v>3.4809999999999999</v>
      </c>
      <c r="I88" s="119">
        <v>89.182000000000002</v>
      </c>
      <c r="J88" s="119">
        <v>0</v>
      </c>
      <c r="K88" s="119">
        <v>191.43100000000001</v>
      </c>
      <c r="L88" s="119">
        <v>75.754999999999995</v>
      </c>
      <c r="M88" s="119">
        <v>43.103999999999999</v>
      </c>
      <c r="N88" s="119">
        <v>0</v>
      </c>
      <c r="O88" s="119">
        <v>0</v>
      </c>
      <c r="P88" s="119">
        <v>26.821000000000002</v>
      </c>
      <c r="Q88" s="119">
        <v>93.998000000000005</v>
      </c>
      <c r="R88" s="119">
        <v>48.942999999999998</v>
      </c>
      <c r="S88" s="119">
        <v>39.537999999999997</v>
      </c>
      <c r="T88" s="119">
        <v>38.835000000000001</v>
      </c>
      <c r="U88" s="119">
        <v>0</v>
      </c>
      <c r="V88" s="119">
        <v>354.863</v>
      </c>
      <c r="W88" s="119">
        <v>13.664</v>
      </c>
      <c r="X88" s="119">
        <v>0</v>
      </c>
      <c r="Y88" s="119">
        <v>0</v>
      </c>
      <c r="Z88" s="119">
        <v>88.971000000000004</v>
      </c>
      <c r="AA88" s="119">
        <v>14.327999999999999</v>
      </c>
      <c r="AB88" s="119">
        <v>92.165000000000006</v>
      </c>
      <c r="AC88" s="119">
        <v>8.7119999999999997</v>
      </c>
      <c r="AD88" s="119">
        <v>11.183999999999999</v>
      </c>
      <c r="AE88" s="119">
        <v>0</v>
      </c>
      <c r="AF88" s="119">
        <v>13.579000000000001</v>
      </c>
      <c r="AG88" s="119">
        <v>63</v>
      </c>
      <c r="AH88" s="119">
        <v>9.1630000000000003</v>
      </c>
      <c r="AI88" s="119">
        <v>22.303000000000001</v>
      </c>
      <c r="AJ88" s="119">
        <v>4.1849999999999996</v>
      </c>
      <c r="AK88" s="119">
        <v>0</v>
      </c>
      <c r="AL88" s="119">
        <v>27.404</v>
      </c>
      <c r="AM88" s="119">
        <v>24.402999999999999</v>
      </c>
      <c r="AN88" s="119">
        <v>52.621000000000002</v>
      </c>
      <c r="AO88" s="119">
        <v>82.289000000000001</v>
      </c>
      <c r="AP88" s="119">
        <v>73.88</v>
      </c>
      <c r="AQ88" s="61">
        <f>SUM(B88:AP88)</f>
        <v>3635.5440000000003</v>
      </c>
    </row>
    <row r="89" spans="1:43" x14ac:dyDescent="0.2">
      <c r="A89" t="s">
        <v>200</v>
      </c>
      <c r="B89" s="119">
        <v>967</v>
      </c>
      <c r="C89" s="119">
        <v>0</v>
      </c>
      <c r="D89" s="119">
        <v>0</v>
      </c>
      <c r="E89" s="119">
        <v>0</v>
      </c>
      <c r="F89" s="119">
        <v>0</v>
      </c>
      <c r="G89" s="119">
        <v>16.385000000000002</v>
      </c>
      <c r="H89" s="119">
        <v>0</v>
      </c>
      <c r="I89" s="119">
        <v>1.335</v>
      </c>
      <c r="J89" s="119">
        <v>5.5460000000000003</v>
      </c>
      <c r="K89" s="119">
        <v>5.4909999999999997</v>
      </c>
      <c r="L89" s="119">
        <v>0.628</v>
      </c>
      <c r="M89" s="119">
        <v>19.634</v>
      </c>
      <c r="N89" s="119">
        <v>0</v>
      </c>
      <c r="O89" s="119">
        <v>0</v>
      </c>
      <c r="P89" s="119">
        <v>2</v>
      </c>
      <c r="Q89" s="119">
        <v>1.8540000000000001</v>
      </c>
      <c r="R89" s="119">
        <v>0</v>
      </c>
      <c r="S89" s="119">
        <v>0</v>
      </c>
      <c r="T89" s="119">
        <v>3.19</v>
      </c>
      <c r="U89" s="119">
        <v>2.5409999999999999</v>
      </c>
      <c r="V89" s="119">
        <v>68.262</v>
      </c>
      <c r="W89" s="119">
        <v>1.8</v>
      </c>
      <c r="X89" s="119">
        <v>0</v>
      </c>
      <c r="Y89" s="119">
        <v>2.8</v>
      </c>
      <c r="Z89" s="119">
        <v>5.0069999999999997</v>
      </c>
      <c r="AA89" s="119">
        <v>7.39</v>
      </c>
      <c r="AB89" s="119">
        <v>69.323999999999998</v>
      </c>
      <c r="AC89" s="119">
        <v>11.638999999999999</v>
      </c>
      <c r="AD89" s="119">
        <v>5.2</v>
      </c>
      <c r="AE89" s="119">
        <v>0</v>
      </c>
      <c r="AF89" s="119">
        <v>0.249</v>
      </c>
      <c r="AG89" s="119">
        <v>394</v>
      </c>
      <c r="AH89" s="119">
        <v>0.54700000000000004</v>
      </c>
      <c r="AI89" s="119">
        <v>12.571999999999999</v>
      </c>
      <c r="AJ89" s="119">
        <v>64.67</v>
      </c>
      <c r="AK89" s="119">
        <v>106.06</v>
      </c>
      <c r="AL89" s="119">
        <v>6.3860000000000001</v>
      </c>
      <c r="AM89" s="119">
        <v>2.726</v>
      </c>
      <c r="AN89" s="119">
        <v>296.84100000000001</v>
      </c>
      <c r="AO89" s="119">
        <v>32.241999999999997</v>
      </c>
      <c r="AP89" s="119">
        <v>6.52</v>
      </c>
      <c r="AQ89" s="61">
        <f t="shared" ref="AQ89:AQ94" si="25">SUM(B89:AP89)</f>
        <v>2119.8390000000004</v>
      </c>
    </row>
    <row r="90" spans="1:43" x14ac:dyDescent="0.2">
      <c r="A90" t="s">
        <v>201</v>
      </c>
      <c r="B90" s="119">
        <v>0</v>
      </c>
      <c r="C90" s="119">
        <v>0</v>
      </c>
      <c r="D90" s="119">
        <v>0</v>
      </c>
      <c r="E90" s="119">
        <v>0</v>
      </c>
      <c r="F90" s="119">
        <v>0</v>
      </c>
      <c r="G90" s="119">
        <v>0.93500000000000005</v>
      </c>
      <c r="H90" s="119">
        <v>0</v>
      </c>
      <c r="I90" s="119">
        <v>0</v>
      </c>
      <c r="J90" s="119">
        <v>0.22900000000000001</v>
      </c>
      <c r="K90" s="119"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v>0</v>
      </c>
      <c r="R90" s="119">
        <v>0</v>
      </c>
      <c r="S90" s="119">
        <v>0</v>
      </c>
      <c r="T90" s="119">
        <v>0</v>
      </c>
      <c r="U90" s="119">
        <v>0</v>
      </c>
      <c r="V90" s="119">
        <v>0</v>
      </c>
      <c r="W90" s="119">
        <v>2.3E-2</v>
      </c>
      <c r="X90" s="119">
        <v>0</v>
      </c>
      <c r="Y90" s="119">
        <v>0</v>
      </c>
      <c r="Z90" s="119">
        <v>0</v>
      </c>
      <c r="AA90" s="119">
        <v>0</v>
      </c>
      <c r="AB90" s="119">
        <v>0.27400000000000002</v>
      </c>
      <c r="AC90" s="119">
        <v>0.51900000000000002</v>
      </c>
      <c r="AD90" s="119">
        <v>0</v>
      </c>
      <c r="AE90" s="119">
        <v>0</v>
      </c>
      <c r="AF90" s="119">
        <v>1.008</v>
      </c>
      <c r="AG90" s="119">
        <v>130</v>
      </c>
      <c r="AH90" s="119">
        <v>15.192</v>
      </c>
      <c r="AI90" s="119">
        <v>1.6060000000000001</v>
      </c>
      <c r="AJ90" s="119">
        <v>121.752</v>
      </c>
      <c r="AK90" s="119">
        <v>30.510999999999999</v>
      </c>
      <c r="AL90" s="119">
        <v>16.657</v>
      </c>
      <c r="AM90" s="119">
        <v>2.5000000000000001E-2</v>
      </c>
      <c r="AN90" s="119">
        <v>3.4550000000000001</v>
      </c>
      <c r="AO90" s="119">
        <v>3.71</v>
      </c>
      <c r="AP90" s="119">
        <v>1.82</v>
      </c>
      <c r="AQ90" s="61">
        <f t="shared" si="25"/>
        <v>327.71599999999995</v>
      </c>
    </row>
    <row r="91" spans="1:43" x14ac:dyDescent="0.2">
      <c r="A91" t="s">
        <v>202</v>
      </c>
      <c r="B91" s="119">
        <v>36</v>
      </c>
      <c r="C91" s="119">
        <v>0</v>
      </c>
      <c r="D91" s="119">
        <v>4.5750000000000002</v>
      </c>
      <c r="E91" s="119">
        <v>0</v>
      </c>
      <c r="F91" s="119">
        <v>0</v>
      </c>
      <c r="G91" s="119">
        <v>0</v>
      </c>
      <c r="H91" s="119">
        <v>0</v>
      </c>
      <c r="I91" s="119">
        <v>4.9219999999999997</v>
      </c>
      <c r="J91" s="119">
        <v>0.83199999999999996</v>
      </c>
      <c r="K91" s="119"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4.6269999999999998</v>
      </c>
      <c r="Q91" s="119">
        <v>2.2400000000000002</v>
      </c>
      <c r="R91" s="119">
        <v>0</v>
      </c>
      <c r="S91" s="119">
        <v>13.175000000000001</v>
      </c>
      <c r="T91" s="119">
        <v>2.1</v>
      </c>
      <c r="U91" s="119">
        <v>5.8860000000000001</v>
      </c>
      <c r="V91" s="119">
        <v>0</v>
      </c>
      <c r="W91" s="119">
        <v>29.021000000000001</v>
      </c>
      <c r="X91" s="119">
        <v>2.7080000000000002</v>
      </c>
      <c r="Y91" s="119">
        <v>3</v>
      </c>
      <c r="Z91" s="119">
        <v>6.5140000000000002</v>
      </c>
      <c r="AA91" s="119">
        <v>0</v>
      </c>
      <c r="AB91" s="119">
        <v>6.9690000000000003</v>
      </c>
      <c r="AC91" s="119">
        <v>12.9</v>
      </c>
      <c r="AD91" s="119">
        <v>0</v>
      </c>
      <c r="AE91" s="119">
        <v>2.3849999999999998</v>
      </c>
      <c r="AF91" s="119">
        <v>19.308</v>
      </c>
      <c r="AG91" s="119">
        <v>0</v>
      </c>
      <c r="AH91" s="119">
        <v>8.7200000000000006</v>
      </c>
      <c r="AI91" s="119">
        <v>14.116</v>
      </c>
      <c r="AJ91" s="119">
        <v>38.701999999999998</v>
      </c>
      <c r="AK91" s="119">
        <v>0</v>
      </c>
      <c r="AL91" s="119">
        <v>4.6829999999999998</v>
      </c>
      <c r="AM91" s="119">
        <v>8.9890000000000008</v>
      </c>
      <c r="AN91" s="119">
        <v>32.746000000000002</v>
      </c>
      <c r="AO91" s="119">
        <v>53.911999999999999</v>
      </c>
      <c r="AP91" s="119">
        <v>17.350000000000001</v>
      </c>
      <c r="AQ91" s="61">
        <f t="shared" si="25"/>
        <v>336.38</v>
      </c>
    </row>
    <row r="92" spans="1:43" x14ac:dyDescent="0.2">
      <c r="A92" t="s">
        <v>203</v>
      </c>
      <c r="B92" s="119">
        <v>0</v>
      </c>
      <c r="C92" s="119">
        <v>0</v>
      </c>
      <c r="D92" s="119">
        <v>0.96199999999999997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  <c r="J92" s="119">
        <v>0</v>
      </c>
      <c r="K92" s="119">
        <v>0</v>
      </c>
      <c r="L92" s="119">
        <v>2.0259999999999998</v>
      </c>
      <c r="M92" s="119">
        <v>0</v>
      </c>
      <c r="N92" s="119">
        <v>0</v>
      </c>
      <c r="O92" s="119">
        <v>0</v>
      </c>
      <c r="P92" s="119">
        <v>0</v>
      </c>
      <c r="Q92" s="119">
        <v>0</v>
      </c>
      <c r="R92" s="119">
        <v>0</v>
      </c>
      <c r="S92" s="119">
        <v>0</v>
      </c>
      <c r="T92" s="119">
        <v>0</v>
      </c>
      <c r="U92" s="119">
        <v>0</v>
      </c>
      <c r="V92" s="119">
        <v>0</v>
      </c>
      <c r="W92" s="119">
        <v>0</v>
      </c>
      <c r="X92" s="119">
        <v>0</v>
      </c>
      <c r="Y92" s="119">
        <v>0</v>
      </c>
      <c r="Z92" s="119">
        <v>0</v>
      </c>
      <c r="AA92" s="119">
        <v>0</v>
      </c>
      <c r="AB92" s="119">
        <v>0</v>
      </c>
      <c r="AC92" s="119">
        <v>0</v>
      </c>
      <c r="AD92" s="119">
        <v>0</v>
      </c>
      <c r="AE92" s="119">
        <v>0</v>
      </c>
      <c r="AF92" s="119">
        <v>0</v>
      </c>
      <c r="AG92" s="119">
        <v>0</v>
      </c>
      <c r="AH92" s="119">
        <v>0</v>
      </c>
      <c r="AI92" s="119">
        <v>0</v>
      </c>
      <c r="AJ92" s="119">
        <v>0</v>
      </c>
      <c r="AK92" s="119">
        <v>0</v>
      </c>
      <c r="AL92" s="119">
        <v>0</v>
      </c>
      <c r="AM92" s="119">
        <v>0</v>
      </c>
      <c r="AN92" s="119">
        <v>0</v>
      </c>
      <c r="AO92" s="119">
        <v>0</v>
      </c>
      <c r="AP92" s="119">
        <v>0</v>
      </c>
      <c r="AQ92" s="61">
        <f t="shared" si="25"/>
        <v>2.9879999999999995</v>
      </c>
    </row>
    <row r="93" spans="1:43" x14ac:dyDescent="0.2">
      <c r="A93" t="s">
        <v>204</v>
      </c>
      <c r="B93" s="119">
        <v>8</v>
      </c>
      <c r="C93" s="119">
        <v>0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3.5990000000000002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v>0</v>
      </c>
      <c r="R93" s="119">
        <v>0</v>
      </c>
      <c r="S93" s="119">
        <v>0</v>
      </c>
      <c r="T93" s="119">
        <v>0</v>
      </c>
      <c r="U93" s="119">
        <v>0</v>
      </c>
      <c r="V93" s="119">
        <v>0</v>
      </c>
      <c r="W93" s="119">
        <v>0</v>
      </c>
      <c r="X93" s="119">
        <v>0</v>
      </c>
      <c r="Y93" s="119">
        <v>0</v>
      </c>
      <c r="Z93" s="119">
        <v>0</v>
      </c>
      <c r="AA93" s="119">
        <v>0</v>
      </c>
      <c r="AB93" s="119">
        <v>0</v>
      </c>
      <c r="AC93" s="119">
        <v>0.51900000000000002</v>
      </c>
      <c r="AD93" s="119">
        <v>0</v>
      </c>
      <c r="AE93" s="119">
        <v>0</v>
      </c>
      <c r="AF93" s="119">
        <v>0</v>
      </c>
      <c r="AG93" s="119">
        <v>0</v>
      </c>
      <c r="AH93" s="119">
        <v>0</v>
      </c>
      <c r="AI93" s="119">
        <v>0</v>
      </c>
      <c r="AJ93" s="119">
        <v>0</v>
      </c>
      <c r="AK93" s="119">
        <v>0</v>
      </c>
      <c r="AL93" s="119">
        <v>0</v>
      </c>
      <c r="AM93" s="119">
        <v>0</v>
      </c>
      <c r="AN93" s="119">
        <v>28</v>
      </c>
      <c r="AO93" s="119">
        <v>0.26300000000000001</v>
      </c>
      <c r="AP93" s="119">
        <v>11.12</v>
      </c>
      <c r="AQ93" s="61">
        <f t="shared" si="25"/>
        <v>51.500999999999998</v>
      </c>
    </row>
    <row r="94" spans="1:43" x14ac:dyDescent="0.2">
      <c r="A94" t="s">
        <v>205</v>
      </c>
      <c r="B94" s="119">
        <v>84</v>
      </c>
      <c r="C94" s="119">
        <v>0</v>
      </c>
      <c r="D94" s="119">
        <v>0</v>
      </c>
      <c r="E94" s="119">
        <v>0</v>
      </c>
      <c r="F94" s="119">
        <v>0</v>
      </c>
      <c r="G94" s="119">
        <v>0</v>
      </c>
      <c r="H94" s="119">
        <v>4.532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</v>
      </c>
      <c r="O94" s="119">
        <v>0</v>
      </c>
      <c r="P94" s="119">
        <v>16.411999999999999</v>
      </c>
      <c r="Q94" s="119">
        <v>7.5110000000000001</v>
      </c>
      <c r="R94" s="119">
        <v>0</v>
      </c>
      <c r="S94" s="119">
        <v>0</v>
      </c>
      <c r="T94" s="119">
        <v>11.724</v>
      </c>
      <c r="U94" s="119">
        <v>3.3220000000000001</v>
      </c>
      <c r="V94" s="119">
        <v>16.126000000000001</v>
      </c>
      <c r="W94" s="119">
        <v>0</v>
      </c>
      <c r="X94" s="119">
        <v>0</v>
      </c>
      <c r="Y94" s="119">
        <v>2</v>
      </c>
      <c r="Z94" s="119">
        <v>0</v>
      </c>
      <c r="AA94" s="119">
        <v>0</v>
      </c>
      <c r="AB94" s="119">
        <v>27.849</v>
      </c>
      <c r="AC94" s="119">
        <v>25.489000000000001</v>
      </c>
      <c r="AD94" s="119">
        <v>0</v>
      </c>
      <c r="AE94" s="119">
        <v>0</v>
      </c>
      <c r="AF94" s="119">
        <v>0</v>
      </c>
      <c r="AG94" s="119">
        <v>0</v>
      </c>
      <c r="AH94" s="119">
        <v>14.351000000000001</v>
      </c>
      <c r="AI94" s="119">
        <v>7.8579999999999997</v>
      </c>
      <c r="AJ94" s="119">
        <v>2.1680000000000001</v>
      </c>
      <c r="AK94" s="119">
        <v>0</v>
      </c>
      <c r="AL94" s="119">
        <v>21.837</v>
      </c>
      <c r="AM94" s="119">
        <v>26.957999999999998</v>
      </c>
      <c r="AN94" s="119">
        <v>3</v>
      </c>
      <c r="AO94" s="119">
        <v>47.656999999999996</v>
      </c>
      <c r="AP94" s="119">
        <v>0</v>
      </c>
      <c r="AQ94" s="61">
        <f t="shared" si="25"/>
        <v>322.79399999999993</v>
      </c>
    </row>
    <row r="95" spans="1:43" x14ac:dyDescent="0.2">
      <c r="A95" s="75" t="s">
        <v>342</v>
      </c>
      <c r="B95" s="74">
        <f t="shared" ref="B95:AQ95" si="26">SUM(B88:B94)</f>
        <v>2600</v>
      </c>
      <c r="C95" s="74">
        <f t="shared" si="26"/>
        <v>269.84800000000001</v>
      </c>
      <c r="D95" s="74">
        <f t="shared" si="26"/>
        <v>139.52099999999999</v>
      </c>
      <c r="E95" s="74">
        <f t="shared" si="26"/>
        <v>16.495000000000001</v>
      </c>
      <c r="F95" s="74">
        <f t="shared" si="26"/>
        <v>18.896000000000001</v>
      </c>
      <c r="G95" s="74">
        <f t="shared" si="26"/>
        <v>100.83900000000001</v>
      </c>
      <c r="H95" s="74">
        <f t="shared" si="26"/>
        <v>8.0129999999999999</v>
      </c>
      <c r="I95" s="74">
        <f t="shared" si="26"/>
        <v>95.438999999999993</v>
      </c>
      <c r="J95" s="74">
        <f t="shared" si="26"/>
        <v>10.206</v>
      </c>
      <c r="K95" s="74">
        <f t="shared" si="26"/>
        <v>196.92200000000003</v>
      </c>
      <c r="L95" s="74">
        <f t="shared" si="26"/>
        <v>78.408999999999992</v>
      </c>
      <c r="M95" s="74">
        <f t="shared" si="26"/>
        <v>62.738</v>
      </c>
      <c r="N95" s="74">
        <f t="shared" si="26"/>
        <v>0</v>
      </c>
      <c r="O95" s="74">
        <f t="shared" si="26"/>
        <v>0</v>
      </c>
      <c r="P95" s="74">
        <f t="shared" si="26"/>
        <v>49.86</v>
      </c>
      <c r="Q95" s="74">
        <f t="shared" si="26"/>
        <v>105.60299999999999</v>
      </c>
      <c r="R95" s="74">
        <f t="shared" si="26"/>
        <v>48.942999999999998</v>
      </c>
      <c r="S95" s="74">
        <f t="shared" si="26"/>
        <v>52.712999999999994</v>
      </c>
      <c r="T95" s="74">
        <f t="shared" si="26"/>
        <v>55.849000000000004</v>
      </c>
      <c r="U95" s="74">
        <f t="shared" si="26"/>
        <v>11.748999999999999</v>
      </c>
      <c r="V95" s="74">
        <f t="shared" si="26"/>
        <v>439.25099999999998</v>
      </c>
      <c r="W95" s="74">
        <f t="shared" si="26"/>
        <v>44.508000000000003</v>
      </c>
      <c r="X95" s="74">
        <f t="shared" si="26"/>
        <v>2.7080000000000002</v>
      </c>
      <c r="Y95" s="74">
        <f t="shared" si="26"/>
        <v>7.8</v>
      </c>
      <c r="Z95" s="74">
        <f t="shared" si="26"/>
        <v>100.492</v>
      </c>
      <c r="AA95" s="74">
        <f t="shared" si="26"/>
        <v>21.718</v>
      </c>
      <c r="AB95" s="74">
        <f t="shared" si="26"/>
        <v>196.58099999999999</v>
      </c>
      <c r="AC95" s="74">
        <f t="shared" si="26"/>
        <v>59.777999999999992</v>
      </c>
      <c r="AD95" s="74">
        <f t="shared" si="26"/>
        <v>16.384</v>
      </c>
      <c r="AE95" s="74">
        <f t="shared" si="26"/>
        <v>2.3849999999999998</v>
      </c>
      <c r="AF95" s="74">
        <f t="shared" si="26"/>
        <v>34.144000000000005</v>
      </c>
      <c r="AG95" s="74">
        <f t="shared" si="26"/>
        <v>587</v>
      </c>
      <c r="AH95" s="74">
        <f t="shared" si="26"/>
        <v>47.972999999999999</v>
      </c>
      <c r="AI95" s="74">
        <f t="shared" si="26"/>
        <v>58.454999999999998</v>
      </c>
      <c r="AJ95" s="74">
        <f t="shared" si="26"/>
        <v>231.477</v>
      </c>
      <c r="AK95" s="74">
        <f t="shared" si="26"/>
        <v>136.571</v>
      </c>
      <c r="AL95" s="74">
        <f t="shared" si="26"/>
        <v>76.966999999999999</v>
      </c>
      <c r="AM95" s="74">
        <f t="shared" si="26"/>
        <v>63.100999999999999</v>
      </c>
      <c r="AN95" s="74">
        <f t="shared" si="26"/>
        <v>416.66299999999995</v>
      </c>
      <c r="AO95" s="74">
        <f t="shared" si="26"/>
        <v>220.07299999999998</v>
      </c>
      <c r="AP95" s="74">
        <f t="shared" si="26"/>
        <v>110.69</v>
      </c>
      <c r="AQ95" s="74">
        <f t="shared" si="26"/>
        <v>6796.7620000000015</v>
      </c>
    </row>
    <row r="97" spans="1:40" x14ac:dyDescent="0.2">
      <c r="A97" t="s">
        <v>199</v>
      </c>
      <c r="B97" s="61">
        <v>2800</v>
      </c>
      <c r="C97" s="156">
        <f>SUM(C88:E88)</f>
        <v>420.327</v>
      </c>
      <c r="F97" s="61">
        <f>SUM(F88:J88)</f>
        <v>195.078</v>
      </c>
      <c r="K97" s="61">
        <f>SUM(K88:O88)</f>
        <v>310.29000000000002</v>
      </c>
      <c r="P97" s="61">
        <f>SUM(P88:U88)</f>
        <v>248.13500000000002</v>
      </c>
      <c r="V97" s="61">
        <f>SUM(V88:Y88)</f>
        <v>368.52699999999999</v>
      </c>
      <c r="Z97" s="61">
        <f>SUM(Z88:AF88)</f>
        <v>228.93899999999999</v>
      </c>
      <c r="AG97" s="61">
        <f>SUM(AG88:AK88)</f>
        <v>98.650999999999996</v>
      </c>
      <c r="AL97" s="61">
        <f>SUM(AL88:AM88)</f>
        <v>51.807000000000002</v>
      </c>
      <c r="AM97" s="56"/>
      <c r="AN97" s="61">
        <f>SUM(AN88:AP88)</f>
        <v>208.79</v>
      </c>
    </row>
    <row r="98" spans="1:40" x14ac:dyDescent="0.2">
      <c r="A98" t="s">
        <v>200</v>
      </c>
      <c r="B98" s="61">
        <v>1360</v>
      </c>
      <c r="C98" s="156">
        <f t="shared" ref="C98:C103" si="27">SUM(C89:E89)</f>
        <v>0</v>
      </c>
      <c r="F98" s="61">
        <f t="shared" ref="F98:F103" si="28">SUM(F89:J89)</f>
        <v>23.266000000000002</v>
      </c>
      <c r="K98" s="61">
        <f t="shared" ref="K98:K103" si="29">SUM(K89:O89)</f>
        <v>25.753</v>
      </c>
      <c r="P98" s="61">
        <f t="shared" ref="P98:P103" si="30">SUM(P89:U89)</f>
        <v>9.5850000000000009</v>
      </c>
      <c r="V98" s="61">
        <f t="shared" ref="V98:V103" si="31">SUM(V89:Y89)</f>
        <v>72.861999999999995</v>
      </c>
      <c r="Z98" s="61">
        <f t="shared" ref="Z98:Z103" si="32">SUM(Z89:AF89)</f>
        <v>98.808999999999997</v>
      </c>
      <c r="AG98" s="61">
        <f t="shared" ref="AG98:AG103" si="33">SUM(AG89:AK89)</f>
        <v>577.84900000000005</v>
      </c>
      <c r="AL98" s="61">
        <f t="shared" ref="AL98:AL103" si="34">SUM(AL89:AM89)</f>
        <v>9.1120000000000001</v>
      </c>
      <c r="AM98" s="56"/>
      <c r="AN98" s="61">
        <f t="shared" ref="AN98:AN103" si="35">SUM(AN89:AP89)</f>
        <v>335.60300000000001</v>
      </c>
    </row>
    <row r="99" spans="1:40" x14ac:dyDescent="0.2">
      <c r="A99" t="s">
        <v>201</v>
      </c>
      <c r="B99" s="61">
        <v>0</v>
      </c>
      <c r="C99" s="156">
        <f t="shared" si="27"/>
        <v>0</v>
      </c>
      <c r="F99" s="61">
        <f t="shared" si="28"/>
        <v>1.1640000000000001</v>
      </c>
      <c r="K99" s="61">
        <f t="shared" si="29"/>
        <v>0</v>
      </c>
      <c r="P99" s="61">
        <f t="shared" si="30"/>
        <v>0</v>
      </c>
      <c r="V99" s="61">
        <f t="shared" si="31"/>
        <v>2.3E-2</v>
      </c>
      <c r="Z99" s="61">
        <f t="shared" si="32"/>
        <v>1.8010000000000002</v>
      </c>
      <c r="AG99" s="61">
        <f t="shared" si="33"/>
        <v>299.06100000000004</v>
      </c>
      <c r="AL99" s="61">
        <f t="shared" si="34"/>
        <v>16.681999999999999</v>
      </c>
      <c r="AN99" s="61">
        <f t="shared" si="35"/>
        <v>8.9849999999999994</v>
      </c>
    </row>
    <row r="100" spans="1:40" x14ac:dyDescent="0.2">
      <c r="A100" t="s">
        <v>202</v>
      </c>
      <c r="B100" s="61">
        <v>70</v>
      </c>
      <c r="C100" s="156">
        <f t="shared" si="27"/>
        <v>4.5750000000000002</v>
      </c>
      <c r="F100" s="61">
        <f t="shared" si="28"/>
        <v>5.7539999999999996</v>
      </c>
      <c r="K100" s="61">
        <f t="shared" si="29"/>
        <v>0</v>
      </c>
      <c r="P100" s="61">
        <f t="shared" si="30"/>
        <v>28.028000000000002</v>
      </c>
      <c r="V100" s="61">
        <f t="shared" si="31"/>
        <v>34.728999999999999</v>
      </c>
      <c r="Z100" s="61">
        <f t="shared" si="32"/>
        <v>48.076000000000001</v>
      </c>
      <c r="AG100" s="61">
        <f t="shared" si="33"/>
        <v>61.537999999999997</v>
      </c>
      <c r="AL100" s="61">
        <f t="shared" si="34"/>
        <v>13.672000000000001</v>
      </c>
      <c r="AN100" s="61">
        <f t="shared" si="35"/>
        <v>104.00800000000001</v>
      </c>
    </row>
    <row r="101" spans="1:40" x14ac:dyDescent="0.2">
      <c r="A101" t="s">
        <v>203</v>
      </c>
      <c r="B101" s="61">
        <v>0</v>
      </c>
      <c r="C101" s="156">
        <f t="shared" si="27"/>
        <v>0.96199999999999997</v>
      </c>
      <c r="F101" s="61">
        <f t="shared" si="28"/>
        <v>0</v>
      </c>
      <c r="K101" s="61">
        <f t="shared" si="29"/>
        <v>2.0259999999999998</v>
      </c>
      <c r="P101" s="61">
        <f t="shared" si="30"/>
        <v>0</v>
      </c>
      <c r="V101" s="61">
        <f t="shared" si="31"/>
        <v>0</v>
      </c>
      <c r="Z101" s="61">
        <f t="shared" si="32"/>
        <v>0</v>
      </c>
      <c r="AG101" s="61">
        <f t="shared" si="33"/>
        <v>0</v>
      </c>
      <c r="AL101" s="61">
        <f t="shared" si="34"/>
        <v>0</v>
      </c>
      <c r="AN101" s="61">
        <f t="shared" si="35"/>
        <v>0</v>
      </c>
    </row>
    <row r="102" spans="1:40" x14ac:dyDescent="0.2">
      <c r="A102" t="s">
        <v>204</v>
      </c>
      <c r="B102" s="61">
        <v>50</v>
      </c>
      <c r="C102" s="156">
        <f t="shared" si="27"/>
        <v>0</v>
      </c>
      <c r="F102" s="61">
        <f t="shared" si="28"/>
        <v>3.5990000000000002</v>
      </c>
      <c r="K102" s="61">
        <f t="shared" si="29"/>
        <v>0</v>
      </c>
      <c r="P102" s="61">
        <f t="shared" si="30"/>
        <v>0</v>
      </c>
      <c r="V102" s="61">
        <f t="shared" si="31"/>
        <v>0</v>
      </c>
      <c r="Z102" s="61">
        <f t="shared" si="32"/>
        <v>0.51900000000000002</v>
      </c>
      <c r="AG102" s="61">
        <f t="shared" si="33"/>
        <v>0</v>
      </c>
      <c r="AL102" s="61">
        <f t="shared" si="34"/>
        <v>0</v>
      </c>
      <c r="AN102" s="61">
        <f t="shared" si="35"/>
        <v>39.383000000000003</v>
      </c>
    </row>
    <row r="103" spans="1:40" x14ac:dyDescent="0.2">
      <c r="A103" t="s">
        <v>205</v>
      </c>
      <c r="B103" s="61">
        <v>230</v>
      </c>
      <c r="C103" s="156">
        <f t="shared" si="27"/>
        <v>0</v>
      </c>
      <c r="F103" s="61">
        <f t="shared" si="28"/>
        <v>4.532</v>
      </c>
      <c r="K103" s="61">
        <f t="shared" si="29"/>
        <v>0</v>
      </c>
      <c r="P103" s="61">
        <f t="shared" si="30"/>
        <v>38.969000000000001</v>
      </c>
      <c r="V103" s="61">
        <f t="shared" si="31"/>
        <v>18.126000000000001</v>
      </c>
      <c r="Z103" s="61">
        <f t="shared" si="32"/>
        <v>53.338000000000001</v>
      </c>
      <c r="AG103" s="61">
        <f t="shared" si="33"/>
        <v>24.376999999999999</v>
      </c>
      <c r="AL103" s="61">
        <f t="shared" si="34"/>
        <v>48.795000000000002</v>
      </c>
      <c r="AN103" s="61">
        <f t="shared" si="35"/>
        <v>50.656999999999996</v>
      </c>
    </row>
    <row r="104" spans="1:40" x14ac:dyDescent="0.2">
      <c r="A104" s="75" t="s">
        <v>342</v>
      </c>
      <c r="B104" s="156">
        <v>4510</v>
      </c>
      <c r="C104" s="156">
        <f>SUM(C97:C103)</f>
        <v>425.86399999999998</v>
      </c>
      <c r="F104" s="156">
        <f>SUM(F97:F103)</f>
        <v>233.39299999999997</v>
      </c>
      <c r="K104" s="156">
        <f>SUM(K97:K103)</f>
        <v>338.06900000000002</v>
      </c>
      <c r="P104" s="156">
        <f>SUM(P97:P103)</f>
        <v>324.71700000000004</v>
      </c>
      <c r="V104" s="156">
        <f>SUM(V97:V103)</f>
        <v>494.267</v>
      </c>
      <c r="Z104" s="156">
        <f>SUM(Z97:Z103)</f>
        <v>431.48200000000003</v>
      </c>
      <c r="AG104" s="156">
        <f>SUM(AG97:AG103)</f>
        <v>1061.4759999999999</v>
      </c>
      <c r="AL104" s="156">
        <f>SUM(AL97:AL103)</f>
        <v>140.06799999999998</v>
      </c>
      <c r="AN104" s="156">
        <f>SUM(AN97:AN103)</f>
        <v>747.42600000000016</v>
      </c>
    </row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T35"/>
  <sheetViews>
    <sheetView workbookViewId="0">
      <pane xSplit="2" ySplit="3" topLeftCell="AI21" activePane="bottomRight" state="frozen"/>
      <selection pane="topRight" activeCell="C1" sqref="C1"/>
      <selection pane="bottomLeft" activeCell="A4" sqref="A4"/>
      <selection pane="bottomRight" activeCell="AQ25" sqref="AQ25"/>
    </sheetView>
  </sheetViews>
  <sheetFormatPr defaultRowHeight="13" x14ac:dyDescent="0.2"/>
  <cols>
    <col min="1" max="1" width="3.453125" customWidth="1"/>
    <col min="2" max="2" width="22.08984375" customWidth="1"/>
    <col min="3" max="6" width="9.453125" customWidth="1"/>
    <col min="7" max="7" width="10.90625" customWidth="1"/>
    <col min="8" max="9" width="9.453125" customWidth="1"/>
    <col min="10" max="10" width="10.36328125" customWidth="1"/>
    <col min="11" max="14" width="10.6328125" customWidth="1"/>
    <col min="17" max="17" width="11.08984375" customWidth="1"/>
    <col min="21" max="21" width="11.08984375" customWidth="1"/>
    <col min="25" max="25" width="10.453125" customWidth="1"/>
    <col min="29" max="29" width="10.453125" customWidth="1"/>
    <col min="33" max="33" width="10.453125" customWidth="1"/>
    <col min="37" max="37" width="12.08984375" customWidth="1"/>
    <col min="41" max="41" width="10.453125" customWidth="1"/>
    <col min="45" max="45" width="10.7265625" customWidth="1"/>
    <col min="257" max="257" width="3.453125" customWidth="1"/>
    <col min="258" max="258" width="22.08984375" customWidth="1"/>
    <col min="259" max="262" width="9.453125" customWidth="1"/>
    <col min="263" max="263" width="10.90625" customWidth="1"/>
    <col min="264" max="265" width="9.453125" customWidth="1"/>
    <col min="266" max="266" width="10.36328125" customWidth="1"/>
    <col min="267" max="270" width="10.6328125" customWidth="1"/>
    <col min="273" max="273" width="11.08984375" customWidth="1"/>
    <col min="277" max="277" width="11.08984375" customWidth="1"/>
    <col min="281" max="281" width="10.453125" customWidth="1"/>
    <col min="285" max="285" width="10.453125" customWidth="1"/>
    <col min="289" max="289" width="10.453125" customWidth="1"/>
    <col min="293" max="293" width="12.08984375" customWidth="1"/>
    <col min="297" max="297" width="10.453125" customWidth="1"/>
    <col min="301" max="301" width="10.7265625" customWidth="1"/>
    <col min="513" max="513" width="3.453125" customWidth="1"/>
    <col min="514" max="514" width="22.08984375" customWidth="1"/>
    <col min="515" max="518" width="9.453125" customWidth="1"/>
    <col min="519" max="519" width="10.90625" customWidth="1"/>
    <col min="520" max="521" width="9.453125" customWidth="1"/>
    <col min="522" max="522" width="10.36328125" customWidth="1"/>
    <col min="523" max="526" width="10.6328125" customWidth="1"/>
    <col min="529" max="529" width="11.08984375" customWidth="1"/>
    <col min="533" max="533" width="11.08984375" customWidth="1"/>
    <col min="537" max="537" width="10.453125" customWidth="1"/>
    <col min="541" max="541" width="10.453125" customWidth="1"/>
    <col min="545" max="545" width="10.453125" customWidth="1"/>
    <col min="549" max="549" width="12.08984375" customWidth="1"/>
    <col min="553" max="553" width="10.453125" customWidth="1"/>
    <col min="557" max="557" width="10.7265625" customWidth="1"/>
    <col min="769" max="769" width="3.453125" customWidth="1"/>
    <col min="770" max="770" width="22.08984375" customWidth="1"/>
    <col min="771" max="774" width="9.453125" customWidth="1"/>
    <col min="775" max="775" width="10.90625" customWidth="1"/>
    <col min="776" max="777" width="9.453125" customWidth="1"/>
    <col min="778" max="778" width="10.36328125" customWidth="1"/>
    <col min="779" max="782" width="10.6328125" customWidth="1"/>
    <col min="785" max="785" width="11.08984375" customWidth="1"/>
    <col min="789" max="789" width="11.08984375" customWidth="1"/>
    <col min="793" max="793" width="10.453125" customWidth="1"/>
    <col min="797" max="797" width="10.453125" customWidth="1"/>
    <col min="801" max="801" width="10.453125" customWidth="1"/>
    <col min="805" max="805" width="12.08984375" customWidth="1"/>
    <col min="809" max="809" width="10.453125" customWidth="1"/>
    <col min="813" max="813" width="10.7265625" customWidth="1"/>
    <col min="1025" max="1025" width="3.453125" customWidth="1"/>
    <col min="1026" max="1026" width="22.08984375" customWidth="1"/>
    <col min="1027" max="1030" width="9.453125" customWidth="1"/>
    <col min="1031" max="1031" width="10.90625" customWidth="1"/>
    <col min="1032" max="1033" width="9.453125" customWidth="1"/>
    <col min="1034" max="1034" width="10.36328125" customWidth="1"/>
    <col min="1035" max="1038" width="10.6328125" customWidth="1"/>
    <col min="1041" max="1041" width="11.08984375" customWidth="1"/>
    <col min="1045" max="1045" width="11.08984375" customWidth="1"/>
    <col min="1049" max="1049" width="10.453125" customWidth="1"/>
    <col min="1053" max="1053" width="10.453125" customWidth="1"/>
    <col min="1057" max="1057" width="10.453125" customWidth="1"/>
    <col min="1061" max="1061" width="12.08984375" customWidth="1"/>
    <col min="1065" max="1065" width="10.453125" customWidth="1"/>
    <col min="1069" max="1069" width="10.7265625" customWidth="1"/>
    <col min="1281" max="1281" width="3.453125" customWidth="1"/>
    <col min="1282" max="1282" width="22.08984375" customWidth="1"/>
    <col min="1283" max="1286" width="9.453125" customWidth="1"/>
    <col min="1287" max="1287" width="10.90625" customWidth="1"/>
    <col min="1288" max="1289" width="9.453125" customWidth="1"/>
    <col min="1290" max="1290" width="10.36328125" customWidth="1"/>
    <col min="1291" max="1294" width="10.6328125" customWidth="1"/>
    <col min="1297" max="1297" width="11.08984375" customWidth="1"/>
    <col min="1301" max="1301" width="11.08984375" customWidth="1"/>
    <col min="1305" max="1305" width="10.453125" customWidth="1"/>
    <col min="1309" max="1309" width="10.453125" customWidth="1"/>
    <col min="1313" max="1313" width="10.453125" customWidth="1"/>
    <col min="1317" max="1317" width="12.08984375" customWidth="1"/>
    <col min="1321" max="1321" width="10.453125" customWidth="1"/>
    <col min="1325" max="1325" width="10.7265625" customWidth="1"/>
    <col min="1537" max="1537" width="3.453125" customWidth="1"/>
    <col min="1538" max="1538" width="22.08984375" customWidth="1"/>
    <col min="1539" max="1542" width="9.453125" customWidth="1"/>
    <col min="1543" max="1543" width="10.90625" customWidth="1"/>
    <col min="1544" max="1545" width="9.453125" customWidth="1"/>
    <col min="1546" max="1546" width="10.36328125" customWidth="1"/>
    <col min="1547" max="1550" width="10.6328125" customWidth="1"/>
    <col min="1553" max="1553" width="11.08984375" customWidth="1"/>
    <col min="1557" max="1557" width="11.08984375" customWidth="1"/>
    <col min="1561" max="1561" width="10.453125" customWidth="1"/>
    <col min="1565" max="1565" width="10.453125" customWidth="1"/>
    <col min="1569" max="1569" width="10.453125" customWidth="1"/>
    <col min="1573" max="1573" width="12.08984375" customWidth="1"/>
    <col min="1577" max="1577" width="10.453125" customWidth="1"/>
    <col min="1581" max="1581" width="10.7265625" customWidth="1"/>
    <col min="1793" max="1793" width="3.453125" customWidth="1"/>
    <col min="1794" max="1794" width="22.08984375" customWidth="1"/>
    <col min="1795" max="1798" width="9.453125" customWidth="1"/>
    <col min="1799" max="1799" width="10.90625" customWidth="1"/>
    <col min="1800" max="1801" width="9.453125" customWidth="1"/>
    <col min="1802" max="1802" width="10.36328125" customWidth="1"/>
    <col min="1803" max="1806" width="10.6328125" customWidth="1"/>
    <col min="1809" max="1809" width="11.08984375" customWidth="1"/>
    <col min="1813" max="1813" width="11.08984375" customWidth="1"/>
    <col min="1817" max="1817" width="10.453125" customWidth="1"/>
    <col min="1821" max="1821" width="10.453125" customWidth="1"/>
    <col min="1825" max="1825" width="10.453125" customWidth="1"/>
    <col min="1829" max="1829" width="12.08984375" customWidth="1"/>
    <col min="1833" max="1833" width="10.453125" customWidth="1"/>
    <col min="1837" max="1837" width="10.7265625" customWidth="1"/>
    <col min="2049" max="2049" width="3.453125" customWidth="1"/>
    <col min="2050" max="2050" width="22.08984375" customWidth="1"/>
    <col min="2051" max="2054" width="9.453125" customWidth="1"/>
    <col min="2055" max="2055" width="10.90625" customWidth="1"/>
    <col min="2056" max="2057" width="9.453125" customWidth="1"/>
    <col min="2058" max="2058" width="10.36328125" customWidth="1"/>
    <col min="2059" max="2062" width="10.6328125" customWidth="1"/>
    <col min="2065" max="2065" width="11.08984375" customWidth="1"/>
    <col min="2069" max="2069" width="11.08984375" customWidth="1"/>
    <col min="2073" max="2073" width="10.453125" customWidth="1"/>
    <col min="2077" max="2077" width="10.453125" customWidth="1"/>
    <col min="2081" max="2081" width="10.453125" customWidth="1"/>
    <col min="2085" max="2085" width="12.08984375" customWidth="1"/>
    <col min="2089" max="2089" width="10.453125" customWidth="1"/>
    <col min="2093" max="2093" width="10.7265625" customWidth="1"/>
    <col min="2305" max="2305" width="3.453125" customWidth="1"/>
    <col min="2306" max="2306" width="22.08984375" customWidth="1"/>
    <col min="2307" max="2310" width="9.453125" customWidth="1"/>
    <col min="2311" max="2311" width="10.90625" customWidth="1"/>
    <col min="2312" max="2313" width="9.453125" customWidth="1"/>
    <col min="2314" max="2314" width="10.36328125" customWidth="1"/>
    <col min="2315" max="2318" width="10.6328125" customWidth="1"/>
    <col min="2321" max="2321" width="11.08984375" customWidth="1"/>
    <col min="2325" max="2325" width="11.08984375" customWidth="1"/>
    <col min="2329" max="2329" width="10.453125" customWidth="1"/>
    <col min="2333" max="2333" width="10.453125" customWidth="1"/>
    <col min="2337" max="2337" width="10.453125" customWidth="1"/>
    <col min="2341" max="2341" width="12.08984375" customWidth="1"/>
    <col min="2345" max="2345" width="10.453125" customWidth="1"/>
    <col min="2349" max="2349" width="10.7265625" customWidth="1"/>
    <col min="2561" max="2561" width="3.453125" customWidth="1"/>
    <col min="2562" max="2562" width="22.08984375" customWidth="1"/>
    <col min="2563" max="2566" width="9.453125" customWidth="1"/>
    <col min="2567" max="2567" width="10.90625" customWidth="1"/>
    <col min="2568" max="2569" width="9.453125" customWidth="1"/>
    <col min="2570" max="2570" width="10.36328125" customWidth="1"/>
    <col min="2571" max="2574" width="10.6328125" customWidth="1"/>
    <col min="2577" max="2577" width="11.08984375" customWidth="1"/>
    <col min="2581" max="2581" width="11.08984375" customWidth="1"/>
    <col min="2585" max="2585" width="10.453125" customWidth="1"/>
    <col min="2589" max="2589" width="10.453125" customWidth="1"/>
    <col min="2593" max="2593" width="10.453125" customWidth="1"/>
    <col min="2597" max="2597" width="12.08984375" customWidth="1"/>
    <col min="2601" max="2601" width="10.453125" customWidth="1"/>
    <col min="2605" max="2605" width="10.7265625" customWidth="1"/>
    <col min="2817" max="2817" width="3.453125" customWidth="1"/>
    <col min="2818" max="2818" width="22.08984375" customWidth="1"/>
    <col min="2819" max="2822" width="9.453125" customWidth="1"/>
    <col min="2823" max="2823" width="10.90625" customWidth="1"/>
    <col min="2824" max="2825" width="9.453125" customWidth="1"/>
    <col min="2826" max="2826" width="10.36328125" customWidth="1"/>
    <col min="2827" max="2830" width="10.6328125" customWidth="1"/>
    <col min="2833" max="2833" width="11.08984375" customWidth="1"/>
    <col min="2837" max="2837" width="11.08984375" customWidth="1"/>
    <col min="2841" max="2841" width="10.453125" customWidth="1"/>
    <col min="2845" max="2845" width="10.453125" customWidth="1"/>
    <col min="2849" max="2849" width="10.453125" customWidth="1"/>
    <col min="2853" max="2853" width="12.08984375" customWidth="1"/>
    <col min="2857" max="2857" width="10.453125" customWidth="1"/>
    <col min="2861" max="2861" width="10.7265625" customWidth="1"/>
    <col min="3073" max="3073" width="3.453125" customWidth="1"/>
    <col min="3074" max="3074" width="22.08984375" customWidth="1"/>
    <col min="3075" max="3078" width="9.453125" customWidth="1"/>
    <col min="3079" max="3079" width="10.90625" customWidth="1"/>
    <col min="3080" max="3081" width="9.453125" customWidth="1"/>
    <col min="3082" max="3082" width="10.36328125" customWidth="1"/>
    <col min="3083" max="3086" width="10.6328125" customWidth="1"/>
    <col min="3089" max="3089" width="11.08984375" customWidth="1"/>
    <col min="3093" max="3093" width="11.08984375" customWidth="1"/>
    <col min="3097" max="3097" width="10.453125" customWidth="1"/>
    <col min="3101" max="3101" width="10.453125" customWidth="1"/>
    <col min="3105" max="3105" width="10.453125" customWidth="1"/>
    <col min="3109" max="3109" width="12.08984375" customWidth="1"/>
    <col min="3113" max="3113" width="10.453125" customWidth="1"/>
    <col min="3117" max="3117" width="10.7265625" customWidth="1"/>
    <col min="3329" max="3329" width="3.453125" customWidth="1"/>
    <col min="3330" max="3330" width="22.08984375" customWidth="1"/>
    <col min="3331" max="3334" width="9.453125" customWidth="1"/>
    <col min="3335" max="3335" width="10.90625" customWidth="1"/>
    <col min="3336" max="3337" width="9.453125" customWidth="1"/>
    <col min="3338" max="3338" width="10.36328125" customWidth="1"/>
    <col min="3339" max="3342" width="10.6328125" customWidth="1"/>
    <col min="3345" max="3345" width="11.08984375" customWidth="1"/>
    <col min="3349" max="3349" width="11.08984375" customWidth="1"/>
    <col min="3353" max="3353" width="10.453125" customWidth="1"/>
    <col min="3357" max="3357" width="10.453125" customWidth="1"/>
    <col min="3361" max="3361" width="10.453125" customWidth="1"/>
    <col min="3365" max="3365" width="12.08984375" customWidth="1"/>
    <col min="3369" max="3369" width="10.453125" customWidth="1"/>
    <col min="3373" max="3373" width="10.7265625" customWidth="1"/>
    <col min="3585" max="3585" width="3.453125" customWidth="1"/>
    <col min="3586" max="3586" width="22.08984375" customWidth="1"/>
    <col min="3587" max="3590" width="9.453125" customWidth="1"/>
    <col min="3591" max="3591" width="10.90625" customWidth="1"/>
    <col min="3592" max="3593" width="9.453125" customWidth="1"/>
    <col min="3594" max="3594" width="10.36328125" customWidth="1"/>
    <col min="3595" max="3598" width="10.6328125" customWidth="1"/>
    <col min="3601" max="3601" width="11.08984375" customWidth="1"/>
    <col min="3605" max="3605" width="11.08984375" customWidth="1"/>
    <col min="3609" max="3609" width="10.453125" customWidth="1"/>
    <col min="3613" max="3613" width="10.453125" customWidth="1"/>
    <col min="3617" max="3617" width="10.453125" customWidth="1"/>
    <col min="3621" max="3621" width="12.08984375" customWidth="1"/>
    <col min="3625" max="3625" width="10.453125" customWidth="1"/>
    <col min="3629" max="3629" width="10.7265625" customWidth="1"/>
    <col min="3841" max="3841" width="3.453125" customWidth="1"/>
    <col min="3842" max="3842" width="22.08984375" customWidth="1"/>
    <col min="3843" max="3846" width="9.453125" customWidth="1"/>
    <col min="3847" max="3847" width="10.90625" customWidth="1"/>
    <col min="3848" max="3849" width="9.453125" customWidth="1"/>
    <col min="3850" max="3850" width="10.36328125" customWidth="1"/>
    <col min="3851" max="3854" width="10.6328125" customWidth="1"/>
    <col min="3857" max="3857" width="11.08984375" customWidth="1"/>
    <col min="3861" max="3861" width="11.08984375" customWidth="1"/>
    <col min="3865" max="3865" width="10.453125" customWidth="1"/>
    <col min="3869" max="3869" width="10.453125" customWidth="1"/>
    <col min="3873" max="3873" width="10.453125" customWidth="1"/>
    <col min="3877" max="3877" width="12.08984375" customWidth="1"/>
    <col min="3881" max="3881" width="10.453125" customWidth="1"/>
    <col min="3885" max="3885" width="10.7265625" customWidth="1"/>
    <col min="4097" max="4097" width="3.453125" customWidth="1"/>
    <col min="4098" max="4098" width="22.08984375" customWidth="1"/>
    <col min="4099" max="4102" width="9.453125" customWidth="1"/>
    <col min="4103" max="4103" width="10.90625" customWidth="1"/>
    <col min="4104" max="4105" width="9.453125" customWidth="1"/>
    <col min="4106" max="4106" width="10.36328125" customWidth="1"/>
    <col min="4107" max="4110" width="10.6328125" customWidth="1"/>
    <col min="4113" max="4113" width="11.08984375" customWidth="1"/>
    <col min="4117" max="4117" width="11.08984375" customWidth="1"/>
    <col min="4121" max="4121" width="10.453125" customWidth="1"/>
    <col min="4125" max="4125" width="10.453125" customWidth="1"/>
    <col min="4129" max="4129" width="10.453125" customWidth="1"/>
    <col min="4133" max="4133" width="12.08984375" customWidth="1"/>
    <col min="4137" max="4137" width="10.453125" customWidth="1"/>
    <col min="4141" max="4141" width="10.7265625" customWidth="1"/>
    <col min="4353" max="4353" width="3.453125" customWidth="1"/>
    <col min="4354" max="4354" width="22.08984375" customWidth="1"/>
    <col min="4355" max="4358" width="9.453125" customWidth="1"/>
    <col min="4359" max="4359" width="10.90625" customWidth="1"/>
    <col min="4360" max="4361" width="9.453125" customWidth="1"/>
    <col min="4362" max="4362" width="10.36328125" customWidth="1"/>
    <col min="4363" max="4366" width="10.6328125" customWidth="1"/>
    <col min="4369" max="4369" width="11.08984375" customWidth="1"/>
    <col min="4373" max="4373" width="11.08984375" customWidth="1"/>
    <col min="4377" max="4377" width="10.453125" customWidth="1"/>
    <col min="4381" max="4381" width="10.453125" customWidth="1"/>
    <col min="4385" max="4385" width="10.453125" customWidth="1"/>
    <col min="4389" max="4389" width="12.08984375" customWidth="1"/>
    <col min="4393" max="4393" width="10.453125" customWidth="1"/>
    <col min="4397" max="4397" width="10.7265625" customWidth="1"/>
    <col min="4609" max="4609" width="3.453125" customWidth="1"/>
    <col min="4610" max="4610" width="22.08984375" customWidth="1"/>
    <col min="4611" max="4614" width="9.453125" customWidth="1"/>
    <col min="4615" max="4615" width="10.90625" customWidth="1"/>
    <col min="4616" max="4617" width="9.453125" customWidth="1"/>
    <col min="4618" max="4618" width="10.36328125" customWidth="1"/>
    <col min="4619" max="4622" width="10.6328125" customWidth="1"/>
    <col min="4625" max="4625" width="11.08984375" customWidth="1"/>
    <col min="4629" max="4629" width="11.08984375" customWidth="1"/>
    <col min="4633" max="4633" width="10.453125" customWidth="1"/>
    <col min="4637" max="4637" width="10.453125" customWidth="1"/>
    <col min="4641" max="4641" width="10.453125" customWidth="1"/>
    <col min="4645" max="4645" width="12.08984375" customWidth="1"/>
    <col min="4649" max="4649" width="10.453125" customWidth="1"/>
    <col min="4653" max="4653" width="10.7265625" customWidth="1"/>
    <col min="4865" max="4865" width="3.453125" customWidth="1"/>
    <col min="4866" max="4866" width="22.08984375" customWidth="1"/>
    <col min="4867" max="4870" width="9.453125" customWidth="1"/>
    <col min="4871" max="4871" width="10.90625" customWidth="1"/>
    <col min="4872" max="4873" width="9.453125" customWidth="1"/>
    <col min="4874" max="4874" width="10.36328125" customWidth="1"/>
    <col min="4875" max="4878" width="10.6328125" customWidth="1"/>
    <col min="4881" max="4881" width="11.08984375" customWidth="1"/>
    <col min="4885" max="4885" width="11.08984375" customWidth="1"/>
    <col min="4889" max="4889" width="10.453125" customWidth="1"/>
    <col min="4893" max="4893" width="10.453125" customWidth="1"/>
    <col min="4897" max="4897" width="10.453125" customWidth="1"/>
    <col min="4901" max="4901" width="12.08984375" customWidth="1"/>
    <col min="4905" max="4905" width="10.453125" customWidth="1"/>
    <col min="4909" max="4909" width="10.7265625" customWidth="1"/>
    <col min="5121" max="5121" width="3.453125" customWidth="1"/>
    <col min="5122" max="5122" width="22.08984375" customWidth="1"/>
    <col min="5123" max="5126" width="9.453125" customWidth="1"/>
    <col min="5127" max="5127" width="10.90625" customWidth="1"/>
    <col min="5128" max="5129" width="9.453125" customWidth="1"/>
    <col min="5130" max="5130" width="10.36328125" customWidth="1"/>
    <col min="5131" max="5134" width="10.6328125" customWidth="1"/>
    <col min="5137" max="5137" width="11.08984375" customWidth="1"/>
    <col min="5141" max="5141" width="11.08984375" customWidth="1"/>
    <col min="5145" max="5145" width="10.453125" customWidth="1"/>
    <col min="5149" max="5149" width="10.453125" customWidth="1"/>
    <col min="5153" max="5153" width="10.453125" customWidth="1"/>
    <col min="5157" max="5157" width="12.08984375" customWidth="1"/>
    <col min="5161" max="5161" width="10.453125" customWidth="1"/>
    <col min="5165" max="5165" width="10.7265625" customWidth="1"/>
    <col min="5377" max="5377" width="3.453125" customWidth="1"/>
    <col min="5378" max="5378" width="22.08984375" customWidth="1"/>
    <col min="5379" max="5382" width="9.453125" customWidth="1"/>
    <col min="5383" max="5383" width="10.90625" customWidth="1"/>
    <col min="5384" max="5385" width="9.453125" customWidth="1"/>
    <col min="5386" max="5386" width="10.36328125" customWidth="1"/>
    <col min="5387" max="5390" width="10.6328125" customWidth="1"/>
    <col min="5393" max="5393" width="11.08984375" customWidth="1"/>
    <col min="5397" max="5397" width="11.08984375" customWidth="1"/>
    <col min="5401" max="5401" width="10.453125" customWidth="1"/>
    <col min="5405" max="5405" width="10.453125" customWidth="1"/>
    <col min="5409" max="5409" width="10.453125" customWidth="1"/>
    <col min="5413" max="5413" width="12.08984375" customWidth="1"/>
    <col min="5417" max="5417" width="10.453125" customWidth="1"/>
    <col min="5421" max="5421" width="10.7265625" customWidth="1"/>
    <col min="5633" max="5633" width="3.453125" customWidth="1"/>
    <col min="5634" max="5634" width="22.08984375" customWidth="1"/>
    <col min="5635" max="5638" width="9.453125" customWidth="1"/>
    <col min="5639" max="5639" width="10.90625" customWidth="1"/>
    <col min="5640" max="5641" width="9.453125" customWidth="1"/>
    <col min="5642" max="5642" width="10.36328125" customWidth="1"/>
    <col min="5643" max="5646" width="10.6328125" customWidth="1"/>
    <col min="5649" max="5649" width="11.08984375" customWidth="1"/>
    <col min="5653" max="5653" width="11.08984375" customWidth="1"/>
    <col min="5657" max="5657" width="10.453125" customWidth="1"/>
    <col min="5661" max="5661" width="10.453125" customWidth="1"/>
    <col min="5665" max="5665" width="10.453125" customWidth="1"/>
    <col min="5669" max="5669" width="12.08984375" customWidth="1"/>
    <col min="5673" max="5673" width="10.453125" customWidth="1"/>
    <col min="5677" max="5677" width="10.7265625" customWidth="1"/>
    <col min="5889" max="5889" width="3.453125" customWidth="1"/>
    <col min="5890" max="5890" width="22.08984375" customWidth="1"/>
    <col min="5891" max="5894" width="9.453125" customWidth="1"/>
    <col min="5895" max="5895" width="10.90625" customWidth="1"/>
    <col min="5896" max="5897" width="9.453125" customWidth="1"/>
    <col min="5898" max="5898" width="10.36328125" customWidth="1"/>
    <col min="5899" max="5902" width="10.6328125" customWidth="1"/>
    <col min="5905" max="5905" width="11.08984375" customWidth="1"/>
    <col min="5909" max="5909" width="11.08984375" customWidth="1"/>
    <col min="5913" max="5913" width="10.453125" customWidth="1"/>
    <col min="5917" max="5917" width="10.453125" customWidth="1"/>
    <col min="5921" max="5921" width="10.453125" customWidth="1"/>
    <col min="5925" max="5925" width="12.08984375" customWidth="1"/>
    <col min="5929" max="5929" width="10.453125" customWidth="1"/>
    <col min="5933" max="5933" width="10.7265625" customWidth="1"/>
    <col min="6145" max="6145" width="3.453125" customWidth="1"/>
    <col min="6146" max="6146" width="22.08984375" customWidth="1"/>
    <col min="6147" max="6150" width="9.453125" customWidth="1"/>
    <col min="6151" max="6151" width="10.90625" customWidth="1"/>
    <col min="6152" max="6153" width="9.453125" customWidth="1"/>
    <col min="6154" max="6154" width="10.36328125" customWidth="1"/>
    <col min="6155" max="6158" width="10.6328125" customWidth="1"/>
    <col min="6161" max="6161" width="11.08984375" customWidth="1"/>
    <col min="6165" max="6165" width="11.08984375" customWidth="1"/>
    <col min="6169" max="6169" width="10.453125" customWidth="1"/>
    <col min="6173" max="6173" width="10.453125" customWidth="1"/>
    <col min="6177" max="6177" width="10.453125" customWidth="1"/>
    <col min="6181" max="6181" width="12.08984375" customWidth="1"/>
    <col min="6185" max="6185" width="10.453125" customWidth="1"/>
    <col min="6189" max="6189" width="10.7265625" customWidth="1"/>
    <col min="6401" max="6401" width="3.453125" customWidth="1"/>
    <col min="6402" max="6402" width="22.08984375" customWidth="1"/>
    <col min="6403" max="6406" width="9.453125" customWidth="1"/>
    <col min="6407" max="6407" width="10.90625" customWidth="1"/>
    <col min="6408" max="6409" width="9.453125" customWidth="1"/>
    <col min="6410" max="6410" width="10.36328125" customWidth="1"/>
    <col min="6411" max="6414" width="10.6328125" customWidth="1"/>
    <col min="6417" max="6417" width="11.08984375" customWidth="1"/>
    <col min="6421" max="6421" width="11.08984375" customWidth="1"/>
    <col min="6425" max="6425" width="10.453125" customWidth="1"/>
    <col min="6429" max="6429" width="10.453125" customWidth="1"/>
    <col min="6433" max="6433" width="10.453125" customWidth="1"/>
    <col min="6437" max="6437" width="12.08984375" customWidth="1"/>
    <col min="6441" max="6441" width="10.453125" customWidth="1"/>
    <col min="6445" max="6445" width="10.7265625" customWidth="1"/>
    <col min="6657" max="6657" width="3.453125" customWidth="1"/>
    <col min="6658" max="6658" width="22.08984375" customWidth="1"/>
    <col min="6659" max="6662" width="9.453125" customWidth="1"/>
    <col min="6663" max="6663" width="10.90625" customWidth="1"/>
    <col min="6664" max="6665" width="9.453125" customWidth="1"/>
    <col min="6666" max="6666" width="10.36328125" customWidth="1"/>
    <col min="6667" max="6670" width="10.6328125" customWidth="1"/>
    <col min="6673" max="6673" width="11.08984375" customWidth="1"/>
    <col min="6677" max="6677" width="11.08984375" customWidth="1"/>
    <col min="6681" max="6681" width="10.453125" customWidth="1"/>
    <col min="6685" max="6685" width="10.453125" customWidth="1"/>
    <col min="6689" max="6689" width="10.453125" customWidth="1"/>
    <col min="6693" max="6693" width="12.08984375" customWidth="1"/>
    <col min="6697" max="6697" width="10.453125" customWidth="1"/>
    <col min="6701" max="6701" width="10.7265625" customWidth="1"/>
    <col min="6913" max="6913" width="3.453125" customWidth="1"/>
    <col min="6914" max="6914" width="22.08984375" customWidth="1"/>
    <col min="6915" max="6918" width="9.453125" customWidth="1"/>
    <col min="6919" max="6919" width="10.90625" customWidth="1"/>
    <col min="6920" max="6921" width="9.453125" customWidth="1"/>
    <col min="6922" max="6922" width="10.36328125" customWidth="1"/>
    <col min="6923" max="6926" width="10.6328125" customWidth="1"/>
    <col min="6929" max="6929" width="11.08984375" customWidth="1"/>
    <col min="6933" max="6933" width="11.08984375" customWidth="1"/>
    <col min="6937" max="6937" width="10.453125" customWidth="1"/>
    <col min="6941" max="6941" width="10.453125" customWidth="1"/>
    <col min="6945" max="6945" width="10.453125" customWidth="1"/>
    <col min="6949" max="6949" width="12.08984375" customWidth="1"/>
    <col min="6953" max="6953" width="10.453125" customWidth="1"/>
    <col min="6957" max="6957" width="10.7265625" customWidth="1"/>
    <col min="7169" max="7169" width="3.453125" customWidth="1"/>
    <col min="7170" max="7170" width="22.08984375" customWidth="1"/>
    <col min="7171" max="7174" width="9.453125" customWidth="1"/>
    <col min="7175" max="7175" width="10.90625" customWidth="1"/>
    <col min="7176" max="7177" width="9.453125" customWidth="1"/>
    <col min="7178" max="7178" width="10.36328125" customWidth="1"/>
    <col min="7179" max="7182" width="10.6328125" customWidth="1"/>
    <col min="7185" max="7185" width="11.08984375" customWidth="1"/>
    <col min="7189" max="7189" width="11.08984375" customWidth="1"/>
    <col min="7193" max="7193" width="10.453125" customWidth="1"/>
    <col min="7197" max="7197" width="10.453125" customWidth="1"/>
    <col min="7201" max="7201" width="10.453125" customWidth="1"/>
    <col min="7205" max="7205" width="12.08984375" customWidth="1"/>
    <col min="7209" max="7209" width="10.453125" customWidth="1"/>
    <col min="7213" max="7213" width="10.7265625" customWidth="1"/>
    <col min="7425" max="7425" width="3.453125" customWidth="1"/>
    <col min="7426" max="7426" width="22.08984375" customWidth="1"/>
    <col min="7427" max="7430" width="9.453125" customWidth="1"/>
    <col min="7431" max="7431" width="10.90625" customWidth="1"/>
    <col min="7432" max="7433" width="9.453125" customWidth="1"/>
    <col min="7434" max="7434" width="10.36328125" customWidth="1"/>
    <col min="7435" max="7438" width="10.6328125" customWidth="1"/>
    <col min="7441" max="7441" width="11.08984375" customWidth="1"/>
    <col min="7445" max="7445" width="11.08984375" customWidth="1"/>
    <col min="7449" max="7449" width="10.453125" customWidth="1"/>
    <col min="7453" max="7453" width="10.453125" customWidth="1"/>
    <col min="7457" max="7457" width="10.453125" customWidth="1"/>
    <col min="7461" max="7461" width="12.08984375" customWidth="1"/>
    <col min="7465" max="7465" width="10.453125" customWidth="1"/>
    <col min="7469" max="7469" width="10.7265625" customWidth="1"/>
    <col min="7681" max="7681" width="3.453125" customWidth="1"/>
    <col min="7682" max="7682" width="22.08984375" customWidth="1"/>
    <col min="7683" max="7686" width="9.453125" customWidth="1"/>
    <col min="7687" max="7687" width="10.90625" customWidth="1"/>
    <col min="7688" max="7689" width="9.453125" customWidth="1"/>
    <col min="7690" max="7690" width="10.36328125" customWidth="1"/>
    <col min="7691" max="7694" width="10.6328125" customWidth="1"/>
    <col min="7697" max="7697" width="11.08984375" customWidth="1"/>
    <col min="7701" max="7701" width="11.08984375" customWidth="1"/>
    <col min="7705" max="7705" width="10.453125" customWidth="1"/>
    <col min="7709" max="7709" width="10.453125" customWidth="1"/>
    <col min="7713" max="7713" width="10.453125" customWidth="1"/>
    <col min="7717" max="7717" width="12.08984375" customWidth="1"/>
    <col min="7721" max="7721" width="10.453125" customWidth="1"/>
    <col min="7725" max="7725" width="10.7265625" customWidth="1"/>
    <col min="7937" max="7937" width="3.453125" customWidth="1"/>
    <col min="7938" max="7938" width="22.08984375" customWidth="1"/>
    <col min="7939" max="7942" width="9.453125" customWidth="1"/>
    <col min="7943" max="7943" width="10.90625" customWidth="1"/>
    <col min="7944" max="7945" width="9.453125" customWidth="1"/>
    <col min="7946" max="7946" width="10.36328125" customWidth="1"/>
    <col min="7947" max="7950" width="10.6328125" customWidth="1"/>
    <col min="7953" max="7953" width="11.08984375" customWidth="1"/>
    <col min="7957" max="7957" width="11.08984375" customWidth="1"/>
    <col min="7961" max="7961" width="10.453125" customWidth="1"/>
    <col min="7965" max="7965" width="10.453125" customWidth="1"/>
    <col min="7969" max="7969" width="10.453125" customWidth="1"/>
    <col min="7973" max="7973" width="12.08984375" customWidth="1"/>
    <col min="7977" max="7977" width="10.453125" customWidth="1"/>
    <col min="7981" max="7981" width="10.7265625" customWidth="1"/>
    <col min="8193" max="8193" width="3.453125" customWidth="1"/>
    <col min="8194" max="8194" width="22.08984375" customWidth="1"/>
    <col min="8195" max="8198" width="9.453125" customWidth="1"/>
    <col min="8199" max="8199" width="10.90625" customWidth="1"/>
    <col min="8200" max="8201" width="9.453125" customWidth="1"/>
    <col min="8202" max="8202" width="10.36328125" customWidth="1"/>
    <col min="8203" max="8206" width="10.6328125" customWidth="1"/>
    <col min="8209" max="8209" width="11.08984375" customWidth="1"/>
    <col min="8213" max="8213" width="11.08984375" customWidth="1"/>
    <col min="8217" max="8217" width="10.453125" customWidth="1"/>
    <col min="8221" max="8221" width="10.453125" customWidth="1"/>
    <col min="8225" max="8225" width="10.453125" customWidth="1"/>
    <col min="8229" max="8229" width="12.08984375" customWidth="1"/>
    <col min="8233" max="8233" width="10.453125" customWidth="1"/>
    <col min="8237" max="8237" width="10.7265625" customWidth="1"/>
    <col min="8449" max="8449" width="3.453125" customWidth="1"/>
    <col min="8450" max="8450" width="22.08984375" customWidth="1"/>
    <col min="8451" max="8454" width="9.453125" customWidth="1"/>
    <col min="8455" max="8455" width="10.90625" customWidth="1"/>
    <col min="8456" max="8457" width="9.453125" customWidth="1"/>
    <col min="8458" max="8458" width="10.36328125" customWidth="1"/>
    <col min="8459" max="8462" width="10.6328125" customWidth="1"/>
    <col min="8465" max="8465" width="11.08984375" customWidth="1"/>
    <col min="8469" max="8469" width="11.08984375" customWidth="1"/>
    <col min="8473" max="8473" width="10.453125" customWidth="1"/>
    <col min="8477" max="8477" width="10.453125" customWidth="1"/>
    <col min="8481" max="8481" width="10.453125" customWidth="1"/>
    <col min="8485" max="8485" width="12.08984375" customWidth="1"/>
    <col min="8489" max="8489" width="10.453125" customWidth="1"/>
    <col min="8493" max="8493" width="10.7265625" customWidth="1"/>
    <col min="8705" max="8705" width="3.453125" customWidth="1"/>
    <col min="8706" max="8706" width="22.08984375" customWidth="1"/>
    <col min="8707" max="8710" width="9.453125" customWidth="1"/>
    <col min="8711" max="8711" width="10.90625" customWidth="1"/>
    <col min="8712" max="8713" width="9.453125" customWidth="1"/>
    <col min="8714" max="8714" width="10.36328125" customWidth="1"/>
    <col min="8715" max="8718" width="10.6328125" customWidth="1"/>
    <col min="8721" max="8721" width="11.08984375" customWidth="1"/>
    <col min="8725" max="8725" width="11.08984375" customWidth="1"/>
    <col min="8729" max="8729" width="10.453125" customWidth="1"/>
    <col min="8733" max="8733" width="10.453125" customWidth="1"/>
    <col min="8737" max="8737" width="10.453125" customWidth="1"/>
    <col min="8741" max="8741" width="12.08984375" customWidth="1"/>
    <col min="8745" max="8745" width="10.453125" customWidth="1"/>
    <col min="8749" max="8749" width="10.7265625" customWidth="1"/>
    <col min="8961" max="8961" width="3.453125" customWidth="1"/>
    <col min="8962" max="8962" width="22.08984375" customWidth="1"/>
    <col min="8963" max="8966" width="9.453125" customWidth="1"/>
    <col min="8967" max="8967" width="10.90625" customWidth="1"/>
    <col min="8968" max="8969" width="9.453125" customWidth="1"/>
    <col min="8970" max="8970" width="10.36328125" customWidth="1"/>
    <col min="8971" max="8974" width="10.6328125" customWidth="1"/>
    <col min="8977" max="8977" width="11.08984375" customWidth="1"/>
    <col min="8981" max="8981" width="11.08984375" customWidth="1"/>
    <col min="8985" max="8985" width="10.453125" customWidth="1"/>
    <col min="8989" max="8989" width="10.453125" customWidth="1"/>
    <col min="8993" max="8993" width="10.453125" customWidth="1"/>
    <col min="8997" max="8997" width="12.08984375" customWidth="1"/>
    <col min="9001" max="9001" width="10.453125" customWidth="1"/>
    <col min="9005" max="9005" width="10.7265625" customWidth="1"/>
    <col min="9217" max="9217" width="3.453125" customWidth="1"/>
    <col min="9218" max="9218" width="22.08984375" customWidth="1"/>
    <col min="9219" max="9222" width="9.453125" customWidth="1"/>
    <col min="9223" max="9223" width="10.90625" customWidth="1"/>
    <col min="9224" max="9225" width="9.453125" customWidth="1"/>
    <col min="9226" max="9226" width="10.36328125" customWidth="1"/>
    <col min="9227" max="9230" width="10.6328125" customWidth="1"/>
    <col min="9233" max="9233" width="11.08984375" customWidth="1"/>
    <col min="9237" max="9237" width="11.08984375" customWidth="1"/>
    <col min="9241" max="9241" width="10.453125" customWidth="1"/>
    <col min="9245" max="9245" width="10.453125" customWidth="1"/>
    <col min="9249" max="9249" width="10.453125" customWidth="1"/>
    <col min="9253" max="9253" width="12.08984375" customWidth="1"/>
    <col min="9257" max="9257" width="10.453125" customWidth="1"/>
    <col min="9261" max="9261" width="10.7265625" customWidth="1"/>
    <col min="9473" max="9473" width="3.453125" customWidth="1"/>
    <col min="9474" max="9474" width="22.08984375" customWidth="1"/>
    <col min="9475" max="9478" width="9.453125" customWidth="1"/>
    <col min="9479" max="9479" width="10.90625" customWidth="1"/>
    <col min="9480" max="9481" width="9.453125" customWidth="1"/>
    <col min="9482" max="9482" width="10.36328125" customWidth="1"/>
    <col min="9483" max="9486" width="10.6328125" customWidth="1"/>
    <col min="9489" max="9489" width="11.08984375" customWidth="1"/>
    <col min="9493" max="9493" width="11.08984375" customWidth="1"/>
    <col min="9497" max="9497" width="10.453125" customWidth="1"/>
    <col min="9501" max="9501" width="10.453125" customWidth="1"/>
    <col min="9505" max="9505" width="10.453125" customWidth="1"/>
    <col min="9509" max="9509" width="12.08984375" customWidth="1"/>
    <col min="9513" max="9513" width="10.453125" customWidth="1"/>
    <col min="9517" max="9517" width="10.7265625" customWidth="1"/>
    <col min="9729" max="9729" width="3.453125" customWidth="1"/>
    <col min="9730" max="9730" width="22.08984375" customWidth="1"/>
    <col min="9731" max="9734" width="9.453125" customWidth="1"/>
    <col min="9735" max="9735" width="10.90625" customWidth="1"/>
    <col min="9736" max="9737" width="9.453125" customWidth="1"/>
    <col min="9738" max="9738" width="10.36328125" customWidth="1"/>
    <col min="9739" max="9742" width="10.6328125" customWidth="1"/>
    <col min="9745" max="9745" width="11.08984375" customWidth="1"/>
    <col min="9749" max="9749" width="11.08984375" customWidth="1"/>
    <col min="9753" max="9753" width="10.453125" customWidth="1"/>
    <col min="9757" max="9757" width="10.453125" customWidth="1"/>
    <col min="9761" max="9761" width="10.453125" customWidth="1"/>
    <col min="9765" max="9765" width="12.08984375" customWidth="1"/>
    <col min="9769" max="9769" width="10.453125" customWidth="1"/>
    <col min="9773" max="9773" width="10.7265625" customWidth="1"/>
    <col min="9985" max="9985" width="3.453125" customWidth="1"/>
    <col min="9986" max="9986" width="22.08984375" customWidth="1"/>
    <col min="9987" max="9990" width="9.453125" customWidth="1"/>
    <col min="9991" max="9991" width="10.90625" customWidth="1"/>
    <col min="9992" max="9993" width="9.453125" customWidth="1"/>
    <col min="9994" max="9994" width="10.36328125" customWidth="1"/>
    <col min="9995" max="9998" width="10.6328125" customWidth="1"/>
    <col min="10001" max="10001" width="11.08984375" customWidth="1"/>
    <col min="10005" max="10005" width="11.08984375" customWidth="1"/>
    <col min="10009" max="10009" width="10.453125" customWidth="1"/>
    <col min="10013" max="10013" width="10.453125" customWidth="1"/>
    <col min="10017" max="10017" width="10.453125" customWidth="1"/>
    <col min="10021" max="10021" width="12.08984375" customWidth="1"/>
    <col min="10025" max="10025" width="10.453125" customWidth="1"/>
    <col min="10029" max="10029" width="10.7265625" customWidth="1"/>
    <col min="10241" max="10241" width="3.453125" customWidth="1"/>
    <col min="10242" max="10242" width="22.08984375" customWidth="1"/>
    <col min="10243" max="10246" width="9.453125" customWidth="1"/>
    <col min="10247" max="10247" width="10.90625" customWidth="1"/>
    <col min="10248" max="10249" width="9.453125" customWidth="1"/>
    <col min="10250" max="10250" width="10.36328125" customWidth="1"/>
    <col min="10251" max="10254" width="10.6328125" customWidth="1"/>
    <col min="10257" max="10257" width="11.08984375" customWidth="1"/>
    <col min="10261" max="10261" width="11.08984375" customWidth="1"/>
    <col min="10265" max="10265" width="10.453125" customWidth="1"/>
    <col min="10269" max="10269" width="10.453125" customWidth="1"/>
    <col min="10273" max="10273" width="10.453125" customWidth="1"/>
    <col min="10277" max="10277" width="12.08984375" customWidth="1"/>
    <col min="10281" max="10281" width="10.453125" customWidth="1"/>
    <col min="10285" max="10285" width="10.7265625" customWidth="1"/>
    <col min="10497" max="10497" width="3.453125" customWidth="1"/>
    <col min="10498" max="10498" width="22.08984375" customWidth="1"/>
    <col min="10499" max="10502" width="9.453125" customWidth="1"/>
    <col min="10503" max="10503" width="10.90625" customWidth="1"/>
    <col min="10504" max="10505" width="9.453125" customWidth="1"/>
    <col min="10506" max="10506" width="10.36328125" customWidth="1"/>
    <col min="10507" max="10510" width="10.6328125" customWidth="1"/>
    <col min="10513" max="10513" width="11.08984375" customWidth="1"/>
    <col min="10517" max="10517" width="11.08984375" customWidth="1"/>
    <col min="10521" max="10521" width="10.453125" customWidth="1"/>
    <col min="10525" max="10525" width="10.453125" customWidth="1"/>
    <col min="10529" max="10529" width="10.453125" customWidth="1"/>
    <col min="10533" max="10533" width="12.08984375" customWidth="1"/>
    <col min="10537" max="10537" width="10.453125" customWidth="1"/>
    <col min="10541" max="10541" width="10.7265625" customWidth="1"/>
    <col min="10753" max="10753" width="3.453125" customWidth="1"/>
    <col min="10754" max="10754" width="22.08984375" customWidth="1"/>
    <col min="10755" max="10758" width="9.453125" customWidth="1"/>
    <col min="10759" max="10759" width="10.90625" customWidth="1"/>
    <col min="10760" max="10761" width="9.453125" customWidth="1"/>
    <col min="10762" max="10762" width="10.36328125" customWidth="1"/>
    <col min="10763" max="10766" width="10.6328125" customWidth="1"/>
    <col min="10769" max="10769" width="11.08984375" customWidth="1"/>
    <col min="10773" max="10773" width="11.08984375" customWidth="1"/>
    <col min="10777" max="10777" width="10.453125" customWidth="1"/>
    <col min="10781" max="10781" width="10.453125" customWidth="1"/>
    <col min="10785" max="10785" width="10.453125" customWidth="1"/>
    <col min="10789" max="10789" width="12.08984375" customWidth="1"/>
    <col min="10793" max="10793" width="10.453125" customWidth="1"/>
    <col min="10797" max="10797" width="10.7265625" customWidth="1"/>
    <col min="11009" max="11009" width="3.453125" customWidth="1"/>
    <col min="11010" max="11010" width="22.08984375" customWidth="1"/>
    <col min="11011" max="11014" width="9.453125" customWidth="1"/>
    <col min="11015" max="11015" width="10.90625" customWidth="1"/>
    <col min="11016" max="11017" width="9.453125" customWidth="1"/>
    <col min="11018" max="11018" width="10.36328125" customWidth="1"/>
    <col min="11019" max="11022" width="10.6328125" customWidth="1"/>
    <col min="11025" max="11025" width="11.08984375" customWidth="1"/>
    <col min="11029" max="11029" width="11.08984375" customWidth="1"/>
    <col min="11033" max="11033" width="10.453125" customWidth="1"/>
    <col min="11037" max="11037" width="10.453125" customWidth="1"/>
    <col min="11041" max="11041" width="10.453125" customWidth="1"/>
    <col min="11045" max="11045" width="12.08984375" customWidth="1"/>
    <col min="11049" max="11049" width="10.453125" customWidth="1"/>
    <col min="11053" max="11053" width="10.7265625" customWidth="1"/>
    <col min="11265" max="11265" width="3.453125" customWidth="1"/>
    <col min="11266" max="11266" width="22.08984375" customWidth="1"/>
    <col min="11267" max="11270" width="9.453125" customWidth="1"/>
    <col min="11271" max="11271" width="10.90625" customWidth="1"/>
    <col min="11272" max="11273" width="9.453125" customWidth="1"/>
    <col min="11274" max="11274" width="10.36328125" customWidth="1"/>
    <col min="11275" max="11278" width="10.6328125" customWidth="1"/>
    <col min="11281" max="11281" width="11.08984375" customWidth="1"/>
    <col min="11285" max="11285" width="11.08984375" customWidth="1"/>
    <col min="11289" max="11289" width="10.453125" customWidth="1"/>
    <col min="11293" max="11293" width="10.453125" customWidth="1"/>
    <col min="11297" max="11297" width="10.453125" customWidth="1"/>
    <col min="11301" max="11301" width="12.08984375" customWidth="1"/>
    <col min="11305" max="11305" width="10.453125" customWidth="1"/>
    <col min="11309" max="11309" width="10.7265625" customWidth="1"/>
    <col min="11521" max="11521" width="3.453125" customWidth="1"/>
    <col min="11522" max="11522" width="22.08984375" customWidth="1"/>
    <col min="11523" max="11526" width="9.453125" customWidth="1"/>
    <col min="11527" max="11527" width="10.90625" customWidth="1"/>
    <col min="11528" max="11529" width="9.453125" customWidth="1"/>
    <col min="11530" max="11530" width="10.36328125" customWidth="1"/>
    <col min="11531" max="11534" width="10.6328125" customWidth="1"/>
    <col min="11537" max="11537" width="11.08984375" customWidth="1"/>
    <col min="11541" max="11541" width="11.08984375" customWidth="1"/>
    <col min="11545" max="11545" width="10.453125" customWidth="1"/>
    <col min="11549" max="11549" width="10.453125" customWidth="1"/>
    <col min="11553" max="11553" width="10.453125" customWidth="1"/>
    <col min="11557" max="11557" width="12.08984375" customWidth="1"/>
    <col min="11561" max="11561" width="10.453125" customWidth="1"/>
    <col min="11565" max="11565" width="10.7265625" customWidth="1"/>
    <col min="11777" max="11777" width="3.453125" customWidth="1"/>
    <col min="11778" max="11778" width="22.08984375" customWidth="1"/>
    <col min="11779" max="11782" width="9.453125" customWidth="1"/>
    <col min="11783" max="11783" width="10.90625" customWidth="1"/>
    <col min="11784" max="11785" width="9.453125" customWidth="1"/>
    <col min="11786" max="11786" width="10.36328125" customWidth="1"/>
    <col min="11787" max="11790" width="10.6328125" customWidth="1"/>
    <col min="11793" max="11793" width="11.08984375" customWidth="1"/>
    <col min="11797" max="11797" width="11.08984375" customWidth="1"/>
    <col min="11801" max="11801" width="10.453125" customWidth="1"/>
    <col min="11805" max="11805" width="10.453125" customWidth="1"/>
    <col min="11809" max="11809" width="10.453125" customWidth="1"/>
    <col min="11813" max="11813" width="12.08984375" customWidth="1"/>
    <col min="11817" max="11817" width="10.453125" customWidth="1"/>
    <col min="11821" max="11821" width="10.7265625" customWidth="1"/>
    <col min="12033" max="12033" width="3.453125" customWidth="1"/>
    <col min="12034" max="12034" width="22.08984375" customWidth="1"/>
    <col min="12035" max="12038" width="9.453125" customWidth="1"/>
    <col min="12039" max="12039" width="10.90625" customWidth="1"/>
    <col min="12040" max="12041" width="9.453125" customWidth="1"/>
    <col min="12042" max="12042" width="10.36328125" customWidth="1"/>
    <col min="12043" max="12046" width="10.6328125" customWidth="1"/>
    <col min="12049" max="12049" width="11.08984375" customWidth="1"/>
    <col min="12053" max="12053" width="11.08984375" customWidth="1"/>
    <col min="12057" max="12057" width="10.453125" customWidth="1"/>
    <col min="12061" max="12061" width="10.453125" customWidth="1"/>
    <col min="12065" max="12065" width="10.453125" customWidth="1"/>
    <col min="12069" max="12069" width="12.08984375" customWidth="1"/>
    <col min="12073" max="12073" width="10.453125" customWidth="1"/>
    <col min="12077" max="12077" width="10.7265625" customWidth="1"/>
    <col min="12289" max="12289" width="3.453125" customWidth="1"/>
    <col min="12290" max="12290" width="22.08984375" customWidth="1"/>
    <col min="12291" max="12294" width="9.453125" customWidth="1"/>
    <col min="12295" max="12295" width="10.90625" customWidth="1"/>
    <col min="12296" max="12297" width="9.453125" customWidth="1"/>
    <col min="12298" max="12298" width="10.36328125" customWidth="1"/>
    <col min="12299" max="12302" width="10.6328125" customWidth="1"/>
    <col min="12305" max="12305" width="11.08984375" customWidth="1"/>
    <col min="12309" max="12309" width="11.08984375" customWidth="1"/>
    <col min="12313" max="12313" width="10.453125" customWidth="1"/>
    <col min="12317" max="12317" width="10.453125" customWidth="1"/>
    <col min="12321" max="12321" width="10.453125" customWidth="1"/>
    <col min="12325" max="12325" width="12.08984375" customWidth="1"/>
    <col min="12329" max="12329" width="10.453125" customWidth="1"/>
    <col min="12333" max="12333" width="10.7265625" customWidth="1"/>
    <col min="12545" max="12545" width="3.453125" customWidth="1"/>
    <col min="12546" max="12546" width="22.08984375" customWidth="1"/>
    <col min="12547" max="12550" width="9.453125" customWidth="1"/>
    <col min="12551" max="12551" width="10.90625" customWidth="1"/>
    <col min="12552" max="12553" width="9.453125" customWidth="1"/>
    <col min="12554" max="12554" width="10.36328125" customWidth="1"/>
    <col min="12555" max="12558" width="10.6328125" customWidth="1"/>
    <col min="12561" max="12561" width="11.08984375" customWidth="1"/>
    <col min="12565" max="12565" width="11.08984375" customWidth="1"/>
    <col min="12569" max="12569" width="10.453125" customWidth="1"/>
    <col min="12573" max="12573" width="10.453125" customWidth="1"/>
    <col min="12577" max="12577" width="10.453125" customWidth="1"/>
    <col min="12581" max="12581" width="12.08984375" customWidth="1"/>
    <col min="12585" max="12585" width="10.453125" customWidth="1"/>
    <col min="12589" max="12589" width="10.7265625" customWidth="1"/>
    <col min="12801" max="12801" width="3.453125" customWidth="1"/>
    <col min="12802" max="12802" width="22.08984375" customWidth="1"/>
    <col min="12803" max="12806" width="9.453125" customWidth="1"/>
    <col min="12807" max="12807" width="10.90625" customWidth="1"/>
    <col min="12808" max="12809" width="9.453125" customWidth="1"/>
    <col min="12810" max="12810" width="10.36328125" customWidth="1"/>
    <col min="12811" max="12814" width="10.6328125" customWidth="1"/>
    <col min="12817" max="12817" width="11.08984375" customWidth="1"/>
    <col min="12821" max="12821" width="11.08984375" customWidth="1"/>
    <col min="12825" max="12825" width="10.453125" customWidth="1"/>
    <col min="12829" max="12829" width="10.453125" customWidth="1"/>
    <col min="12833" max="12833" width="10.453125" customWidth="1"/>
    <col min="12837" max="12837" width="12.08984375" customWidth="1"/>
    <col min="12841" max="12841" width="10.453125" customWidth="1"/>
    <col min="12845" max="12845" width="10.7265625" customWidth="1"/>
    <col min="13057" max="13057" width="3.453125" customWidth="1"/>
    <col min="13058" max="13058" width="22.08984375" customWidth="1"/>
    <col min="13059" max="13062" width="9.453125" customWidth="1"/>
    <col min="13063" max="13063" width="10.90625" customWidth="1"/>
    <col min="13064" max="13065" width="9.453125" customWidth="1"/>
    <col min="13066" max="13066" width="10.36328125" customWidth="1"/>
    <col min="13067" max="13070" width="10.6328125" customWidth="1"/>
    <col min="13073" max="13073" width="11.08984375" customWidth="1"/>
    <col min="13077" max="13077" width="11.08984375" customWidth="1"/>
    <col min="13081" max="13081" width="10.453125" customWidth="1"/>
    <col min="13085" max="13085" width="10.453125" customWidth="1"/>
    <col min="13089" max="13089" width="10.453125" customWidth="1"/>
    <col min="13093" max="13093" width="12.08984375" customWidth="1"/>
    <col min="13097" max="13097" width="10.453125" customWidth="1"/>
    <col min="13101" max="13101" width="10.7265625" customWidth="1"/>
    <col min="13313" max="13313" width="3.453125" customWidth="1"/>
    <col min="13314" max="13314" width="22.08984375" customWidth="1"/>
    <col min="13315" max="13318" width="9.453125" customWidth="1"/>
    <col min="13319" max="13319" width="10.90625" customWidth="1"/>
    <col min="13320" max="13321" width="9.453125" customWidth="1"/>
    <col min="13322" max="13322" width="10.36328125" customWidth="1"/>
    <col min="13323" max="13326" width="10.6328125" customWidth="1"/>
    <col min="13329" max="13329" width="11.08984375" customWidth="1"/>
    <col min="13333" max="13333" width="11.08984375" customWidth="1"/>
    <col min="13337" max="13337" width="10.453125" customWidth="1"/>
    <col min="13341" max="13341" width="10.453125" customWidth="1"/>
    <col min="13345" max="13345" width="10.453125" customWidth="1"/>
    <col min="13349" max="13349" width="12.08984375" customWidth="1"/>
    <col min="13353" max="13353" width="10.453125" customWidth="1"/>
    <col min="13357" max="13357" width="10.7265625" customWidth="1"/>
    <col min="13569" max="13569" width="3.453125" customWidth="1"/>
    <col min="13570" max="13570" width="22.08984375" customWidth="1"/>
    <col min="13571" max="13574" width="9.453125" customWidth="1"/>
    <col min="13575" max="13575" width="10.90625" customWidth="1"/>
    <col min="13576" max="13577" width="9.453125" customWidth="1"/>
    <col min="13578" max="13578" width="10.36328125" customWidth="1"/>
    <col min="13579" max="13582" width="10.6328125" customWidth="1"/>
    <col min="13585" max="13585" width="11.08984375" customWidth="1"/>
    <col min="13589" max="13589" width="11.08984375" customWidth="1"/>
    <col min="13593" max="13593" width="10.453125" customWidth="1"/>
    <col min="13597" max="13597" width="10.453125" customWidth="1"/>
    <col min="13601" max="13601" width="10.453125" customWidth="1"/>
    <col min="13605" max="13605" width="12.08984375" customWidth="1"/>
    <col min="13609" max="13609" width="10.453125" customWidth="1"/>
    <col min="13613" max="13613" width="10.7265625" customWidth="1"/>
    <col min="13825" max="13825" width="3.453125" customWidth="1"/>
    <col min="13826" max="13826" width="22.08984375" customWidth="1"/>
    <col min="13827" max="13830" width="9.453125" customWidth="1"/>
    <col min="13831" max="13831" width="10.90625" customWidth="1"/>
    <col min="13832" max="13833" width="9.453125" customWidth="1"/>
    <col min="13834" max="13834" width="10.36328125" customWidth="1"/>
    <col min="13835" max="13838" width="10.6328125" customWidth="1"/>
    <col min="13841" max="13841" width="11.08984375" customWidth="1"/>
    <col min="13845" max="13845" width="11.08984375" customWidth="1"/>
    <col min="13849" max="13849" width="10.453125" customWidth="1"/>
    <col min="13853" max="13853" width="10.453125" customWidth="1"/>
    <col min="13857" max="13857" width="10.453125" customWidth="1"/>
    <col min="13861" max="13861" width="12.08984375" customWidth="1"/>
    <col min="13865" max="13865" width="10.453125" customWidth="1"/>
    <col min="13869" max="13869" width="10.7265625" customWidth="1"/>
    <col min="14081" max="14081" width="3.453125" customWidth="1"/>
    <col min="14082" max="14082" width="22.08984375" customWidth="1"/>
    <col min="14083" max="14086" width="9.453125" customWidth="1"/>
    <col min="14087" max="14087" width="10.90625" customWidth="1"/>
    <col min="14088" max="14089" width="9.453125" customWidth="1"/>
    <col min="14090" max="14090" width="10.36328125" customWidth="1"/>
    <col min="14091" max="14094" width="10.6328125" customWidth="1"/>
    <col min="14097" max="14097" width="11.08984375" customWidth="1"/>
    <col min="14101" max="14101" width="11.08984375" customWidth="1"/>
    <col min="14105" max="14105" width="10.453125" customWidth="1"/>
    <col min="14109" max="14109" width="10.453125" customWidth="1"/>
    <col min="14113" max="14113" width="10.453125" customWidth="1"/>
    <col min="14117" max="14117" width="12.08984375" customWidth="1"/>
    <col min="14121" max="14121" width="10.453125" customWidth="1"/>
    <col min="14125" max="14125" width="10.7265625" customWidth="1"/>
    <col min="14337" max="14337" width="3.453125" customWidth="1"/>
    <col min="14338" max="14338" width="22.08984375" customWidth="1"/>
    <col min="14339" max="14342" width="9.453125" customWidth="1"/>
    <col min="14343" max="14343" width="10.90625" customWidth="1"/>
    <col min="14344" max="14345" width="9.453125" customWidth="1"/>
    <col min="14346" max="14346" width="10.36328125" customWidth="1"/>
    <col min="14347" max="14350" width="10.6328125" customWidth="1"/>
    <col min="14353" max="14353" width="11.08984375" customWidth="1"/>
    <col min="14357" max="14357" width="11.08984375" customWidth="1"/>
    <col min="14361" max="14361" width="10.453125" customWidth="1"/>
    <col min="14365" max="14365" width="10.453125" customWidth="1"/>
    <col min="14369" max="14369" width="10.453125" customWidth="1"/>
    <col min="14373" max="14373" width="12.08984375" customWidth="1"/>
    <col min="14377" max="14377" width="10.453125" customWidth="1"/>
    <col min="14381" max="14381" width="10.7265625" customWidth="1"/>
    <col min="14593" max="14593" width="3.453125" customWidth="1"/>
    <col min="14594" max="14594" width="22.08984375" customWidth="1"/>
    <col min="14595" max="14598" width="9.453125" customWidth="1"/>
    <col min="14599" max="14599" width="10.90625" customWidth="1"/>
    <col min="14600" max="14601" width="9.453125" customWidth="1"/>
    <col min="14602" max="14602" width="10.36328125" customWidth="1"/>
    <col min="14603" max="14606" width="10.6328125" customWidth="1"/>
    <col min="14609" max="14609" width="11.08984375" customWidth="1"/>
    <col min="14613" max="14613" width="11.08984375" customWidth="1"/>
    <col min="14617" max="14617" width="10.453125" customWidth="1"/>
    <col min="14621" max="14621" width="10.453125" customWidth="1"/>
    <col min="14625" max="14625" width="10.453125" customWidth="1"/>
    <col min="14629" max="14629" width="12.08984375" customWidth="1"/>
    <col min="14633" max="14633" width="10.453125" customWidth="1"/>
    <col min="14637" max="14637" width="10.7265625" customWidth="1"/>
    <col min="14849" max="14849" width="3.453125" customWidth="1"/>
    <col min="14850" max="14850" width="22.08984375" customWidth="1"/>
    <col min="14851" max="14854" width="9.453125" customWidth="1"/>
    <col min="14855" max="14855" width="10.90625" customWidth="1"/>
    <col min="14856" max="14857" width="9.453125" customWidth="1"/>
    <col min="14858" max="14858" width="10.36328125" customWidth="1"/>
    <col min="14859" max="14862" width="10.6328125" customWidth="1"/>
    <col min="14865" max="14865" width="11.08984375" customWidth="1"/>
    <col min="14869" max="14869" width="11.08984375" customWidth="1"/>
    <col min="14873" max="14873" width="10.453125" customWidth="1"/>
    <col min="14877" max="14877" width="10.453125" customWidth="1"/>
    <col min="14881" max="14881" width="10.453125" customWidth="1"/>
    <col min="14885" max="14885" width="12.08984375" customWidth="1"/>
    <col min="14889" max="14889" width="10.453125" customWidth="1"/>
    <col min="14893" max="14893" width="10.7265625" customWidth="1"/>
    <col min="15105" max="15105" width="3.453125" customWidth="1"/>
    <col min="15106" max="15106" width="22.08984375" customWidth="1"/>
    <col min="15107" max="15110" width="9.453125" customWidth="1"/>
    <col min="15111" max="15111" width="10.90625" customWidth="1"/>
    <col min="15112" max="15113" width="9.453125" customWidth="1"/>
    <col min="15114" max="15114" width="10.36328125" customWidth="1"/>
    <col min="15115" max="15118" width="10.6328125" customWidth="1"/>
    <col min="15121" max="15121" width="11.08984375" customWidth="1"/>
    <col min="15125" max="15125" width="11.08984375" customWidth="1"/>
    <col min="15129" max="15129" width="10.453125" customWidth="1"/>
    <col min="15133" max="15133" width="10.453125" customWidth="1"/>
    <col min="15137" max="15137" width="10.453125" customWidth="1"/>
    <col min="15141" max="15141" width="12.08984375" customWidth="1"/>
    <col min="15145" max="15145" width="10.453125" customWidth="1"/>
    <col min="15149" max="15149" width="10.7265625" customWidth="1"/>
    <col min="15361" max="15361" width="3.453125" customWidth="1"/>
    <col min="15362" max="15362" width="22.08984375" customWidth="1"/>
    <col min="15363" max="15366" width="9.453125" customWidth="1"/>
    <col min="15367" max="15367" width="10.90625" customWidth="1"/>
    <col min="15368" max="15369" width="9.453125" customWidth="1"/>
    <col min="15370" max="15370" width="10.36328125" customWidth="1"/>
    <col min="15371" max="15374" width="10.6328125" customWidth="1"/>
    <col min="15377" max="15377" width="11.08984375" customWidth="1"/>
    <col min="15381" max="15381" width="11.08984375" customWidth="1"/>
    <col min="15385" max="15385" width="10.453125" customWidth="1"/>
    <col min="15389" max="15389" width="10.453125" customWidth="1"/>
    <col min="15393" max="15393" width="10.453125" customWidth="1"/>
    <col min="15397" max="15397" width="12.08984375" customWidth="1"/>
    <col min="15401" max="15401" width="10.453125" customWidth="1"/>
    <col min="15405" max="15405" width="10.7265625" customWidth="1"/>
    <col min="15617" max="15617" width="3.453125" customWidth="1"/>
    <col min="15618" max="15618" width="22.08984375" customWidth="1"/>
    <col min="15619" max="15622" width="9.453125" customWidth="1"/>
    <col min="15623" max="15623" width="10.90625" customWidth="1"/>
    <col min="15624" max="15625" width="9.453125" customWidth="1"/>
    <col min="15626" max="15626" width="10.36328125" customWidth="1"/>
    <col min="15627" max="15630" width="10.6328125" customWidth="1"/>
    <col min="15633" max="15633" width="11.08984375" customWidth="1"/>
    <col min="15637" max="15637" width="11.08984375" customWidth="1"/>
    <col min="15641" max="15641" width="10.453125" customWidth="1"/>
    <col min="15645" max="15645" width="10.453125" customWidth="1"/>
    <col min="15649" max="15649" width="10.453125" customWidth="1"/>
    <col min="15653" max="15653" width="12.08984375" customWidth="1"/>
    <col min="15657" max="15657" width="10.453125" customWidth="1"/>
    <col min="15661" max="15661" width="10.7265625" customWidth="1"/>
    <col min="15873" max="15873" width="3.453125" customWidth="1"/>
    <col min="15874" max="15874" width="22.08984375" customWidth="1"/>
    <col min="15875" max="15878" width="9.453125" customWidth="1"/>
    <col min="15879" max="15879" width="10.90625" customWidth="1"/>
    <col min="15880" max="15881" width="9.453125" customWidth="1"/>
    <col min="15882" max="15882" width="10.36328125" customWidth="1"/>
    <col min="15883" max="15886" width="10.6328125" customWidth="1"/>
    <col min="15889" max="15889" width="11.08984375" customWidth="1"/>
    <col min="15893" max="15893" width="11.08984375" customWidth="1"/>
    <col min="15897" max="15897" width="10.453125" customWidth="1"/>
    <col min="15901" max="15901" width="10.453125" customWidth="1"/>
    <col min="15905" max="15905" width="10.453125" customWidth="1"/>
    <col min="15909" max="15909" width="12.08984375" customWidth="1"/>
    <col min="15913" max="15913" width="10.453125" customWidth="1"/>
    <col min="15917" max="15917" width="10.7265625" customWidth="1"/>
    <col min="16129" max="16129" width="3.453125" customWidth="1"/>
    <col min="16130" max="16130" width="22.08984375" customWidth="1"/>
    <col min="16131" max="16134" width="9.453125" customWidth="1"/>
    <col min="16135" max="16135" width="10.90625" customWidth="1"/>
    <col min="16136" max="16137" width="9.453125" customWidth="1"/>
    <col min="16138" max="16138" width="10.36328125" customWidth="1"/>
    <col min="16139" max="16142" width="10.6328125" customWidth="1"/>
    <col min="16145" max="16145" width="11.08984375" customWidth="1"/>
    <col min="16149" max="16149" width="11.08984375" customWidth="1"/>
    <col min="16153" max="16153" width="10.453125" customWidth="1"/>
    <col min="16157" max="16157" width="10.453125" customWidth="1"/>
    <col min="16161" max="16161" width="10.453125" customWidth="1"/>
    <col min="16165" max="16165" width="12.08984375" customWidth="1"/>
    <col min="16169" max="16169" width="10.453125" customWidth="1"/>
    <col min="16173" max="16173" width="10.7265625" customWidth="1"/>
  </cols>
  <sheetData>
    <row r="1" spans="1:46" x14ac:dyDescent="0.2">
      <c r="B1" s="41" t="s">
        <v>266</v>
      </c>
      <c r="AM1" t="s">
        <v>588</v>
      </c>
      <c r="AQ1" t="s">
        <v>671</v>
      </c>
    </row>
    <row r="2" spans="1:46" x14ac:dyDescent="0.2">
      <c r="A2" s="141"/>
      <c r="B2" s="142"/>
      <c r="C2" s="141" t="s">
        <v>267</v>
      </c>
      <c r="D2" s="142"/>
      <c r="E2" s="45" t="s">
        <v>268</v>
      </c>
      <c r="F2" s="45"/>
      <c r="G2" s="45"/>
      <c r="H2" s="141" t="s">
        <v>269</v>
      </c>
      <c r="I2" s="45"/>
      <c r="J2" s="142"/>
      <c r="K2" s="45" t="s">
        <v>270</v>
      </c>
      <c r="L2" s="45"/>
      <c r="M2" s="45"/>
      <c r="N2" s="45"/>
      <c r="O2" s="141" t="s">
        <v>271</v>
      </c>
      <c r="P2" s="45"/>
      <c r="Q2" s="45"/>
      <c r="R2" s="142"/>
      <c r="S2" s="141" t="s">
        <v>272</v>
      </c>
      <c r="T2" s="45"/>
      <c r="U2" s="45"/>
      <c r="V2" s="142"/>
      <c r="W2" s="143" t="s">
        <v>75</v>
      </c>
      <c r="X2" s="45"/>
      <c r="Y2" s="45"/>
      <c r="Z2" s="142"/>
      <c r="AA2" s="143" t="s">
        <v>76</v>
      </c>
      <c r="AB2" s="45"/>
      <c r="AC2" s="45"/>
      <c r="AD2" s="142"/>
      <c r="AE2" s="143" t="s">
        <v>481</v>
      </c>
      <c r="AF2" s="45"/>
      <c r="AG2" s="45"/>
      <c r="AH2" s="142"/>
      <c r="AI2" s="143" t="s">
        <v>579</v>
      </c>
      <c r="AJ2" s="45"/>
      <c r="AK2" s="45"/>
      <c r="AL2" s="142"/>
      <c r="AM2" s="143" t="s">
        <v>589</v>
      </c>
      <c r="AN2" s="45"/>
      <c r="AO2" s="45"/>
      <c r="AP2" s="142"/>
      <c r="AQ2" s="143" t="s">
        <v>672</v>
      </c>
      <c r="AR2" s="45"/>
      <c r="AS2" s="45"/>
      <c r="AT2" s="142"/>
    </row>
    <row r="3" spans="1:46" ht="26" x14ac:dyDescent="0.2">
      <c r="A3" s="144"/>
      <c r="B3" s="145"/>
      <c r="C3" s="144"/>
      <c r="D3" s="145"/>
      <c r="E3" s="78"/>
      <c r="F3" s="78"/>
      <c r="G3" s="78"/>
      <c r="H3" s="144"/>
      <c r="I3" s="78"/>
      <c r="J3" s="145"/>
      <c r="K3" s="146" t="s">
        <v>273</v>
      </c>
      <c r="L3" s="146" t="s">
        <v>274</v>
      </c>
      <c r="M3" s="146" t="s">
        <v>275</v>
      </c>
      <c r="N3" s="147" t="s">
        <v>276</v>
      </c>
      <c r="O3" s="148" t="s">
        <v>273</v>
      </c>
      <c r="P3" s="709" t="s">
        <v>274</v>
      </c>
      <c r="Q3" s="709" t="s">
        <v>275</v>
      </c>
      <c r="R3" s="149" t="s">
        <v>276</v>
      </c>
      <c r="S3" s="148" t="s">
        <v>273</v>
      </c>
      <c r="T3" s="709" t="s">
        <v>274</v>
      </c>
      <c r="U3" s="709" t="s">
        <v>275</v>
      </c>
      <c r="V3" s="149" t="s">
        <v>276</v>
      </c>
      <c r="W3" s="148" t="s">
        <v>273</v>
      </c>
      <c r="X3" s="709" t="s">
        <v>274</v>
      </c>
      <c r="Y3" s="709" t="s">
        <v>275</v>
      </c>
      <c r="Z3" s="149" t="s">
        <v>276</v>
      </c>
      <c r="AA3" s="148" t="s">
        <v>273</v>
      </c>
      <c r="AB3" s="709" t="s">
        <v>274</v>
      </c>
      <c r="AC3" s="709" t="s">
        <v>275</v>
      </c>
      <c r="AD3" s="149" t="s">
        <v>276</v>
      </c>
      <c r="AE3" s="148" t="s">
        <v>273</v>
      </c>
      <c r="AF3" s="709" t="s">
        <v>274</v>
      </c>
      <c r="AG3" s="709" t="s">
        <v>275</v>
      </c>
      <c r="AH3" s="149" t="s">
        <v>276</v>
      </c>
      <c r="AI3" s="148" t="s">
        <v>273</v>
      </c>
      <c r="AJ3" s="709" t="s">
        <v>274</v>
      </c>
      <c r="AK3" s="709" t="s">
        <v>275</v>
      </c>
      <c r="AL3" s="149" t="s">
        <v>276</v>
      </c>
      <c r="AM3" s="148" t="s">
        <v>273</v>
      </c>
      <c r="AN3" s="709" t="s">
        <v>274</v>
      </c>
      <c r="AO3" s="709" t="s">
        <v>275</v>
      </c>
      <c r="AP3" s="149" t="s">
        <v>276</v>
      </c>
      <c r="AQ3" s="148" t="s">
        <v>273</v>
      </c>
      <c r="AR3" s="709" t="s">
        <v>274</v>
      </c>
      <c r="AS3" s="709" t="s">
        <v>275</v>
      </c>
      <c r="AT3" s="149" t="s">
        <v>276</v>
      </c>
    </row>
    <row r="4" spans="1:46" x14ac:dyDescent="0.2">
      <c r="A4" s="150">
        <v>1</v>
      </c>
      <c r="B4" s="151" t="s">
        <v>482</v>
      </c>
      <c r="C4" s="345">
        <v>17000</v>
      </c>
      <c r="D4" s="358">
        <v>1.66</v>
      </c>
      <c r="E4" s="222">
        <v>19000</v>
      </c>
      <c r="F4" s="222">
        <v>11243</v>
      </c>
      <c r="G4" s="359">
        <v>1.65</v>
      </c>
      <c r="H4" s="328"/>
      <c r="I4" s="217"/>
      <c r="J4" s="360">
        <v>1.65</v>
      </c>
      <c r="K4" s="361">
        <f>L4/M4</f>
        <v>11939.39393939394</v>
      </c>
      <c r="L4" s="222">
        <v>19700</v>
      </c>
      <c r="M4" s="362">
        <v>1.65</v>
      </c>
      <c r="N4" s="361">
        <v>11939</v>
      </c>
      <c r="O4" s="363">
        <f>P4/Q4</f>
        <v>11369.04761904762</v>
      </c>
      <c r="P4" s="222">
        <v>19100</v>
      </c>
      <c r="Q4" s="362">
        <v>1.68</v>
      </c>
      <c r="R4" s="364">
        <f>O4</f>
        <v>11369.04761904762</v>
      </c>
      <c r="S4" s="363">
        <v>12147</v>
      </c>
      <c r="T4" s="222">
        <v>19800</v>
      </c>
      <c r="U4" s="362">
        <v>1.68</v>
      </c>
      <c r="V4" s="364">
        <f>S4</f>
        <v>12147</v>
      </c>
      <c r="W4" s="363">
        <v>12176</v>
      </c>
      <c r="X4" s="222">
        <v>20700</v>
      </c>
      <c r="Y4" s="362">
        <v>1.7</v>
      </c>
      <c r="Z4" s="364">
        <f>W4</f>
        <v>12176</v>
      </c>
      <c r="AA4" s="365">
        <v>12384</v>
      </c>
      <c r="AB4" s="366">
        <v>21300</v>
      </c>
      <c r="AC4" s="367">
        <v>1.72</v>
      </c>
      <c r="AD4" s="364">
        <f>AA4</f>
        <v>12384</v>
      </c>
      <c r="AE4" s="365">
        <v>12839.51</v>
      </c>
      <c r="AF4" s="366">
        <v>20800</v>
      </c>
      <c r="AG4" s="367">
        <v>1.62</v>
      </c>
      <c r="AH4" s="364">
        <f>AE4</f>
        <v>12839.51</v>
      </c>
      <c r="AI4" s="365">
        <v>12083</v>
      </c>
      <c r="AJ4" s="366">
        <v>20300</v>
      </c>
      <c r="AK4" s="367">
        <v>1.68</v>
      </c>
      <c r="AL4" s="364">
        <f>AI4</f>
        <v>12083</v>
      </c>
      <c r="AM4" s="365">
        <v>14267.52</v>
      </c>
      <c r="AN4" s="366">
        <v>22400</v>
      </c>
      <c r="AO4" s="367">
        <v>1.57</v>
      </c>
      <c r="AP4" s="364">
        <f>AM4</f>
        <v>14267.52</v>
      </c>
      <c r="AQ4" s="365">
        <v>14709.68</v>
      </c>
      <c r="AR4" s="366">
        <v>22800</v>
      </c>
      <c r="AS4" s="367">
        <v>1.55</v>
      </c>
      <c r="AT4" s="364">
        <f>AQ4</f>
        <v>14709.68</v>
      </c>
    </row>
    <row r="5" spans="1:46" x14ac:dyDescent="0.2">
      <c r="A5" s="84">
        <v>2</v>
      </c>
      <c r="B5" s="152" t="s">
        <v>277</v>
      </c>
      <c r="C5" s="328">
        <v>18300</v>
      </c>
      <c r="D5" s="368">
        <v>1.48</v>
      </c>
      <c r="E5" s="217">
        <v>18800</v>
      </c>
      <c r="F5" s="217">
        <v>13147</v>
      </c>
      <c r="G5" s="369">
        <v>1.53</v>
      </c>
      <c r="H5" s="345"/>
      <c r="I5" s="222"/>
      <c r="J5" s="370">
        <v>1.53</v>
      </c>
      <c r="K5" s="371">
        <f t="shared" ref="K5:K15" si="0">L5/M5</f>
        <v>14640.522875816992</v>
      </c>
      <c r="L5" s="217">
        <v>22400</v>
      </c>
      <c r="M5" s="372">
        <v>1.53</v>
      </c>
      <c r="N5" s="220">
        <v>14641</v>
      </c>
      <c r="O5" s="373">
        <f t="shared" ref="O5:O15" si="1">P5/Q5</f>
        <v>15263.157894736842</v>
      </c>
      <c r="P5" s="217">
        <v>23200</v>
      </c>
      <c r="Q5" s="372">
        <v>1.52</v>
      </c>
      <c r="R5" s="374">
        <f>O5</f>
        <v>15263.157894736842</v>
      </c>
      <c r="S5" s="373">
        <v>16809</v>
      </c>
      <c r="T5" s="217">
        <v>23700</v>
      </c>
      <c r="U5" s="372">
        <v>1.41</v>
      </c>
      <c r="V5" s="374">
        <f>S5</f>
        <v>16809</v>
      </c>
      <c r="W5" s="373">
        <v>16169</v>
      </c>
      <c r="X5" s="217">
        <v>24900</v>
      </c>
      <c r="Y5" s="372">
        <v>1.54</v>
      </c>
      <c r="Z5" s="374">
        <f>W5</f>
        <v>16169</v>
      </c>
      <c r="AA5" s="375">
        <v>16218</v>
      </c>
      <c r="AB5" s="376">
        <v>25300</v>
      </c>
      <c r="AC5" s="377">
        <v>1.56</v>
      </c>
      <c r="AD5" s="374">
        <f>AA5</f>
        <v>16218</v>
      </c>
      <c r="AE5" s="375">
        <v>17284.77</v>
      </c>
      <c r="AF5" s="376">
        <v>26100</v>
      </c>
      <c r="AG5" s="377">
        <v>1.51</v>
      </c>
      <c r="AH5" s="374">
        <f>AE5</f>
        <v>17284.77</v>
      </c>
      <c r="AI5" s="375">
        <v>16225</v>
      </c>
      <c r="AJ5" s="376">
        <v>24500</v>
      </c>
      <c r="AK5" s="377">
        <v>1.51</v>
      </c>
      <c r="AL5" s="374">
        <f>AI5</f>
        <v>16225</v>
      </c>
      <c r="AM5" s="375">
        <v>20454.55</v>
      </c>
      <c r="AN5" s="376">
        <v>27000</v>
      </c>
      <c r="AO5" s="377">
        <v>1.32</v>
      </c>
      <c r="AP5" s="374">
        <f>AM5</f>
        <v>20454.55</v>
      </c>
      <c r="AQ5" s="375">
        <v>21654.14</v>
      </c>
      <c r="AR5" s="376">
        <v>28800</v>
      </c>
      <c r="AS5" s="377">
        <v>1.33</v>
      </c>
      <c r="AT5" s="374">
        <f>AQ5</f>
        <v>21654.14</v>
      </c>
    </row>
    <row r="6" spans="1:46" x14ac:dyDescent="0.2">
      <c r="A6" s="141">
        <v>3</v>
      </c>
      <c r="B6" s="142" t="s">
        <v>278</v>
      </c>
      <c r="C6" s="338">
        <v>11400</v>
      </c>
      <c r="D6" s="378">
        <v>1.48</v>
      </c>
      <c r="E6" s="216">
        <v>16400</v>
      </c>
      <c r="F6" s="216">
        <v>9408</v>
      </c>
      <c r="G6" s="379">
        <v>1.98</v>
      </c>
      <c r="H6" s="328"/>
      <c r="I6" s="217"/>
      <c r="J6" s="380">
        <v>1.98</v>
      </c>
      <c r="K6" s="371">
        <f t="shared" si="0"/>
        <v>7222.2222222222226</v>
      </c>
      <c r="L6" s="216">
        <v>14300</v>
      </c>
      <c r="M6" s="381">
        <v>1.98</v>
      </c>
      <c r="N6" s="382">
        <v>7928</v>
      </c>
      <c r="O6" s="373">
        <f t="shared" si="1"/>
        <v>7631.5789473684208</v>
      </c>
      <c r="P6" s="216">
        <v>20300</v>
      </c>
      <c r="Q6" s="381">
        <v>2.66</v>
      </c>
      <c r="R6" s="382">
        <f>ROUND(SUM(O6:O7)/2,0)</f>
        <v>7773</v>
      </c>
      <c r="S6" s="373">
        <v>9021</v>
      </c>
      <c r="T6" s="216">
        <v>17500</v>
      </c>
      <c r="U6" s="381">
        <v>1.94</v>
      </c>
      <c r="V6" s="382">
        <f>ROUND(SUM(S6:S7)/2,0)</f>
        <v>10872</v>
      </c>
      <c r="W6" s="373">
        <v>7126</v>
      </c>
      <c r="X6" s="216">
        <v>17600</v>
      </c>
      <c r="Y6" s="381">
        <v>2.4700000000000002</v>
      </c>
      <c r="Z6" s="382">
        <f>ROUND(SUM(W6:W7)/2,0)</f>
        <v>7527</v>
      </c>
      <c r="AA6" s="375">
        <v>6030</v>
      </c>
      <c r="AB6" s="383">
        <v>16100</v>
      </c>
      <c r="AC6" s="384">
        <v>2.67</v>
      </c>
      <c r="AD6" s="382">
        <f>ROUND(SUM(AA6:AA7)/2,0)</f>
        <v>6659</v>
      </c>
      <c r="AE6" s="375">
        <v>8423.42</v>
      </c>
      <c r="AF6" s="383">
        <v>18700</v>
      </c>
      <c r="AG6" s="384">
        <v>2.2200000000000002</v>
      </c>
      <c r="AH6" s="382">
        <f>ROUND(SUM(AE6:AE7)/2,0)</f>
        <v>7925</v>
      </c>
      <c r="AI6" s="375">
        <v>8599</v>
      </c>
      <c r="AJ6" s="383">
        <v>17800</v>
      </c>
      <c r="AK6" s="384">
        <v>2.0699999999999998</v>
      </c>
      <c r="AL6" s="382">
        <f>ROUND(SUM(AI6:AI7)/2,0)</f>
        <v>9275</v>
      </c>
      <c r="AM6" s="375">
        <v>11475.41</v>
      </c>
      <c r="AN6" s="383">
        <v>21000</v>
      </c>
      <c r="AO6" s="384">
        <v>1.83</v>
      </c>
      <c r="AP6" s="382">
        <f>ROUND(SUM(AM6:AM7)/2,0)</f>
        <v>11659</v>
      </c>
      <c r="AQ6" s="375">
        <v>13443.71</v>
      </c>
      <c r="AR6" s="383">
        <v>20300</v>
      </c>
      <c r="AS6" s="384">
        <v>1.51</v>
      </c>
      <c r="AT6" s="382">
        <f>ROUND(SUM(AQ6:AQ7)/2,0)</f>
        <v>15226</v>
      </c>
    </row>
    <row r="7" spans="1:46" x14ac:dyDescent="0.2">
      <c r="A7" s="144">
        <v>4</v>
      </c>
      <c r="B7" s="145" t="s">
        <v>483</v>
      </c>
      <c r="C7" s="341">
        <v>14400</v>
      </c>
      <c r="D7" s="385">
        <v>1.36</v>
      </c>
      <c r="E7" s="218">
        <v>12300</v>
      </c>
      <c r="F7" s="218"/>
      <c r="G7" s="386">
        <v>2.0499999999999998</v>
      </c>
      <c r="H7" s="328"/>
      <c r="I7" s="217"/>
      <c r="J7" s="387">
        <v>2.0499999999999998</v>
      </c>
      <c r="K7" s="221">
        <f t="shared" si="0"/>
        <v>8634.1463414634145</v>
      </c>
      <c r="L7" s="218">
        <v>17700</v>
      </c>
      <c r="M7" s="388">
        <v>2.0499999999999998</v>
      </c>
      <c r="N7" s="389"/>
      <c r="O7" s="390">
        <f t="shared" si="1"/>
        <v>7914.691943127963</v>
      </c>
      <c r="P7" s="218">
        <v>16700</v>
      </c>
      <c r="Q7" s="388">
        <v>2.11</v>
      </c>
      <c r="R7" s="389"/>
      <c r="S7" s="390">
        <v>12722</v>
      </c>
      <c r="T7" s="218">
        <v>21500</v>
      </c>
      <c r="U7" s="388">
        <v>1.69</v>
      </c>
      <c r="V7" s="389"/>
      <c r="W7" s="390">
        <v>7927</v>
      </c>
      <c r="X7" s="218">
        <v>19500</v>
      </c>
      <c r="Y7" s="388">
        <v>2.46</v>
      </c>
      <c r="Z7" s="389"/>
      <c r="AA7" s="391">
        <v>7287</v>
      </c>
      <c r="AB7" s="392">
        <v>18800</v>
      </c>
      <c r="AC7" s="393">
        <v>2.58</v>
      </c>
      <c r="AD7" s="389"/>
      <c r="AE7" s="391">
        <v>7427.39</v>
      </c>
      <c r="AF7" s="392">
        <v>17900</v>
      </c>
      <c r="AG7" s="393">
        <v>2.41</v>
      </c>
      <c r="AH7" s="389"/>
      <c r="AI7" s="391">
        <v>9951</v>
      </c>
      <c r="AJ7" s="392">
        <v>20300</v>
      </c>
      <c r="AK7" s="393">
        <v>2.04</v>
      </c>
      <c r="AL7" s="389"/>
      <c r="AM7" s="391">
        <v>11842.11</v>
      </c>
      <c r="AN7" s="392">
        <v>22500</v>
      </c>
      <c r="AO7" s="393">
        <v>1.9</v>
      </c>
      <c r="AP7" s="389"/>
      <c r="AQ7" s="391">
        <v>17007.3</v>
      </c>
      <c r="AR7" s="392">
        <v>23300</v>
      </c>
      <c r="AS7" s="393">
        <v>1.37</v>
      </c>
      <c r="AT7" s="389"/>
    </row>
    <row r="8" spans="1:46" x14ac:dyDescent="0.2">
      <c r="A8" s="84">
        <v>5</v>
      </c>
      <c r="B8" s="152" t="s">
        <v>279</v>
      </c>
      <c r="C8" s="328">
        <v>20700</v>
      </c>
      <c r="D8" s="368">
        <v>2.0699999999999998</v>
      </c>
      <c r="E8" s="217">
        <v>13500</v>
      </c>
      <c r="F8" s="217">
        <v>10547</v>
      </c>
      <c r="G8" s="369">
        <v>2.02</v>
      </c>
      <c r="H8" s="345"/>
      <c r="I8" s="222"/>
      <c r="J8" s="370">
        <v>2.02</v>
      </c>
      <c r="K8" s="221">
        <f t="shared" si="0"/>
        <v>9950.4950495049507</v>
      </c>
      <c r="L8" s="217">
        <v>20100</v>
      </c>
      <c r="M8" s="372">
        <v>2.02</v>
      </c>
      <c r="N8" s="220">
        <v>9951</v>
      </c>
      <c r="O8" s="390">
        <f t="shared" si="1"/>
        <v>11018.518518518518</v>
      </c>
      <c r="P8" s="217">
        <v>23800</v>
      </c>
      <c r="Q8" s="372">
        <v>2.16</v>
      </c>
      <c r="R8" s="374">
        <f>O8</f>
        <v>11018.518518518518</v>
      </c>
      <c r="S8" s="390">
        <v>11420</v>
      </c>
      <c r="T8" s="217">
        <v>19300</v>
      </c>
      <c r="U8" s="372">
        <v>1.69</v>
      </c>
      <c r="V8" s="374">
        <f>S8</f>
        <v>11420</v>
      </c>
      <c r="W8" s="390">
        <v>9431</v>
      </c>
      <c r="X8" s="217">
        <v>19900</v>
      </c>
      <c r="Y8" s="372">
        <v>2.11</v>
      </c>
      <c r="Z8" s="374">
        <f>W8</f>
        <v>9431</v>
      </c>
      <c r="AA8" s="391">
        <v>7860</v>
      </c>
      <c r="AB8" s="376">
        <v>22400</v>
      </c>
      <c r="AC8" s="377">
        <v>2.85</v>
      </c>
      <c r="AD8" s="374">
        <f>AA8</f>
        <v>7860</v>
      </c>
      <c r="AE8" s="391">
        <v>12089.55</v>
      </c>
      <c r="AF8" s="376">
        <v>24300</v>
      </c>
      <c r="AG8" s="377">
        <v>2.0099999999999998</v>
      </c>
      <c r="AH8" s="374">
        <f>AE8</f>
        <v>12089.55</v>
      </c>
      <c r="AI8" s="391">
        <v>11530</v>
      </c>
      <c r="AJ8" s="376">
        <v>21100</v>
      </c>
      <c r="AK8" s="377">
        <v>1.83</v>
      </c>
      <c r="AL8" s="374">
        <f>AI8</f>
        <v>11530</v>
      </c>
      <c r="AM8" s="391">
        <v>17972.03</v>
      </c>
      <c r="AN8" s="376">
        <v>25700</v>
      </c>
      <c r="AO8" s="377">
        <v>1.43</v>
      </c>
      <c r="AP8" s="374">
        <f>AM8</f>
        <v>17972.03</v>
      </c>
      <c r="AQ8" s="391">
        <v>17253.52</v>
      </c>
      <c r="AR8" s="376">
        <v>24500</v>
      </c>
      <c r="AS8" s="377">
        <v>1.42</v>
      </c>
      <c r="AT8" s="374">
        <f>AQ8</f>
        <v>17253.52</v>
      </c>
    </row>
    <row r="9" spans="1:46" x14ac:dyDescent="0.2">
      <c r="A9" s="150">
        <v>6</v>
      </c>
      <c r="B9" s="151" t="s">
        <v>484</v>
      </c>
      <c r="C9" s="345">
        <v>20800</v>
      </c>
      <c r="D9" s="358">
        <v>1.95</v>
      </c>
      <c r="E9" s="222">
        <v>12600</v>
      </c>
      <c r="F9" s="222">
        <v>5272</v>
      </c>
      <c r="G9" s="359">
        <v>2.75</v>
      </c>
      <c r="H9" s="328"/>
      <c r="I9" s="217"/>
      <c r="J9" s="360">
        <v>2.75</v>
      </c>
      <c r="K9" s="361">
        <f t="shared" si="0"/>
        <v>4290.909090909091</v>
      </c>
      <c r="L9" s="222">
        <v>11800</v>
      </c>
      <c r="M9" s="362">
        <v>2.75</v>
      </c>
      <c r="N9" s="361">
        <v>4291</v>
      </c>
      <c r="O9" s="363">
        <f t="shared" si="1"/>
        <v>3498.5422740524778</v>
      </c>
      <c r="P9" s="222">
        <v>12000</v>
      </c>
      <c r="Q9" s="362">
        <v>3.43</v>
      </c>
      <c r="R9" s="364">
        <f>O9</f>
        <v>3498.5422740524778</v>
      </c>
      <c r="S9" s="363">
        <v>6567</v>
      </c>
      <c r="T9" s="222">
        <v>13200</v>
      </c>
      <c r="U9" s="362">
        <v>2.0099999999999998</v>
      </c>
      <c r="V9" s="364">
        <f>S9</f>
        <v>6567</v>
      </c>
      <c r="W9" s="363">
        <v>4805</v>
      </c>
      <c r="X9" s="222">
        <v>14800</v>
      </c>
      <c r="Y9" s="362">
        <v>3.08</v>
      </c>
      <c r="Z9" s="364">
        <f>W9</f>
        <v>4805</v>
      </c>
      <c r="AA9" s="365">
        <v>4441</v>
      </c>
      <c r="AB9" s="366">
        <v>15100</v>
      </c>
      <c r="AC9" s="367">
        <v>3.4</v>
      </c>
      <c r="AD9" s="364">
        <f>AA9</f>
        <v>4441</v>
      </c>
      <c r="AE9" s="365">
        <v>6472.87</v>
      </c>
      <c r="AF9" s="366">
        <v>16700</v>
      </c>
      <c r="AG9" s="367">
        <v>2.58</v>
      </c>
      <c r="AH9" s="364">
        <f>AE9</f>
        <v>6472.87</v>
      </c>
      <c r="AI9" s="365">
        <v>7277</v>
      </c>
      <c r="AJ9" s="366">
        <v>15500</v>
      </c>
      <c r="AK9" s="367">
        <v>2.13</v>
      </c>
      <c r="AL9" s="364">
        <f>AI9</f>
        <v>7277</v>
      </c>
      <c r="AM9" s="365">
        <v>11719.75</v>
      </c>
      <c r="AN9" s="366">
        <v>18400</v>
      </c>
      <c r="AO9" s="367">
        <v>1.57</v>
      </c>
      <c r="AP9" s="364">
        <f>AM9</f>
        <v>11719.75</v>
      </c>
      <c r="AQ9" s="365">
        <v>8807.9500000000007</v>
      </c>
      <c r="AR9" s="366">
        <v>13300</v>
      </c>
      <c r="AS9" s="367">
        <v>1.51</v>
      </c>
      <c r="AT9" s="364">
        <f>AQ9</f>
        <v>8807.9500000000007</v>
      </c>
    </row>
    <row r="10" spans="1:46" x14ac:dyDescent="0.2">
      <c r="A10" s="150">
        <v>7</v>
      </c>
      <c r="B10" s="151" t="s">
        <v>280</v>
      </c>
      <c r="C10" s="345">
        <v>8800</v>
      </c>
      <c r="D10" s="358">
        <v>1.65</v>
      </c>
      <c r="E10" s="345">
        <v>8900</v>
      </c>
      <c r="F10" s="222">
        <v>6014</v>
      </c>
      <c r="G10" s="379">
        <v>2.13</v>
      </c>
      <c r="H10" s="345"/>
      <c r="I10" s="222"/>
      <c r="J10" s="380">
        <v>2.13</v>
      </c>
      <c r="K10" s="371">
        <f t="shared" si="0"/>
        <v>6854.4600938967142</v>
      </c>
      <c r="L10" s="216">
        <v>14600</v>
      </c>
      <c r="M10" s="381">
        <v>2.13</v>
      </c>
      <c r="N10" s="371">
        <v>6854</v>
      </c>
      <c r="O10" s="373">
        <f t="shared" si="1"/>
        <v>5869.5652173913049</v>
      </c>
      <c r="P10" s="222">
        <v>13500</v>
      </c>
      <c r="Q10" s="362">
        <v>2.2999999999999998</v>
      </c>
      <c r="R10" s="364">
        <f>O10</f>
        <v>5869.5652173913049</v>
      </c>
      <c r="S10" s="373">
        <v>7879</v>
      </c>
      <c r="T10" s="222">
        <v>13000</v>
      </c>
      <c r="U10" s="362">
        <v>1.65</v>
      </c>
      <c r="V10" s="364">
        <f>S10</f>
        <v>7879</v>
      </c>
      <c r="W10" s="373">
        <v>6255</v>
      </c>
      <c r="X10" s="222">
        <v>17200</v>
      </c>
      <c r="Y10" s="362">
        <v>2.75</v>
      </c>
      <c r="Z10" s="364">
        <f>W10</f>
        <v>6255</v>
      </c>
      <c r="AA10" s="375">
        <v>5709</v>
      </c>
      <c r="AB10" s="366">
        <v>14900</v>
      </c>
      <c r="AC10" s="367">
        <v>2.61</v>
      </c>
      <c r="AD10" s="364">
        <f>AA10</f>
        <v>5709</v>
      </c>
      <c r="AE10" s="375">
        <v>7069.77</v>
      </c>
      <c r="AF10" s="383">
        <v>15200</v>
      </c>
      <c r="AG10" s="384">
        <v>2.15</v>
      </c>
      <c r="AH10" s="382">
        <f>AE10</f>
        <v>7069.77</v>
      </c>
      <c r="AI10" s="375">
        <v>8194</v>
      </c>
      <c r="AJ10" s="383">
        <v>12700</v>
      </c>
      <c r="AK10" s="384">
        <v>1.55</v>
      </c>
      <c r="AL10" s="382">
        <f>AI10</f>
        <v>8194</v>
      </c>
      <c r="AM10" s="375">
        <v>9811.32</v>
      </c>
      <c r="AN10" s="383">
        <v>15600</v>
      </c>
      <c r="AO10" s="384">
        <v>1.59</v>
      </c>
      <c r="AP10" s="382">
        <f>AM10</f>
        <v>9811.32</v>
      </c>
      <c r="AQ10" s="375">
        <v>7654.32</v>
      </c>
      <c r="AR10" s="383">
        <v>12400</v>
      </c>
      <c r="AS10" s="384">
        <v>1.62</v>
      </c>
      <c r="AT10" s="382">
        <f>AQ10</f>
        <v>7654.32</v>
      </c>
    </row>
    <row r="11" spans="1:46" x14ac:dyDescent="0.2">
      <c r="A11" s="84">
        <v>8</v>
      </c>
      <c r="B11" s="152" t="s">
        <v>281</v>
      </c>
      <c r="C11" s="328">
        <v>8100</v>
      </c>
      <c r="D11" s="368">
        <v>1.64</v>
      </c>
      <c r="E11" s="217">
        <v>6600</v>
      </c>
      <c r="F11" s="217">
        <v>3036</v>
      </c>
      <c r="G11" s="379">
        <v>2.29</v>
      </c>
      <c r="H11" s="328"/>
      <c r="I11" s="217"/>
      <c r="J11" s="380">
        <v>2.29</v>
      </c>
      <c r="K11" s="371">
        <f t="shared" si="0"/>
        <v>4847.1615720524014</v>
      </c>
      <c r="L11" s="216">
        <v>11100</v>
      </c>
      <c r="M11" s="381">
        <v>2.29</v>
      </c>
      <c r="N11" s="382">
        <v>3113</v>
      </c>
      <c r="O11" s="373">
        <f t="shared" si="1"/>
        <v>3654.6184738955822</v>
      </c>
      <c r="P11" s="217">
        <v>9100</v>
      </c>
      <c r="Q11" s="372">
        <v>2.4900000000000002</v>
      </c>
      <c r="R11" s="374">
        <f>ROUND(SUM(O11:O15)/5,0)</f>
        <v>2689</v>
      </c>
      <c r="S11" s="373">
        <v>5966</v>
      </c>
      <c r="T11" s="217">
        <v>10500</v>
      </c>
      <c r="U11" s="372">
        <v>1.76</v>
      </c>
      <c r="V11" s="374">
        <f>ROUND(SUM(S11:S15)/5,0)</f>
        <v>3653</v>
      </c>
      <c r="W11" s="373">
        <v>4239</v>
      </c>
      <c r="X11" s="217">
        <v>11700</v>
      </c>
      <c r="Y11" s="372">
        <v>2.76</v>
      </c>
      <c r="Z11" s="374">
        <f>ROUND(SUM(W11:W15)/5,0)</f>
        <v>2824</v>
      </c>
      <c r="AA11" s="375">
        <v>4132</v>
      </c>
      <c r="AB11" s="376">
        <v>13800</v>
      </c>
      <c r="AC11" s="377">
        <v>3.34</v>
      </c>
      <c r="AD11" s="220">
        <f>ROUND(SUM(AA11:AA15)/5,0)</f>
        <v>2578</v>
      </c>
      <c r="AE11" s="375">
        <v>4979.59</v>
      </c>
      <c r="AF11" s="383">
        <v>12200</v>
      </c>
      <c r="AG11" s="384">
        <v>2.4500000000000002</v>
      </c>
      <c r="AH11" s="382">
        <f>ROUND(SUM(AE11:AE16)/6,1)</f>
        <v>3078.5</v>
      </c>
      <c r="AI11" s="383">
        <v>4904</v>
      </c>
      <c r="AJ11" s="383">
        <v>10200</v>
      </c>
      <c r="AK11" s="384">
        <v>2.08</v>
      </c>
      <c r="AL11" s="545">
        <f>ROUND(SUM(AI11:AI16)/6,1)</f>
        <v>3926.2</v>
      </c>
      <c r="AM11" s="383">
        <v>9875.7800000000007</v>
      </c>
      <c r="AN11" s="383">
        <v>15900</v>
      </c>
      <c r="AO11" s="384">
        <v>1.61</v>
      </c>
      <c r="AP11" s="545">
        <f>ROUND(SUM(AM11:AM16)/6,1)</f>
        <v>6893</v>
      </c>
      <c r="AQ11" s="383">
        <v>8013.7</v>
      </c>
      <c r="AR11" s="383">
        <v>11700</v>
      </c>
      <c r="AS11" s="384">
        <v>1.46</v>
      </c>
      <c r="AT11" s="545">
        <f>ROUND(SUM(AQ11:AQ16)/6,1)</f>
        <v>8762.2999999999993</v>
      </c>
    </row>
    <row r="12" spans="1:46" x14ac:dyDescent="0.2">
      <c r="A12" s="84">
        <v>9</v>
      </c>
      <c r="B12" s="152" t="s">
        <v>282</v>
      </c>
      <c r="C12" s="328">
        <v>3000</v>
      </c>
      <c r="D12" s="368">
        <v>1.54</v>
      </c>
      <c r="E12" s="217">
        <v>5400</v>
      </c>
      <c r="F12" s="217"/>
      <c r="G12" s="369">
        <v>2.7</v>
      </c>
      <c r="H12" s="328"/>
      <c r="I12" s="217"/>
      <c r="J12" s="370">
        <v>2.7</v>
      </c>
      <c r="K12" s="220">
        <f t="shared" si="0"/>
        <v>1962.9629629629628</v>
      </c>
      <c r="L12" s="217">
        <v>5300</v>
      </c>
      <c r="M12" s="372">
        <v>2.7</v>
      </c>
      <c r="N12" s="374"/>
      <c r="O12" s="394">
        <f t="shared" si="1"/>
        <v>2602.7397260273974</v>
      </c>
      <c r="P12" s="217">
        <v>7600</v>
      </c>
      <c r="Q12" s="372">
        <v>2.92</v>
      </c>
      <c r="R12" s="374"/>
      <c r="S12" s="394">
        <v>3220</v>
      </c>
      <c r="T12" s="217">
        <v>6600</v>
      </c>
      <c r="U12" s="372">
        <v>2.0499999999999998</v>
      </c>
      <c r="V12" s="374"/>
      <c r="W12" s="394">
        <v>2011</v>
      </c>
      <c r="X12" s="217">
        <v>7600</v>
      </c>
      <c r="Y12" s="372">
        <v>3.78</v>
      </c>
      <c r="Z12" s="374"/>
      <c r="AA12" s="395">
        <v>1501</v>
      </c>
      <c r="AB12" s="376">
        <v>6800</v>
      </c>
      <c r="AC12" s="377">
        <v>4.53</v>
      </c>
      <c r="AD12" s="220"/>
      <c r="AE12" s="395">
        <v>2747.25</v>
      </c>
      <c r="AF12" s="376">
        <v>7500</v>
      </c>
      <c r="AG12" s="377">
        <v>2.73</v>
      </c>
      <c r="AH12" s="374"/>
      <c r="AI12" s="376">
        <v>4950</v>
      </c>
      <c r="AJ12" s="376">
        <v>9900</v>
      </c>
      <c r="AK12" s="377">
        <v>2</v>
      </c>
      <c r="AL12" s="374"/>
      <c r="AM12" s="376">
        <v>12043.01</v>
      </c>
      <c r="AN12" s="376">
        <v>22400</v>
      </c>
      <c r="AO12" s="377">
        <v>1.86</v>
      </c>
      <c r="AP12" s="374"/>
      <c r="AQ12" s="376">
        <v>6190.48</v>
      </c>
      <c r="AR12" s="376">
        <v>9100</v>
      </c>
      <c r="AS12" s="377">
        <v>1.47</v>
      </c>
      <c r="AT12" s="374"/>
    </row>
    <row r="13" spans="1:46" x14ac:dyDescent="0.2">
      <c r="A13" s="84">
        <v>10</v>
      </c>
      <c r="B13" s="152" t="s">
        <v>283</v>
      </c>
      <c r="C13" s="328">
        <v>6000</v>
      </c>
      <c r="D13" s="368">
        <v>2.21</v>
      </c>
      <c r="E13" s="217">
        <v>5800</v>
      </c>
      <c r="F13" s="217"/>
      <c r="G13" s="369">
        <v>2.79</v>
      </c>
      <c r="H13" s="328"/>
      <c r="I13" s="217"/>
      <c r="J13" s="370">
        <v>2.79</v>
      </c>
      <c r="K13" s="220">
        <f t="shared" si="0"/>
        <v>2974.9103942652328</v>
      </c>
      <c r="L13" s="217">
        <v>8300</v>
      </c>
      <c r="M13" s="372">
        <v>2.79</v>
      </c>
      <c r="N13" s="374"/>
      <c r="O13" s="394">
        <f t="shared" si="1"/>
        <v>2553.1914893617022</v>
      </c>
      <c r="P13" s="217">
        <v>7200</v>
      </c>
      <c r="Q13" s="372">
        <v>2.82</v>
      </c>
      <c r="R13" s="374"/>
      <c r="S13" s="394">
        <v>3216</v>
      </c>
      <c r="T13" s="217">
        <v>9100</v>
      </c>
      <c r="U13" s="372">
        <v>2.83</v>
      </c>
      <c r="V13" s="374"/>
      <c r="W13" s="394">
        <v>2094</v>
      </c>
      <c r="X13" s="217">
        <v>7600</v>
      </c>
      <c r="Y13" s="372">
        <v>3.63</v>
      </c>
      <c r="Z13" s="374"/>
      <c r="AA13" s="395">
        <v>2551</v>
      </c>
      <c r="AB13" s="376">
        <v>10100</v>
      </c>
      <c r="AC13" s="377">
        <v>3.96</v>
      </c>
      <c r="AD13" s="220"/>
      <c r="AE13" s="395">
        <v>4029.85</v>
      </c>
      <c r="AF13" s="376">
        <v>10800</v>
      </c>
      <c r="AG13" s="377">
        <v>2.68</v>
      </c>
      <c r="AH13" s="374"/>
      <c r="AI13" s="376">
        <v>2396</v>
      </c>
      <c r="AJ13" s="376">
        <v>7500</v>
      </c>
      <c r="AK13" s="377">
        <v>3.13</v>
      </c>
      <c r="AL13" s="374"/>
      <c r="AM13" s="376">
        <v>5095.79</v>
      </c>
      <c r="AN13" s="376">
        <v>13300</v>
      </c>
      <c r="AO13" s="377">
        <v>2.61</v>
      </c>
      <c r="AP13" s="374"/>
      <c r="AQ13" s="376">
        <v>6391.3</v>
      </c>
      <c r="AR13" s="376">
        <v>14700</v>
      </c>
      <c r="AS13" s="377">
        <v>2.2999999999999998</v>
      </c>
      <c r="AT13" s="374"/>
    </row>
    <row r="14" spans="1:46" x14ac:dyDescent="0.2">
      <c r="A14" s="84">
        <v>11</v>
      </c>
      <c r="B14" s="152" t="s">
        <v>284</v>
      </c>
      <c r="C14" s="328">
        <v>7000</v>
      </c>
      <c r="D14" s="368">
        <v>2.4</v>
      </c>
      <c r="E14" s="217">
        <v>5200</v>
      </c>
      <c r="F14" s="217"/>
      <c r="G14" s="369">
        <v>2.52</v>
      </c>
      <c r="H14" s="328"/>
      <c r="I14" s="217"/>
      <c r="J14" s="370">
        <v>2.52</v>
      </c>
      <c r="K14" s="220">
        <f t="shared" si="0"/>
        <v>2460.3174603174602</v>
      </c>
      <c r="L14" s="217">
        <v>6200</v>
      </c>
      <c r="M14" s="372">
        <v>2.52</v>
      </c>
      <c r="N14" s="374"/>
      <c r="O14" s="394">
        <f t="shared" si="1"/>
        <v>1400</v>
      </c>
      <c r="P14" s="217">
        <v>3500</v>
      </c>
      <c r="Q14" s="372">
        <v>2.5</v>
      </c>
      <c r="R14" s="374"/>
      <c r="S14" s="394">
        <v>1577</v>
      </c>
      <c r="T14" s="217">
        <v>3800</v>
      </c>
      <c r="U14" s="372">
        <v>2.41</v>
      </c>
      <c r="V14" s="374"/>
      <c r="W14" s="394">
        <v>2314</v>
      </c>
      <c r="X14" s="217">
        <v>5900</v>
      </c>
      <c r="Y14" s="372">
        <v>2.5499999999999998</v>
      </c>
      <c r="Z14" s="374"/>
      <c r="AA14" s="395">
        <v>1445</v>
      </c>
      <c r="AB14" s="376">
        <v>3700</v>
      </c>
      <c r="AC14" s="377">
        <v>2.56</v>
      </c>
      <c r="AD14" s="220"/>
      <c r="AE14" s="395">
        <v>1920</v>
      </c>
      <c r="AF14" s="376">
        <v>4800</v>
      </c>
      <c r="AG14" s="377">
        <v>2.5</v>
      </c>
      <c r="AH14" s="374"/>
      <c r="AI14" s="376">
        <v>1382</v>
      </c>
      <c r="AJ14" s="376">
        <v>3400</v>
      </c>
      <c r="AK14" s="377">
        <v>2.46</v>
      </c>
      <c r="AL14" s="374"/>
      <c r="AM14" s="376">
        <v>2187.5</v>
      </c>
      <c r="AN14" s="376">
        <v>4900</v>
      </c>
      <c r="AO14" s="377">
        <v>2.2400000000000002</v>
      </c>
      <c r="AP14" s="374"/>
      <c r="AQ14" s="376">
        <v>7330.32</v>
      </c>
      <c r="AR14" s="376">
        <v>16200</v>
      </c>
      <c r="AS14" s="377">
        <v>2.21</v>
      </c>
      <c r="AT14" s="374"/>
    </row>
    <row r="15" spans="1:46" x14ac:dyDescent="0.2">
      <c r="A15" s="84">
        <v>12</v>
      </c>
      <c r="B15" s="152" t="s">
        <v>285</v>
      </c>
      <c r="C15" s="341">
        <v>8100</v>
      </c>
      <c r="D15" s="385">
        <v>1.93</v>
      </c>
      <c r="E15" s="218">
        <v>6700</v>
      </c>
      <c r="F15" s="218"/>
      <c r="G15" s="386">
        <v>2.44</v>
      </c>
      <c r="H15" s="341"/>
      <c r="I15" s="218"/>
      <c r="J15" s="387">
        <v>2.44</v>
      </c>
      <c r="K15" s="221">
        <f t="shared" si="0"/>
        <v>3319.6721311475412</v>
      </c>
      <c r="L15" s="218">
        <v>8100</v>
      </c>
      <c r="M15" s="388">
        <v>2.44</v>
      </c>
      <c r="N15" s="389"/>
      <c r="O15" s="390">
        <f t="shared" si="1"/>
        <v>3235.2941176470586</v>
      </c>
      <c r="P15" s="218">
        <v>8800</v>
      </c>
      <c r="Q15" s="388">
        <v>2.72</v>
      </c>
      <c r="R15" s="389"/>
      <c r="S15" s="390">
        <v>4286</v>
      </c>
      <c r="T15" s="218">
        <v>12300</v>
      </c>
      <c r="U15" s="388">
        <v>2.87</v>
      </c>
      <c r="V15" s="389"/>
      <c r="W15" s="390">
        <v>3460</v>
      </c>
      <c r="X15" s="218">
        <v>10000</v>
      </c>
      <c r="Y15" s="388">
        <v>2.89</v>
      </c>
      <c r="Z15" s="389"/>
      <c r="AA15" s="391">
        <v>3262</v>
      </c>
      <c r="AB15" s="392">
        <v>9200</v>
      </c>
      <c r="AC15" s="393">
        <v>2.82</v>
      </c>
      <c r="AD15" s="221"/>
      <c r="AE15" s="395">
        <v>2815.53</v>
      </c>
      <c r="AF15" s="376">
        <v>8700</v>
      </c>
      <c r="AG15" s="377">
        <v>3.09</v>
      </c>
      <c r="AH15" s="374"/>
      <c r="AI15" s="376">
        <v>2710</v>
      </c>
      <c r="AJ15" s="376">
        <v>5800</v>
      </c>
      <c r="AK15" s="377">
        <v>2.14</v>
      </c>
      <c r="AL15" s="374"/>
      <c r="AM15" s="376">
        <v>5437.79</v>
      </c>
      <c r="AN15" s="376">
        <v>11800</v>
      </c>
      <c r="AO15" s="377">
        <v>2.17</v>
      </c>
      <c r="AP15" s="374"/>
      <c r="AQ15" s="376">
        <v>14193.55</v>
      </c>
      <c r="AR15" s="376">
        <v>26400</v>
      </c>
      <c r="AS15" s="377">
        <v>1.86</v>
      </c>
      <c r="AT15" s="374"/>
    </row>
    <row r="16" spans="1:46" x14ac:dyDescent="0.2">
      <c r="A16" s="589">
        <v>13</v>
      </c>
      <c r="B16" s="590" t="s">
        <v>485</v>
      </c>
      <c r="C16" s="396"/>
      <c r="D16" s="359"/>
      <c r="E16" s="396"/>
      <c r="F16" s="396"/>
      <c r="G16" s="359"/>
      <c r="H16" s="396"/>
      <c r="I16" s="396"/>
      <c r="J16" s="359"/>
      <c r="K16" s="396"/>
      <c r="L16" s="396"/>
      <c r="M16" s="359"/>
      <c r="N16" s="396"/>
      <c r="O16" s="396"/>
      <c r="P16" s="396"/>
      <c r="Q16" s="359"/>
      <c r="R16" s="396"/>
      <c r="S16" s="396"/>
      <c r="T16" s="396"/>
      <c r="U16" s="359"/>
      <c r="V16" s="396"/>
      <c r="W16" s="396"/>
      <c r="X16" s="396"/>
      <c r="Y16" s="359"/>
      <c r="Z16" s="396"/>
      <c r="AA16" s="396"/>
      <c r="AB16" s="396"/>
      <c r="AC16" s="359"/>
      <c r="AD16" s="396"/>
      <c r="AE16" s="591">
        <v>1978.72</v>
      </c>
      <c r="AF16" s="546">
        <v>9300</v>
      </c>
      <c r="AG16" s="547">
        <v>4.7</v>
      </c>
      <c r="AH16" s="389"/>
      <c r="AI16" s="546">
        <v>7215</v>
      </c>
      <c r="AJ16" s="546">
        <v>21500</v>
      </c>
      <c r="AK16" s="547">
        <v>2.98</v>
      </c>
      <c r="AL16" s="389"/>
      <c r="AM16" s="546">
        <v>6717.95</v>
      </c>
      <c r="AN16" s="546">
        <v>13100</v>
      </c>
      <c r="AO16" s="547">
        <v>1.95</v>
      </c>
      <c r="AP16" s="389"/>
      <c r="AQ16" s="546">
        <v>10454.549999999999</v>
      </c>
      <c r="AR16" s="546">
        <v>18400</v>
      </c>
      <c r="AS16" s="547">
        <v>1.76</v>
      </c>
      <c r="AT16" s="389"/>
    </row>
    <row r="17" spans="1:46" x14ac:dyDescent="0.2">
      <c r="C17" s="219"/>
      <c r="D17" s="397"/>
      <c r="E17" s="219"/>
      <c r="F17" s="219"/>
      <c r="G17" s="219"/>
      <c r="H17" s="219"/>
      <c r="I17" s="219"/>
      <c r="J17" s="219"/>
      <c r="K17" s="219"/>
      <c r="L17" s="219"/>
      <c r="M17" s="397"/>
      <c r="N17" s="219"/>
    </row>
    <row r="18" spans="1:46" x14ac:dyDescent="0.2">
      <c r="A18" s="141">
        <v>13</v>
      </c>
      <c r="B18" s="45" t="s">
        <v>286</v>
      </c>
      <c r="C18" s="398">
        <v>5100</v>
      </c>
      <c r="D18" s="397"/>
      <c r="E18" s="399">
        <v>5100</v>
      </c>
      <c r="F18" s="219"/>
      <c r="G18" s="219"/>
      <c r="H18" s="399">
        <v>4960</v>
      </c>
      <c r="I18" s="219"/>
      <c r="J18" s="219"/>
      <c r="K18" s="400">
        <v>4610</v>
      </c>
      <c r="L18" s="219"/>
      <c r="M18" s="219"/>
      <c r="N18" s="219"/>
      <c r="O18" s="400">
        <v>4560</v>
      </c>
      <c r="S18" s="401">
        <v>4590</v>
      </c>
      <c r="T18" t="s">
        <v>287</v>
      </c>
      <c r="W18" s="400">
        <v>4860</v>
      </c>
      <c r="AA18" s="402">
        <v>4850</v>
      </c>
      <c r="AE18" s="402">
        <v>4660</v>
      </c>
      <c r="AI18" s="402">
        <v>4510</v>
      </c>
      <c r="AM18" s="402">
        <v>5120</v>
      </c>
      <c r="AQ18" s="402">
        <v>6490</v>
      </c>
    </row>
    <row r="19" spans="1:46" x14ac:dyDescent="0.2">
      <c r="A19" s="144">
        <v>14</v>
      </c>
      <c r="B19" s="78" t="s">
        <v>288</v>
      </c>
      <c r="C19" s="403">
        <v>8090</v>
      </c>
      <c r="D19" s="397"/>
      <c r="E19" s="404">
        <f>K19</f>
        <v>9400</v>
      </c>
      <c r="F19" s="219"/>
      <c r="G19" s="219"/>
      <c r="H19" s="404">
        <v>7780</v>
      </c>
      <c r="I19" s="219"/>
      <c r="J19" s="219"/>
      <c r="K19" s="405">
        <v>9400</v>
      </c>
      <c r="L19" s="219"/>
      <c r="M19" s="219"/>
      <c r="N19" s="219"/>
      <c r="O19" s="405">
        <v>9720</v>
      </c>
      <c r="S19" s="406">
        <v>9300</v>
      </c>
      <c r="T19" t="s">
        <v>287</v>
      </c>
      <c r="W19" s="405">
        <v>9840</v>
      </c>
      <c r="AA19" s="407">
        <v>9820</v>
      </c>
      <c r="AE19" s="407">
        <v>9860</v>
      </c>
      <c r="AI19" s="407">
        <v>9760</v>
      </c>
      <c r="AM19" s="407">
        <v>11220</v>
      </c>
      <c r="AQ19" s="407">
        <v>12040</v>
      </c>
    </row>
    <row r="20" spans="1:46" x14ac:dyDescent="0.2">
      <c r="A20" s="150" t="s">
        <v>486</v>
      </c>
      <c r="B20" s="75" t="s">
        <v>128</v>
      </c>
      <c r="C20" s="408">
        <f>C18+C19</f>
        <v>13190</v>
      </c>
      <c r="D20" s="397"/>
      <c r="E20" s="408">
        <v>8090</v>
      </c>
      <c r="F20" s="219"/>
      <c r="G20" s="219"/>
      <c r="H20" s="408">
        <f>H18+H19</f>
        <v>12740</v>
      </c>
      <c r="I20" s="219"/>
      <c r="J20" s="219"/>
      <c r="K20" s="408">
        <f>K18+K19</f>
        <v>14010</v>
      </c>
      <c r="L20" s="219"/>
      <c r="M20" s="219"/>
      <c r="N20" s="219"/>
      <c r="O20" s="408">
        <f>O18+O19</f>
        <v>14280</v>
      </c>
      <c r="S20" s="405">
        <f>S18+S19</f>
        <v>13890</v>
      </c>
      <c r="W20" s="408">
        <f>W18+W19</f>
        <v>14700</v>
      </c>
      <c r="AA20" s="408">
        <f>AA18+AA19</f>
        <v>14670</v>
      </c>
      <c r="AE20" s="408">
        <f>AE18+AE19</f>
        <v>14520</v>
      </c>
      <c r="AI20" s="408">
        <f>AI18+AI19</f>
        <v>14270</v>
      </c>
      <c r="AM20" s="408">
        <f>AM18+AM19</f>
        <v>16340</v>
      </c>
      <c r="AQ20" s="408">
        <f>AQ18+AQ19</f>
        <v>18530</v>
      </c>
    </row>
    <row r="22" spans="1:46" x14ac:dyDescent="0.2">
      <c r="A22" s="150"/>
      <c r="B22" s="75" t="s">
        <v>289</v>
      </c>
      <c r="C22" s="409">
        <v>2440</v>
      </c>
      <c r="E22" s="153">
        <f>K22</f>
        <v>2440</v>
      </c>
      <c r="H22" s="153">
        <f>K22</f>
        <v>2440</v>
      </c>
      <c r="K22" s="408">
        <v>2440</v>
      </c>
      <c r="L22" s="219" t="s">
        <v>287</v>
      </c>
      <c r="O22" s="410">
        <v>2440</v>
      </c>
      <c r="P22" s="219" t="s">
        <v>287</v>
      </c>
      <c r="S22" s="410">
        <v>2440</v>
      </c>
      <c r="T22" s="219" t="s">
        <v>287</v>
      </c>
      <c r="W22" s="410">
        <v>2440</v>
      </c>
      <c r="X22" s="219" t="s">
        <v>287</v>
      </c>
      <c r="AA22" s="410">
        <f>ROUND(AA24*W22/$W$24,0)</f>
        <v>2303</v>
      </c>
      <c r="AB22" s="219" t="s">
        <v>287</v>
      </c>
      <c r="AE22" s="410">
        <f>ROUND(AE24*AA22/$W$24,0)</f>
        <v>2090</v>
      </c>
      <c r="AF22" s="219" t="s">
        <v>287</v>
      </c>
      <c r="AI22" s="410">
        <f>ROUND(AI24*AE22/$W$24,0)</f>
        <v>1862</v>
      </c>
      <c r="AJ22" s="219" t="s">
        <v>287</v>
      </c>
      <c r="AM22" s="410">
        <f>ROUND(AM24*AI22/$W$24,0)</f>
        <v>1659</v>
      </c>
      <c r="AN22" s="219" t="s">
        <v>287</v>
      </c>
      <c r="AQ22" s="410">
        <f>ROUND(AQ24*AM22/$W$24,0)</f>
        <v>1478</v>
      </c>
      <c r="AR22" s="219" t="s">
        <v>287</v>
      </c>
    </row>
    <row r="23" spans="1:46" x14ac:dyDescent="0.2">
      <c r="A23" s="150"/>
      <c r="B23" s="75" t="s">
        <v>290</v>
      </c>
      <c r="C23" s="154"/>
      <c r="E23" s="155">
        <f>K23</f>
        <v>13180</v>
      </c>
      <c r="H23" s="155">
        <f>K23</f>
        <v>13180</v>
      </c>
      <c r="K23" s="411">
        <v>13180</v>
      </c>
      <c r="O23" s="411">
        <v>13580</v>
      </c>
      <c r="S23" s="412">
        <v>13590</v>
      </c>
      <c r="W23" s="412">
        <v>13580</v>
      </c>
      <c r="AA23" s="410">
        <f>AA24-AA22</f>
        <v>12817</v>
      </c>
      <c r="AE23" s="410">
        <f>AE24-AE22</f>
        <v>12450</v>
      </c>
      <c r="AI23" s="410">
        <f>AI24-AI22</f>
        <v>12408</v>
      </c>
      <c r="AM23" s="410">
        <f>AM24-AM22</f>
        <v>12611</v>
      </c>
      <c r="AQ23" s="410">
        <f>AQ24-AQ22</f>
        <v>12792</v>
      </c>
    </row>
    <row r="24" spans="1:46" x14ac:dyDescent="0.2">
      <c r="E24" s="156">
        <f>E22+E23</f>
        <v>15620</v>
      </c>
      <c r="H24" s="156">
        <f>H22+H23</f>
        <v>15620</v>
      </c>
      <c r="K24" s="156">
        <f>K23+K22</f>
        <v>15620</v>
      </c>
      <c r="O24" s="156">
        <f>O23+O22</f>
        <v>16020</v>
      </c>
      <c r="S24" s="156">
        <f>S23+S22</f>
        <v>16030</v>
      </c>
      <c r="W24" s="156">
        <f>W22+W23</f>
        <v>16020</v>
      </c>
      <c r="AA24" s="157">
        <v>15120</v>
      </c>
      <c r="AB24" s="156" t="s">
        <v>287</v>
      </c>
      <c r="AE24" s="157">
        <v>14540</v>
      </c>
      <c r="AF24" s="156" t="s">
        <v>287</v>
      </c>
      <c r="AI24" s="157">
        <v>14270</v>
      </c>
      <c r="AJ24" s="156" t="s">
        <v>287</v>
      </c>
      <c r="AM24" s="157">
        <v>14270</v>
      </c>
      <c r="AN24" s="156" t="s">
        <v>287</v>
      </c>
      <c r="AQ24" s="157">
        <v>14270</v>
      </c>
      <c r="AR24" s="156" t="s">
        <v>287</v>
      </c>
    </row>
    <row r="26" spans="1:46" x14ac:dyDescent="0.2">
      <c r="B26" t="s">
        <v>291</v>
      </c>
    </row>
    <row r="27" spans="1:46" x14ac:dyDescent="0.2">
      <c r="B27" s="158" t="s">
        <v>487</v>
      </c>
      <c r="C27" s="45"/>
      <c r="D27" s="45"/>
      <c r="E27" s="159">
        <v>5969</v>
      </c>
      <c r="F27" s="67">
        <v>10241</v>
      </c>
      <c r="G27" s="160">
        <f>E27*F27/G4</f>
        <v>37047593.333333336</v>
      </c>
      <c r="H27" s="159">
        <v>6724</v>
      </c>
      <c r="I27" s="67">
        <v>10122</v>
      </c>
      <c r="J27" s="160">
        <f>H27*I27/J4</f>
        <v>41248683.63636364</v>
      </c>
      <c r="K27" s="67">
        <v>6712</v>
      </c>
      <c r="L27" s="67">
        <v>11939</v>
      </c>
      <c r="M27" s="160">
        <f>K27*L27/M4</f>
        <v>48566404.848484851</v>
      </c>
      <c r="N27" s="142"/>
      <c r="O27" s="67">
        <v>6765.701</v>
      </c>
      <c r="P27" s="67">
        <v>11369.04761904762</v>
      </c>
      <c r="Q27" s="160">
        <f>O27*P27/Q4</f>
        <v>45785462.407879829</v>
      </c>
      <c r="R27" s="45"/>
      <c r="S27" s="159">
        <v>6134</v>
      </c>
      <c r="T27" s="67">
        <v>12147</v>
      </c>
      <c r="U27" s="160">
        <f>S27*T27/U4</f>
        <v>44351010.714285716</v>
      </c>
      <c r="V27" s="142"/>
      <c r="W27" s="67">
        <v>7422</v>
      </c>
      <c r="X27" s="67">
        <v>12176</v>
      </c>
      <c r="Y27" s="160">
        <f>W27*X27/Y4</f>
        <v>53158983.529411763</v>
      </c>
      <c r="Z27" s="142"/>
      <c r="AA27" s="67">
        <v>6726</v>
      </c>
      <c r="AB27" s="67">
        <v>12384</v>
      </c>
      <c r="AC27" s="160">
        <f>AA27*AB27/AC4</f>
        <v>48427200</v>
      </c>
      <c r="AD27" s="142"/>
      <c r="AE27" s="67">
        <v>6784</v>
      </c>
      <c r="AF27" s="67">
        <v>12839.51</v>
      </c>
      <c r="AG27" s="160">
        <f>AE27*AF27/AG4</f>
        <v>53767429.530864194</v>
      </c>
      <c r="AH27" s="45"/>
      <c r="AI27" s="159">
        <v>6572</v>
      </c>
      <c r="AJ27" s="67">
        <v>12083</v>
      </c>
      <c r="AK27" s="160">
        <f>AI27*AJ27/AK4</f>
        <v>47267545.238095239</v>
      </c>
      <c r="AL27" s="45"/>
      <c r="AM27" s="159">
        <v>6250.8720000000003</v>
      </c>
      <c r="AN27" s="175">
        <v>14267.52</v>
      </c>
      <c r="AO27" s="319">
        <f>AM27*AN27/AO4</f>
        <v>56805376.609834403</v>
      </c>
      <c r="AP27" s="45"/>
      <c r="AQ27" s="159">
        <v>3125.4360000000001</v>
      </c>
      <c r="AR27" s="175">
        <v>14709.68</v>
      </c>
      <c r="AS27" s="319">
        <f>AQ27*AR27/AS4</f>
        <v>29660750.593858067</v>
      </c>
      <c r="AT27" s="142"/>
    </row>
    <row r="28" spans="1:46" x14ac:dyDescent="0.2">
      <c r="B28" s="161" t="s">
        <v>277</v>
      </c>
      <c r="E28" s="162">
        <v>3451</v>
      </c>
      <c r="F28" s="156">
        <v>12365</v>
      </c>
      <c r="G28" s="163">
        <f>E28*F28/G5</f>
        <v>27889944.444444444</v>
      </c>
      <c r="H28" s="162">
        <v>3339</v>
      </c>
      <c r="I28" s="156">
        <v>12308</v>
      </c>
      <c r="J28" s="163">
        <f>H28*I28/J5</f>
        <v>26860400</v>
      </c>
      <c r="K28" s="156">
        <v>2892</v>
      </c>
      <c r="L28" s="156">
        <v>14641</v>
      </c>
      <c r="M28" s="163">
        <f>K28*L28/M5</f>
        <v>27674360.784313723</v>
      </c>
      <c r="N28" s="152"/>
      <c r="O28" s="156">
        <v>3309.6969999999997</v>
      </c>
      <c r="P28" s="156">
        <v>15263.157894736842</v>
      </c>
      <c r="Q28" s="163">
        <f>O28*P28/Q5</f>
        <v>33234492.036011074</v>
      </c>
      <c r="S28" s="162">
        <v>3355</v>
      </c>
      <c r="T28" s="156">
        <v>16809</v>
      </c>
      <c r="U28" s="163">
        <f>S28*T28/U5</f>
        <v>39995882.978723407</v>
      </c>
      <c r="V28" s="152"/>
      <c r="W28" s="156">
        <v>3579</v>
      </c>
      <c r="X28" s="156">
        <v>16169</v>
      </c>
      <c r="Y28" s="163">
        <f>W28*X28/Y5</f>
        <v>37577175.974025972</v>
      </c>
      <c r="Z28" s="152"/>
      <c r="AA28" s="156">
        <v>3503</v>
      </c>
      <c r="AB28" s="156">
        <v>16218</v>
      </c>
      <c r="AC28" s="163">
        <f>AA28*AB28/AC5</f>
        <v>36417726.92307692</v>
      </c>
      <c r="AD28" s="152"/>
      <c r="AE28" s="156">
        <v>3434</v>
      </c>
      <c r="AF28" s="156">
        <v>17284.77</v>
      </c>
      <c r="AG28" s="163">
        <f>AE28*AF28/AG5</f>
        <v>39308543.165562913</v>
      </c>
      <c r="AI28" s="162">
        <v>3418</v>
      </c>
      <c r="AJ28" s="156">
        <v>16225</v>
      </c>
      <c r="AK28" s="163">
        <f>AI28*AJ28/AK5</f>
        <v>36726523.178807944</v>
      </c>
      <c r="AM28" s="162">
        <v>3395.8609999999999</v>
      </c>
      <c r="AN28" s="86">
        <v>20454.55</v>
      </c>
      <c r="AO28" s="335">
        <f>AM28*AN28/AO5</f>
        <v>52621824.710265152</v>
      </c>
      <c r="AQ28" s="162">
        <v>1697.9304999999999</v>
      </c>
      <c r="AR28" s="86">
        <v>21654.14</v>
      </c>
      <c r="AS28" s="335">
        <f>AQ28*AR28/AS5</f>
        <v>27644529.89268421</v>
      </c>
      <c r="AT28" s="152"/>
    </row>
    <row r="29" spans="1:46" x14ac:dyDescent="0.2">
      <c r="B29" s="161" t="s">
        <v>292</v>
      </c>
      <c r="E29" s="162">
        <v>764</v>
      </c>
      <c r="F29" s="156">
        <v>9149</v>
      </c>
      <c r="G29" s="163">
        <f>E29*F29/G6</f>
        <v>3530220.2020202018</v>
      </c>
      <c r="H29" s="162">
        <v>648</v>
      </c>
      <c r="I29" s="156">
        <v>8252</v>
      </c>
      <c r="J29" s="163">
        <f>H29*I29/J6</f>
        <v>2700654.5454545454</v>
      </c>
      <c r="K29" s="156">
        <v>654</v>
      </c>
      <c r="L29" s="156">
        <v>7928</v>
      </c>
      <c r="M29" s="163">
        <f>K29*L29/M6</f>
        <v>2618642.4242424243</v>
      </c>
      <c r="N29" s="152"/>
      <c r="O29" s="156">
        <v>708.13400000000001</v>
      </c>
      <c r="P29" s="156">
        <v>7773</v>
      </c>
      <c r="Q29" s="163">
        <f>O29*P29/Q6</f>
        <v>2069295.3315789474</v>
      </c>
      <c r="S29" s="162">
        <v>727</v>
      </c>
      <c r="T29" s="156">
        <v>10872</v>
      </c>
      <c r="U29" s="163">
        <f>S29*T29/U6</f>
        <v>4074197.9381443299</v>
      </c>
      <c r="V29" s="152"/>
      <c r="W29" s="156">
        <v>731</v>
      </c>
      <c r="X29" s="156">
        <v>7527</v>
      </c>
      <c r="Y29" s="163">
        <f>W29*X29/Y6</f>
        <v>2227626.3157894737</v>
      </c>
      <c r="Z29" s="152"/>
      <c r="AA29" s="156">
        <v>669</v>
      </c>
      <c r="AB29" s="156">
        <v>6659</v>
      </c>
      <c r="AC29" s="163">
        <f>AA29*AB29/AC6</f>
        <v>1668491.0112359552</v>
      </c>
      <c r="AD29" s="152"/>
      <c r="AE29" s="156">
        <v>687</v>
      </c>
      <c r="AF29" s="156">
        <v>7925</v>
      </c>
      <c r="AG29" s="163">
        <f>AE29*AF29/AG6</f>
        <v>2452466.2162162159</v>
      </c>
      <c r="AI29" s="162">
        <v>660</v>
      </c>
      <c r="AJ29" s="156">
        <v>9275</v>
      </c>
      <c r="AK29" s="163">
        <f>AI29*AJ29/AK6</f>
        <v>2957246.3768115942</v>
      </c>
      <c r="AM29" s="162">
        <v>613.96699999999998</v>
      </c>
      <c r="AN29" s="86">
        <v>11659</v>
      </c>
      <c r="AO29" s="335">
        <f>AM29*AN29/AO6</f>
        <v>3911607.2420765022</v>
      </c>
      <c r="AQ29" s="162">
        <v>306.98349999999999</v>
      </c>
      <c r="AR29" s="86">
        <v>15226</v>
      </c>
      <c r="AS29" s="335">
        <f>AQ29*AR29/AS6</f>
        <v>3095450.8417218542</v>
      </c>
      <c r="AT29" s="152"/>
    </row>
    <row r="30" spans="1:46" x14ac:dyDescent="0.2">
      <c r="B30" s="161" t="s">
        <v>293</v>
      </c>
      <c r="E30" s="162">
        <v>1335</v>
      </c>
      <c r="F30" s="156">
        <v>10000</v>
      </c>
      <c r="G30" s="163">
        <f>E30*F30/G8</f>
        <v>6608910.8910891088</v>
      </c>
      <c r="H30" s="162">
        <v>1305</v>
      </c>
      <c r="I30" s="156">
        <v>9212</v>
      </c>
      <c r="J30" s="163">
        <f>H30*I30/J8</f>
        <v>5951316.8316831682</v>
      </c>
      <c r="K30" s="156">
        <v>1372</v>
      </c>
      <c r="L30" s="156">
        <v>9951</v>
      </c>
      <c r="M30" s="163">
        <f>K30*L30/M8</f>
        <v>6758798.0198019799</v>
      </c>
      <c r="N30" s="152"/>
      <c r="O30" s="156">
        <v>1311.27</v>
      </c>
      <c r="P30" s="156">
        <v>11018.518518518518</v>
      </c>
      <c r="Q30" s="163">
        <f>O30*P30/Q8</f>
        <v>6689005.9156378601</v>
      </c>
      <c r="S30" s="162">
        <v>939</v>
      </c>
      <c r="T30" s="156">
        <v>11420</v>
      </c>
      <c r="U30" s="163">
        <f>S30*T30/U8</f>
        <v>6345195.2662721891</v>
      </c>
      <c r="V30" s="152"/>
      <c r="W30" s="156">
        <v>797</v>
      </c>
      <c r="X30" s="156">
        <v>11179</v>
      </c>
      <c r="Y30" s="163">
        <f>W30*X30/Y8</f>
        <v>4222589.0995260663</v>
      </c>
      <c r="Z30" s="152"/>
      <c r="AA30" s="156">
        <v>813</v>
      </c>
      <c r="AB30" s="156">
        <v>11280</v>
      </c>
      <c r="AC30" s="163">
        <f>AA30*AB30/AC8</f>
        <v>3217768.4210526315</v>
      </c>
      <c r="AD30" s="152"/>
      <c r="AE30" s="156">
        <v>876</v>
      </c>
      <c r="AF30" s="156">
        <v>12089.55</v>
      </c>
      <c r="AG30" s="163">
        <f>AE30*AF30/AG8</f>
        <v>5268878.5074626869</v>
      </c>
      <c r="AI30" s="162">
        <v>764</v>
      </c>
      <c r="AJ30" s="156">
        <v>11530</v>
      </c>
      <c r="AK30" s="163">
        <f>AI30*AJ30/AK8</f>
        <v>4813617.486338798</v>
      </c>
      <c r="AM30" s="162">
        <v>761.19500000000005</v>
      </c>
      <c r="AN30" s="86">
        <v>17972.03</v>
      </c>
      <c r="AO30" s="335">
        <f>AM30*AN30/AO8</f>
        <v>9566586.9761188813</v>
      </c>
      <c r="AQ30" s="162">
        <v>380.59750000000003</v>
      </c>
      <c r="AR30" s="86">
        <v>17253.52</v>
      </c>
      <c r="AS30" s="335">
        <f>AQ30*AR30/AS8</f>
        <v>4624398.9987323945</v>
      </c>
      <c r="AT30" s="152"/>
    </row>
    <row r="31" spans="1:46" x14ac:dyDescent="0.2">
      <c r="B31" s="161" t="s">
        <v>484</v>
      </c>
      <c r="E31" s="162">
        <v>0</v>
      </c>
      <c r="F31" s="156">
        <v>10667</v>
      </c>
      <c r="G31" s="163">
        <f>E31*F31/G9</f>
        <v>0</v>
      </c>
      <c r="H31" s="162">
        <v>17</v>
      </c>
      <c r="I31" s="156">
        <v>4667</v>
      </c>
      <c r="J31" s="163">
        <f>H31*I31/J9</f>
        <v>28850.545454545456</v>
      </c>
      <c r="K31" s="156">
        <v>0</v>
      </c>
      <c r="L31" s="156">
        <v>4291</v>
      </c>
      <c r="M31" s="163">
        <f>K31*L31/M9</f>
        <v>0</v>
      </c>
      <c r="N31" s="152"/>
      <c r="O31" s="156">
        <v>0</v>
      </c>
      <c r="P31" s="156">
        <v>3498.5422740524778</v>
      </c>
      <c r="Q31" s="163">
        <f>O31*P31/Q9</f>
        <v>0</v>
      </c>
      <c r="S31" s="162">
        <v>0</v>
      </c>
      <c r="T31" s="156">
        <v>6567</v>
      </c>
      <c r="U31" s="163">
        <f>S31*T31/U9</f>
        <v>0</v>
      </c>
      <c r="V31" s="152"/>
      <c r="W31" s="156">
        <v>0</v>
      </c>
      <c r="X31" s="156">
        <v>4805</v>
      </c>
      <c r="Y31" s="163">
        <f>W31*X31/Y9</f>
        <v>0</v>
      </c>
      <c r="Z31" s="152"/>
      <c r="AA31" s="156">
        <v>0</v>
      </c>
      <c r="AB31" s="156">
        <v>4441</v>
      </c>
      <c r="AC31" s="163">
        <f>AA31*AB31/AC9</f>
        <v>0</v>
      </c>
      <c r="AD31" s="152"/>
      <c r="AE31" s="156">
        <v>0</v>
      </c>
      <c r="AF31" s="156">
        <v>6472.87</v>
      </c>
      <c r="AG31" s="163">
        <f>AE31*AF31/AG9</f>
        <v>0</v>
      </c>
      <c r="AI31" s="162">
        <v>5</v>
      </c>
      <c r="AJ31" s="156">
        <v>7277</v>
      </c>
      <c r="AK31" s="163">
        <f>AI31*AJ31/AK9</f>
        <v>17082.159624413147</v>
      </c>
      <c r="AM31" s="162">
        <v>4.9939999999999998</v>
      </c>
      <c r="AN31" s="86">
        <v>11719.75</v>
      </c>
      <c r="AO31" s="335">
        <f>AM31*AN31/AO9</f>
        <v>37279.255732484075</v>
      </c>
      <c r="AQ31" s="162">
        <v>2.4969999999999999</v>
      </c>
      <c r="AR31" s="86">
        <v>8807.9500000000007</v>
      </c>
      <c r="AS31" s="335">
        <f>AQ31*AR31/AS9</f>
        <v>14565.199437086094</v>
      </c>
      <c r="AT31" s="152"/>
    </row>
    <row r="32" spans="1:46" x14ac:dyDescent="0.2">
      <c r="B32" s="161" t="s">
        <v>294</v>
      </c>
      <c r="E32" s="162">
        <v>263</v>
      </c>
      <c r="F32" s="156">
        <v>5333</v>
      </c>
      <c r="G32" s="163">
        <f>E32*F32/G10</f>
        <v>658487.79342723009</v>
      </c>
      <c r="H32" s="162">
        <v>254</v>
      </c>
      <c r="I32" s="156">
        <v>6575</v>
      </c>
      <c r="J32" s="163">
        <f>H32*I32/J10</f>
        <v>784061.03286384977</v>
      </c>
      <c r="K32" s="156">
        <v>194</v>
      </c>
      <c r="L32" s="156">
        <v>6854</v>
      </c>
      <c r="M32" s="163">
        <f>K32*L32/M10</f>
        <v>624261.03286384977</v>
      </c>
      <c r="N32" s="152"/>
      <c r="O32" s="156">
        <v>231.61299999999997</v>
      </c>
      <c r="P32" s="156">
        <v>5869.5652173913049</v>
      </c>
      <c r="Q32" s="163">
        <f>O32*P32/Q10</f>
        <v>591072.87334593572</v>
      </c>
      <c r="S32" s="162">
        <v>182</v>
      </c>
      <c r="T32" s="156">
        <v>7879</v>
      </c>
      <c r="U32" s="163">
        <f>S32*T32/U10</f>
        <v>869077.5757575758</v>
      </c>
      <c r="V32" s="152"/>
      <c r="W32" s="156">
        <v>112</v>
      </c>
      <c r="X32" s="156">
        <v>6255</v>
      </c>
      <c r="Y32" s="163">
        <f>W32*X32/Y10</f>
        <v>254749.09090909091</v>
      </c>
      <c r="Z32" s="152"/>
      <c r="AA32" s="156">
        <v>186</v>
      </c>
      <c r="AB32" s="156">
        <v>5709</v>
      </c>
      <c r="AC32" s="163">
        <f>AA32*AB32/AC10</f>
        <v>406848.27586206899</v>
      </c>
      <c r="AD32" s="152"/>
      <c r="AE32" s="156">
        <v>221</v>
      </c>
      <c r="AF32" s="156">
        <v>7069.77</v>
      </c>
      <c r="AG32" s="163">
        <f>AE32*AF32/AG10</f>
        <v>726706.59069767455</v>
      </c>
      <c r="AI32" s="162">
        <v>145</v>
      </c>
      <c r="AJ32" s="156">
        <v>8194</v>
      </c>
      <c r="AK32" s="163">
        <f>AI32*AJ32/AK10</f>
        <v>766535.48387096776</v>
      </c>
      <c r="AM32" s="162">
        <v>65.385000000000005</v>
      </c>
      <c r="AN32" s="86">
        <v>9811.32</v>
      </c>
      <c r="AO32" s="335">
        <f>AM32*AN32/AO10</f>
        <v>403467.39509433962</v>
      </c>
      <c r="AQ32" s="162">
        <v>32.692500000000003</v>
      </c>
      <c r="AR32" s="86">
        <v>7654.32</v>
      </c>
      <c r="AS32" s="335">
        <f>AQ32*AR32/AS10</f>
        <v>154468.43</v>
      </c>
      <c r="AT32" s="152"/>
    </row>
    <row r="33" spans="2:46" x14ac:dyDescent="0.2">
      <c r="B33" s="161" t="s">
        <v>295</v>
      </c>
      <c r="E33" s="164">
        <v>1184</v>
      </c>
      <c r="F33" s="68">
        <v>3343</v>
      </c>
      <c r="G33" s="165">
        <f>E33*F33/G11</f>
        <v>1728433.1877729257</v>
      </c>
      <c r="H33" s="162">
        <v>1111</v>
      </c>
      <c r="I33" s="156">
        <v>3083</v>
      </c>
      <c r="J33" s="165">
        <f>H33*I33/J11</f>
        <v>1495726.2008733624</v>
      </c>
      <c r="K33" s="68">
        <v>1053</v>
      </c>
      <c r="L33" s="68">
        <v>3113</v>
      </c>
      <c r="M33" s="165">
        <f>K33*L33/M11</f>
        <v>1431436.2445414846</v>
      </c>
      <c r="N33" s="145"/>
      <c r="O33" s="68">
        <v>1156.5650000000001</v>
      </c>
      <c r="P33" s="68">
        <v>2689</v>
      </c>
      <c r="Q33" s="165">
        <f>O33*P33/Q11</f>
        <v>1248997.3032128513</v>
      </c>
      <c r="R33" s="78"/>
      <c r="S33" s="164">
        <v>800</v>
      </c>
      <c r="T33" s="68">
        <v>3653</v>
      </c>
      <c r="U33" s="165">
        <f>S33*T33/U11</f>
        <v>1660454.5454545454</v>
      </c>
      <c r="V33" s="145"/>
      <c r="W33" s="68">
        <v>945</v>
      </c>
      <c r="X33" s="68">
        <v>2824</v>
      </c>
      <c r="Y33" s="165">
        <f>W33*X33/Y11</f>
        <v>966913.04347826098</v>
      </c>
      <c r="Z33" s="145"/>
      <c r="AA33" s="68">
        <v>765</v>
      </c>
      <c r="AB33" s="68">
        <v>2578</v>
      </c>
      <c r="AC33" s="165">
        <f>AA33*AB33/AC11</f>
        <v>590470.05988023954</v>
      </c>
      <c r="AD33" s="145"/>
      <c r="AE33" s="68">
        <v>800</v>
      </c>
      <c r="AF33" s="68">
        <v>3078.5</v>
      </c>
      <c r="AG33" s="165">
        <f>AE33*AF33/AG11</f>
        <v>1005224.4897959183</v>
      </c>
      <c r="AH33" s="78"/>
      <c r="AI33" s="164">
        <v>630</v>
      </c>
      <c r="AJ33" s="68">
        <v>3926.2</v>
      </c>
      <c r="AK33" s="165">
        <f>AI33*AJ33/AK11</f>
        <v>1189185.576923077</v>
      </c>
      <c r="AL33" s="78"/>
      <c r="AM33" s="164">
        <v>746.62099999999998</v>
      </c>
      <c r="AN33" s="62">
        <v>6893</v>
      </c>
      <c r="AO33" s="337">
        <f>AM33*AN33/AO11</f>
        <v>3196558.1074534161</v>
      </c>
      <c r="AP33" s="78"/>
      <c r="AQ33" s="164">
        <v>373.31049999999999</v>
      </c>
      <c r="AR33" s="62">
        <v>8762.2999999999993</v>
      </c>
      <c r="AS33" s="337">
        <f>AQ33*AR33/AS11</f>
        <v>2240451.0918835616</v>
      </c>
      <c r="AT33" s="145"/>
    </row>
    <row r="34" spans="2:46" x14ac:dyDescent="0.2">
      <c r="B34" s="166" t="s">
        <v>128</v>
      </c>
      <c r="C34" s="75"/>
      <c r="D34" s="75"/>
      <c r="E34" s="164">
        <v>12966</v>
      </c>
      <c r="F34" s="78"/>
      <c r="G34" s="68">
        <f>SUM(G27:G33)</f>
        <v>77463589.852087244</v>
      </c>
      <c r="H34" s="167">
        <v>13398</v>
      </c>
      <c r="I34" s="75"/>
      <c r="J34" s="165">
        <f>SUM(J27:J33)</f>
        <v>79069692.792693123</v>
      </c>
      <c r="K34" s="68">
        <v>12877</v>
      </c>
      <c r="L34" s="78"/>
      <c r="M34" s="165">
        <f>SUM(M27:M33)</f>
        <v>87673903.354248315</v>
      </c>
      <c r="N34" s="145"/>
      <c r="O34" s="68">
        <v>13482.98</v>
      </c>
      <c r="P34" s="78"/>
      <c r="Q34" s="165">
        <f>SUM(Q27:Q33)</f>
        <v>89618325.867666498</v>
      </c>
      <c r="R34" s="78"/>
      <c r="S34" s="164">
        <v>12137</v>
      </c>
      <c r="T34" s="78"/>
      <c r="U34" s="165">
        <f>SUM(U27:U33)</f>
        <v>97295819.018637761</v>
      </c>
      <c r="V34" s="145"/>
      <c r="W34" s="68">
        <v>13586</v>
      </c>
      <c r="X34" s="78"/>
      <c r="Y34" s="165">
        <f>SUM(Y27:Y33)</f>
        <v>98408037.053140625</v>
      </c>
      <c r="Z34" s="145"/>
      <c r="AA34" s="68">
        <v>12662</v>
      </c>
      <c r="AB34" s="78"/>
      <c r="AC34" s="165">
        <f>SUM(AC27:AC33)</f>
        <v>90728504.691107824</v>
      </c>
      <c r="AD34" s="145"/>
      <c r="AE34" s="68">
        <v>12802</v>
      </c>
      <c r="AF34" s="78"/>
      <c r="AG34" s="165">
        <f>SUM(AG27:AG33)</f>
        <v>102529248.50059961</v>
      </c>
      <c r="AH34" s="145"/>
      <c r="AI34" s="68">
        <v>12194</v>
      </c>
      <c r="AJ34" s="78"/>
      <c r="AK34" s="165">
        <f>SUM(AK27:AK33)</f>
        <v>93737735.500472024</v>
      </c>
      <c r="AL34" s="145"/>
      <c r="AM34" s="167">
        <v>11838.895</v>
      </c>
      <c r="AN34" s="75"/>
      <c r="AO34" s="710">
        <f>SUM(AO27:AO33)</f>
        <v>126542700.29657517</v>
      </c>
      <c r="AP34" s="145"/>
      <c r="AQ34" s="167">
        <v>5919.4475000000002</v>
      </c>
      <c r="AR34" s="75"/>
      <c r="AS34" s="710">
        <f>SUM(AS27:AS33)</f>
        <v>67434615.048317179</v>
      </c>
      <c r="AT34" s="145"/>
    </row>
    <row r="35" spans="2:46" x14ac:dyDescent="0.2">
      <c r="G35" s="711">
        <f>G34/E34</f>
        <v>5974.3629378441492</v>
      </c>
      <c r="J35" s="156">
        <f>J34/H34</f>
        <v>5901.6041791829466</v>
      </c>
      <c r="M35" s="156">
        <f>M34/K34</f>
        <v>6808.5659201870249</v>
      </c>
      <c r="Q35" s="156">
        <f>Q34/O34</f>
        <v>6646.7743679562309</v>
      </c>
      <c r="U35" s="156">
        <f>U34/S34</f>
        <v>8016.4636251658367</v>
      </c>
      <c r="Y35" s="156">
        <f>Y34/W34</f>
        <v>7243.3414583498179</v>
      </c>
      <c r="AC35" s="156">
        <f>AC34/AA34</f>
        <v>7165.4165764577338</v>
      </c>
      <c r="AG35" s="156">
        <f>AG34/AE34</f>
        <v>8008.8461568973289</v>
      </c>
      <c r="AK35" s="156">
        <f>AK34/AI34</f>
        <v>7687.2015335797951</v>
      </c>
      <c r="AO35" s="156">
        <f>AO34/AM34</f>
        <v>10688.725619796034</v>
      </c>
      <c r="AS35" s="156">
        <f>AS34/AQ34</f>
        <v>11392.045465107542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O78"/>
  <sheetViews>
    <sheetView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defaultColWidth="9" defaultRowHeight="13" x14ac:dyDescent="0.2"/>
  <cols>
    <col min="1" max="1" width="6.26953125" style="183" customWidth="1"/>
    <col min="2" max="2" width="13.453125" style="183" customWidth="1"/>
    <col min="3" max="13" width="11" style="183" customWidth="1"/>
    <col min="14" max="16384" width="9" style="183"/>
  </cols>
  <sheetData>
    <row r="1" spans="1:14" x14ac:dyDescent="0.2">
      <c r="A1" s="181" t="s">
        <v>649</v>
      </c>
      <c r="B1" s="247"/>
      <c r="C1" s="180"/>
      <c r="D1" s="180"/>
      <c r="E1" s="180"/>
      <c r="F1" s="554" t="str">
        <f>推計方法!H1</f>
        <v>2021.9.6</v>
      </c>
      <c r="G1" s="180"/>
      <c r="I1" s="249" t="s">
        <v>212</v>
      </c>
      <c r="L1" s="184" t="s">
        <v>209</v>
      </c>
      <c r="M1" s="184"/>
      <c r="N1" s="247"/>
    </row>
    <row r="2" spans="1:14" x14ac:dyDescent="0.2">
      <c r="A2" s="742" t="s">
        <v>364</v>
      </c>
      <c r="B2" s="743"/>
      <c r="C2" s="252"/>
      <c r="D2" s="182"/>
      <c r="E2" s="182"/>
      <c r="F2" s="182"/>
      <c r="G2" s="182"/>
      <c r="H2" s="182"/>
      <c r="I2" s="228" t="s">
        <v>363</v>
      </c>
      <c r="J2" s="228"/>
      <c r="K2" s="228"/>
      <c r="L2" s="228"/>
      <c r="M2" s="228"/>
      <c r="N2" s="250"/>
    </row>
    <row r="3" spans="1:14" x14ac:dyDescent="0.2">
      <c r="A3" s="744"/>
      <c r="B3" s="745"/>
      <c r="C3" s="231" t="s">
        <v>69</v>
      </c>
      <c r="D3" s="179" t="s">
        <v>70</v>
      </c>
      <c r="E3" s="179" t="s">
        <v>67</v>
      </c>
      <c r="F3" s="179" t="s">
        <v>61</v>
      </c>
      <c r="G3" s="179" t="s">
        <v>60</v>
      </c>
      <c r="H3" s="179" t="s">
        <v>59</v>
      </c>
      <c r="I3" s="110" t="s">
        <v>58</v>
      </c>
      <c r="J3" s="110" t="s">
        <v>478</v>
      </c>
      <c r="K3" s="110" t="s">
        <v>591</v>
      </c>
      <c r="L3" s="110" t="s">
        <v>582</v>
      </c>
      <c r="M3" s="110" t="s">
        <v>663</v>
      </c>
      <c r="N3" s="708" t="s">
        <v>678</v>
      </c>
    </row>
    <row r="4" spans="1:14" x14ac:dyDescent="0.2">
      <c r="A4" s="237"/>
      <c r="B4" s="229" t="s">
        <v>312</v>
      </c>
      <c r="C4" s="253">
        <f>SUM(C5:C14)</f>
        <v>1074742</v>
      </c>
      <c r="D4" s="225">
        <f t="shared" ref="D4:H4" si="0">SUM(D5:D14)</f>
        <v>1040557</v>
      </c>
      <c r="E4" s="225">
        <f t="shared" si="0"/>
        <v>1097297</v>
      </c>
      <c r="F4" s="225">
        <f t="shared" si="0"/>
        <v>1128189</v>
      </c>
      <c r="G4" s="225">
        <f t="shared" si="0"/>
        <v>1125614</v>
      </c>
      <c r="H4" s="225">
        <f t="shared" si="0"/>
        <v>1250400</v>
      </c>
      <c r="I4" s="225">
        <f t="shared" ref="I4:J4" si="1">SUM(I5:I14)</f>
        <v>1287561</v>
      </c>
      <c r="J4" s="225">
        <f t="shared" si="1"/>
        <v>1346677</v>
      </c>
      <c r="K4" s="225">
        <f t="shared" ref="K4:L4" si="2">SUM(K5:K14)</f>
        <v>1256620</v>
      </c>
      <c r="L4" s="225">
        <f t="shared" si="2"/>
        <v>1345803</v>
      </c>
      <c r="M4" s="225">
        <f t="shared" ref="M4" si="3">SUM(M5:M14)</f>
        <v>932260</v>
      </c>
      <c r="N4" s="712">
        <f>ROUND((M4-L4)/L4*100,1)</f>
        <v>-30.7</v>
      </c>
    </row>
    <row r="5" spans="1:14" x14ac:dyDescent="0.2">
      <c r="A5" s="235"/>
      <c r="B5" s="229" t="s">
        <v>163</v>
      </c>
      <c r="C5" s="253">
        <f>C16</f>
        <v>296070</v>
      </c>
      <c r="D5" s="225">
        <f t="shared" ref="D5:H5" si="4">D16</f>
        <v>287381</v>
      </c>
      <c r="E5" s="225">
        <f t="shared" si="4"/>
        <v>307907</v>
      </c>
      <c r="F5" s="225">
        <f t="shared" si="4"/>
        <v>331030</v>
      </c>
      <c r="G5" s="225">
        <f t="shared" si="4"/>
        <v>326365</v>
      </c>
      <c r="H5" s="225">
        <f t="shared" si="4"/>
        <v>351971</v>
      </c>
      <c r="I5" s="225">
        <f t="shared" ref="I5:J5" si="5">I16</f>
        <v>368653</v>
      </c>
      <c r="J5" s="225">
        <f t="shared" si="5"/>
        <v>412048</v>
      </c>
      <c r="K5" s="225">
        <f t="shared" ref="K5:L5" si="6">K16</f>
        <v>345127</v>
      </c>
      <c r="L5" s="225">
        <f t="shared" si="6"/>
        <v>381757</v>
      </c>
      <c r="M5" s="225">
        <f t="shared" ref="M5" si="7">M16</f>
        <v>228551</v>
      </c>
      <c r="N5" s="713">
        <f t="shared" ref="N5:N65" si="8">ROUND((M5-L5)/L5*100,1)</f>
        <v>-40.1</v>
      </c>
    </row>
    <row r="6" spans="1:14" x14ac:dyDescent="0.2">
      <c r="A6" s="236"/>
      <c r="B6" s="229" t="s">
        <v>313</v>
      </c>
      <c r="C6" s="253">
        <f>C17</f>
        <v>109788</v>
      </c>
      <c r="D6" s="225">
        <f t="shared" ref="D6:H6" si="9">D17</f>
        <v>103160</v>
      </c>
      <c r="E6" s="225">
        <f t="shared" si="9"/>
        <v>105132</v>
      </c>
      <c r="F6" s="225">
        <f t="shared" si="9"/>
        <v>109654</v>
      </c>
      <c r="G6" s="225">
        <f t="shared" si="9"/>
        <v>108133</v>
      </c>
      <c r="H6" s="225">
        <f t="shared" si="9"/>
        <v>119034</v>
      </c>
      <c r="I6" s="225">
        <f t="shared" ref="I6:J6" si="10">I17</f>
        <v>128514</v>
      </c>
      <c r="J6" s="225">
        <f t="shared" si="10"/>
        <v>128971</v>
      </c>
      <c r="K6" s="225">
        <f t="shared" ref="K6:L6" si="11">K17</f>
        <v>127326</v>
      </c>
      <c r="L6" s="225">
        <f t="shared" si="11"/>
        <v>136713</v>
      </c>
      <c r="M6" s="225">
        <f t="shared" ref="M6" si="12">M17</f>
        <v>96708</v>
      </c>
      <c r="N6" s="713">
        <f t="shared" si="8"/>
        <v>-29.3</v>
      </c>
    </row>
    <row r="7" spans="1:14" x14ac:dyDescent="0.2">
      <c r="A7" s="236"/>
      <c r="B7" s="229" t="s">
        <v>314</v>
      </c>
      <c r="C7" s="253">
        <f>C21</f>
        <v>125010</v>
      </c>
      <c r="D7" s="225">
        <f t="shared" ref="D7:H7" si="13">D21</f>
        <v>119634</v>
      </c>
      <c r="E7" s="225">
        <f t="shared" si="13"/>
        <v>121906</v>
      </c>
      <c r="F7" s="225">
        <f t="shared" si="13"/>
        <v>119506</v>
      </c>
      <c r="G7" s="225">
        <f t="shared" si="13"/>
        <v>118737</v>
      </c>
      <c r="H7" s="225">
        <f t="shared" si="13"/>
        <v>131205</v>
      </c>
      <c r="I7" s="225">
        <f t="shared" ref="I7:J7" si="14">I21</f>
        <v>136897</v>
      </c>
      <c r="J7" s="225">
        <f t="shared" si="14"/>
        <v>141080</v>
      </c>
      <c r="K7" s="225">
        <f t="shared" ref="K7:L7" si="15">K21</f>
        <v>156263</v>
      </c>
      <c r="L7" s="225">
        <f t="shared" si="15"/>
        <v>158216</v>
      </c>
      <c r="M7" s="225">
        <f t="shared" ref="M7" si="16">M21</f>
        <v>126609</v>
      </c>
      <c r="N7" s="713">
        <f t="shared" si="8"/>
        <v>-20</v>
      </c>
    </row>
    <row r="8" spans="1:14" x14ac:dyDescent="0.2">
      <c r="A8" s="236"/>
      <c r="B8" s="229" t="s">
        <v>315</v>
      </c>
      <c r="C8" s="253">
        <f>C27</f>
        <v>70857</v>
      </c>
      <c r="D8" s="225">
        <f t="shared" ref="D8:H8" si="17">D27</f>
        <v>67123</v>
      </c>
      <c r="E8" s="225">
        <f t="shared" si="17"/>
        <v>68557</v>
      </c>
      <c r="F8" s="225">
        <f t="shared" si="17"/>
        <v>67756</v>
      </c>
      <c r="G8" s="225">
        <f t="shared" si="17"/>
        <v>66329</v>
      </c>
      <c r="H8" s="225">
        <f t="shared" si="17"/>
        <v>72445</v>
      </c>
      <c r="I8" s="225">
        <f t="shared" ref="I8:J8" si="18">I27</f>
        <v>78181</v>
      </c>
      <c r="J8" s="225">
        <f t="shared" si="18"/>
        <v>82889</v>
      </c>
      <c r="K8" s="225">
        <f t="shared" ref="K8:L8" si="19">K27</f>
        <v>79399</v>
      </c>
      <c r="L8" s="225">
        <f t="shared" si="19"/>
        <v>88180</v>
      </c>
      <c r="M8" s="225">
        <f t="shared" ref="M8" si="20">M27</f>
        <v>68187</v>
      </c>
      <c r="N8" s="713">
        <f t="shared" si="8"/>
        <v>-22.7</v>
      </c>
    </row>
    <row r="9" spans="1:14" x14ac:dyDescent="0.2">
      <c r="A9" s="236"/>
      <c r="B9" s="229" t="s">
        <v>316</v>
      </c>
      <c r="C9" s="253">
        <f>C33</f>
        <v>125392</v>
      </c>
      <c r="D9" s="225">
        <f t="shared" ref="D9:H9" si="21">D33</f>
        <v>120038</v>
      </c>
      <c r="E9" s="225">
        <f t="shared" si="21"/>
        <v>125270</v>
      </c>
      <c r="F9" s="225">
        <f t="shared" si="21"/>
        <v>126481</v>
      </c>
      <c r="G9" s="225">
        <f t="shared" si="21"/>
        <v>125978</v>
      </c>
      <c r="H9" s="225">
        <f t="shared" si="21"/>
        <v>132845</v>
      </c>
      <c r="I9" s="225">
        <f t="shared" ref="I9:J9" si="22">I33</f>
        <v>134283</v>
      </c>
      <c r="J9" s="225">
        <f t="shared" si="22"/>
        <v>136676</v>
      </c>
      <c r="K9" s="225">
        <f t="shared" ref="K9:L9" si="23">K33</f>
        <v>134627</v>
      </c>
      <c r="L9" s="225">
        <f t="shared" si="23"/>
        <v>140595</v>
      </c>
      <c r="M9" s="225">
        <f t="shared" ref="M9" si="24">M33</f>
        <v>102564</v>
      </c>
      <c r="N9" s="713">
        <f t="shared" si="8"/>
        <v>-27.1</v>
      </c>
    </row>
    <row r="10" spans="1:14" x14ac:dyDescent="0.2">
      <c r="A10" s="236"/>
      <c r="B10" s="229" t="s">
        <v>317</v>
      </c>
      <c r="C10" s="253">
        <f>C40</f>
        <v>77468</v>
      </c>
      <c r="D10" s="225">
        <f t="shared" ref="D10:H10" si="25">D40</f>
        <v>85693</v>
      </c>
      <c r="E10" s="225">
        <f t="shared" si="25"/>
        <v>79281</v>
      </c>
      <c r="F10" s="225">
        <f t="shared" si="25"/>
        <v>84843</v>
      </c>
      <c r="G10" s="225">
        <f t="shared" si="25"/>
        <v>85602</v>
      </c>
      <c r="H10" s="225">
        <f t="shared" si="25"/>
        <v>128381</v>
      </c>
      <c r="I10" s="225">
        <f t="shared" ref="I10:J10" si="26">I40</f>
        <v>116884</v>
      </c>
      <c r="J10" s="225">
        <f t="shared" si="26"/>
        <v>111955</v>
      </c>
      <c r="K10" s="225">
        <f t="shared" ref="K10:L10" si="27">K40</f>
        <v>105882</v>
      </c>
      <c r="L10" s="225">
        <f t="shared" si="27"/>
        <v>106790</v>
      </c>
      <c r="M10" s="225">
        <f t="shared" ref="M10" si="28">M40</f>
        <v>62342</v>
      </c>
      <c r="N10" s="713">
        <f t="shared" si="8"/>
        <v>-41.6</v>
      </c>
    </row>
    <row r="11" spans="1:14" x14ac:dyDescent="0.2">
      <c r="A11" s="236"/>
      <c r="B11" s="229" t="s">
        <v>318</v>
      </c>
      <c r="C11" s="253">
        <f>C45</f>
        <v>51832</v>
      </c>
      <c r="D11" s="225">
        <f t="shared" ref="D11:H11" si="29">D45</f>
        <v>49628</v>
      </c>
      <c r="E11" s="225">
        <f t="shared" si="29"/>
        <v>52744</v>
      </c>
      <c r="F11" s="225">
        <f t="shared" si="29"/>
        <v>52203</v>
      </c>
      <c r="G11" s="225">
        <f t="shared" si="29"/>
        <v>51450</v>
      </c>
      <c r="H11" s="225">
        <f t="shared" si="29"/>
        <v>55585</v>
      </c>
      <c r="I11" s="225">
        <f t="shared" ref="I11:J11" si="30">I45</f>
        <v>57680</v>
      </c>
      <c r="J11" s="225">
        <f t="shared" si="30"/>
        <v>58977</v>
      </c>
      <c r="K11" s="225">
        <f t="shared" ref="K11:L11" si="31">K45</f>
        <v>53227</v>
      </c>
      <c r="L11" s="225">
        <f t="shared" si="31"/>
        <v>57268</v>
      </c>
      <c r="M11" s="225">
        <f t="shared" ref="M11" si="32">M45</f>
        <v>42150</v>
      </c>
      <c r="N11" s="713">
        <f t="shared" si="8"/>
        <v>-26.4</v>
      </c>
    </row>
    <row r="12" spans="1:14" x14ac:dyDescent="0.2">
      <c r="A12" s="236"/>
      <c r="B12" s="229" t="s">
        <v>319</v>
      </c>
      <c r="C12" s="253">
        <f>C53</f>
        <v>90434</v>
      </c>
      <c r="D12" s="225">
        <f t="shared" ref="D12:H12" si="33">D53</f>
        <v>86641</v>
      </c>
      <c r="E12" s="225">
        <f t="shared" si="33"/>
        <v>100097</v>
      </c>
      <c r="F12" s="225">
        <f t="shared" si="33"/>
        <v>104923</v>
      </c>
      <c r="G12" s="225">
        <f t="shared" si="33"/>
        <v>107375</v>
      </c>
      <c r="H12" s="225">
        <f t="shared" si="33"/>
        <v>106074</v>
      </c>
      <c r="I12" s="225">
        <f t="shared" ref="I12:J12" si="34">I53</f>
        <v>110075</v>
      </c>
      <c r="J12" s="225">
        <f t="shared" si="34"/>
        <v>111989</v>
      </c>
      <c r="K12" s="225">
        <f t="shared" ref="K12:L12" si="35">K53</f>
        <v>105099</v>
      </c>
      <c r="L12" s="225">
        <f t="shared" si="35"/>
        <v>111108</v>
      </c>
      <c r="M12" s="225">
        <f t="shared" ref="M12" si="36">M53</f>
        <v>77477</v>
      </c>
      <c r="N12" s="713">
        <f t="shared" si="8"/>
        <v>-30.3</v>
      </c>
    </row>
    <row r="13" spans="1:14" x14ac:dyDescent="0.2">
      <c r="A13" s="236"/>
      <c r="B13" s="229" t="s">
        <v>320</v>
      </c>
      <c r="C13" s="253">
        <f>C59</f>
        <v>33070</v>
      </c>
      <c r="D13" s="225">
        <f t="shared" ref="D13:H13" si="37">D59</f>
        <v>32500</v>
      </c>
      <c r="E13" s="225">
        <f t="shared" si="37"/>
        <v>34157</v>
      </c>
      <c r="F13" s="225">
        <f t="shared" si="37"/>
        <v>32152</v>
      </c>
      <c r="G13" s="225">
        <f t="shared" si="37"/>
        <v>30791</v>
      </c>
      <c r="H13" s="225">
        <f t="shared" si="37"/>
        <v>33733</v>
      </c>
      <c r="I13" s="225">
        <f t="shared" ref="I13:J13" si="38">I59</f>
        <v>36804</v>
      </c>
      <c r="J13" s="225">
        <f t="shared" si="38"/>
        <v>38724</v>
      </c>
      <c r="K13" s="225">
        <f t="shared" ref="K13:L13" si="39">K59</f>
        <v>36866</v>
      </c>
      <c r="L13" s="225">
        <f t="shared" si="39"/>
        <v>42449</v>
      </c>
      <c r="M13" s="225">
        <f t="shared" ref="M13" si="40">M59</f>
        <v>35600</v>
      </c>
      <c r="N13" s="713">
        <f t="shared" si="8"/>
        <v>-16.100000000000001</v>
      </c>
    </row>
    <row r="14" spans="1:14" x14ac:dyDescent="0.2">
      <c r="A14" s="236"/>
      <c r="B14" s="229" t="s">
        <v>321</v>
      </c>
      <c r="C14" s="253">
        <f>C62</f>
        <v>94821</v>
      </c>
      <c r="D14" s="225">
        <f t="shared" ref="D14:H14" si="41">D62</f>
        <v>88759</v>
      </c>
      <c r="E14" s="225">
        <f t="shared" si="41"/>
        <v>102246</v>
      </c>
      <c r="F14" s="225">
        <f t="shared" si="41"/>
        <v>99641</v>
      </c>
      <c r="G14" s="225">
        <f t="shared" si="41"/>
        <v>104854</v>
      </c>
      <c r="H14" s="225">
        <f t="shared" si="41"/>
        <v>119127</v>
      </c>
      <c r="I14" s="225">
        <f t="shared" ref="I14:J14" si="42">I62</f>
        <v>119590</v>
      </c>
      <c r="J14" s="225">
        <f t="shared" si="42"/>
        <v>123368</v>
      </c>
      <c r="K14" s="225">
        <f t="shared" ref="K14:L14" si="43">K62</f>
        <v>112804</v>
      </c>
      <c r="L14" s="225">
        <f t="shared" si="43"/>
        <v>122727</v>
      </c>
      <c r="M14" s="225">
        <f t="shared" ref="M14" si="44">M62</f>
        <v>92072</v>
      </c>
      <c r="N14" s="714">
        <f t="shared" si="8"/>
        <v>-25</v>
      </c>
    </row>
    <row r="15" spans="1:14" x14ac:dyDescent="0.2">
      <c r="A15" s="242"/>
      <c r="B15" s="251"/>
      <c r="C15" s="254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712" t="s">
        <v>212</v>
      </c>
    </row>
    <row r="16" spans="1:14" x14ac:dyDescent="0.2">
      <c r="A16" s="237">
        <v>100</v>
      </c>
      <c r="B16" s="229" t="s">
        <v>163</v>
      </c>
      <c r="C16" s="253">
        <f>'2項目別時系列'!C8</f>
        <v>296070</v>
      </c>
      <c r="D16" s="225">
        <f>'2項目別時系列'!D8</f>
        <v>287381</v>
      </c>
      <c r="E16" s="225">
        <f>'2項目別時系列'!E8</f>
        <v>307907</v>
      </c>
      <c r="F16" s="225">
        <f>'2項目別時系列'!F8</f>
        <v>331030</v>
      </c>
      <c r="G16" s="225">
        <f>'2項目別時系列'!G8</f>
        <v>326365</v>
      </c>
      <c r="H16" s="225">
        <f>'2項目別時系列'!H8</f>
        <v>351971</v>
      </c>
      <c r="I16" s="225">
        <f>'2項目別時系列'!I8</f>
        <v>368653</v>
      </c>
      <c r="J16" s="225">
        <f>'2項目別時系列'!J8</f>
        <v>412048</v>
      </c>
      <c r="K16" s="225">
        <f>'2項目別時系列'!K8</f>
        <v>345127</v>
      </c>
      <c r="L16" s="225">
        <f>'2項目別時系列'!L8</f>
        <v>381757</v>
      </c>
      <c r="M16" s="225">
        <f>'2項目別時系列'!M8</f>
        <v>228551</v>
      </c>
      <c r="N16" s="713">
        <f t="shared" si="8"/>
        <v>-40.1</v>
      </c>
    </row>
    <row r="17" spans="1:14" x14ac:dyDescent="0.2">
      <c r="A17" s="238"/>
      <c r="B17" s="229" t="s">
        <v>322</v>
      </c>
      <c r="C17" s="253">
        <f>SUM(C18:C20)</f>
        <v>109788</v>
      </c>
      <c r="D17" s="225">
        <f t="shared" ref="D17:H17" si="45">SUM(D18:D20)</f>
        <v>103160</v>
      </c>
      <c r="E17" s="225">
        <f t="shared" si="45"/>
        <v>105132</v>
      </c>
      <c r="F17" s="225">
        <f t="shared" si="45"/>
        <v>109654</v>
      </c>
      <c r="G17" s="225">
        <f t="shared" si="45"/>
        <v>108133</v>
      </c>
      <c r="H17" s="225">
        <f t="shared" si="45"/>
        <v>119034</v>
      </c>
      <c r="I17" s="225">
        <f t="shared" ref="I17:J17" si="46">SUM(I18:I20)</f>
        <v>128514</v>
      </c>
      <c r="J17" s="225">
        <f t="shared" si="46"/>
        <v>128971</v>
      </c>
      <c r="K17" s="225">
        <f t="shared" ref="K17:L17" si="47">SUM(K18:K20)</f>
        <v>127326</v>
      </c>
      <c r="L17" s="225">
        <f t="shared" si="47"/>
        <v>136713</v>
      </c>
      <c r="M17" s="225">
        <f t="shared" ref="M17" si="48">SUM(M18:M20)</f>
        <v>96708</v>
      </c>
      <c r="N17" s="713">
        <f t="shared" si="8"/>
        <v>-29.3</v>
      </c>
    </row>
    <row r="18" spans="1:14" x14ac:dyDescent="0.2">
      <c r="A18" s="235">
        <v>202</v>
      </c>
      <c r="B18" s="229" t="s">
        <v>164</v>
      </c>
      <c r="C18" s="253">
        <f>'2項目別時系列'!C12</f>
        <v>18496</v>
      </c>
      <c r="D18" s="225">
        <f>'2項目別時系列'!D12</f>
        <v>18268</v>
      </c>
      <c r="E18" s="225">
        <f>'2項目別時系列'!E12</f>
        <v>19892</v>
      </c>
      <c r="F18" s="225">
        <f>'2項目別時系列'!F12</f>
        <v>21055</v>
      </c>
      <c r="G18" s="225">
        <f>'2項目別時系列'!G12</f>
        <v>20924</v>
      </c>
      <c r="H18" s="225">
        <f>'2項目別時系列'!H12</f>
        <v>24655</v>
      </c>
      <c r="I18" s="225">
        <f>'2項目別時系列'!I12</f>
        <v>27925</v>
      </c>
      <c r="J18" s="225">
        <f>'2項目別時系列'!J12</f>
        <v>27359</v>
      </c>
      <c r="K18" s="225">
        <f>'2項目別時系列'!K12</f>
        <v>27828</v>
      </c>
      <c r="L18" s="225">
        <f>'2項目別時系列'!L12</f>
        <v>31947</v>
      </c>
      <c r="M18" s="225">
        <f>'2項目別時系列'!M12</f>
        <v>23950</v>
      </c>
      <c r="N18" s="713">
        <f t="shared" si="8"/>
        <v>-25</v>
      </c>
    </row>
    <row r="19" spans="1:14" x14ac:dyDescent="0.2">
      <c r="A19" s="235">
        <v>204</v>
      </c>
      <c r="B19" s="229" t="s">
        <v>165</v>
      </c>
      <c r="C19" s="253">
        <f>'2項目別時系列'!C16</f>
        <v>89369</v>
      </c>
      <c r="D19" s="225">
        <f>'2項目別時系列'!D16</f>
        <v>82813</v>
      </c>
      <c r="E19" s="225">
        <f>'2項目別時系列'!E16</f>
        <v>82946</v>
      </c>
      <c r="F19" s="225">
        <f>'2項目別時系列'!F16</f>
        <v>85928</v>
      </c>
      <c r="G19" s="225">
        <f>'2項目別時系列'!G16</f>
        <v>84711</v>
      </c>
      <c r="H19" s="225">
        <f>'2項目別時系列'!H16</f>
        <v>91587</v>
      </c>
      <c r="I19" s="225">
        <f>'2項目別時系列'!I16</f>
        <v>97326</v>
      </c>
      <c r="J19" s="225">
        <f>'2項目別時系列'!J16</f>
        <v>98469</v>
      </c>
      <c r="K19" s="225">
        <f>'2項目別時系列'!K16</f>
        <v>96502</v>
      </c>
      <c r="L19" s="225">
        <f>'2項目別時系列'!L16</f>
        <v>101383</v>
      </c>
      <c r="M19" s="225">
        <f>'2項目別時系列'!M16</f>
        <v>70325</v>
      </c>
      <c r="N19" s="713">
        <f t="shared" si="8"/>
        <v>-30.6</v>
      </c>
    </row>
    <row r="20" spans="1:14" x14ac:dyDescent="0.2">
      <c r="A20" s="235">
        <v>206</v>
      </c>
      <c r="B20" s="229" t="s">
        <v>166</v>
      </c>
      <c r="C20" s="253">
        <f>'2項目別時系列'!C20</f>
        <v>1923</v>
      </c>
      <c r="D20" s="225">
        <f>'2項目別時系列'!D20</f>
        <v>2079</v>
      </c>
      <c r="E20" s="225">
        <f>'2項目別時系列'!E20</f>
        <v>2294</v>
      </c>
      <c r="F20" s="225">
        <f>'2項目別時系列'!F20</f>
        <v>2671</v>
      </c>
      <c r="G20" s="225">
        <f>'2項目別時系列'!G20</f>
        <v>2498</v>
      </c>
      <c r="H20" s="225">
        <f>'2項目別時系列'!H20</f>
        <v>2792</v>
      </c>
      <c r="I20" s="225">
        <f>'2項目別時系列'!I20</f>
        <v>3263</v>
      </c>
      <c r="J20" s="225">
        <f>'2項目別時系列'!J20</f>
        <v>3143</v>
      </c>
      <c r="K20" s="225">
        <f>'2項目別時系列'!K20</f>
        <v>2996</v>
      </c>
      <c r="L20" s="225">
        <f>'2項目別時系列'!L20</f>
        <v>3383</v>
      </c>
      <c r="M20" s="225">
        <f>'2項目別時系列'!M20</f>
        <v>2433</v>
      </c>
      <c r="N20" s="713">
        <f t="shared" si="8"/>
        <v>-28.1</v>
      </c>
    </row>
    <row r="21" spans="1:14" x14ac:dyDescent="0.2">
      <c r="A21" s="238"/>
      <c r="B21" s="229" t="s">
        <v>314</v>
      </c>
      <c r="C21" s="253">
        <f>SUM(C22:C26)</f>
        <v>125010</v>
      </c>
      <c r="D21" s="225">
        <f t="shared" ref="D21:H21" si="49">SUM(D22:D26)</f>
        <v>119634</v>
      </c>
      <c r="E21" s="225">
        <f t="shared" si="49"/>
        <v>121906</v>
      </c>
      <c r="F21" s="225">
        <f t="shared" si="49"/>
        <v>119506</v>
      </c>
      <c r="G21" s="225">
        <f t="shared" si="49"/>
        <v>118737</v>
      </c>
      <c r="H21" s="225">
        <f t="shared" si="49"/>
        <v>131205</v>
      </c>
      <c r="I21" s="225">
        <f t="shared" ref="I21:J21" si="50">SUM(I22:I26)</f>
        <v>136897</v>
      </c>
      <c r="J21" s="225">
        <f t="shared" si="50"/>
        <v>141080</v>
      </c>
      <c r="K21" s="225">
        <f t="shared" ref="K21:L21" si="51">SUM(K22:K26)</f>
        <v>156263</v>
      </c>
      <c r="L21" s="225">
        <f t="shared" si="51"/>
        <v>158216</v>
      </c>
      <c r="M21" s="225">
        <f t="shared" ref="M21" si="52">SUM(M22:M26)</f>
        <v>126609</v>
      </c>
      <c r="N21" s="713">
        <f t="shared" si="8"/>
        <v>-20</v>
      </c>
    </row>
    <row r="22" spans="1:14" x14ac:dyDescent="0.2">
      <c r="A22" s="235">
        <v>207</v>
      </c>
      <c r="B22" s="229" t="s">
        <v>167</v>
      </c>
      <c r="C22" s="253">
        <f>'2項目別時系列'!C24</f>
        <v>20156</v>
      </c>
      <c r="D22" s="225">
        <f>'2項目別時系列'!D24</f>
        <v>19022</v>
      </c>
      <c r="E22" s="225">
        <f>'2項目別時系列'!E24</f>
        <v>20548</v>
      </c>
      <c r="F22" s="225">
        <f>'2項目別時系列'!F24</f>
        <v>19343</v>
      </c>
      <c r="G22" s="225">
        <f>'2項目別時系列'!G24</f>
        <v>20179</v>
      </c>
      <c r="H22" s="225">
        <f>'2項目別時系列'!H24</f>
        <v>22863</v>
      </c>
      <c r="I22" s="225">
        <f>'2項目別時系列'!I24</f>
        <v>21187</v>
      </c>
      <c r="J22" s="225">
        <f>'2項目別時系列'!J24</f>
        <v>22400</v>
      </c>
      <c r="K22" s="225">
        <f>'2項目別時系列'!K24</f>
        <v>23095</v>
      </c>
      <c r="L22" s="225">
        <f>'2項目別時系列'!L24</f>
        <v>22116</v>
      </c>
      <c r="M22" s="225">
        <f>'2項目別時系列'!M24</f>
        <v>17336</v>
      </c>
      <c r="N22" s="713">
        <f t="shared" si="8"/>
        <v>-21.6</v>
      </c>
    </row>
    <row r="23" spans="1:14" x14ac:dyDescent="0.2">
      <c r="A23" s="235">
        <v>214</v>
      </c>
      <c r="B23" s="229" t="s">
        <v>168</v>
      </c>
      <c r="C23" s="253">
        <f>'2項目別時系列'!C28</f>
        <v>61378</v>
      </c>
      <c r="D23" s="225">
        <f>'2項目別時系列'!D28</f>
        <v>59703</v>
      </c>
      <c r="E23" s="225">
        <f>'2項目別時系列'!E28</f>
        <v>59123</v>
      </c>
      <c r="F23" s="225">
        <f>'2項目別時系列'!F28</f>
        <v>58533</v>
      </c>
      <c r="G23" s="225">
        <f>'2項目別時系列'!G28</f>
        <v>56795</v>
      </c>
      <c r="H23" s="225">
        <f>'2項目別時系列'!H28</f>
        <v>62060</v>
      </c>
      <c r="I23" s="225">
        <f>'2項目別時系列'!I28</f>
        <v>66447</v>
      </c>
      <c r="J23" s="225">
        <f>'2項目別時系列'!J28</f>
        <v>68596</v>
      </c>
      <c r="K23" s="225">
        <f>'2項目別時系列'!K28</f>
        <v>87837</v>
      </c>
      <c r="L23" s="225">
        <f>'2項目別時系列'!L28</f>
        <v>83448</v>
      </c>
      <c r="M23" s="225">
        <f>'2項目別時系列'!M28</f>
        <v>64947</v>
      </c>
      <c r="N23" s="713">
        <f t="shared" si="8"/>
        <v>-22.2</v>
      </c>
    </row>
    <row r="24" spans="1:14" x14ac:dyDescent="0.2">
      <c r="A24" s="235">
        <v>217</v>
      </c>
      <c r="B24" s="229" t="s">
        <v>169</v>
      </c>
      <c r="C24" s="253">
        <f>'2項目別時系列'!C32</f>
        <v>14732</v>
      </c>
      <c r="D24" s="225">
        <f>'2項目別時系列'!D32</f>
        <v>14601</v>
      </c>
      <c r="E24" s="225">
        <f>'2項目別時系列'!E32</f>
        <v>14713</v>
      </c>
      <c r="F24" s="225">
        <f>'2項目別時系列'!F32</f>
        <v>14347</v>
      </c>
      <c r="G24" s="225">
        <f>'2項目別時系列'!G32</f>
        <v>14125</v>
      </c>
      <c r="H24" s="225">
        <f>'2項目別時系列'!H32</f>
        <v>15937</v>
      </c>
      <c r="I24" s="225">
        <f>'2項目別時系列'!I32</f>
        <v>17713</v>
      </c>
      <c r="J24" s="225">
        <f>'2項目別時系列'!J32</f>
        <v>19344</v>
      </c>
      <c r="K24" s="225">
        <f>'2項目別時系列'!K32</f>
        <v>17025</v>
      </c>
      <c r="L24" s="225">
        <f>'2項目別時系列'!L32</f>
        <v>18023</v>
      </c>
      <c r="M24" s="225">
        <f>'2項目別時系列'!M32</f>
        <v>11538</v>
      </c>
      <c r="N24" s="713">
        <f t="shared" si="8"/>
        <v>-36</v>
      </c>
    </row>
    <row r="25" spans="1:14" x14ac:dyDescent="0.2">
      <c r="A25" s="235">
        <v>219</v>
      </c>
      <c r="B25" s="229" t="s">
        <v>170</v>
      </c>
      <c r="C25" s="253">
        <f>'2項目別時系列'!C36</f>
        <v>20170</v>
      </c>
      <c r="D25" s="225">
        <f>'2項目別時系列'!D36</f>
        <v>18865</v>
      </c>
      <c r="E25" s="225">
        <f>'2項目別時系列'!E36</f>
        <v>20057</v>
      </c>
      <c r="F25" s="225">
        <f>'2項目別時系列'!F36</f>
        <v>19724</v>
      </c>
      <c r="G25" s="225">
        <f>'2項目別時系列'!G36</f>
        <v>19661</v>
      </c>
      <c r="H25" s="225">
        <f>'2項目別時系列'!H36</f>
        <v>21346</v>
      </c>
      <c r="I25" s="225">
        <f>'2項目別時系列'!I36</f>
        <v>21980</v>
      </c>
      <c r="J25" s="225">
        <f>'2項目別時系列'!J36</f>
        <v>21263</v>
      </c>
      <c r="K25" s="225">
        <f>'2項目別時系列'!K36</f>
        <v>19756</v>
      </c>
      <c r="L25" s="225">
        <f>'2項目別時系列'!L36</f>
        <v>24602</v>
      </c>
      <c r="M25" s="225">
        <f>'2項目別時系列'!M36</f>
        <v>23699</v>
      </c>
      <c r="N25" s="713">
        <f t="shared" si="8"/>
        <v>-3.7</v>
      </c>
    </row>
    <row r="26" spans="1:14" x14ac:dyDescent="0.2">
      <c r="A26" s="235">
        <v>301</v>
      </c>
      <c r="B26" s="229" t="s">
        <v>171</v>
      </c>
      <c r="C26" s="253">
        <f>'2項目別時系列'!C40</f>
        <v>8574</v>
      </c>
      <c r="D26" s="225">
        <f>'2項目別時系列'!D40</f>
        <v>7443</v>
      </c>
      <c r="E26" s="225">
        <f>'2項目別時系列'!E40</f>
        <v>7465</v>
      </c>
      <c r="F26" s="225">
        <f>'2項目別時系列'!F40</f>
        <v>7559</v>
      </c>
      <c r="G26" s="225">
        <f>'2項目別時系列'!G40</f>
        <v>7977</v>
      </c>
      <c r="H26" s="225">
        <f>'2項目別時系列'!H40</f>
        <v>8999</v>
      </c>
      <c r="I26" s="225">
        <f>'2項目別時系列'!I40</f>
        <v>9570</v>
      </c>
      <c r="J26" s="225">
        <f>'2項目別時系列'!J40</f>
        <v>9477</v>
      </c>
      <c r="K26" s="225">
        <f>'2項目別時系列'!K40</f>
        <v>8550</v>
      </c>
      <c r="L26" s="225">
        <f>'2項目別時系列'!L40</f>
        <v>10027</v>
      </c>
      <c r="M26" s="225">
        <f>'2項目別時系列'!M40</f>
        <v>9089</v>
      </c>
      <c r="N26" s="713">
        <f t="shared" si="8"/>
        <v>-9.4</v>
      </c>
    </row>
    <row r="27" spans="1:14" x14ac:dyDescent="0.2">
      <c r="A27" s="238"/>
      <c r="B27" s="229" t="s">
        <v>315</v>
      </c>
      <c r="C27" s="253">
        <f>SUM(C28:C32)</f>
        <v>70857</v>
      </c>
      <c r="D27" s="225">
        <f t="shared" ref="D27:H27" si="53">SUM(D28:D32)</f>
        <v>67123</v>
      </c>
      <c r="E27" s="225">
        <f t="shared" si="53"/>
        <v>68557</v>
      </c>
      <c r="F27" s="225">
        <f t="shared" si="53"/>
        <v>67756</v>
      </c>
      <c r="G27" s="225">
        <f t="shared" si="53"/>
        <v>66329</v>
      </c>
      <c r="H27" s="225">
        <f t="shared" si="53"/>
        <v>72445</v>
      </c>
      <c r="I27" s="225">
        <f t="shared" ref="I27:J27" si="54">SUM(I28:I32)</f>
        <v>78181</v>
      </c>
      <c r="J27" s="225">
        <f t="shared" si="54"/>
        <v>82889</v>
      </c>
      <c r="K27" s="225">
        <f t="shared" ref="K27:L27" si="55">SUM(K28:K32)</f>
        <v>79399</v>
      </c>
      <c r="L27" s="225">
        <f t="shared" si="55"/>
        <v>88180</v>
      </c>
      <c r="M27" s="225">
        <f t="shared" ref="M27" si="56">SUM(M28:M32)</f>
        <v>68187</v>
      </c>
      <c r="N27" s="713">
        <f t="shared" si="8"/>
        <v>-22.7</v>
      </c>
    </row>
    <row r="28" spans="1:14" x14ac:dyDescent="0.2">
      <c r="A28" s="235">
        <v>203</v>
      </c>
      <c r="B28" s="229" t="s">
        <v>172</v>
      </c>
      <c r="C28" s="253">
        <f>'2項目別時系列'!C44</f>
        <v>39468</v>
      </c>
      <c r="D28" s="225">
        <f>'2項目別時系列'!D44</f>
        <v>37338</v>
      </c>
      <c r="E28" s="225">
        <f>'2項目別時系列'!E44</f>
        <v>37710</v>
      </c>
      <c r="F28" s="225">
        <f>'2項目別時系列'!F44</f>
        <v>37554</v>
      </c>
      <c r="G28" s="225">
        <f>'2項目別時系列'!G44</f>
        <v>38335</v>
      </c>
      <c r="H28" s="225">
        <f>'2項目別時系列'!H44</f>
        <v>42311</v>
      </c>
      <c r="I28" s="225">
        <f>'2項目別時系列'!I44</f>
        <v>45406</v>
      </c>
      <c r="J28" s="225">
        <f>'2項目別時系列'!J44</f>
        <v>50338</v>
      </c>
      <c r="K28" s="225">
        <f>'2項目別時系列'!K44</f>
        <v>47699</v>
      </c>
      <c r="L28" s="225">
        <f>'2項目別時系列'!L44</f>
        <v>53245</v>
      </c>
      <c r="M28" s="225">
        <f>'2項目別時系列'!M44</f>
        <v>40072</v>
      </c>
      <c r="N28" s="713">
        <f t="shared" si="8"/>
        <v>-24.7</v>
      </c>
    </row>
    <row r="29" spans="1:14" x14ac:dyDescent="0.2">
      <c r="A29" s="235">
        <v>210</v>
      </c>
      <c r="B29" s="229" t="s">
        <v>173</v>
      </c>
      <c r="C29" s="253">
        <f>'2項目別時系列'!C48</f>
        <v>17940</v>
      </c>
      <c r="D29" s="225">
        <f>'2項目別時系列'!D48</f>
        <v>17434</v>
      </c>
      <c r="E29" s="225">
        <f>'2項目別時系列'!E48</f>
        <v>18013</v>
      </c>
      <c r="F29" s="225">
        <f>'2項目別時系列'!F48</f>
        <v>17199</v>
      </c>
      <c r="G29" s="225">
        <f>'2項目別時系列'!G48</f>
        <v>16515</v>
      </c>
      <c r="H29" s="225">
        <f>'2項目別時系列'!H48</f>
        <v>18326</v>
      </c>
      <c r="I29" s="225">
        <f>'2項目別時系列'!I48</f>
        <v>20002</v>
      </c>
      <c r="J29" s="225">
        <f>'2項目別時系列'!J48</f>
        <v>19735</v>
      </c>
      <c r="K29" s="225">
        <f>'2項目別時系列'!K48</f>
        <v>18926</v>
      </c>
      <c r="L29" s="225">
        <f>'2項目別時系列'!L48</f>
        <v>19774</v>
      </c>
      <c r="M29" s="225">
        <f>'2項目別時系列'!M48</f>
        <v>15006</v>
      </c>
      <c r="N29" s="713">
        <f t="shared" si="8"/>
        <v>-24.1</v>
      </c>
    </row>
    <row r="30" spans="1:14" x14ac:dyDescent="0.2">
      <c r="A30" s="235">
        <v>216</v>
      </c>
      <c r="B30" s="229" t="s">
        <v>174</v>
      </c>
      <c r="C30" s="253">
        <f>'2項目別時系列'!C52</f>
        <v>9172</v>
      </c>
      <c r="D30" s="225">
        <f>'2項目別時系列'!D52</f>
        <v>8916</v>
      </c>
      <c r="E30" s="225">
        <f>'2項目別時系列'!E52</f>
        <v>8880</v>
      </c>
      <c r="F30" s="225">
        <f>'2項目別時系列'!F52</f>
        <v>8787</v>
      </c>
      <c r="G30" s="225">
        <f>'2項目別時系列'!G52</f>
        <v>7809</v>
      </c>
      <c r="H30" s="225">
        <f>'2項目別時系列'!H52</f>
        <v>8059</v>
      </c>
      <c r="I30" s="225">
        <f>'2項目別時系列'!I52</f>
        <v>8813</v>
      </c>
      <c r="J30" s="225">
        <f>'2項目別時系列'!J52</f>
        <v>9140</v>
      </c>
      <c r="K30" s="225">
        <f>'2項目別時系列'!K52</f>
        <v>9251</v>
      </c>
      <c r="L30" s="225">
        <f>'2項目別時系列'!L52</f>
        <v>11416</v>
      </c>
      <c r="M30" s="225">
        <f>'2項目別時系列'!M52</f>
        <v>10617</v>
      </c>
      <c r="N30" s="713">
        <f t="shared" si="8"/>
        <v>-7</v>
      </c>
    </row>
    <row r="31" spans="1:14" x14ac:dyDescent="0.2">
      <c r="A31" s="235">
        <v>381</v>
      </c>
      <c r="B31" s="229" t="s">
        <v>175</v>
      </c>
      <c r="C31" s="253">
        <f>'2項目別時系列'!C56</f>
        <v>926</v>
      </c>
      <c r="D31" s="225">
        <f>'2項目別時系列'!D56</f>
        <v>759</v>
      </c>
      <c r="E31" s="225">
        <f>'2項目別時系列'!E56</f>
        <v>822</v>
      </c>
      <c r="F31" s="225">
        <f>'2項目別時系列'!F56</f>
        <v>813</v>
      </c>
      <c r="G31" s="225">
        <f>'2項目別時系列'!G56</f>
        <v>783</v>
      </c>
      <c r="H31" s="225">
        <f>'2項目別時系列'!H56</f>
        <v>839</v>
      </c>
      <c r="I31" s="225">
        <f>'2項目別時系列'!I56</f>
        <v>938</v>
      </c>
      <c r="J31" s="225">
        <f>'2項目別時系列'!J56</f>
        <v>918</v>
      </c>
      <c r="K31" s="225">
        <f>'2項目別時系列'!K56</f>
        <v>889</v>
      </c>
      <c r="L31" s="225">
        <f>'2項目別時系列'!L56</f>
        <v>898</v>
      </c>
      <c r="M31" s="225">
        <f>'2項目別時系列'!M56</f>
        <v>811</v>
      </c>
      <c r="N31" s="713">
        <f t="shared" si="8"/>
        <v>-9.6999999999999993</v>
      </c>
    </row>
    <row r="32" spans="1:14" x14ac:dyDescent="0.2">
      <c r="A32" s="235">
        <v>382</v>
      </c>
      <c r="B32" s="229" t="s">
        <v>176</v>
      </c>
      <c r="C32" s="253">
        <f>'2項目別時系列'!C60</f>
        <v>3351</v>
      </c>
      <c r="D32" s="225">
        <f>'2項目別時系列'!D60</f>
        <v>2676</v>
      </c>
      <c r="E32" s="225">
        <f>'2項目別時系列'!E60</f>
        <v>3132</v>
      </c>
      <c r="F32" s="225">
        <f>'2項目別時系列'!F60</f>
        <v>3403</v>
      </c>
      <c r="G32" s="225">
        <f>'2項目別時系列'!G60</f>
        <v>2887</v>
      </c>
      <c r="H32" s="225">
        <f>'2項目別時系列'!H60</f>
        <v>2910</v>
      </c>
      <c r="I32" s="225">
        <f>'2項目別時系列'!I60</f>
        <v>3022</v>
      </c>
      <c r="J32" s="225">
        <f>'2項目別時系列'!J60</f>
        <v>2758</v>
      </c>
      <c r="K32" s="225">
        <f>'2項目別時系列'!K60</f>
        <v>2634</v>
      </c>
      <c r="L32" s="225">
        <f>'2項目別時系列'!L60</f>
        <v>2847</v>
      </c>
      <c r="M32" s="225">
        <f>'2項目別時系列'!M60</f>
        <v>1681</v>
      </c>
      <c r="N32" s="713">
        <f t="shared" si="8"/>
        <v>-41</v>
      </c>
    </row>
    <row r="33" spans="1:14" x14ac:dyDescent="0.2">
      <c r="A33" s="238"/>
      <c r="B33" s="229" t="s">
        <v>316</v>
      </c>
      <c r="C33" s="253">
        <f>SUM(C34:C39)</f>
        <v>125392</v>
      </c>
      <c r="D33" s="225">
        <f t="shared" ref="D33:H33" si="57">SUM(D34:D39)</f>
        <v>120038</v>
      </c>
      <c r="E33" s="225">
        <f t="shared" si="57"/>
        <v>125270</v>
      </c>
      <c r="F33" s="225">
        <f t="shared" si="57"/>
        <v>126481</v>
      </c>
      <c r="G33" s="225">
        <f t="shared" si="57"/>
        <v>125978</v>
      </c>
      <c r="H33" s="225">
        <f t="shared" si="57"/>
        <v>132845</v>
      </c>
      <c r="I33" s="225">
        <f t="shared" ref="I33:J33" si="58">SUM(I34:I39)</f>
        <v>134283</v>
      </c>
      <c r="J33" s="225">
        <f t="shared" si="58"/>
        <v>136676</v>
      </c>
      <c r="K33" s="225">
        <f t="shared" ref="K33:L33" si="59">SUM(K34:K39)</f>
        <v>134627</v>
      </c>
      <c r="L33" s="225">
        <f t="shared" si="59"/>
        <v>140595</v>
      </c>
      <c r="M33" s="225">
        <f t="shared" ref="M33" si="60">SUM(M34:M39)</f>
        <v>102564</v>
      </c>
      <c r="N33" s="713">
        <f t="shared" si="8"/>
        <v>-27.1</v>
      </c>
    </row>
    <row r="34" spans="1:14" x14ac:dyDescent="0.2">
      <c r="A34" s="235">
        <v>213</v>
      </c>
      <c r="B34" s="229" t="s">
        <v>177</v>
      </c>
      <c r="C34" s="253">
        <f>'2項目別時系列'!C64</f>
        <v>11872</v>
      </c>
      <c r="D34" s="225">
        <f>'2項目別時系列'!D64</f>
        <v>11835</v>
      </c>
      <c r="E34" s="225">
        <f>'2項目別時系列'!E64</f>
        <v>11862</v>
      </c>
      <c r="F34" s="225">
        <f>'2項目別時系列'!F64</f>
        <v>11452</v>
      </c>
      <c r="G34" s="225">
        <f>'2項目別時系列'!G64</f>
        <v>11018</v>
      </c>
      <c r="H34" s="225">
        <f>'2項目別時系列'!H64</f>
        <v>13329</v>
      </c>
      <c r="I34" s="225">
        <f>'2項目別時系列'!I64</f>
        <v>13670</v>
      </c>
      <c r="J34" s="225">
        <f>'2項目別時系列'!J64</f>
        <v>13183</v>
      </c>
      <c r="K34" s="225">
        <f>'2項目別時系列'!K64</f>
        <v>13003</v>
      </c>
      <c r="L34" s="225">
        <f>'2項目別時系列'!L64</f>
        <v>12859</v>
      </c>
      <c r="M34" s="225">
        <f>'2項目別時系列'!M64</f>
        <v>9290</v>
      </c>
      <c r="N34" s="713">
        <f t="shared" si="8"/>
        <v>-27.8</v>
      </c>
    </row>
    <row r="35" spans="1:14" x14ac:dyDescent="0.2">
      <c r="A35" s="235">
        <v>215</v>
      </c>
      <c r="B35" s="229" t="s">
        <v>323</v>
      </c>
      <c r="C35" s="253">
        <f>'2項目別時系列'!C68</f>
        <v>46042</v>
      </c>
      <c r="D35" s="225">
        <f>'2項目別時系列'!D68</f>
        <v>44290</v>
      </c>
      <c r="E35" s="225">
        <f>'2項目別時系列'!E68</f>
        <v>46651</v>
      </c>
      <c r="F35" s="225">
        <f>'2項目別時系列'!F68</f>
        <v>46845</v>
      </c>
      <c r="G35" s="225">
        <f>'2項目別時系列'!G68</f>
        <v>42274</v>
      </c>
      <c r="H35" s="225">
        <f>'2項目別時系列'!H68</f>
        <v>43196</v>
      </c>
      <c r="I35" s="225">
        <f>'2項目別時系列'!I68</f>
        <v>43705</v>
      </c>
      <c r="J35" s="225">
        <f>'2項目別時系列'!J68</f>
        <v>49279</v>
      </c>
      <c r="K35" s="225">
        <f>'2項目別時系列'!K68</f>
        <v>46423</v>
      </c>
      <c r="L35" s="225">
        <f>'2項目別時系列'!L68</f>
        <v>45616</v>
      </c>
      <c r="M35" s="225">
        <f>'2項目別時系列'!M68</f>
        <v>36803</v>
      </c>
      <c r="N35" s="713">
        <f t="shared" si="8"/>
        <v>-19.3</v>
      </c>
    </row>
    <row r="36" spans="1:14" x14ac:dyDescent="0.2">
      <c r="A36" s="235">
        <v>218</v>
      </c>
      <c r="B36" s="229" t="s">
        <v>179</v>
      </c>
      <c r="C36" s="253">
        <f>'2項目別時系列'!C72</f>
        <v>19455</v>
      </c>
      <c r="D36" s="225">
        <f>'2項目別時系列'!D72</f>
        <v>18448</v>
      </c>
      <c r="E36" s="225">
        <f>'2項目別時系列'!E72</f>
        <v>18086</v>
      </c>
      <c r="F36" s="225">
        <f>'2項目別時系列'!F72</f>
        <v>18638</v>
      </c>
      <c r="G36" s="225">
        <f>'2項目別時系列'!G72</f>
        <v>20221</v>
      </c>
      <c r="H36" s="225">
        <f>'2項目別時系列'!H72</f>
        <v>23253</v>
      </c>
      <c r="I36" s="225">
        <f>'2項目別時系列'!I72</f>
        <v>22982</v>
      </c>
      <c r="J36" s="225">
        <f>'2項目別時系列'!J72</f>
        <v>21464</v>
      </c>
      <c r="K36" s="225">
        <f>'2項目別時系列'!K72</f>
        <v>21131</v>
      </c>
      <c r="L36" s="225">
        <f>'2項目別時系列'!L72</f>
        <v>17701</v>
      </c>
      <c r="M36" s="225">
        <f>'2項目別時系列'!M72</f>
        <v>15590</v>
      </c>
      <c r="N36" s="713">
        <f t="shared" si="8"/>
        <v>-11.9</v>
      </c>
    </row>
    <row r="37" spans="1:14" x14ac:dyDescent="0.2">
      <c r="A37" s="235">
        <v>220</v>
      </c>
      <c r="B37" s="229" t="s">
        <v>180</v>
      </c>
      <c r="C37" s="253">
        <f>'2項目別時系列'!C76</f>
        <v>7761</v>
      </c>
      <c r="D37" s="225">
        <f>'2項目別時系列'!D76</f>
        <v>7347</v>
      </c>
      <c r="E37" s="225">
        <f>'2項目別時系列'!E76</f>
        <v>7807</v>
      </c>
      <c r="F37" s="225">
        <f>'2項目別時系列'!F76</f>
        <v>8198</v>
      </c>
      <c r="G37" s="225">
        <f>'2項目別時系列'!G76</f>
        <v>7889</v>
      </c>
      <c r="H37" s="225">
        <f>'2項目別時系列'!H76</f>
        <v>8512</v>
      </c>
      <c r="I37" s="225">
        <f>'2項目別時系列'!I76</f>
        <v>8382</v>
      </c>
      <c r="J37" s="225">
        <f>'2項目別時系列'!J76</f>
        <v>7879</v>
      </c>
      <c r="K37" s="225">
        <f>'2項目別時系列'!K76</f>
        <v>8802</v>
      </c>
      <c r="L37" s="225">
        <f>'2項目別時系列'!L76</f>
        <v>23326</v>
      </c>
      <c r="M37" s="225">
        <f>'2項目別時系列'!M76</f>
        <v>9452</v>
      </c>
      <c r="N37" s="713">
        <f t="shared" si="8"/>
        <v>-59.5</v>
      </c>
    </row>
    <row r="38" spans="1:14" x14ac:dyDescent="0.2">
      <c r="A38" s="235">
        <v>228</v>
      </c>
      <c r="B38" s="229" t="s">
        <v>29</v>
      </c>
      <c r="C38" s="253">
        <f>'2項目別時系列'!C80</f>
        <v>32448</v>
      </c>
      <c r="D38" s="225">
        <f>'2項目別時系列'!D80</f>
        <v>30628</v>
      </c>
      <c r="E38" s="225">
        <f>'2項目別時系列'!E80</f>
        <v>31681</v>
      </c>
      <c r="F38" s="225">
        <f>'2項目別時系列'!F80</f>
        <v>31369</v>
      </c>
      <c r="G38" s="225">
        <f>'2項目別時系列'!G80</f>
        <v>34095</v>
      </c>
      <c r="H38" s="225">
        <f>'2項目別時系列'!H80</f>
        <v>33793</v>
      </c>
      <c r="I38" s="225">
        <f>'2項目別時系列'!I80</f>
        <v>34650</v>
      </c>
      <c r="J38" s="225">
        <f>'2項目別時系列'!J80</f>
        <v>34665</v>
      </c>
      <c r="K38" s="225">
        <f>'2項目別時系列'!K80</f>
        <v>35717</v>
      </c>
      <c r="L38" s="225">
        <f>'2項目別時系列'!L80</f>
        <v>32477</v>
      </c>
      <c r="M38" s="225">
        <f>'2項目別時系列'!M80</f>
        <v>24099</v>
      </c>
      <c r="N38" s="713">
        <f t="shared" si="8"/>
        <v>-25.8</v>
      </c>
    </row>
    <row r="39" spans="1:14" x14ac:dyDescent="0.2">
      <c r="A39" s="235">
        <v>365</v>
      </c>
      <c r="B39" s="229" t="s">
        <v>324</v>
      </c>
      <c r="C39" s="253">
        <f>'2項目別時系列'!C84</f>
        <v>7814</v>
      </c>
      <c r="D39" s="225">
        <f>'2項目別時系列'!D84</f>
        <v>7490</v>
      </c>
      <c r="E39" s="225">
        <f>'2項目別時系列'!E84</f>
        <v>9183</v>
      </c>
      <c r="F39" s="225">
        <f>'2項目別時系列'!F84</f>
        <v>9979</v>
      </c>
      <c r="G39" s="225">
        <f>'2項目別時系列'!G84</f>
        <v>10481</v>
      </c>
      <c r="H39" s="225">
        <f>'2項目別時系列'!H84</f>
        <v>10762</v>
      </c>
      <c r="I39" s="225">
        <f>'2項目別時系列'!I84</f>
        <v>10894</v>
      </c>
      <c r="J39" s="225">
        <f>'2項目別時系列'!J84</f>
        <v>10206</v>
      </c>
      <c r="K39" s="225">
        <f>'2項目別時系列'!K84</f>
        <v>9551</v>
      </c>
      <c r="L39" s="225">
        <f>'2項目別時系列'!L84</f>
        <v>8616</v>
      </c>
      <c r="M39" s="225">
        <f>'2項目別時系列'!M84</f>
        <v>7330</v>
      </c>
      <c r="N39" s="713">
        <f t="shared" si="8"/>
        <v>-14.9</v>
      </c>
    </row>
    <row r="40" spans="1:14" x14ac:dyDescent="0.2">
      <c r="A40" s="238"/>
      <c r="B40" s="229" t="s">
        <v>317</v>
      </c>
      <c r="C40" s="253">
        <f>SUM(C41:C44)</f>
        <v>77468</v>
      </c>
      <c r="D40" s="225">
        <f t="shared" ref="D40:H40" si="61">SUM(D41:D44)</f>
        <v>85693</v>
      </c>
      <c r="E40" s="225">
        <f t="shared" si="61"/>
        <v>79281</v>
      </c>
      <c r="F40" s="225">
        <f t="shared" si="61"/>
        <v>84843</v>
      </c>
      <c r="G40" s="225">
        <f t="shared" si="61"/>
        <v>85602</v>
      </c>
      <c r="H40" s="225">
        <f t="shared" si="61"/>
        <v>128381</v>
      </c>
      <c r="I40" s="225">
        <f t="shared" ref="I40:J40" si="62">SUM(I41:I44)</f>
        <v>116884</v>
      </c>
      <c r="J40" s="225">
        <f t="shared" si="62"/>
        <v>111955</v>
      </c>
      <c r="K40" s="225">
        <f t="shared" ref="K40:L40" si="63">SUM(K41:K44)</f>
        <v>105882</v>
      </c>
      <c r="L40" s="225">
        <f t="shared" si="63"/>
        <v>106790</v>
      </c>
      <c r="M40" s="225">
        <f t="shared" ref="M40" si="64">SUM(M41:M44)</f>
        <v>62342</v>
      </c>
      <c r="N40" s="713">
        <f t="shared" si="8"/>
        <v>-41.6</v>
      </c>
    </row>
    <row r="41" spans="1:14" x14ac:dyDescent="0.2">
      <c r="A41" s="235">
        <v>201</v>
      </c>
      <c r="B41" s="229" t="s">
        <v>325</v>
      </c>
      <c r="C41" s="253">
        <f>'2項目別時系列'!C88</f>
        <v>69076</v>
      </c>
      <c r="D41" s="225">
        <f>'2項目別時系列'!D88</f>
        <v>77019</v>
      </c>
      <c r="E41" s="225">
        <f>'2項目別時系列'!E88</f>
        <v>70799</v>
      </c>
      <c r="F41" s="225">
        <f>'2項目別時系列'!F88</f>
        <v>76948</v>
      </c>
      <c r="G41" s="225">
        <f>'2項目別時系列'!G88</f>
        <v>77940</v>
      </c>
      <c r="H41" s="225">
        <f>'2項目別時系列'!H88</f>
        <v>119980</v>
      </c>
      <c r="I41" s="225">
        <f>'2項目別時系列'!I88</f>
        <v>107114</v>
      </c>
      <c r="J41" s="225">
        <f>'2項目別時系列'!J88</f>
        <v>101554</v>
      </c>
      <c r="K41" s="225">
        <f>'2項目別時系列'!K88</f>
        <v>95869</v>
      </c>
      <c r="L41" s="225">
        <f>'2項目別時系列'!L88</f>
        <v>96655</v>
      </c>
      <c r="M41" s="225">
        <f>'2項目別時系列'!M88</f>
        <v>49896</v>
      </c>
      <c r="N41" s="713">
        <f t="shared" si="8"/>
        <v>-48.4</v>
      </c>
    </row>
    <row r="42" spans="1:14" x14ac:dyDescent="0.2">
      <c r="A42" s="235">
        <v>442</v>
      </c>
      <c r="B42" s="229" t="s">
        <v>326</v>
      </c>
      <c r="C42" s="253">
        <f>'2項目別時系列'!C96</f>
        <v>1372</v>
      </c>
      <c r="D42" s="225">
        <f>'2項目別時系列'!D96</f>
        <v>1423</v>
      </c>
      <c r="E42" s="225">
        <f>'2項目別時系列'!E96</f>
        <v>1236</v>
      </c>
      <c r="F42" s="225">
        <f>'2項目別時系列'!F96</f>
        <v>983</v>
      </c>
      <c r="G42" s="225">
        <f>'2項目別時系列'!G96</f>
        <v>627</v>
      </c>
      <c r="H42" s="225">
        <f>'2項目別時系列'!H96</f>
        <v>817</v>
      </c>
      <c r="I42" s="225">
        <f>'2項目別時系列'!I96</f>
        <v>1278</v>
      </c>
      <c r="J42" s="225">
        <f>'2項目別時系列'!J96</f>
        <v>1186</v>
      </c>
      <c r="K42" s="225">
        <f>'2項目別時系列'!K96</f>
        <v>932</v>
      </c>
      <c r="L42" s="225">
        <f>'2項目別時系列'!L96</f>
        <v>982</v>
      </c>
      <c r="M42" s="225">
        <f>'2項目別時系列'!M96</f>
        <v>899</v>
      </c>
      <c r="N42" s="713">
        <f t="shared" si="8"/>
        <v>-8.5</v>
      </c>
    </row>
    <row r="43" spans="1:14" x14ac:dyDescent="0.2">
      <c r="A43" s="235">
        <v>443</v>
      </c>
      <c r="B43" s="229" t="s">
        <v>327</v>
      </c>
      <c r="C43" s="253">
        <f>'2項目別時系列'!C100</f>
        <v>2001</v>
      </c>
      <c r="D43" s="225">
        <f>'2項目別時系列'!D100</f>
        <v>1996</v>
      </c>
      <c r="E43" s="225">
        <f>'2項目別時系列'!E100</f>
        <v>1995</v>
      </c>
      <c r="F43" s="225">
        <f>'2項目別時系列'!F100</f>
        <v>2062</v>
      </c>
      <c r="G43" s="225">
        <f>'2項目別時系列'!G100</f>
        <v>2341</v>
      </c>
      <c r="H43" s="225">
        <f>'2項目別時系列'!H100</f>
        <v>2447</v>
      </c>
      <c r="I43" s="225">
        <f>'2項目別時系列'!I100</f>
        <v>3175</v>
      </c>
      <c r="J43" s="225">
        <f>'2項目別時系列'!J100</f>
        <v>3126</v>
      </c>
      <c r="K43" s="225">
        <f>'2項目別時系列'!K100</f>
        <v>2949</v>
      </c>
      <c r="L43" s="225">
        <f>'2項目別時系列'!L100</f>
        <v>3229</v>
      </c>
      <c r="M43" s="225">
        <f>'2項目別時系列'!M100</f>
        <v>4044</v>
      </c>
      <c r="N43" s="713">
        <f t="shared" si="8"/>
        <v>25.2</v>
      </c>
    </row>
    <row r="44" spans="1:14" x14ac:dyDescent="0.2">
      <c r="A44" s="235">
        <v>446</v>
      </c>
      <c r="B44" s="229" t="s">
        <v>328</v>
      </c>
      <c r="C44" s="253">
        <f>'2項目別時系列'!C92</f>
        <v>5019</v>
      </c>
      <c r="D44" s="225">
        <f>'2項目別時系列'!D92</f>
        <v>5255</v>
      </c>
      <c r="E44" s="225">
        <f>'2項目別時系列'!E92</f>
        <v>5251</v>
      </c>
      <c r="F44" s="225">
        <f>'2項目別時系列'!F92</f>
        <v>4850</v>
      </c>
      <c r="G44" s="225">
        <f>'2項目別時系列'!G92</f>
        <v>4694</v>
      </c>
      <c r="H44" s="225">
        <f>'2項目別時系列'!H92</f>
        <v>5137</v>
      </c>
      <c r="I44" s="225">
        <f>'2項目別時系列'!I92</f>
        <v>5317</v>
      </c>
      <c r="J44" s="225">
        <f>'2項目別時系列'!J92</f>
        <v>6089</v>
      </c>
      <c r="K44" s="225">
        <f>'2項目別時系列'!K92</f>
        <v>6132</v>
      </c>
      <c r="L44" s="225">
        <f>'2項目別時系列'!L92</f>
        <v>5924</v>
      </c>
      <c r="M44" s="225">
        <f>'2項目別時系列'!M92</f>
        <v>7503</v>
      </c>
      <c r="N44" s="713">
        <f t="shared" si="8"/>
        <v>26.7</v>
      </c>
    </row>
    <row r="45" spans="1:14" x14ac:dyDescent="0.2">
      <c r="A45" s="238"/>
      <c r="B45" s="229" t="s">
        <v>318</v>
      </c>
      <c r="C45" s="253">
        <f>SUM(C46:C52)</f>
        <v>51832</v>
      </c>
      <c r="D45" s="225">
        <f t="shared" ref="D45:H45" si="65">SUM(D46:D52)</f>
        <v>49628</v>
      </c>
      <c r="E45" s="225">
        <f t="shared" si="65"/>
        <v>52744</v>
      </c>
      <c r="F45" s="225">
        <f t="shared" si="65"/>
        <v>52203</v>
      </c>
      <c r="G45" s="225">
        <f t="shared" si="65"/>
        <v>51450</v>
      </c>
      <c r="H45" s="225">
        <f t="shared" si="65"/>
        <v>55585</v>
      </c>
      <c r="I45" s="225">
        <f t="shared" ref="I45:J45" si="66">SUM(I46:I52)</f>
        <v>57680</v>
      </c>
      <c r="J45" s="225">
        <f t="shared" si="66"/>
        <v>58977</v>
      </c>
      <c r="K45" s="225">
        <f t="shared" ref="K45:L45" si="67">SUM(K46:K52)</f>
        <v>53227</v>
      </c>
      <c r="L45" s="225">
        <f t="shared" si="67"/>
        <v>57268</v>
      </c>
      <c r="M45" s="225">
        <f t="shared" ref="M45" si="68">SUM(M46:M52)</f>
        <v>42150</v>
      </c>
      <c r="N45" s="713">
        <f t="shared" si="8"/>
        <v>-26.4</v>
      </c>
    </row>
    <row r="46" spans="1:14" x14ac:dyDescent="0.2">
      <c r="A46" s="235">
        <v>208</v>
      </c>
      <c r="B46" s="229" t="s">
        <v>184</v>
      </c>
      <c r="C46" s="253">
        <f>'2項目別時系列'!C104</f>
        <v>6703</v>
      </c>
      <c r="D46" s="225">
        <f>'2項目別時系列'!D104</f>
        <v>6064</v>
      </c>
      <c r="E46" s="225">
        <f>'2項目別時系列'!E104</f>
        <v>6999</v>
      </c>
      <c r="F46" s="225">
        <f>'2項目別時系列'!F104</f>
        <v>6872</v>
      </c>
      <c r="G46" s="225">
        <f>'2項目別時系列'!G104</f>
        <v>6550</v>
      </c>
      <c r="H46" s="225">
        <f>'2項目別時系列'!H104</f>
        <v>6451</v>
      </c>
      <c r="I46" s="225">
        <f>'2項目別時系列'!I104</f>
        <v>6655</v>
      </c>
      <c r="J46" s="225">
        <f>'2項目別時系列'!J104</f>
        <v>7132</v>
      </c>
      <c r="K46" s="225">
        <f>'2項目別時系列'!K104</f>
        <v>6636</v>
      </c>
      <c r="L46" s="225">
        <f>'2項目別時系列'!L104</f>
        <v>7432</v>
      </c>
      <c r="M46" s="225">
        <f>'2項目別時系列'!M104</f>
        <v>6359</v>
      </c>
      <c r="N46" s="713">
        <f t="shared" si="8"/>
        <v>-14.4</v>
      </c>
    </row>
    <row r="47" spans="1:14" x14ac:dyDescent="0.2">
      <c r="A47" s="235">
        <v>212</v>
      </c>
      <c r="B47" s="229" t="s">
        <v>329</v>
      </c>
      <c r="C47" s="253">
        <f>'2項目別時系列'!C112</f>
        <v>13905</v>
      </c>
      <c r="D47" s="225">
        <f>'2項目別時系列'!D112</f>
        <v>13465</v>
      </c>
      <c r="E47" s="225">
        <f>'2項目別時系列'!E112</f>
        <v>14720</v>
      </c>
      <c r="F47" s="225">
        <f>'2項目別時系列'!F112</f>
        <v>14643</v>
      </c>
      <c r="G47" s="225">
        <f>'2項目別時系列'!G112</f>
        <v>14996</v>
      </c>
      <c r="H47" s="225">
        <f>'2項目別時系列'!H112</f>
        <v>16620</v>
      </c>
      <c r="I47" s="225">
        <f>'2項目別時系列'!I112</f>
        <v>16984</v>
      </c>
      <c r="J47" s="225">
        <f>'2項目別時系列'!J112</f>
        <v>17167</v>
      </c>
      <c r="K47" s="225">
        <f>'2項目別時系列'!K112</f>
        <v>15420</v>
      </c>
      <c r="L47" s="225">
        <f>'2項目別時系列'!L112</f>
        <v>17753</v>
      </c>
      <c r="M47" s="225">
        <f>'2項目別時系列'!M112</f>
        <v>12470</v>
      </c>
      <c r="N47" s="713">
        <f t="shared" si="8"/>
        <v>-29.8</v>
      </c>
    </row>
    <row r="48" spans="1:14" x14ac:dyDescent="0.2">
      <c r="A48" s="235">
        <v>227</v>
      </c>
      <c r="B48" s="229" t="s">
        <v>18</v>
      </c>
      <c r="C48" s="253">
        <f>'2項目別時系列'!C116</f>
        <v>8561</v>
      </c>
      <c r="D48" s="225">
        <f>'2項目別時系列'!D116</f>
        <v>8447</v>
      </c>
      <c r="E48" s="225">
        <f>'2項目別時系列'!E116</f>
        <v>8785</v>
      </c>
      <c r="F48" s="225">
        <f>'2項目別時系列'!F116</f>
        <v>9151</v>
      </c>
      <c r="G48" s="225">
        <f>'2項目別時系列'!G116</f>
        <v>8624</v>
      </c>
      <c r="H48" s="225">
        <f>'2項目別時系列'!H116</f>
        <v>9588</v>
      </c>
      <c r="I48" s="225">
        <f>'2項目別時系列'!I116</f>
        <v>9404</v>
      </c>
      <c r="J48" s="225">
        <f>'2項目別時系列'!J116</f>
        <v>8675</v>
      </c>
      <c r="K48" s="225">
        <f>'2項目別時系列'!K116</f>
        <v>8129</v>
      </c>
      <c r="L48" s="225">
        <f>'2項目別時系列'!L116</f>
        <v>8265</v>
      </c>
      <c r="M48" s="225">
        <f>'2項目別時系列'!M116</f>
        <v>7657</v>
      </c>
      <c r="N48" s="713">
        <f t="shared" si="8"/>
        <v>-7.4</v>
      </c>
    </row>
    <row r="49" spans="1:14" x14ac:dyDescent="0.2">
      <c r="A49" s="235">
        <v>229</v>
      </c>
      <c r="B49" s="229" t="s">
        <v>20</v>
      </c>
      <c r="C49" s="253">
        <f>'2項目別時系列'!C108</f>
        <v>13002</v>
      </c>
      <c r="D49" s="225">
        <f>'2項目別時系列'!D108</f>
        <v>12237</v>
      </c>
      <c r="E49" s="225">
        <f>'2項目別時系列'!E108</f>
        <v>12784</v>
      </c>
      <c r="F49" s="225">
        <f>'2項目別時系列'!F108</f>
        <v>12609</v>
      </c>
      <c r="G49" s="225">
        <f>'2項目別時系列'!G108</f>
        <v>12653</v>
      </c>
      <c r="H49" s="225">
        <f>'2項目別時系列'!H108</f>
        <v>13754</v>
      </c>
      <c r="I49" s="225">
        <f>'2項目別時系列'!I108</f>
        <v>15108</v>
      </c>
      <c r="J49" s="225">
        <f>'2項目別時系列'!J108</f>
        <v>15392</v>
      </c>
      <c r="K49" s="225">
        <f>'2項目別時系列'!K108</f>
        <v>13592</v>
      </c>
      <c r="L49" s="225">
        <f>'2項目別時系列'!L108</f>
        <v>13732</v>
      </c>
      <c r="M49" s="225">
        <f>'2項目別時系列'!M108</f>
        <v>8872</v>
      </c>
      <c r="N49" s="713">
        <f t="shared" si="8"/>
        <v>-35.4</v>
      </c>
    </row>
    <row r="50" spans="1:14" x14ac:dyDescent="0.2">
      <c r="A50" s="235">
        <v>464</v>
      </c>
      <c r="B50" s="229" t="s">
        <v>187</v>
      </c>
      <c r="C50" s="253">
        <f>'2項目別時系列'!C120</f>
        <v>1715</v>
      </c>
      <c r="D50" s="225">
        <f>'2項目別時系列'!D120</f>
        <v>1413</v>
      </c>
      <c r="E50" s="225">
        <f>'2項目別時系列'!E120</f>
        <v>1490</v>
      </c>
      <c r="F50" s="225">
        <f>'2項目別時系列'!F120</f>
        <v>1379</v>
      </c>
      <c r="G50" s="225">
        <f>'2項目別時系列'!G120</f>
        <v>1372</v>
      </c>
      <c r="H50" s="225">
        <f>'2項目別時系列'!H120</f>
        <v>1489</v>
      </c>
      <c r="I50" s="225">
        <f>'2項目別時系列'!I120</f>
        <v>1474</v>
      </c>
      <c r="J50" s="225">
        <f>'2項目別時系列'!J120</f>
        <v>1544</v>
      </c>
      <c r="K50" s="225">
        <f>'2項目別時系列'!K120</f>
        <v>1427</v>
      </c>
      <c r="L50" s="225">
        <f>'2項目別時系列'!L120</f>
        <v>1489</v>
      </c>
      <c r="M50" s="225">
        <f>'2項目別時系列'!M120</f>
        <v>876</v>
      </c>
      <c r="N50" s="713">
        <f t="shared" si="8"/>
        <v>-41.2</v>
      </c>
    </row>
    <row r="51" spans="1:14" x14ac:dyDescent="0.2">
      <c r="A51" s="235">
        <v>481</v>
      </c>
      <c r="B51" s="229" t="s">
        <v>188</v>
      </c>
      <c r="C51" s="253">
        <f>'2項目別時系列'!C124</f>
        <v>2525</v>
      </c>
      <c r="D51" s="225">
        <f>'2項目別時系列'!D124</f>
        <v>2691</v>
      </c>
      <c r="E51" s="225">
        <f>'2項目別時系列'!E124</f>
        <v>2609</v>
      </c>
      <c r="F51" s="225">
        <f>'2項目別時系列'!F124</f>
        <v>2332</v>
      </c>
      <c r="G51" s="225">
        <f>'2項目別時系列'!G124</f>
        <v>2217</v>
      </c>
      <c r="H51" s="225">
        <f>'2項目別時系列'!H124</f>
        <v>2123</v>
      </c>
      <c r="I51" s="225">
        <f>'2項目別時系列'!I124</f>
        <v>2297</v>
      </c>
      <c r="J51" s="225">
        <f>'2項目別時系列'!J124</f>
        <v>2550</v>
      </c>
      <c r="K51" s="225">
        <f>'2項目別時系列'!K124</f>
        <v>1984</v>
      </c>
      <c r="L51" s="225">
        <f>'2項目別時系列'!L124</f>
        <v>1952</v>
      </c>
      <c r="M51" s="225">
        <f>'2項目別時系列'!M124</f>
        <v>1289</v>
      </c>
      <c r="N51" s="713">
        <f t="shared" si="8"/>
        <v>-34</v>
      </c>
    </row>
    <row r="52" spans="1:14" x14ac:dyDescent="0.2">
      <c r="A52" s="235">
        <v>501</v>
      </c>
      <c r="B52" s="229" t="s">
        <v>189</v>
      </c>
      <c r="C52" s="253">
        <f>'2項目別時系列'!C128</f>
        <v>5421</v>
      </c>
      <c r="D52" s="225">
        <f>'2項目別時系列'!D128</f>
        <v>5311</v>
      </c>
      <c r="E52" s="225">
        <f>'2項目別時系列'!E128</f>
        <v>5357</v>
      </c>
      <c r="F52" s="225">
        <f>'2項目別時系列'!F128</f>
        <v>5217</v>
      </c>
      <c r="G52" s="225">
        <f>'2項目別時系列'!G128</f>
        <v>5038</v>
      </c>
      <c r="H52" s="225">
        <f>'2項目別時系列'!H128</f>
        <v>5560</v>
      </c>
      <c r="I52" s="225">
        <f>'2項目別時系列'!I128</f>
        <v>5758</v>
      </c>
      <c r="J52" s="225">
        <f>'2項目別時系列'!J128</f>
        <v>6517</v>
      </c>
      <c r="K52" s="225">
        <f>'2項目別時系列'!K128</f>
        <v>6039</v>
      </c>
      <c r="L52" s="225">
        <f>'2項目別時系列'!L128</f>
        <v>6645</v>
      </c>
      <c r="M52" s="225">
        <f>'2項目別時系列'!M128</f>
        <v>4627</v>
      </c>
      <c r="N52" s="713">
        <f t="shared" si="8"/>
        <v>-30.4</v>
      </c>
    </row>
    <row r="53" spans="1:14" x14ac:dyDescent="0.2">
      <c r="A53" s="238"/>
      <c r="B53" s="229" t="s">
        <v>319</v>
      </c>
      <c r="C53" s="253">
        <f>SUM(C54:C58)</f>
        <v>90434</v>
      </c>
      <c r="D53" s="225">
        <f t="shared" ref="D53:H53" si="69">SUM(D54:D58)</f>
        <v>86641</v>
      </c>
      <c r="E53" s="225">
        <f t="shared" si="69"/>
        <v>100097</v>
      </c>
      <c r="F53" s="225">
        <f t="shared" si="69"/>
        <v>104923</v>
      </c>
      <c r="G53" s="225">
        <f t="shared" si="69"/>
        <v>107375</v>
      </c>
      <c r="H53" s="225">
        <f t="shared" si="69"/>
        <v>106074</v>
      </c>
      <c r="I53" s="225">
        <f t="shared" ref="I53:J53" si="70">SUM(I54:I58)</f>
        <v>110075</v>
      </c>
      <c r="J53" s="225">
        <f t="shared" si="70"/>
        <v>111989</v>
      </c>
      <c r="K53" s="225">
        <f t="shared" ref="K53:L53" si="71">SUM(K54:K58)</f>
        <v>105099</v>
      </c>
      <c r="L53" s="225">
        <f t="shared" si="71"/>
        <v>111108</v>
      </c>
      <c r="M53" s="225">
        <f t="shared" ref="M53" si="72">SUM(M54:M58)</f>
        <v>77477</v>
      </c>
      <c r="N53" s="713">
        <f t="shared" si="8"/>
        <v>-30.3</v>
      </c>
    </row>
    <row r="54" spans="1:14" x14ac:dyDescent="0.2">
      <c r="A54" s="237">
        <v>209</v>
      </c>
      <c r="B54" s="229" t="s">
        <v>330</v>
      </c>
      <c r="C54" s="253">
        <f>'2項目別時系列'!C132</f>
        <v>46852</v>
      </c>
      <c r="D54" s="225">
        <f>'2項目別時系列'!D132</f>
        <v>47215</v>
      </c>
      <c r="E54" s="225">
        <f>'2項目別時系列'!E132</f>
        <v>47630</v>
      </c>
      <c r="F54" s="225">
        <f>'2項目別時系列'!F132</f>
        <v>47845</v>
      </c>
      <c r="G54" s="225">
        <f>'2項目別時系列'!G132</f>
        <v>50441</v>
      </c>
      <c r="H54" s="225">
        <f>'2項目別時系列'!H132</f>
        <v>50119</v>
      </c>
      <c r="I54" s="225">
        <f>'2項目別時系列'!I132</f>
        <v>51154</v>
      </c>
      <c r="J54" s="225">
        <f>'2項目別時系列'!J132</f>
        <v>51932</v>
      </c>
      <c r="K54" s="225">
        <f>'2項目別時系列'!K132</f>
        <v>48961</v>
      </c>
      <c r="L54" s="225">
        <f>'2項目別時系列'!L132</f>
        <v>54644</v>
      </c>
      <c r="M54" s="225">
        <f>'2項目別時系列'!M132</f>
        <v>34422</v>
      </c>
      <c r="N54" s="713">
        <f t="shared" si="8"/>
        <v>-37</v>
      </c>
    </row>
    <row r="55" spans="1:14" x14ac:dyDescent="0.2">
      <c r="A55" s="235">
        <v>222</v>
      </c>
      <c r="B55" s="229" t="s">
        <v>331</v>
      </c>
      <c r="C55" s="253">
        <f>'2項目別時系列'!C136</f>
        <v>11172</v>
      </c>
      <c r="D55" s="225">
        <f>'2項目別時系列'!D136</f>
        <v>8858</v>
      </c>
      <c r="E55" s="225">
        <f>'2項目別時系列'!E136</f>
        <v>10960</v>
      </c>
      <c r="F55" s="225">
        <f>'2項目別時系列'!F136</f>
        <v>11835</v>
      </c>
      <c r="G55" s="225">
        <f>'2項目別時系列'!G136</f>
        <v>11942</v>
      </c>
      <c r="H55" s="225">
        <f>'2項目別時系列'!H136</f>
        <v>10777</v>
      </c>
      <c r="I55" s="225">
        <f>'2項目別時系列'!I136</f>
        <v>12391</v>
      </c>
      <c r="J55" s="225">
        <f>'2項目別時系列'!J136</f>
        <v>12567</v>
      </c>
      <c r="K55" s="225">
        <f>'2項目別時系列'!K136</f>
        <v>11264</v>
      </c>
      <c r="L55" s="225">
        <f>'2項目別時系列'!L136</f>
        <v>11193</v>
      </c>
      <c r="M55" s="225">
        <f>'2項目別時系列'!M136</f>
        <v>6724</v>
      </c>
      <c r="N55" s="713">
        <f t="shared" si="8"/>
        <v>-39.9</v>
      </c>
    </row>
    <row r="56" spans="1:14" x14ac:dyDescent="0.2">
      <c r="A56" s="235">
        <v>225</v>
      </c>
      <c r="B56" s="229" t="s">
        <v>11</v>
      </c>
      <c r="C56" s="253">
        <f>'2項目別時系列'!C140</f>
        <v>7102</v>
      </c>
      <c r="D56" s="225">
        <f>'2項目別時系列'!D140</f>
        <v>6996</v>
      </c>
      <c r="E56" s="225">
        <f>'2項目別時系列'!E140</f>
        <v>14282</v>
      </c>
      <c r="F56" s="225">
        <f>'2項目別時系列'!F140</f>
        <v>16955</v>
      </c>
      <c r="G56" s="225">
        <f>'2項目別時系列'!G140</f>
        <v>17214</v>
      </c>
      <c r="H56" s="225">
        <f>'2項目別時系列'!H140</f>
        <v>17358</v>
      </c>
      <c r="I56" s="225">
        <f>'2項目別時系列'!I140</f>
        <v>17012</v>
      </c>
      <c r="J56" s="225">
        <f>'2項目別時系列'!J140</f>
        <v>17453</v>
      </c>
      <c r="K56" s="225">
        <f>'2項目別時系列'!K140</f>
        <v>16015</v>
      </c>
      <c r="L56" s="225">
        <f>'2項目別時系列'!L140</f>
        <v>16640</v>
      </c>
      <c r="M56" s="225">
        <f>'2項目別時系列'!M140</f>
        <v>12009</v>
      </c>
      <c r="N56" s="713">
        <f t="shared" si="8"/>
        <v>-27.8</v>
      </c>
    </row>
    <row r="57" spans="1:14" x14ac:dyDescent="0.2">
      <c r="A57" s="235">
        <v>585</v>
      </c>
      <c r="B57" s="229" t="s">
        <v>332</v>
      </c>
      <c r="C57" s="253">
        <f>'2項目別時系列'!C144</f>
        <v>14055</v>
      </c>
      <c r="D57" s="225">
        <f>'2項目別時系列'!D144</f>
        <v>13676</v>
      </c>
      <c r="E57" s="225">
        <f>'2項目別時系列'!E144</f>
        <v>15362</v>
      </c>
      <c r="F57" s="225">
        <f>'2項目別時系列'!F144</f>
        <v>16333</v>
      </c>
      <c r="G57" s="225">
        <f>'2項目別時系列'!G144</f>
        <v>15957</v>
      </c>
      <c r="H57" s="225">
        <f>'2項目別時系列'!H144</f>
        <v>15319</v>
      </c>
      <c r="I57" s="225">
        <f>'2項目別時系列'!I144</f>
        <v>16748</v>
      </c>
      <c r="J57" s="225">
        <f>'2項目別時系列'!J144</f>
        <v>16883</v>
      </c>
      <c r="K57" s="225">
        <f>'2項目別時系列'!K144</f>
        <v>16467</v>
      </c>
      <c r="L57" s="225">
        <f>'2項目別時系列'!L144</f>
        <v>15579</v>
      </c>
      <c r="M57" s="225">
        <f>'2項目別時系列'!M144</f>
        <v>14927</v>
      </c>
      <c r="N57" s="713">
        <f t="shared" si="8"/>
        <v>-4.2</v>
      </c>
    </row>
    <row r="58" spans="1:14" x14ac:dyDescent="0.2">
      <c r="A58" s="235">
        <v>586</v>
      </c>
      <c r="B58" s="229" t="s">
        <v>333</v>
      </c>
      <c r="C58" s="253">
        <f>'2項目別時系列'!C148</f>
        <v>11253</v>
      </c>
      <c r="D58" s="225">
        <f>'2項目別時系列'!D148</f>
        <v>9896</v>
      </c>
      <c r="E58" s="225">
        <f>'2項目別時系列'!E148</f>
        <v>11863</v>
      </c>
      <c r="F58" s="225">
        <f>'2項目別時系列'!F148</f>
        <v>11955</v>
      </c>
      <c r="G58" s="225">
        <f>'2項目別時系列'!G148</f>
        <v>11821</v>
      </c>
      <c r="H58" s="225">
        <f>'2項目別時系列'!H148</f>
        <v>12501</v>
      </c>
      <c r="I58" s="225">
        <f>'2項目別時系列'!I148</f>
        <v>12770</v>
      </c>
      <c r="J58" s="225">
        <f>'2項目別時系列'!J148</f>
        <v>13154</v>
      </c>
      <c r="K58" s="225">
        <f>'2項目別時系列'!K148</f>
        <v>12392</v>
      </c>
      <c r="L58" s="225">
        <f>'2項目別時系列'!L148</f>
        <v>13052</v>
      </c>
      <c r="M58" s="225">
        <f>'2項目別時系列'!M148</f>
        <v>9395</v>
      </c>
      <c r="N58" s="713">
        <f t="shared" si="8"/>
        <v>-28</v>
      </c>
    </row>
    <row r="59" spans="1:14" x14ac:dyDescent="0.2">
      <c r="A59" s="238"/>
      <c r="B59" s="229" t="s">
        <v>320</v>
      </c>
      <c r="C59" s="253">
        <f>SUM(C60:C61)</f>
        <v>33070</v>
      </c>
      <c r="D59" s="225">
        <f t="shared" ref="D59:H59" si="73">SUM(D60:D61)</f>
        <v>32500</v>
      </c>
      <c r="E59" s="225">
        <f t="shared" si="73"/>
        <v>34157</v>
      </c>
      <c r="F59" s="225">
        <f t="shared" si="73"/>
        <v>32152</v>
      </c>
      <c r="G59" s="225">
        <f t="shared" si="73"/>
        <v>30791</v>
      </c>
      <c r="H59" s="225">
        <f t="shared" si="73"/>
        <v>33733</v>
      </c>
      <c r="I59" s="225">
        <f t="shared" ref="I59:J59" si="74">SUM(I60:I61)</f>
        <v>36804</v>
      </c>
      <c r="J59" s="225">
        <f t="shared" si="74"/>
        <v>38724</v>
      </c>
      <c r="K59" s="225">
        <f t="shared" ref="K59:L59" si="75">SUM(K60:K61)</f>
        <v>36866</v>
      </c>
      <c r="L59" s="225">
        <f t="shared" si="75"/>
        <v>42449</v>
      </c>
      <c r="M59" s="225">
        <f t="shared" ref="M59" si="76">SUM(M60:M61)</f>
        <v>35600</v>
      </c>
      <c r="N59" s="713">
        <f t="shared" si="8"/>
        <v>-16.100000000000001</v>
      </c>
    </row>
    <row r="60" spans="1:14" x14ac:dyDescent="0.2">
      <c r="A60" s="235">
        <v>221</v>
      </c>
      <c r="B60" s="229" t="s">
        <v>573</v>
      </c>
      <c r="C60" s="253">
        <f>'2項目別時系列'!C152</f>
        <v>18120</v>
      </c>
      <c r="D60" s="225">
        <f>'2項目別時系列'!D152</f>
        <v>17972</v>
      </c>
      <c r="E60" s="225">
        <f>'2項目別時系列'!E152</f>
        <v>18117</v>
      </c>
      <c r="F60" s="225">
        <f>'2項目別時系列'!F152</f>
        <v>16908</v>
      </c>
      <c r="G60" s="225">
        <f>'2項目別時系列'!G152</f>
        <v>16553</v>
      </c>
      <c r="H60" s="225">
        <f>'2項目別時系列'!H152</f>
        <v>17966</v>
      </c>
      <c r="I60" s="225">
        <f>'2項目別時系列'!I152</f>
        <v>19880</v>
      </c>
      <c r="J60" s="225">
        <f>'2項目別時系列'!J152</f>
        <v>20744</v>
      </c>
      <c r="K60" s="225">
        <f>'2項目別時系列'!K152</f>
        <v>19166</v>
      </c>
      <c r="L60" s="225">
        <f>'2項目別時系列'!L152</f>
        <v>23557</v>
      </c>
      <c r="M60" s="225">
        <f>'2項目別時系列'!M152</f>
        <v>20074</v>
      </c>
      <c r="N60" s="713">
        <f t="shared" si="8"/>
        <v>-14.8</v>
      </c>
    </row>
    <row r="61" spans="1:14" x14ac:dyDescent="0.2">
      <c r="A61" s="235">
        <v>223</v>
      </c>
      <c r="B61" s="229" t="s">
        <v>5</v>
      </c>
      <c r="C61" s="253">
        <f>'2項目別時系列'!C156</f>
        <v>14950</v>
      </c>
      <c r="D61" s="225">
        <f>'2項目別時系列'!D156</f>
        <v>14528</v>
      </c>
      <c r="E61" s="225">
        <f>'2項目別時系列'!E156</f>
        <v>16040</v>
      </c>
      <c r="F61" s="225">
        <f>'2項目別時系列'!F156</f>
        <v>15244</v>
      </c>
      <c r="G61" s="225">
        <f>'2項目別時系列'!G156</f>
        <v>14238</v>
      </c>
      <c r="H61" s="225">
        <f>'2項目別時系列'!H156</f>
        <v>15767</v>
      </c>
      <c r="I61" s="225">
        <f>'2項目別時系列'!I156</f>
        <v>16924</v>
      </c>
      <c r="J61" s="225">
        <f>'2項目別時系列'!J156</f>
        <v>17980</v>
      </c>
      <c r="K61" s="225">
        <f>'2項目別時系列'!K156</f>
        <v>17700</v>
      </c>
      <c r="L61" s="225">
        <f>'2項目別時系列'!L156</f>
        <v>18892</v>
      </c>
      <c r="M61" s="225">
        <f>'2項目別時系列'!M156</f>
        <v>15526</v>
      </c>
      <c r="N61" s="713">
        <f t="shared" si="8"/>
        <v>-17.8</v>
      </c>
    </row>
    <row r="62" spans="1:14" x14ac:dyDescent="0.2">
      <c r="A62" s="238"/>
      <c r="B62" s="229" t="s">
        <v>321</v>
      </c>
      <c r="C62" s="253">
        <f>SUM(C63:C65)</f>
        <v>94821</v>
      </c>
      <c r="D62" s="225">
        <f t="shared" ref="D62:H62" si="77">SUM(D63:D65)</f>
        <v>88759</v>
      </c>
      <c r="E62" s="225">
        <f t="shared" si="77"/>
        <v>102246</v>
      </c>
      <c r="F62" s="225">
        <f t="shared" si="77"/>
        <v>99641</v>
      </c>
      <c r="G62" s="225">
        <f t="shared" si="77"/>
        <v>104854</v>
      </c>
      <c r="H62" s="225">
        <f t="shared" si="77"/>
        <v>119127</v>
      </c>
      <c r="I62" s="225">
        <f t="shared" ref="I62:J62" si="78">SUM(I63:I65)</f>
        <v>119590</v>
      </c>
      <c r="J62" s="225">
        <f t="shared" si="78"/>
        <v>123368</v>
      </c>
      <c r="K62" s="225">
        <f t="shared" ref="K62:L62" si="79">SUM(K63:K65)</f>
        <v>112804</v>
      </c>
      <c r="L62" s="225">
        <f t="shared" si="79"/>
        <v>122727</v>
      </c>
      <c r="M62" s="225">
        <f t="shared" ref="M62" si="80">SUM(M63:M65)</f>
        <v>92072</v>
      </c>
      <c r="N62" s="713">
        <f t="shared" si="8"/>
        <v>-25</v>
      </c>
    </row>
    <row r="63" spans="1:14" x14ac:dyDescent="0.2">
      <c r="A63" s="235">
        <v>205</v>
      </c>
      <c r="B63" s="229" t="s">
        <v>196</v>
      </c>
      <c r="C63" s="253">
        <f>'2項目別時系列'!C160</f>
        <v>19456</v>
      </c>
      <c r="D63" s="225">
        <f>'2項目別時系列'!D160</f>
        <v>19239</v>
      </c>
      <c r="E63" s="225">
        <f>'2項目別時系列'!E160</f>
        <v>22529</v>
      </c>
      <c r="F63" s="225">
        <f>'2項目別時系列'!F160</f>
        <v>21569</v>
      </c>
      <c r="G63" s="225">
        <f>'2項目別時系列'!G160</f>
        <v>21917</v>
      </c>
      <c r="H63" s="225">
        <f>'2項目別時系列'!H160</f>
        <v>24681</v>
      </c>
      <c r="I63" s="225">
        <f>'2項目別時系列'!I160</f>
        <v>25092</v>
      </c>
      <c r="J63" s="225">
        <f>'2項目別時系列'!J160</f>
        <v>26883</v>
      </c>
      <c r="K63" s="225">
        <f>'2項目別時系列'!K160</f>
        <v>25336</v>
      </c>
      <c r="L63" s="225">
        <f>'2項目別時系列'!L160</f>
        <v>28651</v>
      </c>
      <c r="M63" s="225">
        <f>'2項目別時系列'!M160</f>
        <v>22412</v>
      </c>
      <c r="N63" s="713">
        <f t="shared" si="8"/>
        <v>-21.8</v>
      </c>
    </row>
    <row r="64" spans="1:14" x14ac:dyDescent="0.2">
      <c r="A64" s="235">
        <v>224</v>
      </c>
      <c r="B64" s="229" t="s">
        <v>3</v>
      </c>
      <c r="C64" s="253">
        <f>'2項目別時系列'!C164</f>
        <v>29503</v>
      </c>
      <c r="D64" s="225">
        <f>'2項目別時系列'!D164</f>
        <v>27835</v>
      </c>
      <c r="E64" s="225">
        <f>'2項目別時系列'!E164</f>
        <v>32438</v>
      </c>
      <c r="F64" s="225">
        <f>'2項目別時系列'!F164</f>
        <v>32150</v>
      </c>
      <c r="G64" s="225">
        <f>'2項目別時系列'!G164</f>
        <v>26640</v>
      </c>
      <c r="H64" s="225">
        <f>'2項目別時系列'!H164</f>
        <v>29957</v>
      </c>
      <c r="I64" s="225">
        <f>'2項目別時系列'!I164</f>
        <v>31822</v>
      </c>
      <c r="J64" s="225">
        <f>'2項目別時系列'!J164</f>
        <v>31197</v>
      </c>
      <c r="K64" s="225">
        <f>'2項目別時系列'!K164</f>
        <v>27483</v>
      </c>
      <c r="L64" s="225">
        <f>'2項目別時系列'!L164</f>
        <v>30189</v>
      </c>
      <c r="M64" s="225">
        <f>'2項目別時系列'!M164</f>
        <v>19392</v>
      </c>
      <c r="N64" s="713">
        <f t="shared" si="8"/>
        <v>-35.799999999999997</v>
      </c>
    </row>
    <row r="65" spans="1:15" x14ac:dyDescent="0.2">
      <c r="A65" s="239">
        <v>226</v>
      </c>
      <c r="B65" s="230" t="s">
        <v>1</v>
      </c>
      <c r="C65" s="255">
        <f>'2項目別時系列'!C168</f>
        <v>45862</v>
      </c>
      <c r="D65" s="227">
        <f>'2項目別時系列'!D168</f>
        <v>41685</v>
      </c>
      <c r="E65" s="227">
        <f>'2項目別時系列'!E168</f>
        <v>47279</v>
      </c>
      <c r="F65" s="227">
        <f>'2項目別時系列'!F168</f>
        <v>45922</v>
      </c>
      <c r="G65" s="227">
        <f>'2項目別時系列'!G168</f>
        <v>56297</v>
      </c>
      <c r="H65" s="227">
        <f>'2項目別時系列'!H168</f>
        <v>64489</v>
      </c>
      <c r="I65" s="227">
        <f>'2項目別時系列'!I168</f>
        <v>62676</v>
      </c>
      <c r="J65" s="227">
        <f>'2項目別時系列'!J168</f>
        <v>65288</v>
      </c>
      <c r="K65" s="227">
        <f>'2項目別時系列'!K168</f>
        <v>59985</v>
      </c>
      <c r="L65" s="227">
        <f>'2項目別時系列'!L168</f>
        <v>63887</v>
      </c>
      <c r="M65" s="227">
        <f>'2項目別時系列'!M168</f>
        <v>50268</v>
      </c>
      <c r="N65" s="714">
        <f t="shared" si="8"/>
        <v>-21.3</v>
      </c>
    </row>
    <row r="66" spans="1:15" x14ac:dyDescent="0.2">
      <c r="A66" s="180" t="s">
        <v>679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47"/>
      <c r="O66" s="247"/>
    </row>
    <row r="67" spans="1:15" x14ac:dyDescent="0.2">
      <c r="A67" s="247" t="s">
        <v>477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</row>
    <row r="68" spans="1:15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</row>
    <row r="69" spans="1:15" x14ac:dyDescent="0.2">
      <c r="A69" s="111" t="s">
        <v>465</v>
      </c>
      <c r="B69"/>
      <c r="C69"/>
      <c r="D69"/>
      <c r="E69"/>
      <c r="F69"/>
      <c r="G69" s="548" t="s">
        <v>212</v>
      </c>
      <c r="H69"/>
      <c r="K69" s="184" t="s">
        <v>209</v>
      </c>
      <c r="L69" s="184"/>
      <c r="M69" s="184"/>
    </row>
    <row r="70" spans="1:15" x14ac:dyDescent="0.2">
      <c r="A70" s="746" t="s">
        <v>467</v>
      </c>
      <c r="B70" s="747"/>
      <c r="C70" s="141" t="s">
        <v>210</v>
      </c>
      <c r="D70" s="45" t="s">
        <v>345</v>
      </c>
      <c r="E70" s="45" t="s">
        <v>346</v>
      </c>
      <c r="F70" s="45" t="s">
        <v>347</v>
      </c>
      <c r="G70" s="45" t="s">
        <v>348</v>
      </c>
      <c r="H70" s="45" t="s">
        <v>349</v>
      </c>
      <c r="I70" s="142" t="s">
        <v>360</v>
      </c>
      <c r="J70" s="436" t="s">
        <v>490</v>
      </c>
      <c r="K70" s="436" t="s">
        <v>591</v>
      </c>
      <c r="L70" s="436" t="s">
        <v>595</v>
      </c>
      <c r="M70" s="706" t="s">
        <v>663</v>
      </c>
    </row>
    <row r="71" spans="1:15" x14ac:dyDescent="0.2">
      <c r="A71" s="84" t="s">
        <v>462</v>
      </c>
      <c r="B71" s="152" t="s">
        <v>456</v>
      </c>
      <c r="C71" s="159">
        <f>神戸市!C123+阪神南!C210+阪神北!C258+東播磨!C256+北播磨!C279+中播磨!C233+西播磨!C303+但馬!C256+丹波!C189+淡路!C210</f>
        <v>233992</v>
      </c>
      <c r="D71" s="67">
        <f>神戸市!D123+阪神南!D210+阪神北!D258+東播磨!D256+北播磨!D279+中播磨!D233+西播磨!D303+但馬!D256+丹波!D189+淡路!D210</f>
        <v>230032</v>
      </c>
      <c r="E71" s="67">
        <f>神戸市!E123+阪神南!E210+阪神北!E258+東播磨!E256+北播磨!E279+中播磨!E233+西播磨!E303+但馬!E256+丹波!E189+淡路!E210</f>
        <v>242750</v>
      </c>
      <c r="F71" s="67">
        <f>神戸市!F123+阪神南!F210+阪神北!F258+東播磨!F256+北播磨!F279+中播磨!F233+西播磨!F303+但馬!F256+丹波!F189+淡路!F210</f>
        <v>245698</v>
      </c>
      <c r="G71" s="67">
        <f>神戸市!G123+阪神南!G210+阪神北!G258+東播磨!G256+北播磨!G279+中播磨!G233+西播磨!G303+但馬!G256+丹波!G189+淡路!G210</f>
        <v>241437</v>
      </c>
      <c r="H71" s="67">
        <f>神戸市!H123+阪神南!H210+阪神北!H258+東播磨!H256+北播磨!H279+中播磨!H233+西播磨!H303+但馬!H256+丹波!H189+淡路!H210</f>
        <v>270250</v>
      </c>
      <c r="I71" s="160">
        <f>神戸市!I123+阪神南!I210+阪神北!I258+東播磨!I256+北播磨!I279+中播磨!I233+西播磨!I303+但馬!I256+丹波!I189+淡路!I210</f>
        <v>293341</v>
      </c>
      <c r="J71" s="160">
        <f>神戸市!J123+阪神南!J210+阪神北!J258+東播磨!J256+北播磨!J279+中播磨!J233+西播磨!J303+但馬!J256+丹波!J189+淡路!J210</f>
        <v>305743</v>
      </c>
      <c r="K71" s="160">
        <f>神戸市!K123+阪神南!K210+阪神北!K258+東播磨!K256+北播磨!K279+中播磨!K233+西播磨!K303+但馬!K256+丹波!K189+淡路!K210</f>
        <v>273018</v>
      </c>
      <c r="L71" s="160">
        <f>神戸市!L123+阪神南!L210+阪神北!L258+東播磨!L256+北播磨!L279+中播磨!L233+西播磨!L303+但馬!L256+丹波!L189+淡路!L210</f>
        <v>291985</v>
      </c>
      <c r="M71" s="160">
        <f>神戸市!M123+阪神南!M210+阪神北!M258+東播磨!M256+北播磨!M279+中播磨!M233+西播磨!M303+但馬!M256+丹波!M189+淡路!M210</f>
        <v>228030</v>
      </c>
    </row>
    <row r="72" spans="1:15" x14ac:dyDescent="0.2">
      <c r="A72" s="84" t="s">
        <v>463</v>
      </c>
      <c r="B72" s="152" t="s">
        <v>457</v>
      </c>
      <c r="C72" s="162">
        <f>神戸市!C124+阪神南!C211+阪神北!C259+東播磨!C257+北播磨!C280+中播磨!C234+西播磨!C304+但馬!C257+丹波!C190+淡路!C211</f>
        <v>521612</v>
      </c>
      <c r="D72" s="77">
        <f>神戸市!D124+阪神南!D211+阪神北!D259+東播磨!D257+北播磨!D280+中播磨!D234+西播磨!D304+但馬!D257+丹波!D190+淡路!D211</f>
        <v>490276</v>
      </c>
      <c r="E72" s="77">
        <f>神戸市!E124+阪神南!E211+阪神北!E259+東播磨!E257+北播磨!E280+中播磨!E234+西播磨!E304+但馬!E257+丹波!E190+淡路!E211</f>
        <v>514969</v>
      </c>
      <c r="F72" s="77">
        <f>神戸市!F124+阪神南!F211+阪神北!F259+東播磨!F257+北播磨!F280+中播磨!F234+西播磨!F304+但馬!F257+丹波!F190+淡路!F211</f>
        <v>529655</v>
      </c>
      <c r="G72" s="77">
        <f>神戸市!G124+阪神南!G211+阪神北!G259+東播磨!G257+北播磨!G280+中播磨!G234+西播磨!G304+但馬!G257+丹波!G190+淡路!G211</f>
        <v>525458</v>
      </c>
      <c r="H72" s="77">
        <f>神戸市!H124+阪神南!H211+阪神北!H259+東播磨!H257+北播磨!H280+中播磨!H234+西播磨!H304+但馬!H257+丹波!H190+淡路!H211</f>
        <v>569745</v>
      </c>
      <c r="I72" s="163">
        <f>神戸市!I124+阪神南!I211+阪神北!I259+東播磨!I257+北播磨!I280+中播磨!I234+西播磨!I304+但馬!I257+丹波!I190+淡路!I211</f>
        <v>582683</v>
      </c>
      <c r="J72" s="163">
        <f>神戸市!J124+阪神南!J211+阪神北!J259+東播磨!J257+北播磨!J280+中播磨!J234+西播磨!J304+但馬!J257+丹波!J190+淡路!J211</f>
        <v>610352</v>
      </c>
      <c r="K72" s="163">
        <f>神戸市!K124+阪神南!K211+阪神北!K259+東播磨!K257+北播磨!K280+中播磨!K234+西播磨!K304+但馬!K257+丹波!K190+淡路!K211</f>
        <v>584368</v>
      </c>
      <c r="L72" s="163">
        <f>神戸市!L124+阪神南!L211+阪神北!L259+東播磨!L257+北播磨!L280+中播磨!L234+西播磨!L304+但馬!L257+丹波!L190+淡路!L211</f>
        <v>598307</v>
      </c>
      <c r="M72" s="163">
        <f>神戸市!M124+阪神南!M211+阪神北!M259+東播磨!M257+北播磨!M280+中播磨!M234+西播磨!M304+但馬!M257+丹波!M190+淡路!M211</f>
        <v>367586</v>
      </c>
    </row>
    <row r="73" spans="1:15" x14ac:dyDescent="0.2">
      <c r="A73" s="144"/>
      <c r="B73" s="313" t="s">
        <v>455</v>
      </c>
      <c r="C73" s="348">
        <f>神戸市!C125+阪神南!C212+阪神北!C260+東播磨!C258+北播磨!C281+中播磨!C235+西播磨!C305+但馬!C258+丹波!C191+淡路!C212</f>
        <v>755604</v>
      </c>
      <c r="D73" s="301">
        <f>神戸市!D125+阪神南!D212+阪神北!D260+東播磨!D258+北播磨!D281+中播磨!D235+西播磨!D305+但馬!D258+丹波!D191+淡路!D212</f>
        <v>720308</v>
      </c>
      <c r="E73" s="301">
        <f>神戸市!E125+阪神南!E212+阪神北!E260+東播磨!E258+北播磨!E281+中播磨!E235+西播磨!E305+但馬!E258+丹波!E191+淡路!E212</f>
        <v>757719</v>
      </c>
      <c r="F73" s="301">
        <f>神戸市!F125+阪神南!F212+阪神北!F260+東播磨!F258+北播磨!F281+中播磨!F235+西播磨!F305+但馬!F258+丹波!F191+淡路!F212</f>
        <v>775353</v>
      </c>
      <c r="G73" s="301">
        <f>神戸市!G125+阪神南!G212+阪神北!G260+東播磨!G258+北播磨!G281+中播磨!G235+西播磨!G305+但馬!G258+丹波!G191+淡路!G212</f>
        <v>766895</v>
      </c>
      <c r="H73" s="301">
        <f>神戸市!H125+阪神南!H212+阪神北!H260+東播磨!H258+北播磨!H281+中播磨!H235+西播磨!H305+但馬!H258+丹波!H191+淡路!H212</f>
        <v>839995</v>
      </c>
      <c r="I73" s="349">
        <f>神戸市!I125+阪神南!I212+阪神北!I260+東播磨!I258+北播磨!I281+中播磨!I235+西播磨!I305+但馬!I258+丹波!I191+淡路!I212</f>
        <v>876024</v>
      </c>
      <c r="J73" s="349">
        <f>神戸市!J125+阪神南!J212+阪神北!J260+東播磨!J258+北播磨!J281+中播磨!J235+西播磨!J305+但馬!J258+丹波!J191+淡路!J212</f>
        <v>916095</v>
      </c>
      <c r="K73" s="349">
        <f>神戸市!K125+阪神南!K212+阪神北!K260+東播磨!K258+北播磨!K281+中播磨!K235+西播磨!K305+但馬!K258+丹波!K191+淡路!K212</f>
        <v>857386</v>
      </c>
      <c r="L73" s="349">
        <f>神戸市!L125+阪神南!L212+阪神北!L260+東播磨!L258+北播磨!L281+中播磨!L235+西播磨!L305+但馬!L258+丹波!L191+淡路!L212</f>
        <v>890292</v>
      </c>
      <c r="M73" s="349">
        <f>神戸市!M125+阪神南!M212+阪神北!M260+東播磨!M258+北播磨!M281+中播磨!M235+西播磨!M305+但馬!M258+丹波!M191+淡路!M212</f>
        <v>595616</v>
      </c>
    </row>
    <row r="74" spans="1:15" x14ac:dyDescent="0.2">
      <c r="A74" s="141" t="s">
        <v>464</v>
      </c>
      <c r="B74" s="142" t="s">
        <v>460</v>
      </c>
      <c r="C74" s="162">
        <f>神戸市!C126+阪神南!C213+阪神北!C261+東播磨!C259+北播磨!C282+中播磨!C236+西播磨!C306+但馬!C259+丹波!C192+淡路!C213</f>
        <v>86026</v>
      </c>
      <c r="D74" s="77">
        <f>神戸市!D126+阪神南!D213+阪神北!D261+東播磨!D259+北播磨!D282+中播磨!D236+西播磨!D306+但馬!D259+丹波!D192+淡路!D213</f>
        <v>87151</v>
      </c>
      <c r="E74" s="77">
        <f>神戸市!E126+阪神南!E213+阪神北!E261+東播磨!E259+北播磨!E282+中播磨!E236+西播磨!E306+但馬!E259+丹波!E192+淡路!E213</f>
        <v>96136</v>
      </c>
      <c r="F74" s="77">
        <f>神戸市!F126+阪神南!F213+阪神北!F261+東播磨!F259+北播磨!F282+中播磨!F236+西播磨!F306+但馬!F259+丹波!F192+淡路!F213</f>
        <v>97636</v>
      </c>
      <c r="G74" s="77">
        <f>神戸市!G126+阪神南!G213+阪神北!G261+東播磨!G259+北播磨!G282+中播磨!G236+西播磨!G306+但馬!G259+丹波!G192+淡路!G213</f>
        <v>104037</v>
      </c>
      <c r="H74" s="77">
        <f>神戸市!H126+阪神南!H213+阪神北!H261+東播磨!H259+北播磨!H282+中播磨!H236+西播磨!H306+但馬!H259+丹波!H192+淡路!H213</f>
        <v>105087</v>
      </c>
      <c r="I74" s="163">
        <f>神戸市!I126+阪神南!I213+阪神北!I261+東播磨!I259+北播磨!I282+中播磨!I236+西播磨!I306+但馬!I259+丹波!I192+淡路!I213</f>
        <v>99669</v>
      </c>
      <c r="J74" s="163">
        <f>神戸市!J126+阪神南!J213+阪神北!J261+東播磨!J259+北播磨!J282+中播磨!J236+西播磨!J306+但馬!J259+丹波!J192+淡路!J213</f>
        <v>107107</v>
      </c>
      <c r="K74" s="163">
        <f>神戸市!K126+阪神南!K213+阪神北!K261+東播磨!K259+北播磨!K282+中播磨!K236+西播磨!K306+但馬!K259+丹波!K192+淡路!K213</f>
        <v>104276</v>
      </c>
      <c r="L74" s="163">
        <f>神戸市!L126+阪神南!L213+阪神北!L261+東播磨!L259+北播磨!L282+中播磨!L236+西播磨!L306+但馬!L259+丹波!L192+淡路!L213</f>
        <v>117228</v>
      </c>
      <c r="M74" s="163">
        <f>神戸市!M126+阪神南!M213+阪神北!M261+東播磨!M259+北播磨!M282+中播磨!M236+西播磨!M306+但馬!M259+丹波!M192+淡路!M213</f>
        <v>62221</v>
      </c>
    </row>
    <row r="75" spans="1:15" x14ac:dyDescent="0.2">
      <c r="A75" s="347" t="s">
        <v>463</v>
      </c>
      <c r="B75" s="152" t="s">
        <v>456</v>
      </c>
      <c r="C75" s="162">
        <f>神戸市!C127+阪神南!C214+阪神北!C262+東播磨!C260+北播磨!C283+中播磨!C237+西播磨!C307+但馬!C260+丹波!C193+淡路!C214</f>
        <v>103965</v>
      </c>
      <c r="D75" s="77">
        <f>神戸市!D127+阪神南!D214+阪神北!D262+東播磨!D260+北播磨!D283+中播磨!D237+西播磨!D307+但馬!D260+丹波!D193+淡路!D214</f>
        <v>107803</v>
      </c>
      <c r="E75" s="77">
        <f>神戸市!E127+阪神南!E214+阪神北!E262+東播磨!E260+北播磨!E283+中播磨!E237+西播磨!E307+但馬!E260+丹波!E193+淡路!E214</f>
        <v>109212</v>
      </c>
      <c r="F75" s="77">
        <f>神戸市!F127+阪神南!F214+阪神北!F262+東播磨!F260+北播磨!F283+中播磨!F237+西播磨!F307+但馬!F260+丹波!F193+淡路!F214</f>
        <v>115529</v>
      </c>
      <c r="G75" s="77">
        <f>神戸市!G127+阪神南!G214+阪神北!G262+東播磨!G260+北播磨!G283+中播磨!G237+西播磨!G307+但馬!G260+丹波!G193+淡路!G214</f>
        <v>118391</v>
      </c>
      <c r="H75" s="77">
        <f>神戸市!H127+阪神南!H214+阪神北!H262+東播磨!H260+北播磨!H283+中播磨!H237+西播磨!H307+但馬!H260+丹波!H193+淡路!H214</f>
        <v>142380</v>
      </c>
      <c r="I75" s="163">
        <f>神戸市!I127+阪神南!I214+阪神北!I262+東播磨!I260+北播磨!I283+中播磨!I237+西播磨!I307+但馬!I260+丹波!I193+淡路!I214</f>
        <v>152323</v>
      </c>
      <c r="J75" s="163">
        <f>神戸市!J127+阪神南!J214+阪神北!J262+東播磨!J260+北播磨!J283+中播磨!J237+西播磨!J307+但馬!J260+丹波!J193+淡路!J214</f>
        <v>165904</v>
      </c>
      <c r="K75" s="163">
        <f>神戸市!K127+阪神南!K214+阪神北!K262+東播磨!K260+北播磨!K283+中播磨!K237+西播磨!K307+但馬!K260+丹波!K193+淡路!K214</f>
        <v>156262</v>
      </c>
      <c r="L75" s="163">
        <f>神戸市!L127+阪神南!L214+阪神北!L262+東播磨!L260+北播磨!L283+中播磨!L237+西播磨!L307+但馬!L260+丹波!L193+淡路!L214</f>
        <v>183091</v>
      </c>
      <c r="M75" s="163">
        <f>神戸市!M127+阪神南!M214+阪神北!M262+東播磨!M260+北播磨!M283+中播磨!M237+西播磨!M307+但馬!M260+丹波!M193+淡路!M214</f>
        <v>169472</v>
      </c>
    </row>
    <row r="76" spans="1:15" x14ac:dyDescent="0.2">
      <c r="A76" s="84"/>
      <c r="B76" s="152" t="s">
        <v>457</v>
      </c>
      <c r="C76" s="162">
        <f>神戸市!C128+阪神南!C215+阪神北!C263+東播磨!C261+北播磨!C284+中播磨!C238+西播磨!C308+但馬!C261+丹波!C194+淡路!C215</f>
        <v>129147</v>
      </c>
      <c r="D76" s="77">
        <f>神戸市!D128+阪神南!D215+阪神北!D263+東播磨!D261+北播磨!D284+中播磨!D238+西播磨!D308+但馬!D261+丹波!D194+淡路!D215</f>
        <v>125295</v>
      </c>
      <c r="E76" s="77">
        <f>神戸市!E128+阪神南!E215+阪神北!E263+東播磨!E261+北播磨!E284+中播磨!E238+西播磨!E308+但馬!E261+丹波!E194+淡路!E215</f>
        <v>134230</v>
      </c>
      <c r="F76" s="77">
        <f>神戸市!F128+阪神南!F215+阪神北!F263+東播磨!F261+北播磨!F284+中播磨!F238+西播磨!F308+但馬!F261+丹波!F194+淡路!F215</f>
        <v>139671</v>
      </c>
      <c r="G76" s="77">
        <f>神戸市!G128+阪神南!G215+阪神北!G263+東播磨!G261+北播磨!G284+中播磨!G238+西播磨!G308+但馬!G261+丹波!G194+淡路!G215</f>
        <v>136291</v>
      </c>
      <c r="H76" s="77">
        <f>神戸市!H128+阪神南!H215+阪神北!H263+東播磨!H261+北播磨!H284+中播磨!H238+西播磨!H308+但馬!H261+丹波!H194+淡路!H215</f>
        <v>162938</v>
      </c>
      <c r="I76" s="163">
        <f>神戸市!I128+阪神南!I215+阪神北!I263+東播磨!I261+北播磨!I284+中播磨!I238+西播磨!I308+但馬!I261+丹波!I194+淡路!I215</f>
        <v>159545</v>
      </c>
      <c r="J76" s="163">
        <f>神戸市!J128+阪神南!J215+阪神北!J263+東播磨!J261+北播磨!J284+中播磨!J238+西播磨!J308+但馬!J261+丹波!J194+淡路!J215</f>
        <v>157571</v>
      </c>
      <c r="K76" s="163">
        <f>神戸市!K128+阪神南!K215+阪神北!K263+東播磨!K261+北播磨!K284+中播磨!K238+西播磨!K308+但馬!K261+丹波!K194+淡路!K215</f>
        <v>138696</v>
      </c>
      <c r="L76" s="163">
        <f>神戸市!L128+阪神南!L215+阪神北!L263+東播磨!L261+北播磨!L284+中播磨!L238+西播磨!L308+但馬!L261+丹波!L194+淡路!L215</f>
        <v>155192</v>
      </c>
      <c r="M76" s="163">
        <f>神戸市!M128+阪神南!M215+阪神北!M263+東播磨!M261+北播磨!M284+中播磨!M238+西播磨!M308+但馬!M261+丹波!M194+淡路!M215</f>
        <v>104951</v>
      </c>
    </row>
    <row r="77" spans="1:15" x14ac:dyDescent="0.2">
      <c r="A77" s="144"/>
      <c r="B77" s="313" t="s">
        <v>455</v>
      </c>
      <c r="C77" s="348">
        <f>神戸市!C129+阪神南!C216+阪神北!C264+東播磨!C262+北播磨!C285+中播磨!C239+西播磨!C309+但馬!C262+丹波!C195+淡路!C216</f>
        <v>319138</v>
      </c>
      <c r="D77" s="301">
        <f>神戸市!D129+阪神南!D216+阪神北!D264+東播磨!D262+北播磨!D285+中播磨!D239+西播磨!D309+但馬!D262+丹波!D195+淡路!D216</f>
        <v>320249</v>
      </c>
      <c r="E77" s="301">
        <f>神戸市!E129+阪神南!E216+阪神北!E264+東播磨!E262+北播磨!E285+中播磨!E239+西播磨!E309+但馬!E262+丹波!E195+淡路!E216</f>
        <v>339578</v>
      </c>
      <c r="F77" s="301">
        <f>神戸市!F129+阪神南!F216+阪神北!F264+東播磨!F262+北播磨!F285+中播磨!F239+西播磨!F309+但馬!F262+丹波!F195+淡路!F216</f>
        <v>352836</v>
      </c>
      <c r="G77" s="301">
        <f>神戸市!G129+阪神南!G216+阪神北!G264+東播磨!G262+北播磨!G285+中播磨!G239+西播磨!G309+但馬!G262+丹波!G195+淡路!G216</f>
        <v>358719</v>
      </c>
      <c r="H77" s="301">
        <f>神戸市!H129+阪神南!H216+阪神北!H264+東播磨!H262+北播磨!H285+中播磨!H239+西播磨!H309+但馬!H262+丹波!H195+淡路!H216</f>
        <v>410405</v>
      </c>
      <c r="I77" s="349">
        <f>神戸市!I129+阪神南!I216+阪神北!I264+東播磨!I262+北播磨!I285+中播磨!I239+西播磨!I309+但馬!I262+丹波!I195+淡路!I216</f>
        <v>411537</v>
      </c>
      <c r="J77" s="349">
        <f>神戸市!J129+阪神南!J216+阪神北!J264+東播磨!J262+北播磨!J285+中播磨!J239+西播磨!J309+但馬!J262+丹波!J195+淡路!J216</f>
        <v>430582</v>
      </c>
      <c r="K77" s="349">
        <f>神戸市!K129+阪神南!K216+阪神北!K264+東播磨!K262+北播磨!K285+中播磨!K239+西播磨!K309+但馬!K262+丹波!K195+淡路!K216</f>
        <v>399234</v>
      </c>
      <c r="L77" s="349">
        <f>神戸市!L129+阪神南!L216+阪神北!L264+東播磨!L262+北播磨!L285+中播磨!L239+西播磨!L309+但馬!L262+丹波!L195+淡路!L216</f>
        <v>455511</v>
      </c>
      <c r="M77" s="349">
        <f>神戸市!M129+阪神南!M216+阪神北!M264+東播磨!M262+北播磨!M285+中播磨!M239+西播磨!M309+但馬!M262+丹波!M195+淡路!M216</f>
        <v>336644</v>
      </c>
    </row>
    <row r="78" spans="1:15" x14ac:dyDescent="0.2">
      <c r="A78" s="150"/>
      <c r="B78" s="313" t="s">
        <v>461</v>
      </c>
      <c r="C78" s="336">
        <f>神戸市!C130+阪神南!C217+阪神北!C265+東播磨!C263+北播磨!C286+中播磨!C240+西播磨!C310+但馬!C263+丹波!C196+淡路!C217</f>
        <v>1074742</v>
      </c>
      <c r="D78" s="62">
        <f>神戸市!D130+阪神南!D217+阪神北!D265+東播磨!D263+北播磨!D286+中播磨!D240+西播磨!D310+但馬!D263+丹波!D196+淡路!D217</f>
        <v>1040557</v>
      </c>
      <c r="E78" s="62">
        <f>神戸市!E130+阪神南!E217+阪神北!E265+東播磨!E263+北播磨!E286+中播磨!E240+西播磨!E310+但馬!E263+丹波!E196+淡路!E217</f>
        <v>1097297</v>
      </c>
      <c r="F78" s="62">
        <f>神戸市!F130+阪神南!F217+阪神北!F265+東播磨!F263+北播磨!F286+中播磨!F240+西播磨!F310+但馬!F263+丹波!F196+淡路!F217</f>
        <v>1128189</v>
      </c>
      <c r="G78" s="62">
        <f>神戸市!G130+阪神南!G217+阪神北!G265+東播磨!G263+北播磨!G286+中播磨!G240+西播磨!G310+但馬!G263+丹波!G196+淡路!G217</f>
        <v>1125614</v>
      </c>
      <c r="H78" s="62">
        <f>神戸市!H130+阪神南!H217+阪神北!H265+東播磨!H263+北播磨!H286+中播磨!H240+西播磨!H310+但馬!H263+丹波!H196+淡路!H217</f>
        <v>1250400</v>
      </c>
      <c r="I78" s="337">
        <f>神戸市!I130+阪神南!I217+阪神北!I265+東播磨!I263+北播磨!I286+中播磨!I240+西播磨!I310+但馬!I263+丹波!I196+淡路!I217</f>
        <v>1287561</v>
      </c>
      <c r="J78" s="337">
        <f>神戸市!J130+阪神南!J217+阪神北!J265+東播磨!J263+北播磨!J286+中播磨!J240+西播磨!J310+但馬!J263+丹波!J196+淡路!J217</f>
        <v>1346677</v>
      </c>
      <c r="K78" s="337">
        <f>神戸市!K130+阪神南!K217+阪神北!K265+東播磨!K263+北播磨!K286+中播磨!K240+西播磨!K310+但馬!K263+丹波!K196+淡路!K217</f>
        <v>1256620</v>
      </c>
      <c r="L78" s="337">
        <f>神戸市!L130+阪神南!L217+阪神北!L265+東播磨!L263+北播磨!L286+中播磨!L240+西播磨!L310+但馬!L263+丹波!L196+淡路!L217</f>
        <v>1345803</v>
      </c>
      <c r="M78" s="337">
        <f>神戸市!M130+阪神南!M217+阪神北!M265+東播磨!M263+北播磨!M286+中播磨!M240+西播磨!M310+但馬!M263+丹波!M196+淡路!M217</f>
        <v>932260</v>
      </c>
    </row>
  </sheetData>
  <mergeCells count="2">
    <mergeCell ref="A2:B3"/>
    <mergeCell ref="A70:B70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N210"/>
  <sheetViews>
    <sheetView workbookViewId="0">
      <pane xSplit="2" ySplit="3" topLeftCell="C196" activePane="bottomRight" state="frozen"/>
      <selection pane="topRight" activeCell="C1" sqref="C1"/>
      <selection pane="bottomLeft" activeCell="A4" sqref="A4"/>
      <selection pane="bottomRight" activeCell="N214" sqref="N214"/>
    </sheetView>
  </sheetViews>
  <sheetFormatPr defaultRowHeight="13" x14ac:dyDescent="0.2"/>
  <cols>
    <col min="1" max="1" width="10" customWidth="1"/>
    <col min="2" max="2" width="13.36328125" customWidth="1"/>
    <col min="3" max="13" width="10.26953125" customWidth="1"/>
  </cols>
  <sheetData>
    <row r="1" spans="1:14" x14ac:dyDescent="0.2">
      <c r="A1" s="256" t="s">
        <v>651</v>
      </c>
      <c r="B1" s="256"/>
      <c r="C1" s="257"/>
      <c r="D1" s="257"/>
      <c r="E1" s="257"/>
      <c r="F1" s="554" t="str">
        <f>'1観光消費時系列'!F1</f>
        <v>2021.9.6</v>
      </c>
      <c r="G1" s="257"/>
      <c r="I1" s="257" t="s">
        <v>212</v>
      </c>
      <c r="L1" s="444" t="s">
        <v>209</v>
      </c>
      <c r="M1" s="444"/>
      <c r="N1" s="257"/>
    </row>
    <row r="2" spans="1:14" x14ac:dyDescent="0.2">
      <c r="A2" s="742" t="s">
        <v>364</v>
      </c>
      <c r="B2" s="743"/>
      <c r="C2" s="228"/>
      <c r="D2" s="228"/>
      <c r="E2" s="228"/>
      <c r="F2" s="228"/>
      <c r="G2" s="228"/>
      <c r="H2" s="228"/>
      <c r="I2" s="228" t="s">
        <v>362</v>
      </c>
      <c r="J2" s="228"/>
      <c r="K2" s="228"/>
      <c r="L2" s="228"/>
      <c r="M2" s="228"/>
      <c r="N2" s="445"/>
    </row>
    <row r="3" spans="1:14" x14ac:dyDescent="0.2">
      <c r="A3" s="748"/>
      <c r="B3" s="749"/>
      <c r="C3" s="295" t="s">
        <v>69</v>
      </c>
      <c r="D3" s="295" t="s">
        <v>70</v>
      </c>
      <c r="E3" s="295" t="s">
        <v>67</v>
      </c>
      <c r="F3" s="295" t="s">
        <v>61</v>
      </c>
      <c r="G3" s="295" t="s">
        <v>60</v>
      </c>
      <c r="H3" s="295" t="s">
        <v>59</v>
      </c>
      <c r="I3" s="295" t="s">
        <v>58</v>
      </c>
      <c r="J3" s="295" t="s">
        <v>478</v>
      </c>
      <c r="K3" s="295" t="s">
        <v>591</v>
      </c>
      <c r="L3" s="295" t="s">
        <v>592</v>
      </c>
      <c r="M3" s="295" t="s">
        <v>663</v>
      </c>
      <c r="N3" s="437" t="s">
        <v>678</v>
      </c>
    </row>
    <row r="4" spans="1:14" x14ac:dyDescent="0.2">
      <c r="A4" s="446" t="s">
        <v>454</v>
      </c>
      <c r="B4" s="303" t="s">
        <v>307</v>
      </c>
      <c r="C4" s="308">
        <f>地域観光消費2!D4</f>
        <v>1044113</v>
      </c>
      <c r="D4" s="309">
        <f>地域観光消費2!E4</f>
        <v>1010883</v>
      </c>
      <c r="E4" s="309">
        <f>地域観光消費2!F4</f>
        <v>1065444</v>
      </c>
      <c r="F4" s="309">
        <f>地域観光消費2!G4</f>
        <v>1093851</v>
      </c>
      <c r="G4" s="309">
        <f>地域観光消費2!H4</f>
        <v>1089231</v>
      </c>
      <c r="H4" s="309">
        <f>地域観光消費2!I4</f>
        <v>1215128</v>
      </c>
      <c r="I4" s="309">
        <f>地域観光消費2!J4</f>
        <v>1258478</v>
      </c>
      <c r="J4" s="309">
        <f>地域観光消費2!K4</f>
        <v>1316174</v>
      </c>
      <c r="K4" s="309">
        <f>地域観光消費2!L4</f>
        <v>1222704</v>
      </c>
      <c r="L4" s="309">
        <f>地域観光消費2!M4</f>
        <v>1312146</v>
      </c>
      <c r="M4" s="309">
        <f>地域観光消費2!N4</f>
        <v>923553</v>
      </c>
      <c r="N4" s="715">
        <f>ROUND((M4-L4)/L4*100,1)</f>
        <v>-29.6</v>
      </c>
    </row>
    <row r="5" spans="1:14" x14ac:dyDescent="0.2">
      <c r="A5" s="447"/>
      <c r="B5" s="447" t="s">
        <v>213</v>
      </c>
      <c r="C5" s="305">
        <f>地域観光消費2!D5</f>
        <v>84593</v>
      </c>
      <c r="D5" s="304">
        <f>地域観光消費2!E5</f>
        <v>85893</v>
      </c>
      <c r="E5" s="304">
        <f>地域観光消費2!F5</f>
        <v>94913</v>
      </c>
      <c r="F5" s="304">
        <f>地域観光消費2!G5</f>
        <v>96312</v>
      </c>
      <c r="G5" s="304">
        <f>地域観光消費2!H5</f>
        <v>102178</v>
      </c>
      <c r="H5" s="304">
        <f>地域観光消費2!I5</f>
        <v>103095</v>
      </c>
      <c r="I5" s="304">
        <f>地域観光消費2!J5</f>
        <v>97556</v>
      </c>
      <c r="J5" s="304">
        <f>地域観光消費2!K5</f>
        <v>104669</v>
      </c>
      <c r="K5" s="304">
        <f>地域観光消費2!L5</f>
        <v>102310</v>
      </c>
      <c r="L5" s="304">
        <f>地域観光消費2!M5</f>
        <v>114300</v>
      </c>
      <c r="M5" s="304">
        <f>地域観光消費2!N5</f>
        <v>60145</v>
      </c>
      <c r="N5" s="716">
        <f t="shared" ref="N5:N68" si="0">ROUND((M5-L5)/L5*100,1)</f>
        <v>-47.4</v>
      </c>
    </row>
    <row r="6" spans="1:14" x14ac:dyDescent="0.2">
      <c r="A6" s="447"/>
      <c r="B6" s="447" t="s">
        <v>214</v>
      </c>
      <c r="C6" s="305">
        <f>地域観光消費2!D6</f>
        <v>322155</v>
      </c>
      <c r="D6" s="304">
        <f>地域観光消費2!E6</f>
        <v>323099</v>
      </c>
      <c r="E6" s="304">
        <f>地域観光消費2!F6</f>
        <v>336649</v>
      </c>
      <c r="F6" s="304">
        <f>地域観光消費2!G6</f>
        <v>345686</v>
      </c>
      <c r="G6" s="304">
        <f>地域観光消費2!H6</f>
        <v>345012</v>
      </c>
      <c r="H6" s="304">
        <f>地域観光消費2!I6</f>
        <v>398204</v>
      </c>
      <c r="I6" s="304">
        <f>地域観光消費2!J6</f>
        <v>435535</v>
      </c>
      <c r="J6" s="304">
        <f>地域観光消費2!K6</f>
        <v>461491</v>
      </c>
      <c r="K6" s="304">
        <f>地域観光消費2!L6</f>
        <v>419687</v>
      </c>
      <c r="L6" s="304">
        <f>地域観光消費2!M6</f>
        <v>467276</v>
      </c>
      <c r="M6" s="304">
        <f>地域観光消費2!N6</f>
        <v>407610</v>
      </c>
      <c r="N6" s="716">
        <f t="shared" si="0"/>
        <v>-12.8</v>
      </c>
    </row>
    <row r="7" spans="1:14" x14ac:dyDescent="0.2">
      <c r="A7" s="448" t="s">
        <v>212</v>
      </c>
      <c r="B7" s="448" t="s">
        <v>215</v>
      </c>
      <c r="C7" s="306">
        <f>地域観光消費2!D7</f>
        <v>637365</v>
      </c>
      <c r="D7" s="307">
        <f>地域観光消費2!E7</f>
        <v>601891</v>
      </c>
      <c r="E7" s="307">
        <f>地域観光消費2!F7</f>
        <v>633882</v>
      </c>
      <c r="F7" s="307">
        <f>地域観光消費2!G7</f>
        <v>651853</v>
      </c>
      <c r="G7" s="307">
        <f>地域観光消費2!H7</f>
        <v>642041</v>
      </c>
      <c r="H7" s="307">
        <f>地域観光消費2!I7</f>
        <v>713829</v>
      </c>
      <c r="I7" s="307">
        <f>地域観光消費2!J7</f>
        <v>725387</v>
      </c>
      <c r="J7" s="307">
        <f>地域観光消費2!K7</f>
        <v>750014</v>
      </c>
      <c r="K7" s="307">
        <f>地域観光消費2!L7</f>
        <v>700707</v>
      </c>
      <c r="L7" s="307">
        <f>地域観光消費2!M7</f>
        <v>730570</v>
      </c>
      <c r="M7" s="307">
        <f>地域観光消費2!N7</f>
        <v>455798</v>
      </c>
      <c r="N7" s="717">
        <f t="shared" si="0"/>
        <v>-37.6</v>
      </c>
    </row>
    <row r="8" spans="1:14" x14ac:dyDescent="0.2">
      <c r="A8" s="447" t="s">
        <v>163</v>
      </c>
      <c r="B8" s="246" t="s">
        <v>307</v>
      </c>
      <c r="C8" s="119">
        <f>SUM(C9:C11)</f>
        <v>296070</v>
      </c>
      <c r="D8" s="119">
        <f t="shared" ref="D8" si="1">SUM(D9:D11)</f>
        <v>287381</v>
      </c>
      <c r="E8" s="119">
        <f t="shared" ref="E8" si="2">SUM(E9:E11)</f>
        <v>307907</v>
      </c>
      <c r="F8" s="119">
        <f t="shared" ref="F8" si="3">SUM(F9:F11)</f>
        <v>331030</v>
      </c>
      <c r="G8" s="119">
        <f t="shared" ref="G8" si="4">SUM(G9:G11)</f>
        <v>326365</v>
      </c>
      <c r="H8" s="119">
        <f t="shared" ref="H8" si="5">SUM(H9:H11)</f>
        <v>351971</v>
      </c>
      <c r="I8" s="119">
        <f t="shared" ref="I8:J8" si="6">SUM(I9:I11)</f>
        <v>368653</v>
      </c>
      <c r="J8" s="119">
        <f t="shared" si="6"/>
        <v>412048</v>
      </c>
      <c r="K8" s="119">
        <f t="shared" ref="K8:L8" si="7">SUM(K9:K11)</f>
        <v>345127</v>
      </c>
      <c r="L8" s="119">
        <f t="shared" si="7"/>
        <v>381757</v>
      </c>
      <c r="M8" s="119">
        <f t="shared" ref="M8" si="8">SUM(M9:M11)</f>
        <v>228551</v>
      </c>
      <c r="N8" s="716">
        <f t="shared" si="0"/>
        <v>-40.1</v>
      </c>
    </row>
    <row r="9" spans="1:14" x14ac:dyDescent="0.2">
      <c r="A9" s="447"/>
      <c r="B9" s="449" t="s">
        <v>213</v>
      </c>
      <c r="C9" s="433">
        <f>神戸市!C116</f>
        <v>32412</v>
      </c>
      <c r="D9" s="433">
        <f>神戸市!D116</f>
        <v>33972</v>
      </c>
      <c r="E9" s="433">
        <f>神戸市!E116</f>
        <v>37671</v>
      </c>
      <c r="F9" s="433">
        <f>神戸市!F116</f>
        <v>38896</v>
      </c>
      <c r="G9" s="433">
        <f>神戸市!G116</f>
        <v>41066</v>
      </c>
      <c r="H9" s="433">
        <f>神戸市!H116</f>
        <v>39411</v>
      </c>
      <c r="I9" s="433">
        <f>神戸市!I116</f>
        <v>39277</v>
      </c>
      <c r="J9" s="433">
        <f>神戸市!J116</f>
        <v>42945</v>
      </c>
      <c r="K9" s="433">
        <f>神戸市!K116</f>
        <v>37980</v>
      </c>
      <c r="L9" s="433">
        <f>神戸市!L116</f>
        <v>45349</v>
      </c>
      <c r="M9" s="433">
        <f>神戸市!M116</f>
        <v>23164</v>
      </c>
      <c r="N9" s="716">
        <f t="shared" si="0"/>
        <v>-48.9</v>
      </c>
    </row>
    <row r="10" spans="1:14" x14ac:dyDescent="0.2">
      <c r="A10" s="447"/>
      <c r="B10" s="449" t="s">
        <v>214</v>
      </c>
      <c r="C10" s="433">
        <f>神戸市!C117</f>
        <v>89992</v>
      </c>
      <c r="D10" s="433">
        <f>神戸市!D117</f>
        <v>89760</v>
      </c>
      <c r="E10" s="433">
        <f>神戸市!E117</f>
        <v>94343</v>
      </c>
      <c r="F10" s="433">
        <f>神戸市!F117</f>
        <v>101537</v>
      </c>
      <c r="G10" s="433">
        <f>神戸市!G117</f>
        <v>99800</v>
      </c>
      <c r="H10" s="433">
        <f>神戸市!H117</f>
        <v>112016</v>
      </c>
      <c r="I10" s="433">
        <f>神戸市!I117</f>
        <v>123440</v>
      </c>
      <c r="J10" s="433">
        <f>神戸市!J117</f>
        <v>141484</v>
      </c>
      <c r="K10" s="433">
        <f>神戸市!K117</f>
        <v>117778</v>
      </c>
      <c r="L10" s="433">
        <f>神戸市!L117</f>
        <v>131651</v>
      </c>
      <c r="M10" s="433">
        <f>神戸市!M117</f>
        <v>101534</v>
      </c>
      <c r="N10" s="716">
        <f t="shared" si="0"/>
        <v>-22.9</v>
      </c>
    </row>
    <row r="11" spans="1:14" x14ac:dyDescent="0.2">
      <c r="A11" s="447" t="s">
        <v>212</v>
      </c>
      <c r="B11" s="449" t="s">
        <v>215</v>
      </c>
      <c r="C11" s="433">
        <f>神戸市!C118</f>
        <v>173666</v>
      </c>
      <c r="D11" s="433">
        <f>神戸市!D118</f>
        <v>163649</v>
      </c>
      <c r="E11" s="433">
        <f>神戸市!E118</f>
        <v>175893</v>
      </c>
      <c r="F11" s="433">
        <f>神戸市!F118</f>
        <v>190597</v>
      </c>
      <c r="G11" s="433">
        <f>神戸市!G118</f>
        <v>185499</v>
      </c>
      <c r="H11" s="433">
        <f>神戸市!H118</f>
        <v>200544</v>
      </c>
      <c r="I11" s="433">
        <f>神戸市!I118</f>
        <v>205936</v>
      </c>
      <c r="J11" s="433">
        <f>神戸市!J118</f>
        <v>227619</v>
      </c>
      <c r="K11" s="433">
        <f>神戸市!K118</f>
        <v>189369</v>
      </c>
      <c r="L11" s="433">
        <f>神戸市!L118</f>
        <v>204757</v>
      </c>
      <c r="M11" s="433">
        <f>神戸市!M118</f>
        <v>103853</v>
      </c>
      <c r="N11" s="716">
        <f t="shared" si="0"/>
        <v>-49.3</v>
      </c>
    </row>
    <row r="12" spans="1:14" x14ac:dyDescent="0.2">
      <c r="A12" s="446" t="s">
        <v>164</v>
      </c>
      <c r="B12" s="243" t="s">
        <v>307</v>
      </c>
      <c r="C12" s="116">
        <f>SUM(C13:C15)</f>
        <v>18496</v>
      </c>
      <c r="D12" s="116">
        <f t="shared" ref="D12" si="9">SUM(D13:D15)</f>
        <v>18268</v>
      </c>
      <c r="E12" s="116">
        <f t="shared" ref="E12" si="10">SUM(E13:E15)</f>
        <v>19892</v>
      </c>
      <c r="F12" s="116">
        <f t="shared" ref="F12" si="11">SUM(F13:F15)</f>
        <v>21055</v>
      </c>
      <c r="G12" s="116">
        <f t="shared" ref="G12" si="12">SUM(G13:G15)</f>
        <v>20924</v>
      </c>
      <c r="H12" s="116">
        <f t="shared" ref="H12" si="13">SUM(H13:H15)</f>
        <v>24655</v>
      </c>
      <c r="I12" s="116">
        <f t="shared" ref="I12:J12" si="14">SUM(I13:I15)</f>
        <v>27925</v>
      </c>
      <c r="J12" s="116">
        <f t="shared" si="14"/>
        <v>27359</v>
      </c>
      <c r="K12" s="116">
        <f t="shared" ref="K12:L12" si="15">SUM(K13:K15)</f>
        <v>27828</v>
      </c>
      <c r="L12" s="116">
        <f t="shared" si="15"/>
        <v>31947</v>
      </c>
      <c r="M12" s="116">
        <f t="shared" ref="M12" si="16">SUM(M13:M15)</f>
        <v>23950</v>
      </c>
      <c r="N12" s="715">
        <f t="shared" si="0"/>
        <v>-25</v>
      </c>
    </row>
    <row r="13" spans="1:14" x14ac:dyDescent="0.2">
      <c r="A13" s="447"/>
      <c r="B13" s="449" t="s">
        <v>213</v>
      </c>
      <c r="C13" s="95">
        <f>阪神南!C151</f>
        <v>2166</v>
      </c>
      <c r="D13" s="95">
        <f>阪神南!D151</f>
        <v>2114</v>
      </c>
      <c r="E13" s="95">
        <f>阪神南!E151</f>
        <v>2326</v>
      </c>
      <c r="F13" s="95">
        <f>阪神南!F151</f>
        <v>2605</v>
      </c>
      <c r="G13" s="95">
        <f>阪神南!G151</f>
        <v>2869</v>
      </c>
      <c r="H13" s="95">
        <f>阪神南!H151</f>
        <v>3116</v>
      </c>
      <c r="I13" s="95">
        <f>阪神南!I151</f>
        <v>3114</v>
      </c>
      <c r="J13" s="95">
        <f>阪神南!J151</f>
        <v>3477</v>
      </c>
      <c r="K13" s="95">
        <f>阪神南!K151</f>
        <v>3521</v>
      </c>
      <c r="L13" s="95">
        <f>阪神南!L151</f>
        <v>3758</v>
      </c>
      <c r="M13" s="95">
        <f>阪神南!M151</f>
        <v>2059</v>
      </c>
      <c r="N13" s="716">
        <f t="shared" si="0"/>
        <v>-45.2</v>
      </c>
    </row>
    <row r="14" spans="1:14" x14ac:dyDescent="0.2">
      <c r="A14" s="447"/>
      <c r="B14" s="449" t="s">
        <v>214</v>
      </c>
      <c r="C14" s="95">
        <f>阪神南!C186</f>
        <v>6908</v>
      </c>
      <c r="D14" s="95">
        <f>阪神南!D186</f>
        <v>7022</v>
      </c>
      <c r="E14" s="95">
        <f>阪神南!E186</f>
        <v>7355</v>
      </c>
      <c r="F14" s="95">
        <f>阪神南!F186</f>
        <v>7961</v>
      </c>
      <c r="G14" s="95">
        <f>阪神南!G186</f>
        <v>7989</v>
      </c>
      <c r="H14" s="95">
        <f>阪神南!H186</f>
        <v>9651</v>
      </c>
      <c r="I14" s="95">
        <f>阪神南!I186</f>
        <v>11549</v>
      </c>
      <c r="J14" s="95">
        <f>阪神南!J186</f>
        <v>11622</v>
      </c>
      <c r="K14" s="95">
        <f>阪神南!K186</f>
        <v>11553</v>
      </c>
      <c r="L14" s="95">
        <f>阪神南!L186</f>
        <v>13965</v>
      </c>
      <c r="M14" s="95">
        <f>阪神南!M186</f>
        <v>12843</v>
      </c>
      <c r="N14" s="716">
        <f t="shared" si="0"/>
        <v>-8</v>
      </c>
    </row>
    <row r="15" spans="1:14" x14ac:dyDescent="0.2">
      <c r="A15" s="448"/>
      <c r="B15" s="450" t="s">
        <v>215</v>
      </c>
      <c r="C15" s="97">
        <f>阪神南!C198</f>
        <v>9422</v>
      </c>
      <c r="D15" s="97">
        <f>阪神南!D198</f>
        <v>9132</v>
      </c>
      <c r="E15" s="97">
        <f>阪神南!E198</f>
        <v>10211</v>
      </c>
      <c r="F15" s="97">
        <f>阪神南!F198</f>
        <v>10489</v>
      </c>
      <c r="G15" s="97">
        <f>阪神南!G198</f>
        <v>10066</v>
      </c>
      <c r="H15" s="97">
        <f>阪神南!H198</f>
        <v>11888</v>
      </c>
      <c r="I15" s="97">
        <f>阪神南!I198</f>
        <v>13262</v>
      </c>
      <c r="J15" s="97">
        <f>阪神南!J198</f>
        <v>12260</v>
      </c>
      <c r="K15" s="97">
        <f>阪神南!K198</f>
        <v>12754</v>
      </c>
      <c r="L15" s="97">
        <f>阪神南!L198</f>
        <v>14224</v>
      </c>
      <c r="M15" s="97">
        <f>阪神南!M198</f>
        <v>9048</v>
      </c>
      <c r="N15" s="717">
        <f t="shared" si="0"/>
        <v>-36.4</v>
      </c>
    </row>
    <row r="16" spans="1:14" x14ac:dyDescent="0.2">
      <c r="A16" s="447" t="s">
        <v>165</v>
      </c>
      <c r="B16" s="246" t="s">
        <v>307</v>
      </c>
      <c r="C16" s="117">
        <f>SUM(C17:C19)</f>
        <v>89369</v>
      </c>
      <c r="D16" s="117">
        <f t="shared" ref="D16" si="17">SUM(D17:D19)</f>
        <v>82813</v>
      </c>
      <c r="E16" s="117">
        <f t="shared" ref="E16" si="18">SUM(E17:E19)</f>
        <v>82946</v>
      </c>
      <c r="F16" s="117">
        <f t="shared" ref="F16" si="19">SUM(F17:F19)</f>
        <v>85928</v>
      </c>
      <c r="G16" s="117">
        <f t="shared" ref="G16" si="20">SUM(G17:G19)</f>
        <v>84711</v>
      </c>
      <c r="H16" s="117">
        <f t="shared" ref="H16" si="21">SUM(H17:H19)</f>
        <v>91587</v>
      </c>
      <c r="I16" s="117">
        <f t="shared" ref="I16:J16" si="22">SUM(I17:I19)</f>
        <v>97326</v>
      </c>
      <c r="J16" s="117">
        <f t="shared" si="22"/>
        <v>98469</v>
      </c>
      <c r="K16" s="117">
        <f t="shared" ref="K16:L16" si="23">SUM(K17:K19)</f>
        <v>96502</v>
      </c>
      <c r="L16" s="117">
        <f t="shared" si="23"/>
        <v>101383</v>
      </c>
      <c r="M16" s="117">
        <f t="shared" ref="M16" si="24">SUM(M17:M19)</f>
        <v>70325</v>
      </c>
      <c r="N16" s="716">
        <f t="shared" si="0"/>
        <v>-30.6</v>
      </c>
    </row>
    <row r="17" spans="1:14" x14ac:dyDescent="0.2">
      <c r="A17" s="447"/>
      <c r="B17" s="449" t="s">
        <v>213</v>
      </c>
      <c r="C17" s="95">
        <f>阪神南!C159</f>
        <v>882</v>
      </c>
      <c r="D17" s="95">
        <f>阪神南!D159</f>
        <v>880</v>
      </c>
      <c r="E17" s="95">
        <f>阪神南!E159</f>
        <v>1017</v>
      </c>
      <c r="F17" s="95">
        <f>阪神南!F159</f>
        <v>1040</v>
      </c>
      <c r="G17" s="95">
        <f>阪神南!G159</f>
        <v>1219</v>
      </c>
      <c r="H17" s="95">
        <f>阪神南!H159</f>
        <v>1232</v>
      </c>
      <c r="I17" s="95">
        <f>阪神南!I159</f>
        <v>1168</v>
      </c>
      <c r="J17" s="95">
        <f>阪神南!J159</f>
        <v>1304</v>
      </c>
      <c r="K17" s="95">
        <f>阪神南!K159</f>
        <v>1757</v>
      </c>
      <c r="L17" s="95">
        <f>阪神南!L159</f>
        <v>2066</v>
      </c>
      <c r="M17" s="95">
        <f>阪神南!M159</f>
        <v>1072</v>
      </c>
      <c r="N17" s="716">
        <f t="shared" si="0"/>
        <v>-48.1</v>
      </c>
    </row>
    <row r="18" spans="1:14" x14ac:dyDescent="0.2">
      <c r="A18" s="447"/>
      <c r="B18" s="449" t="s">
        <v>214</v>
      </c>
      <c r="C18" s="95">
        <f>阪神南!C189</f>
        <v>31029</v>
      </c>
      <c r="D18" s="95">
        <f>阪神南!D189</f>
        <v>29664</v>
      </c>
      <c r="E18" s="95">
        <f>阪神南!E189</f>
        <v>29493</v>
      </c>
      <c r="F18" s="95">
        <f>阪神南!F189</f>
        <v>30607</v>
      </c>
      <c r="G18" s="95">
        <f>阪神南!G189</f>
        <v>30080</v>
      </c>
      <c r="H18" s="95">
        <f>阪神南!H189</f>
        <v>33199</v>
      </c>
      <c r="I18" s="95">
        <f>阪神南!I189</f>
        <v>37162</v>
      </c>
      <c r="J18" s="95">
        <f>阪神南!J189</f>
        <v>37298</v>
      </c>
      <c r="K18" s="95">
        <f>阪神南!K189</f>
        <v>34336</v>
      </c>
      <c r="L18" s="95">
        <f>阪神南!L189</f>
        <v>38084</v>
      </c>
      <c r="M18" s="95">
        <f>阪神南!M189</f>
        <v>31316</v>
      </c>
      <c r="N18" s="716">
        <f t="shared" si="0"/>
        <v>-17.8</v>
      </c>
    </row>
    <row r="19" spans="1:14" x14ac:dyDescent="0.2">
      <c r="A19" s="448"/>
      <c r="B19" s="450" t="s">
        <v>215</v>
      </c>
      <c r="C19" s="97">
        <f>阪神南!C201</f>
        <v>57458</v>
      </c>
      <c r="D19" s="97">
        <f>阪神南!D201</f>
        <v>52269</v>
      </c>
      <c r="E19" s="97">
        <f>阪神南!E201</f>
        <v>52436</v>
      </c>
      <c r="F19" s="97">
        <f>阪神南!F201</f>
        <v>54281</v>
      </c>
      <c r="G19" s="97">
        <f>阪神南!G201</f>
        <v>53412</v>
      </c>
      <c r="H19" s="97">
        <f>阪神南!H201</f>
        <v>57156</v>
      </c>
      <c r="I19" s="97">
        <f>阪神南!I201</f>
        <v>58996</v>
      </c>
      <c r="J19" s="97">
        <f>阪神南!J201</f>
        <v>59867</v>
      </c>
      <c r="K19" s="97">
        <f>阪神南!K201</f>
        <v>60409</v>
      </c>
      <c r="L19" s="97">
        <f>阪神南!L201</f>
        <v>61233</v>
      </c>
      <c r="M19" s="97">
        <f>阪神南!M201</f>
        <v>37937</v>
      </c>
      <c r="N19" s="716">
        <f t="shared" si="0"/>
        <v>-38</v>
      </c>
    </row>
    <row r="20" spans="1:14" x14ac:dyDescent="0.2">
      <c r="A20" s="447" t="s">
        <v>166</v>
      </c>
      <c r="B20" s="246" t="s">
        <v>307</v>
      </c>
      <c r="C20" s="117">
        <f>SUM(C21:C23)</f>
        <v>1923</v>
      </c>
      <c r="D20" s="117">
        <f t="shared" ref="D20" si="25">SUM(D21:D23)</f>
        <v>2079</v>
      </c>
      <c r="E20" s="117">
        <f t="shared" ref="E20" si="26">SUM(E21:E23)</f>
        <v>2294</v>
      </c>
      <c r="F20" s="117">
        <f t="shared" ref="F20" si="27">SUM(F21:F23)</f>
        <v>2671</v>
      </c>
      <c r="G20" s="117">
        <f t="shared" ref="G20" si="28">SUM(G21:G23)</f>
        <v>2498</v>
      </c>
      <c r="H20" s="117">
        <f t="shared" ref="H20" si="29">SUM(H21:H23)</f>
        <v>2792</v>
      </c>
      <c r="I20" s="117">
        <f t="shared" ref="I20:J20" si="30">SUM(I21:I23)</f>
        <v>3263</v>
      </c>
      <c r="J20" s="117">
        <f t="shared" si="30"/>
        <v>3143</v>
      </c>
      <c r="K20" s="117">
        <f t="shared" ref="K20:L20" si="31">SUM(K21:K23)</f>
        <v>2996</v>
      </c>
      <c r="L20" s="117">
        <f t="shared" si="31"/>
        <v>3383</v>
      </c>
      <c r="M20" s="117">
        <f t="shared" ref="M20" si="32">SUM(M21:M23)</f>
        <v>2433</v>
      </c>
      <c r="N20" s="715">
        <f t="shared" si="0"/>
        <v>-28.1</v>
      </c>
    </row>
    <row r="21" spans="1:14" x14ac:dyDescent="0.2">
      <c r="A21" s="447"/>
      <c r="B21" s="449" t="s">
        <v>213</v>
      </c>
      <c r="C21" s="95">
        <f>阪神南!C167</f>
        <v>123</v>
      </c>
      <c r="D21" s="95">
        <f>阪神南!D167</f>
        <v>143</v>
      </c>
      <c r="E21" s="95">
        <f>阪神南!E167</f>
        <v>164</v>
      </c>
      <c r="F21" s="95">
        <f>阪神南!F167</f>
        <v>159</v>
      </c>
      <c r="G21" s="95">
        <f>阪神南!G167</f>
        <v>157</v>
      </c>
      <c r="H21" s="95">
        <f>阪神南!H167</f>
        <v>155</v>
      </c>
      <c r="I21" s="95">
        <f>阪神南!I167</f>
        <v>144</v>
      </c>
      <c r="J21" s="95">
        <f>阪神南!J167</f>
        <v>134</v>
      </c>
      <c r="K21" s="95">
        <f>阪神南!K167</f>
        <v>133</v>
      </c>
      <c r="L21" s="95">
        <f>阪神南!L167</f>
        <v>154</v>
      </c>
      <c r="M21" s="95">
        <f>阪神南!M167</f>
        <v>126</v>
      </c>
      <c r="N21" s="716">
        <f t="shared" si="0"/>
        <v>-18.2</v>
      </c>
    </row>
    <row r="22" spans="1:14" x14ac:dyDescent="0.2">
      <c r="A22" s="447"/>
      <c r="B22" s="449" t="s">
        <v>214</v>
      </c>
      <c r="C22" s="95">
        <f>阪神南!C192</f>
        <v>693</v>
      </c>
      <c r="D22" s="95">
        <f>阪神南!D192</f>
        <v>774</v>
      </c>
      <c r="E22" s="95">
        <f>阪神南!E192</f>
        <v>834</v>
      </c>
      <c r="F22" s="95">
        <f>阪神南!F192</f>
        <v>977</v>
      </c>
      <c r="G22" s="95">
        <f>阪神南!G192</f>
        <v>916</v>
      </c>
      <c r="H22" s="95">
        <f>阪神南!H192</f>
        <v>1047</v>
      </c>
      <c r="I22" s="95">
        <f>阪神南!I192</f>
        <v>1281</v>
      </c>
      <c r="J22" s="95">
        <f>阪神南!J192</f>
        <v>1228</v>
      </c>
      <c r="K22" s="95">
        <f>阪神南!K192</f>
        <v>1109</v>
      </c>
      <c r="L22" s="95">
        <f>阪神南!L192</f>
        <v>1326</v>
      </c>
      <c r="M22" s="95">
        <f>阪神南!M192</f>
        <v>1198</v>
      </c>
      <c r="N22" s="716">
        <f t="shared" si="0"/>
        <v>-9.6999999999999993</v>
      </c>
    </row>
    <row r="23" spans="1:14" x14ac:dyDescent="0.2">
      <c r="A23" s="448" t="s">
        <v>212</v>
      </c>
      <c r="B23" s="450" t="s">
        <v>215</v>
      </c>
      <c r="C23" s="97">
        <f>阪神南!C204</f>
        <v>1107</v>
      </c>
      <c r="D23" s="97">
        <f>阪神南!D204</f>
        <v>1162</v>
      </c>
      <c r="E23" s="97">
        <f>阪神南!E204</f>
        <v>1296</v>
      </c>
      <c r="F23" s="97">
        <f>阪神南!F204</f>
        <v>1535</v>
      </c>
      <c r="G23" s="97">
        <f>阪神南!G204</f>
        <v>1425</v>
      </c>
      <c r="H23" s="97">
        <f>阪神南!H204</f>
        <v>1590</v>
      </c>
      <c r="I23" s="97">
        <f>阪神南!I204</f>
        <v>1838</v>
      </c>
      <c r="J23" s="97">
        <f>阪神南!J204</f>
        <v>1781</v>
      </c>
      <c r="K23" s="97">
        <f>阪神南!K204</f>
        <v>1754</v>
      </c>
      <c r="L23" s="97">
        <f>阪神南!L204</f>
        <v>1903</v>
      </c>
      <c r="M23" s="97">
        <f>阪神南!M204</f>
        <v>1109</v>
      </c>
      <c r="N23" s="717">
        <f t="shared" si="0"/>
        <v>-41.7</v>
      </c>
    </row>
    <row r="24" spans="1:14" x14ac:dyDescent="0.2">
      <c r="A24" s="447" t="s">
        <v>167</v>
      </c>
      <c r="B24" s="246" t="s">
        <v>307</v>
      </c>
      <c r="C24" s="119">
        <f>SUM(C25:C27)</f>
        <v>20156</v>
      </c>
      <c r="D24" s="119">
        <f t="shared" ref="D24" si="33">SUM(D25:D27)</f>
        <v>19022</v>
      </c>
      <c r="E24" s="119">
        <f t="shared" ref="E24" si="34">SUM(E25:E27)</f>
        <v>20548</v>
      </c>
      <c r="F24" s="119">
        <f t="shared" ref="F24" si="35">SUM(F25:F27)</f>
        <v>19343</v>
      </c>
      <c r="G24" s="119">
        <f t="shared" ref="G24" si="36">SUM(G25:G27)</f>
        <v>20179</v>
      </c>
      <c r="H24" s="119">
        <f t="shared" ref="H24" si="37">SUM(H25:H27)</f>
        <v>22863</v>
      </c>
      <c r="I24" s="119">
        <f t="shared" ref="I24:J24" si="38">SUM(I25:I27)</f>
        <v>21187</v>
      </c>
      <c r="J24" s="119">
        <f t="shared" si="38"/>
        <v>22400</v>
      </c>
      <c r="K24" s="119">
        <f t="shared" ref="K24:L24" si="39">SUM(K25:K27)</f>
        <v>23095</v>
      </c>
      <c r="L24" s="119">
        <f t="shared" si="39"/>
        <v>22116</v>
      </c>
      <c r="M24" s="119">
        <f t="shared" ref="M24" si="40">SUM(M25:M27)</f>
        <v>17336</v>
      </c>
      <c r="N24" s="716">
        <f t="shared" si="0"/>
        <v>-21.6</v>
      </c>
    </row>
    <row r="25" spans="1:14" x14ac:dyDescent="0.2">
      <c r="A25" s="447"/>
      <c r="B25" s="449" t="s">
        <v>213</v>
      </c>
      <c r="C25" s="433">
        <f>阪神北!C170</f>
        <v>279</v>
      </c>
      <c r="D25" s="433">
        <f>阪神北!D170</f>
        <v>308</v>
      </c>
      <c r="E25" s="433">
        <f>阪神北!E170</f>
        <v>370</v>
      </c>
      <c r="F25" s="433">
        <f>阪神北!F170</f>
        <v>343</v>
      </c>
      <c r="G25" s="433">
        <f>阪神北!G170</f>
        <v>330</v>
      </c>
      <c r="H25" s="433">
        <f>阪神北!H170</f>
        <v>323</v>
      </c>
      <c r="I25" s="433">
        <f>阪神北!I170</f>
        <v>288</v>
      </c>
      <c r="J25" s="433">
        <f>阪神北!J170</f>
        <v>300</v>
      </c>
      <c r="K25" s="433">
        <f>阪神北!K170</f>
        <v>289</v>
      </c>
      <c r="L25" s="433">
        <f>阪神北!L170</f>
        <v>286</v>
      </c>
      <c r="M25" s="433">
        <f>阪神北!M170</f>
        <v>144</v>
      </c>
      <c r="N25" s="716">
        <f t="shared" si="0"/>
        <v>-49.7</v>
      </c>
    </row>
    <row r="26" spans="1:14" x14ac:dyDescent="0.2">
      <c r="A26" s="447"/>
      <c r="B26" s="449" t="s">
        <v>214</v>
      </c>
      <c r="C26" s="433">
        <f>阪神北!C222</f>
        <v>7212</v>
      </c>
      <c r="D26" s="433">
        <f>阪神北!D222</f>
        <v>6955</v>
      </c>
      <c r="E26" s="433">
        <f>阪神北!E222</f>
        <v>7523</v>
      </c>
      <c r="F26" s="433">
        <f>阪神北!F222</f>
        <v>7029</v>
      </c>
      <c r="G26" s="433">
        <f>阪神北!G222</f>
        <v>7369</v>
      </c>
      <c r="H26" s="433">
        <f>阪神北!H222</f>
        <v>8593</v>
      </c>
      <c r="I26" s="433">
        <f>阪神北!I222</f>
        <v>8309</v>
      </c>
      <c r="J26" s="433">
        <f>阪神北!J222</f>
        <v>8863</v>
      </c>
      <c r="K26" s="433">
        <f>阪神北!K222</f>
        <v>9046</v>
      </c>
      <c r="L26" s="433">
        <f>阪神北!L222</f>
        <v>9069</v>
      </c>
      <c r="M26" s="433">
        <f>阪神北!M222</f>
        <v>8392</v>
      </c>
      <c r="N26" s="716">
        <f t="shared" si="0"/>
        <v>-7.5</v>
      </c>
    </row>
    <row r="27" spans="1:14" x14ac:dyDescent="0.2">
      <c r="A27" s="448"/>
      <c r="B27" s="450" t="s">
        <v>215</v>
      </c>
      <c r="C27" s="97">
        <f>阪神北!C240</f>
        <v>12665</v>
      </c>
      <c r="D27" s="97">
        <f>阪神北!D240</f>
        <v>11759</v>
      </c>
      <c r="E27" s="97">
        <f>阪神北!E240</f>
        <v>12655</v>
      </c>
      <c r="F27" s="97">
        <f>阪神北!F240</f>
        <v>11971</v>
      </c>
      <c r="G27" s="97">
        <f>阪神北!G240</f>
        <v>12480</v>
      </c>
      <c r="H27" s="97">
        <f>阪神北!H240</f>
        <v>13947</v>
      </c>
      <c r="I27" s="97">
        <f>阪神北!I240</f>
        <v>12590</v>
      </c>
      <c r="J27" s="97">
        <f>阪神北!J240</f>
        <v>13237</v>
      </c>
      <c r="K27" s="97">
        <f>阪神北!K240</f>
        <v>13760</v>
      </c>
      <c r="L27" s="97">
        <f>阪神北!L240</f>
        <v>12761</v>
      </c>
      <c r="M27" s="97">
        <f>阪神北!M240</f>
        <v>8800</v>
      </c>
      <c r="N27" s="716">
        <f t="shared" si="0"/>
        <v>-31</v>
      </c>
    </row>
    <row r="28" spans="1:14" x14ac:dyDescent="0.2">
      <c r="A28" s="447" t="s">
        <v>168</v>
      </c>
      <c r="B28" s="246" t="s">
        <v>307</v>
      </c>
      <c r="C28" s="119">
        <f>SUM(C29:C31)</f>
        <v>61378</v>
      </c>
      <c r="D28" s="119">
        <f t="shared" ref="D28" si="41">SUM(D29:D31)</f>
        <v>59703</v>
      </c>
      <c r="E28" s="119">
        <f t="shared" ref="E28" si="42">SUM(E29:E31)</f>
        <v>59123</v>
      </c>
      <c r="F28" s="119">
        <f t="shared" ref="F28" si="43">SUM(F29:F31)</f>
        <v>58533</v>
      </c>
      <c r="G28" s="119">
        <f t="shared" ref="G28" si="44">SUM(G29:G31)</f>
        <v>56795</v>
      </c>
      <c r="H28" s="119">
        <f t="shared" ref="H28" si="45">SUM(H29:H31)</f>
        <v>62060</v>
      </c>
      <c r="I28" s="119">
        <f t="shared" ref="I28:J28" si="46">SUM(I29:I31)</f>
        <v>66447</v>
      </c>
      <c r="J28" s="119">
        <f t="shared" si="46"/>
        <v>68596</v>
      </c>
      <c r="K28" s="119">
        <f t="shared" ref="K28:L28" si="47">SUM(K29:K31)</f>
        <v>87837</v>
      </c>
      <c r="L28" s="119">
        <f t="shared" si="47"/>
        <v>83448</v>
      </c>
      <c r="M28" s="119">
        <f t="shared" ref="M28" si="48">SUM(M29:M31)</f>
        <v>64947</v>
      </c>
      <c r="N28" s="715">
        <f t="shared" si="0"/>
        <v>-22.2</v>
      </c>
    </row>
    <row r="29" spans="1:14" x14ac:dyDescent="0.2">
      <c r="A29" s="447"/>
      <c r="B29" s="449" t="s">
        <v>213</v>
      </c>
      <c r="C29" s="433">
        <f>阪神北!C178</f>
        <v>968</v>
      </c>
      <c r="D29" s="433">
        <f>阪神北!D178</f>
        <v>1455</v>
      </c>
      <c r="E29" s="433">
        <f>阪神北!E178</f>
        <v>1061</v>
      </c>
      <c r="F29" s="433">
        <f>阪神北!F178</f>
        <v>1165</v>
      </c>
      <c r="G29" s="433">
        <f>阪神北!G178</f>
        <v>1246</v>
      </c>
      <c r="H29" s="433">
        <f>阪神北!H178</f>
        <v>1183</v>
      </c>
      <c r="I29" s="433">
        <f>阪神北!I178</f>
        <v>1112</v>
      </c>
      <c r="J29" s="433">
        <f>阪神北!J178</f>
        <v>1199</v>
      </c>
      <c r="K29" s="433">
        <f>阪神北!K178</f>
        <v>1108</v>
      </c>
      <c r="L29" s="433">
        <f>阪神北!L178</f>
        <v>1283</v>
      </c>
      <c r="M29" s="433">
        <f>阪神北!M178</f>
        <v>829</v>
      </c>
      <c r="N29" s="716">
        <f t="shared" si="0"/>
        <v>-35.4</v>
      </c>
    </row>
    <row r="30" spans="1:14" x14ac:dyDescent="0.2">
      <c r="A30" s="447"/>
      <c r="B30" s="449" t="s">
        <v>214</v>
      </c>
      <c r="C30" s="433">
        <f>阪神北!C225</f>
        <v>21964</v>
      </c>
      <c r="D30" s="433">
        <f>阪神北!D225</f>
        <v>21850</v>
      </c>
      <c r="E30" s="433">
        <f>阪神北!E225</f>
        <v>21634</v>
      </c>
      <c r="F30" s="433">
        <f>阪神北!F225</f>
        <v>21257</v>
      </c>
      <c r="G30" s="433">
        <f>阪神北!G225</f>
        <v>20745</v>
      </c>
      <c r="H30" s="433">
        <f>阪神北!H225</f>
        <v>23369</v>
      </c>
      <c r="I30" s="433">
        <f>阪神北!I225</f>
        <v>26100</v>
      </c>
      <c r="J30" s="433">
        <f>阪神北!J225</f>
        <v>27208</v>
      </c>
      <c r="K30" s="433">
        <f>阪神北!K225</f>
        <v>34363</v>
      </c>
      <c r="L30" s="433">
        <f>阪神北!L225</f>
        <v>34271</v>
      </c>
      <c r="M30" s="433">
        <f>阪神北!M225</f>
        <v>31689</v>
      </c>
      <c r="N30" s="716">
        <f t="shared" si="0"/>
        <v>-7.5</v>
      </c>
    </row>
    <row r="31" spans="1:14" x14ac:dyDescent="0.2">
      <c r="A31" s="448"/>
      <c r="B31" s="450" t="s">
        <v>215</v>
      </c>
      <c r="C31" s="97">
        <f>阪神北!C243</f>
        <v>38446</v>
      </c>
      <c r="D31" s="97">
        <f>阪神北!D243</f>
        <v>36398</v>
      </c>
      <c r="E31" s="97">
        <f>阪神北!E243</f>
        <v>36428</v>
      </c>
      <c r="F31" s="97">
        <f>阪神北!F243</f>
        <v>36111</v>
      </c>
      <c r="G31" s="97">
        <f>阪神北!G243</f>
        <v>34804</v>
      </c>
      <c r="H31" s="97">
        <f>阪神北!H243</f>
        <v>37508</v>
      </c>
      <c r="I31" s="97">
        <f>阪神北!I243</f>
        <v>39235</v>
      </c>
      <c r="J31" s="97">
        <f>阪神北!J243</f>
        <v>40189</v>
      </c>
      <c r="K31" s="97">
        <f>阪神北!K243</f>
        <v>52366</v>
      </c>
      <c r="L31" s="97">
        <f>阪神北!L243</f>
        <v>47894</v>
      </c>
      <c r="M31" s="97">
        <f>阪神北!M243</f>
        <v>32429</v>
      </c>
      <c r="N31" s="717">
        <f t="shared" si="0"/>
        <v>-32.299999999999997</v>
      </c>
    </row>
    <row r="32" spans="1:14" x14ac:dyDescent="0.2">
      <c r="A32" s="447" t="s">
        <v>169</v>
      </c>
      <c r="B32" s="246" t="s">
        <v>307</v>
      </c>
      <c r="C32" s="119">
        <f>SUM(C33:C35)</f>
        <v>14732</v>
      </c>
      <c r="D32" s="119">
        <f t="shared" ref="D32" si="49">SUM(D33:D35)</f>
        <v>14601</v>
      </c>
      <c r="E32" s="119">
        <f t="shared" ref="E32" si="50">SUM(E33:E35)</f>
        <v>14713</v>
      </c>
      <c r="F32" s="119">
        <f t="shared" ref="F32" si="51">SUM(F33:F35)</f>
        <v>14347</v>
      </c>
      <c r="G32" s="119">
        <f t="shared" ref="G32" si="52">SUM(G33:G35)</f>
        <v>14125</v>
      </c>
      <c r="H32" s="119">
        <f t="shared" ref="H32" si="53">SUM(H33:H35)</f>
        <v>15937</v>
      </c>
      <c r="I32" s="119">
        <f t="shared" ref="I32:J32" si="54">SUM(I33:I35)</f>
        <v>17713</v>
      </c>
      <c r="J32" s="119">
        <f t="shared" si="54"/>
        <v>19344</v>
      </c>
      <c r="K32" s="119">
        <f t="shared" ref="K32:L32" si="55">SUM(K33:K35)</f>
        <v>17025</v>
      </c>
      <c r="L32" s="119">
        <f t="shared" si="55"/>
        <v>18023</v>
      </c>
      <c r="M32" s="119">
        <f t="shared" ref="M32" si="56">SUM(M33:M35)</f>
        <v>11538</v>
      </c>
      <c r="N32" s="716">
        <f t="shared" si="0"/>
        <v>-36</v>
      </c>
    </row>
    <row r="33" spans="1:14" x14ac:dyDescent="0.2">
      <c r="A33" s="447"/>
      <c r="B33" s="449" t="s">
        <v>213</v>
      </c>
      <c r="C33" s="433">
        <f>阪神北!C186</f>
        <v>37</v>
      </c>
      <c r="D33" s="433">
        <f>阪神北!D186</f>
        <v>267</v>
      </c>
      <c r="E33" s="433">
        <f>阪神北!E186</f>
        <v>209</v>
      </c>
      <c r="F33" s="433">
        <f>阪神北!F186</f>
        <v>210</v>
      </c>
      <c r="G33" s="433">
        <f>阪神北!G186</f>
        <v>206</v>
      </c>
      <c r="H33" s="433">
        <f>阪神北!H186</f>
        <v>189</v>
      </c>
      <c r="I33" s="433">
        <f>阪神北!I186</f>
        <v>197</v>
      </c>
      <c r="J33" s="433">
        <f>阪神北!J186</f>
        <v>204</v>
      </c>
      <c r="K33" s="433">
        <f>阪神北!K186</f>
        <v>80</v>
      </c>
      <c r="L33" s="433">
        <f>阪神北!L186</f>
        <v>106</v>
      </c>
      <c r="M33" s="433">
        <f>阪神北!M186</f>
        <v>50</v>
      </c>
      <c r="N33" s="716">
        <f t="shared" si="0"/>
        <v>-52.8</v>
      </c>
    </row>
    <row r="34" spans="1:14" x14ac:dyDescent="0.2">
      <c r="A34" s="447"/>
      <c r="B34" s="449" t="s">
        <v>214</v>
      </c>
      <c r="C34" s="95">
        <f>阪神北!C228</f>
        <v>5227</v>
      </c>
      <c r="D34" s="95">
        <f>阪神北!D228</f>
        <v>5283</v>
      </c>
      <c r="E34" s="95">
        <f>阪神北!E228</f>
        <v>5371</v>
      </c>
      <c r="F34" s="95">
        <f>阪神北!F228</f>
        <v>5186</v>
      </c>
      <c r="G34" s="95">
        <f>阪神北!G228</f>
        <v>5129</v>
      </c>
      <c r="H34" s="95">
        <f>阪神北!H228</f>
        <v>5968</v>
      </c>
      <c r="I34" s="95">
        <f>阪神北!I228</f>
        <v>6923</v>
      </c>
      <c r="J34" s="95">
        <f>阪神北!J228</f>
        <v>7625</v>
      </c>
      <c r="K34" s="95">
        <f>阪神北!K228</f>
        <v>6610</v>
      </c>
      <c r="L34" s="95">
        <f>阪神北!L228</f>
        <v>7312</v>
      </c>
      <c r="M34" s="95">
        <f>阪神北!M228</f>
        <v>5549</v>
      </c>
      <c r="N34" s="716">
        <f t="shared" si="0"/>
        <v>-24.1</v>
      </c>
    </row>
    <row r="35" spans="1:14" x14ac:dyDescent="0.2">
      <c r="A35" s="448"/>
      <c r="B35" s="450" t="s">
        <v>215</v>
      </c>
      <c r="C35" s="97">
        <f>阪神北!C246</f>
        <v>9468</v>
      </c>
      <c r="D35" s="97">
        <f>阪神北!D246</f>
        <v>9051</v>
      </c>
      <c r="E35" s="97">
        <f>阪神北!E246</f>
        <v>9133</v>
      </c>
      <c r="F35" s="97">
        <f>阪神北!F246</f>
        <v>8951</v>
      </c>
      <c r="G35" s="97">
        <f>阪神北!G246</f>
        <v>8790</v>
      </c>
      <c r="H35" s="97">
        <f>阪神北!H246</f>
        <v>9780</v>
      </c>
      <c r="I35" s="97">
        <f>阪神北!I246</f>
        <v>10593</v>
      </c>
      <c r="J35" s="97">
        <f>阪神北!J246</f>
        <v>11515</v>
      </c>
      <c r="K35" s="97">
        <f>阪神北!K246</f>
        <v>10335</v>
      </c>
      <c r="L35" s="97">
        <f>阪神北!L246</f>
        <v>10605</v>
      </c>
      <c r="M35" s="97">
        <f>阪神北!M246</f>
        <v>5939</v>
      </c>
      <c r="N35" s="716">
        <f t="shared" si="0"/>
        <v>-44</v>
      </c>
    </row>
    <row r="36" spans="1:14" x14ac:dyDescent="0.2">
      <c r="A36" s="447" t="s">
        <v>170</v>
      </c>
      <c r="B36" s="246" t="s">
        <v>307</v>
      </c>
      <c r="C36" s="119">
        <f>SUM(C37:C39)</f>
        <v>20170</v>
      </c>
      <c r="D36" s="119">
        <f t="shared" ref="D36" si="57">SUM(D37:D39)</f>
        <v>18865</v>
      </c>
      <c r="E36" s="119">
        <f t="shared" ref="E36" si="58">SUM(E37:E39)</f>
        <v>20057</v>
      </c>
      <c r="F36" s="119">
        <f t="shared" ref="F36" si="59">SUM(F37:F39)</f>
        <v>19724</v>
      </c>
      <c r="G36" s="119">
        <f t="shared" ref="G36" si="60">SUM(G37:G39)</f>
        <v>19661</v>
      </c>
      <c r="H36" s="119">
        <f t="shared" ref="H36" si="61">SUM(H37:H39)</f>
        <v>21346</v>
      </c>
      <c r="I36" s="119">
        <f t="shared" ref="I36:J36" si="62">SUM(I37:I39)</f>
        <v>21980</v>
      </c>
      <c r="J36" s="119">
        <f t="shared" si="62"/>
        <v>21263</v>
      </c>
      <c r="K36" s="119">
        <f t="shared" ref="K36:L36" si="63">SUM(K37:K39)</f>
        <v>19756</v>
      </c>
      <c r="L36" s="119">
        <f t="shared" si="63"/>
        <v>24602</v>
      </c>
      <c r="M36" s="119">
        <f t="shared" ref="M36" si="64">SUM(M37:M39)</f>
        <v>23699</v>
      </c>
      <c r="N36" s="715">
        <f t="shared" si="0"/>
        <v>-3.7</v>
      </c>
    </row>
    <row r="37" spans="1:14" x14ac:dyDescent="0.2">
      <c r="A37" s="447"/>
      <c r="B37" s="449" t="s">
        <v>213</v>
      </c>
      <c r="C37" s="433">
        <f>阪神北!C194</f>
        <v>1101</v>
      </c>
      <c r="D37" s="433">
        <f>阪神北!D194</f>
        <v>1147</v>
      </c>
      <c r="E37" s="433">
        <f>阪神北!E194</f>
        <v>1353</v>
      </c>
      <c r="F37" s="433">
        <f>阪神北!F194</f>
        <v>1396</v>
      </c>
      <c r="G37" s="433">
        <f>阪神北!G194</f>
        <v>1495</v>
      </c>
      <c r="H37" s="433">
        <f>阪神北!H194</f>
        <v>1475</v>
      </c>
      <c r="I37" s="433">
        <f>阪神北!I194</f>
        <v>1419</v>
      </c>
      <c r="J37" s="433">
        <f>阪神北!J194</f>
        <v>1343</v>
      </c>
      <c r="K37" s="433">
        <f>阪神北!K194</f>
        <v>1351</v>
      </c>
      <c r="L37" s="433">
        <f>阪神北!L194</f>
        <v>1342</v>
      </c>
      <c r="M37" s="433">
        <f>阪神北!M194</f>
        <v>743</v>
      </c>
      <c r="N37" s="716">
        <f t="shared" si="0"/>
        <v>-44.6</v>
      </c>
    </row>
    <row r="38" spans="1:14" x14ac:dyDescent="0.2">
      <c r="A38" s="447"/>
      <c r="B38" s="449" t="s">
        <v>214</v>
      </c>
      <c r="C38" s="95">
        <f>阪神北!C231</f>
        <v>7458</v>
      </c>
      <c r="D38" s="95">
        <f>阪神北!D231</f>
        <v>7164</v>
      </c>
      <c r="E38" s="95">
        <f>阪神北!E231</f>
        <v>7492</v>
      </c>
      <c r="F38" s="95">
        <f>阪神北!F231</f>
        <v>7371</v>
      </c>
      <c r="G38" s="95">
        <f>阪神北!G231</f>
        <v>7426</v>
      </c>
      <c r="H38" s="95">
        <f>阪神北!H231</f>
        <v>8340</v>
      </c>
      <c r="I38" s="95">
        <f>阪神北!I231</f>
        <v>8999</v>
      </c>
      <c r="J38" s="95">
        <f>阪神北!J231</f>
        <v>8898</v>
      </c>
      <c r="K38" s="95">
        <f>阪神北!K231</f>
        <v>8397</v>
      </c>
      <c r="L38" s="95">
        <f>阪神北!L231</f>
        <v>10727</v>
      </c>
      <c r="M38" s="95">
        <f>阪神北!M231</f>
        <v>12110</v>
      </c>
      <c r="N38" s="716">
        <f t="shared" si="0"/>
        <v>12.9</v>
      </c>
    </row>
    <row r="39" spans="1:14" x14ac:dyDescent="0.2">
      <c r="A39" s="448"/>
      <c r="B39" s="450" t="s">
        <v>215</v>
      </c>
      <c r="C39" s="97">
        <f>阪神北!C249</f>
        <v>11611</v>
      </c>
      <c r="D39" s="97">
        <f>阪神北!D249</f>
        <v>10554</v>
      </c>
      <c r="E39" s="97">
        <f>阪神北!E249</f>
        <v>11212</v>
      </c>
      <c r="F39" s="97">
        <f>阪神北!F249</f>
        <v>10957</v>
      </c>
      <c r="G39" s="97">
        <f>阪神北!G249</f>
        <v>10740</v>
      </c>
      <c r="H39" s="97">
        <f>阪神北!H249</f>
        <v>11531</v>
      </c>
      <c r="I39" s="97">
        <f>阪神北!I249</f>
        <v>11562</v>
      </c>
      <c r="J39" s="97">
        <f>阪神北!J249</f>
        <v>11022</v>
      </c>
      <c r="K39" s="97">
        <f>阪神北!K249</f>
        <v>10008</v>
      </c>
      <c r="L39" s="97">
        <f>阪神北!L249</f>
        <v>12533</v>
      </c>
      <c r="M39" s="97">
        <f>阪神北!M249</f>
        <v>10846</v>
      </c>
      <c r="N39" s="717">
        <f t="shared" si="0"/>
        <v>-13.5</v>
      </c>
    </row>
    <row r="40" spans="1:14" x14ac:dyDescent="0.2">
      <c r="A40" s="447" t="s">
        <v>171</v>
      </c>
      <c r="B40" s="246" t="s">
        <v>307</v>
      </c>
      <c r="C40" s="119">
        <f>SUM(C41:C43)</f>
        <v>8574</v>
      </c>
      <c r="D40" s="119">
        <f t="shared" ref="D40" si="65">SUM(D41:D43)</f>
        <v>7443</v>
      </c>
      <c r="E40" s="119">
        <f t="shared" ref="E40" si="66">SUM(E41:E43)</f>
        <v>7465</v>
      </c>
      <c r="F40" s="119">
        <f t="shared" ref="F40" si="67">SUM(F41:F43)</f>
        <v>7559</v>
      </c>
      <c r="G40" s="119">
        <f t="shared" ref="G40" si="68">SUM(G41:G43)</f>
        <v>7977</v>
      </c>
      <c r="H40" s="119">
        <f t="shared" ref="H40" si="69">SUM(H41:H43)</f>
        <v>8999</v>
      </c>
      <c r="I40" s="119">
        <f t="shared" ref="I40:J40" si="70">SUM(I41:I43)</f>
        <v>9570</v>
      </c>
      <c r="J40" s="119">
        <f t="shared" si="70"/>
        <v>9477</v>
      </c>
      <c r="K40" s="119">
        <f t="shared" ref="K40:L40" si="71">SUM(K41:K43)</f>
        <v>8550</v>
      </c>
      <c r="L40" s="119">
        <f t="shared" si="71"/>
        <v>10027</v>
      </c>
      <c r="M40" s="119">
        <f t="shared" ref="M40" si="72">SUM(M41:M43)</f>
        <v>9089</v>
      </c>
      <c r="N40" s="716">
        <f t="shared" si="0"/>
        <v>-9.4</v>
      </c>
    </row>
    <row r="41" spans="1:14" x14ac:dyDescent="0.2">
      <c r="A41" s="447"/>
      <c r="B41" s="449" t="s">
        <v>213</v>
      </c>
      <c r="C41" s="433">
        <f>阪神北!C202</f>
        <v>192</v>
      </c>
      <c r="D41" s="433">
        <f>阪神北!D202</f>
        <v>340</v>
      </c>
      <c r="E41" s="433">
        <f>阪神北!E202</f>
        <v>237</v>
      </c>
      <c r="F41" s="433">
        <f>阪神北!F202</f>
        <v>256</v>
      </c>
      <c r="G41" s="433">
        <f>阪神北!G202</f>
        <v>248</v>
      </c>
      <c r="H41" s="433">
        <f>阪神北!H202</f>
        <v>237</v>
      </c>
      <c r="I41" s="433">
        <f>阪神北!I202</f>
        <v>224</v>
      </c>
      <c r="J41" s="433">
        <f>阪神北!J202</f>
        <v>254</v>
      </c>
      <c r="K41" s="433">
        <f>阪神北!K202</f>
        <v>245</v>
      </c>
      <c r="L41" s="433">
        <f>阪神北!L202</f>
        <v>283</v>
      </c>
      <c r="M41" s="433">
        <f>阪神北!M202</f>
        <v>88</v>
      </c>
      <c r="N41" s="716">
        <f t="shared" si="0"/>
        <v>-68.900000000000006</v>
      </c>
    </row>
    <row r="42" spans="1:14" x14ac:dyDescent="0.2">
      <c r="A42" s="447"/>
      <c r="B42" s="449" t="s">
        <v>214</v>
      </c>
      <c r="C42" s="433">
        <f>阪神北!C234</f>
        <v>3101</v>
      </c>
      <c r="D42" s="433">
        <f>阪神北!D234</f>
        <v>2706</v>
      </c>
      <c r="E42" s="433">
        <f>阪神北!E234</f>
        <v>2750</v>
      </c>
      <c r="F42" s="433">
        <f>阪神北!F234</f>
        <v>2767</v>
      </c>
      <c r="G42" s="433">
        <f>阪神北!G234</f>
        <v>2927</v>
      </c>
      <c r="H42" s="433">
        <f>阪神北!H234</f>
        <v>3404</v>
      </c>
      <c r="I42" s="433">
        <f>阪神北!I234</f>
        <v>3784</v>
      </c>
      <c r="J42" s="433">
        <f>阪神北!J234</f>
        <v>3793</v>
      </c>
      <c r="K42" s="433">
        <f>阪神北!K234</f>
        <v>3410</v>
      </c>
      <c r="L42" s="433">
        <f>阪神北!L234</f>
        <v>4159</v>
      </c>
      <c r="M42" s="433">
        <f>阪神北!M234</f>
        <v>4398</v>
      </c>
      <c r="N42" s="716">
        <f t="shared" si="0"/>
        <v>5.7</v>
      </c>
    </row>
    <row r="43" spans="1:14" x14ac:dyDescent="0.2">
      <c r="A43" s="447" t="s">
        <v>212</v>
      </c>
      <c r="B43" s="449" t="s">
        <v>215</v>
      </c>
      <c r="C43" s="433">
        <f>阪神北!C252</f>
        <v>5281</v>
      </c>
      <c r="D43" s="433">
        <f>阪神北!D252</f>
        <v>4397</v>
      </c>
      <c r="E43" s="433">
        <f>阪神北!E252</f>
        <v>4478</v>
      </c>
      <c r="F43" s="433">
        <f>阪神北!F252</f>
        <v>4536</v>
      </c>
      <c r="G43" s="433">
        <f>阪神北!G252</f>
        <v>4802</v>
      </c>
      <c r="H43" s="433">
        <f>阪神北!H252</f>
        <v>5358</v>
      </c>
      <c r="I43" s="433">
        <f>阪神北!I252</f>
        <v>5562</v>
      </c>
      <c r="J43" s="433">
        <f>阪神北!J252</f>
        <v>5430</v>
      </c>
      <c r="K43" s="433">
        <f>阪神北!K252</f>
        <v>4895</v>
      </c>
      <c r="L43" s="433">
        <f>阪神北!L252</f>
        <v>5585</v>
      </c>
      <c r="M43" s="433">
        <f>阪神北!M252</f>
        <v>4603</v>
      </c>
      <c r="N43" s="716">
        <f t="shared" si="0"/>
        <v>-17.600000000000001</v>
      </c>
    </row>
    <row r="44" spans="1:14" x14ac:dyDescent="0.2">
      <c r="A44" s="446" t="s">
        <v>172</v>
      </c>
      <c r="B44" s="243" t="s">
        <v>307</v>
      </c>
      <c r="C44" s="116">
        <f>SUM(C45:C47)</f>
        <v>39468</v>
      </c>
      <c r="D44" s="116">
        <f t="shared" ref="D44" si="73">SUM(D45:D47)</f>
        <v>37338</v>
      </c>
      <c r="E44" s="116">
        <f t="shared" ref="E44" si="74">SUM(E45:E47)</f>
        <v>37710</v>
      </c>
      <c r="F44" s="116">
        <f t="shared" ref="F44" si="75">SUM(F45:F47)</f>
        <v>37554</v>
      </c>
      <c r="G44" s="116">
        <f t="shared" ref="G44" si="76">SUM(G45:G47)</f>
        <v>38335</v>
      </c>
      <c r="H44" s="116">
        <f t="shared" ref="H44" si="77">SUM(H45:H47)</f>
        <v>42311</v>
      </c>
      <c r="I44" s="116">
        <f t="shared" ref="I44:J44" si="78">SUM(I45:I47)</f>
        <v>45406</v>
      </c>
      <c r="J44" s="116">
        <f t="shared" si="78"/>
        <v>50338</v>
      </c>
      <c r="K44" s="116">
        <f t="shared" ref="K44:L44" si="79">SUM(K45:K47)</f>
        <v>47699</v>
      </c>
      <c r="L44" s="116">
        <f t="shared" si="79"/>
        <v>53245</v>
      </c>
      <c r="M44" s="116">
        <f t="shared" ref="M44" si="80">SUM(M45:M47)</f>
        <v>40072</v>
      </c>
      <c r="N44" s="715">
        <f t="shared" si="0"/>
        <v>-24.7</v>
      </c>
    </row>
    <row r="45" spans="1:14" x14ac:dyDescent="0.2">
      <c r="A45" s="447"/>
      <c r="B45" s="449" t="s">
        <v>213</v>
      </c>
      <c r="C45" s="95">
        <f>東播磨!C169</f>
        <v>1832</v>
      </c>
      <c r="D45" s="95">
        <f>東播磨!D169</f>
        <v>1713</v>
      </c>
      <c r="E45" s="95">
        <f>東播磨!E169</f>
        <v>2451</v>
      </c>
      <c r="F45" s="95">
        <f>東播磨!F169</f>
        <v>2420</v>
      </c>
      <c r="G45" s="95">
        <f>東播磨!G169</f>
        <v>2557</v>
      </c>
      <c r="H45" s="95">
        <f>東播磨!H169</f>
        <v>2555</v>
      </c>
      <c r="I45" s="95">
        <f>東播磨!I169</f>
        <v>2583</v>
      </c>
      <c r="J45" s="95">
        <f>東播磨!J169</f>
        <v>2704</v>
      </c>
      <c r="K45" s="95">
        <f>東播磨!K169</f>
        <v>2965</v>
      </c>
      <c r="L45" s="95">
        <f>東播磨!L169</f>
        <v>2798</v>
      </c>
      <c r="M45" s="95">
        <f>東播磨!M169</f>
        <v>1660</v>
      </c>
      <c r="N45" s="716">
        <f t="shared" si="0"/>
        <v>-40.700000000000003</v>
      </c>
    </row>
    <row r="46" spans="1:14" x14ac:dyDescent="0.2">
      <c r="A46" s="447"/>
      <c r="B46" s="449" t="s">
        <v>214</v>
      </c>
      <c r="C46" s="95">
        <f>東播磨!C220</f>
        <v>13481</v>
      </c>
      <c r="D46" s="95">
        <f>東播磨!D220</f>
        <v>13263</v>
      </c>
      <c r="E46" s="95">
        <f>東播磨!E220</f>
        <v>12955</v>
      </c>
      <c r="F46" s="95">
        <f>東播磨!F220</f>
        <v>12999</v>
      </c>
      <c r="G46" s="95">
        <f>東播磨!G220</f>
        <v>13328</v>
      </c>
      <c r="H46" s="95">
        <f>東播磨!H220</f>
        <v>15144</v>
      </c>
      <c r="I46" s="95">
        <f>東播磨!I220</f>
        <v>16995</v>
      </c>
      <c r="J46" s="95">
        <f>東播磨!J220</f>
        <v>19087</v>
      </c>
      <c r="K46" s="95">
        <f>東播磨!K220</f>
        <v>17786</v>
      </c>
      <c r="L46" s="95">
        <f>東播磨!L220</f>
        <v>20774</v>
      </c>
      <c r="M46" s="95">
        <f>東播磨!M220</f>
        <v>18605</v>
      </c>
      <c r="N46" s="716">
        <f t="shared" si="0"/>
        <v>-10.4</v>
      </c>
    </row>
    <row r="47" spans="1:14" x14ac:dyDescent="0.2">
      <c r="A47" s="448"/>
      <c r="B47" s="450" t="s">
        <v>215</v>
      </c>
      <c r="C47" s="97">
        <f>東播磨!C238</f>
        <v>24155</v>
      </c>
      <c r="D47" s="97">
        <f>東播磨!D238</f>
        <v>22362</v>
      </c>
      <c r="E47" s="97">
        <f>東播磨!E238</f>
        <v>22304</v>
      </c>
      <c r="F47" s="97">
        <f>東播磨!F238</f>
        <v>22135</v>
      </c>
      <c r="G47" s="97">
        <f>東播磨!G238</f>
        <v>22450</v>
      </c>
      <c r="H47" s="97">
        <f>東播磨!H238</f>
        <v>24612</v>
      </c>
      <c r="I47" s="97">
        <f>東播磨!I238</f>
        <v>25828</v>
      </c>
      <c r="J47" s="97">
        <f>東播磨!J238</f>
        <v>28547</v>
      </c>
      <c r="K47" s="97">
        <f>東播磨!K238</f>
        <v>26948</v>
      </c>
      <c r="L47" s="97">
        <f>東播磨!L238</f>
        <v>29673</v>
      </c>
      <c r="M47" s="97">
        <f>東播磨!M238</f>
        <v>19807</v>
      </c>
      <c r="N47" s="717">
        <f t="shared" si="0"/>
        <v>-33.200000000000003</v>
      </c>
    </row>
    <row r="48" spans="1:14" x14ac:dyDescent="0.2">
      <c r="A48" s="447" t="s">
        <v>173</v>
      </c>
      <c r="B48" s="246" t="s">
        <v>307</v>
      </c>
      <c r="C48" s="117">
        <f>SUM(C49:C51)</f>
        <v>17940</v>
      </c>
      <c r="D48" s="117">
        <f t="shared" ref="D48" si="81">SUM(D49:D51)</f>
        <v>17434</v>
      </c>
      <c r="E48" s="117">
        <f t="shared" ref="E48" si="82">SUM(E49:E51)</f>
        <v>18013</v>
      </c>
      <c r="F48" s="117">
        <f t="shared" ref="F48" si="83">SUM(F49:F51)</f>
        <v>17199</v>
      </c>
      <c r="G48" s="117">
        <f t="shared" ref="G48" si="84">SUM(G49:G51)</f>
        <v>16515</v>
      </c>
      <c r="H48" s="117">
        <f t="shared" ref="H48" si="85">SUM(H49:H51)</f>
        <v>18326</v>
      </c>
      <c r="I48" s="117">
        <f t="shared" ref="I48:J48" si="86">SUM(I49:I51)</f>
        <v>20002</v>
      </c>
      <c r="J48" s="117">
        <f t="shared" si="86"/>
        <v>19735</v>
      </c>
      <c r="K48" s="117">
        <f t="shared" ref="K48:L48" si="87">SUM(K49:K51)</f>
        <v>18926</v>
      </c>
      <c r="L48" s="117">
        <f t="shared" si="87"/>
        <v>19774</v>
      </c>
      <c r="M48" s="117">
        <f t="shared" ref="M48" si="88">SUM(M49:M51)</f>
        <v>15006</v>
      </c>
      <c r="N48" s="716">
        <f t="shared" si="0"/>
        <v>-24.1</v>
      </c>
    </row>
    <row r="49" spans="1:14" x14ac:dyDescent="0.2">
      <c r="A49" s="447"/>
      <c r="B49" s="449" t="s">
        <v>213</v>
      </c>
      <c r="C49" s="95">
        <f>東播磨!C177</f>
        <v>862</v>
      </c>
      <c r="D49" s="95">
        <f>東播磨!D177</f>
        <v>818</v>
      </c>
      <c r="E49" s="95">
        <f>東播磨!E177</f>
        <v>1029</v>
      </c>
      <c r="F49" s="95">
        <f>東播磨!F177</f>
        <v>900</v>
      </c>
      <c r="G49" s="95">
        <f>東播磨!G177</f>
        <v>931</v>
      </c>
      <c r="H49" s="95">
        <f>東播磨!H177</f>
        <v>962</v>
      </c>
      <c r="I49" s="95">
        <f>東播磨!I177</f>
        <v>1018</v>
      </c>
      <c r="J49" s="95">
        <f>東播磨!J177</f>
        <v>1048</v>
      </c>
      <c r="K49" s="95">
        <f>東播磨!K177</f>
        <v>890</v>
      </c>
      <c r="L49" s="95">
        <f>東播磨!L177</f>
        <v>1028</v>
      </c>
      <c r="M49" s="95">
        <f>東播磨!M177</f>
        <v>635</v>
      </c>
      <c r="N49" s="716">
        <f t="shared" si="0"/>
        <v>-38.200000000000003</v>
      </c>
    </row>
    <row r="50" spans="1:14" x14ac:dyDescent="0.2">
      <c r="A50" s="447"/>
      <c r="B50" s="449" t="s">
        <v>214</v>
      </c>
      <c r="C50" s="95">
        <f>東播磨!C223</f>
        <v>6134</v>
      </c>
      <c r="D50" s="95">
        <f>東播磨!D223</f>
        <v>6196</v>
      </c>
      <c r="E50" s="95">
        <f>東播磨!E223</f>
        <v>6184</v>
      </c>
      <c r="F50" s="95">
        <f>東播磨!F223</f>
        <v>5927</v>
      </c>
      <c r="G50" s="95">
        <f>東播磨!G223</f>
        <v>5719</v>
      </c>
      <c r="H50" s="95">
        <f>東播磨!H223</f>
        <v>6531</v>
      </c>
      <c r="I50" s="95">
        <f>東播磨!I223</f>
        <v>7464</v>
      </c>
      <c r="J50" s="95">
        <f>東播磨!J223</f>
        <v>7491</v>
      </c>
      <c r="K50" s="95">
        <f>東播磨!K223</f>
        <v>6943</v>
      </c>
      <c r="L50" s="95">
        <f>東播磨!L223</f>
        <v>7704</v>
      </c>
      <c r="M50" s="95">
        <f>東播磨!M223</f>
        <v>7016</v>
      </c>
      <c r="N50" s="716">
        <f t="shared" si="0"/>
        <v>-8.9</v>
      </c>
    </row>
    <row r="51" spans="1:14" x14ac:dyDescent="0.2">
      <c r="A51" s="448"/>
      <c r="B51" s="450" t="s">
        <v>215</v>
      </c>
      <c r="C51" s="97">
        <f>東播磨!C241</f>
        <v>10944</v>
      </c>
      <c r="D51" s="97">
        <f>東播磨!D241</f>
        <v>10420</v>
      </c>
      <c r="E51" s="97">
        <f>東播磨!E241</f>
        <v>10800</v>
      </c>
      <c r="F51" s="97">
        <f>東播磨!F241</f>
        <v>10372</v>
      </c>
      <c r="G51" s="97">
        <f>東播磨!G241</f>
        <v>9865</v>
      </c>
      <c r="H51" s="97">
        <f>東播磨!H241</f>
        <v>10833</v>
      </c>
      <c r="I51" s="97">
        <f>東播磨!I241</f>
        <v>11520</v>
      </c>
      <c r="J51" s="97">
        <f>東播磨!J241</f>
        <v>11196</v>
      </c>
      <c r="K51" s="97">
        <f>東播磨!K241</f>
        <v>11093</v>
      </c>
      <c r="L51" s="97">
        <f>東播磨!L241</f>
        <v>11042</v>
      </c>
      <c r="M51" s="97">
        <f>東播磨!M241</f>
        <v>7355</v>
      </c>
      <c r="N51" s="716">
        <f t="shared" si="0"/>
        <v>-33.4</v>
      </c>
    </row>
    <row r="52" spans="1:14" x14ac:dyDescent="0.2">
      <c r="A52" s="447" t="s">
        <v>174</v>
      </c>
      <c r="B52" s="246" t="s">
        <v>307</v>
      </c>
      <c r="C52" s="117">
        <f>SUM(C53:C55)</f>
        <v>9172</v>
      </c>
      <c r="D52" s="117">
        <f t="shared" ref="D52" si="89">SUM(D53:D55)</f>
        <v>8916</v>
      </c>
      <c r="E52" s="117">
        <f t="shared" ref="E52" si="90">SUM(E53:E55)</f>
        <v>8880</v>
      </c>
      <c r="F52" s="117">
        <f t="shared" ref="F52" si="91">SUM(F53:F55)</f>
        <v>8787</v>
      </c>
      <c r="G52" s="117">
        <f t="shared" ref="G52" si="92">SUM(G53:G55)</f>
        <v>7809</v>
      </c>
      <c r="H52" s="117">
        <f t="shared" ref="H52" si="93">SUM(H53:H55)</f>
        <v>8059</v>
      </c>
      <c r="I52" s="117">
        <f t="shared" ref="I52:J52" si="94">SUM(I53:I55)</f>
        <v>8813</v>
      </c>
      <c r="J52" s="117">
        <f t="shared" si="94"/>
        <v>9140</v>
      </c>
      <c r="K52" s="117">
        <f t="shared" ref="K52:L52" si="95">SUM(K53:K55)</f>
        <v>9251</v>
      </c>
      <c r="L52" s="117">
        <f t="shared" si="95"/>
        <v>11416</v>
      </c>
      <c r="M52" s="117">
        <f t="shared" ref="M52" si="96">SUM(M53:M55)</f>
        <v>10617</v>
      </c>
      <c r="N52" s="715">
        <f t="shared" si="0"/>
        <v>-7</v>
      </c>
    </row>
    <row r="53" spans="1:14" x14ac:dyDescent="0.2">
      <c r="A53" s="447"/>
      <c r="B53" s="449" t="s">
        <v>213</v>
      </c>
      <c r="C53" s="95">
        <f>東播磨!C185</f>
        <v>610</v>
      </c>
      <c r="D53" s="95">
        <f>東播磨!D185</f>
        <v>593</v>
      </c>
      <c r="E53" s="95">
        <f>東播磨!E185</f>
        <v>682</v>
      </c>
      <c r="F53" s="95">
        <f>東播磨!F185</f>
        <v>483</v>
      </c>
      <c r="G53" s="95">
        <f>東播磨!G185</f>
        <v>435</v>
      </c>
      <c r="H53" s="95">
        <f>東播磨!H185</f>
        <v>448</v>
      </c>
      <c r="I53" s="95">
        <f>東播磨!I185</f>
        <v>431</v>
      </c>
      <c r="J53" s="95">
        <f>東播磨!J185</f>
        <v>468</v>
      </c>
      <c r="K53" s="95">
        <f>東播磨!K185</f>
        <v>523</v>
      </c>
      <c r="L53" s="95">
        <f>東播磨!L185</f>
        <v>758</v>
      </c>
      <c r="M53" s="95">
        <f>東播磨!M185</f>
        <v>578</v>
      </c>
      <c r="N53" s="716">
        <f t="shared" si="0"/>
        <v>-23.7</v>
      </c>
    </row>
    <row r="54" spans="1:14" x14ac:dyDescent="0.2">
      <c r="A54" s="447"/>
      <c r="B54" s="449" t="s">
        <v>214</v>
      </c>
      <c r="C54" s="95">
        <f>東播磨!C226</f>
        <v>3162</v>
      </c>
      <c r="D54" s="95">
        <f>東播磨!D226</f>
        <v>3191</v>
      </c>
      <c r="E54" s="95">
        <f>東播磨!E226</f>
        <v>3052</v>
      </c>
      <c r="F54" s="95">
        <f>東播磨!F226</f>
        <v>3031</v>
      </c>
      <c r="G54" s="95">
        <f>東播磨!G226</f>
        <v>2702</v>
      </c>
      <c r="H54" s="95">
        <f>東播磨!H226</f>
        <v>2875</v>
      </c>
      <c r="I54" s="95">
        <f>東播磨!I226</f>
        <v>3282</v>
      </c>
      <c r="J54" s="95">
        <f>東播磨!J226</f>
        <v>3462</v>
      </c>
      <c r="K54" s="95">
        <f>東播磨!K226</f>
        <v>3390</v>
      </c>
      <c r="L54" s="95">
        <f>東播磨!L226</f>
        <v>4472</v>
      </c>
      <c r="M54" s="95">
        <f>東播磨!M226</f>
        <v>4994</v>
      </c>
      <c r="N54" s="716">
        <f t="shared" si="0"/>
        <v>11.7</v>
      </c>
    </row>
    <row r="55" spans="1:14" x14ac:dyDescent="0.2">
      <c r="A55" s="448"/>
      <c r="B55" s="450" t="s">
        <v>215</v>
      </c>
      <c r="C55" s="97">
        <f>東播磨!C244</f>
        <v>5400</v>
      </c>
      <c r="D55" s="97">
        <f>東播磨!D244</f>
        <v>5132</v>
      </c>
      <c r="E55" s="97">
        <f>東播磨!E244</f>
        <v>5146</v>
      </c>
      <c r="F55" s="97">
        <f>東播磨!F244</f>
        <v>5273</v>
      </c>
      <c r="G55" s="97">
        <f>東播磨!G244</f>
        <v>4672</v>
      </c>
      <c r="H55" s="97">
        <f>東播磨!H244</f>
        <v>4736</v>
      </c>
      <c r="I55" s="97">
        <f>東播磨!I244</f>
        <v>5100</v>
      </c>
      <c r="J55" s="97">
        <f>東播磨!J244</f>
        <v>5210</v>
      </c>
      <c r="K55" s="97">
        <f>東播磨!K244</f>
        <v>5338</v>
      </c>
      <c r="L55" s="97">
        <f>東播磨!L244</f>
        <v>6186</v>
      </c>
      <c r="M55" s="97">
        <f>東播磨!M244</f>
        <v>5045</v>
      </c>
      <c r="N55" s="717">
        <f t="shared" si="0"/>
        <v>-18.399999999999999</v>
      </c>
    </row>
    <row r="56" spans="1:14" x14ac:dyDescent="0.2">
      <c r="A56" s="447" t="s">
        <v>175</v>
      </c>
      <c r="B56" s="246" t="s">
        <v>307</v>
      </c>
      <c r="C56" s="117">
        <f>SUM(C57:C59)</f>
        <v>926</v>
      </c>
      <c r="D56" s="117">
        <f t="shared" ref="D56" si="97">SUM(D57:D59)</f>
        <v>759</v>
      </c>
      <c r="E56" s="117">
        <f t="shared" ref="E56" si="98">SUM(E57:E59)</f>
        <v>822</v>
      </c>
      <c r="F56" s="117">
        <f t="shared" ref="F56" si="99">SUM(F57:F59)</f>
        <v>813</v>
      </c>
      <c r="G56" s="117">
        <f t="shared" ref="G56" si="100">SUM(G57:G59)</f>
        <v>783</v>
      </c>
      <c r="H56" s="117">
        <f t="shared" ref="H56" si="101">SUM(H57:H59)</f>
        <v>839</v>
      </c>
      <c r="I56" s="117">
        <f t="shared" ref="I56:J56" si="102">SUM(I57:I59)</f>
        <v>938</v>
      </c>
      <c r="J56" s="117">
        <f t="shared" si="102"/>
        <v>918</v>
      </c>
      <c r="K56" s="117">
        <f t="shared" ref="K56:L56" si="103">SUM(K57:K59)</f>
        <v>889</v>
      </c>
      <c r="L56" s="117">
        <f t="shared" si="103"/>
        <v>898</v>
      </c>
      <c r="M56" s="117">
        <f t="shared" ref="M56" si="104">SUM(M57:M59)</f>
        <v>811</v>
      </c>
      <c r="N56" s="716">
        <f t="shared" si="0"/>
        <v>-9.6999999999999993</v>
      </c>
    </row>
    <row r="57" spans="1:14" x14ac:dyDescent="0.2">
      <c r="A57" s="447"/>
      <c r="B57" s="449" t="s">
        <v>213</v>
      </c>
      <c r="C57" s="95">
        <f>東播磨!C193</f>
        <v>0</v>
      </c>
      <c r="D57" s="95">
        <f>東播磨!D193</f>
        <v>0</v>
      </c>
      <c r="E57" s="95">
        <f>東播磨!E193</f>
        <v>0</v>
      </c>
      <c r="F57" s="95">
        <f>東播磨!F193</f>
        <v>0</v>
      </c>
      <c r="G57" s="95">
        <f>東播磨!G193</f>
        <v>0</v>
      </c>
      <c r="H57" s="95">
        <f>東播磨!H193</f>
        <v>0</v>
      </c>
      <c r="I57" s="95">
        <f>東播磨!I193</f>
        <v>0</v>
      </c>
      <c r="J57" s="95">
        <f>東播磨!J193</f>
        <v>0</v>
      </c>
      <c r="K57" s="95">
        <f>東播磨!K193</f>
        <v>0</v>
      </c>
      <c r="L57" s="95">
        <f>東播磨!L193</f>
        <v>0</v>
      </c>
      <c r="M57" s="95">
        <f>東播磨!M193</f>
        <v>0</v>
      </c>
      <c r="N57" s="718">
        <v>0</v>
      </c>
    </row>
    <row r="58" spans="1:14" x14ac:dyDescent="0.2">
      <c r="A58" s="447"/>
      <c r="B58" s="449" t="s">
        <v>214</v>
      </c>
      <c r="C58" s="95">
        <f>東播磨!C229</f>
        <v>307</v>
      </c>
      <c r="D58" s="95">
        <f>東播磨!D229</f>
        <v>262</v>
      </c>
      <c r="E58" s="95">
        <f>東播磨!E229</f>
        <v>279</v>
      </c>
      <c r="F58" s="95">
        <f>東播磨!F229</f>
        <v>275</v>
      </c>
      <c r="G58" s="95">
        <f>東播磨!G229</f>
        <v>265</v>
      </c>
      <c r="H58" s="95">
        <f>東播磨!H229</f>
        <v>291</v>
      </c>
      <c r="I58" s="95">
        <f>東播磨!I229</f>
        <v>339</v>
      </c>
      <c r="J58" s="95">
        <f>東播磨!J229</f>
        <v>333</v>
      </c>
      <c r="K58" s="95">
        <f>東播磨!K229</f>
        <v>309</v>
      </c>
      <c r="L58" s="95">
        <f>東播磨!L229</f>
        <v>327</v>
      </c>
      <c r="M58" s="95">
        <f>東播磨!M229</f>
        <v>344</v>
      </c>
      <c r="N58" s="716">
        <f t="shared" si="0"/>
        <v>5.2</v>
      </c>
    </row>
    <row r="59" spans="1:14" x14ac:dyDescent="0.2">
      <c r="A59" s="448"/>
      <c r="B59" s="450" t="s">
        <v>215</v>
      </c>
      <c r="C59" s="97">
        <f>東播磨!C247</f>
        <v>619</v>
      </c>
      <c r="D59" s="97">
        <f>東播磨!D247</f>
        <v>497</v>
      </c>
      <c r="E59" s="97">
        <f>東播磨!E247</f>
        <v>543</v>
      </c>
      <c r="F59" s="97">
        <f>東播磨!F247</f>
        <v>538</v>
      </c>
      <c r="G59" s="97">
        <f>東播磨!G247</f>
        <v>518</v>
      </c>
      <c r="H59" s="97">
        <f>東播磨!H247</f>
        <v>548</v>
      </c>
      <c r="I59" s="97">
        <f>東播磨!I247</f>
        <v>599</v>
      </c>
      <c r="J59" s="97">
        <f>東播磨!J247</f>
        <v>585</v>
      </c>
      <c r="K59" s="97">
        <f>東播磨!K247</f>
        <v>580</v>
      </c>
      <c r="L59" s="97">
        <f>東播磨!L247</f>
        <v>571</v>
      </c>
      <c r="M59" s="97">
        <f>東播磨!M247</f>
        <v>467</v>
      </c>
      <c r="N59" s="716">
        <f t="shared" si="0"/>
        <v>-18.2</v>
      </c>
    </row>
    <row r="60" spans="1:14" x14ac:dyDescent="0.2">
      <c r="A60" s="447" t="s">
        <v>176</v>
      </c>
      <c r="B60" s="246" t="s">
        <v>307</v>
      </c>
      <c r="C60" s="117">
        <f>SUM(C61:C63)</f>
        <v>3351</v>
      </c>
      <c r="D60" s="117">
        <f t="shared" ref="D60" si="105">SUM(D61:D63)</f>
        <v>2676</v>
      </c>
      <c r="E60" s="117">
        <f t="shared" ref="E60" si="106">SUM(E61:E63)</f>
        <v>3132</v>
      </c>
      <c r="F60" s="117">
        <f t="shared" ref="F60" si="107">SUM(F61:F63)</f>
        <v>3403</v>
      </c>
      <c r="G60" s="117">
        <f t="shared" ref="G60" si="108">SUM(G61:G63)</f>
        <v>2887</v>
      </c>
      <c r="H60" s="117">
        <f t="shared" ref="H60" si="109">SUM(H61:H63)</f>
        <v>2910</v>
      </c>
      <c r="I60" s="117">
        <f t="shared" ref="I60:J60" si="110">SUM(I61:I63)</f>
        <v>3022</v>
      </c>
      <c r="J60" s="117">
        <f t="shared" si="110"/>
        <v>2758</v>
      </c>
      <c r="K60" s="117">
        <f t="shared" ref="K60:L60" si="111">SUM(K61:K63)</f>
        <v>2634</v>
      </c>
      <c r="L60" s="117">
        <f t="shared" si="111"/>
        <v>2847</v>
      </c>
      <c r="M60" s="117">
        <f t="shared" ref="M60" si="112">SUM(M61:M63)</f>
        <v>1681</v>
      </c>
      <c r="N60" s="715">
        <f t="shared" si="0"/>
        <v>-41</v>
      </c>
    </row>
    <row r="61" spans="1:14" x14ac:dyDescent="0.2">
      <c r="A61" s="447"/>
      <c r="B61" s="449" t="s">
        <v>213</v>
      </c>
      <c r="C61" s="95">
        <f>東播磨!C201</f>
        <v>0</v>
      </c>
      <c r="D61" s="95">
        <f>東播磨!D201</f>
        <v>0</v>
      </c>
      <c r="E61" s="95">
        <f>東播磨!E201</f>
        <v>0</v>
      </c>
      <c r="F61" s="95">
        <f>東播磨!F201</f>
        <v>0</v>
      </c>
      <c r="G61" s="95">
        <f>東播磨!G201</f>
        <v>0</v>
      </c>
      <c r="H61" s="95">
        <f>東播磨!H201</f>
        <v>0</v>
      </c>
      <c r="I61" s="95">
        <f>東播磨!I201</f>
        <v>0</v>
      </c>
      <c r="J61" s="95">
        <f>東播磨!J201</f>
        <v>0</v>
      </c>
      <c r="K61" s="95">
        <f>東播磨!K201</f>
        <v>0</v>
      </c>
      <c r="L61" s="95">
        <f>東播磨!L201</f>
        <v>0</v>
      </c>
      <c r="M61" s="95">
        <f>東播磨!M201</f>
        <v>0</v>
      </c>
      <c r="N61" s="718">
        <v>0</v>
      </c>
    </row>
    <row r="62" spans="1:14" x14ac:dyDescent="0.2">
      <c r="A62" s="447"/>
      <c r="B62" s="449" t="s">
        <v>214</v>
      </c>
      <c r="C62" s="95">
        <f>東播磨!C232</f>
        <v>1112</v>
      </c>
      <c r="D62" s="95">
        <f>東播磨!D232</f>
        <v>925</v>
      </c>
      <c r="E62" s="95">
        <f>東播磨!E232</f>
        <v>1062</v>
      </c>
      <c r="F62" s="95">
        <f>東播磨!F232</f>
        <v>1151</v>
      </c>
      <c r="G62" s="95">
        <f>東播磨!G232</f>
        <v>976</v>
      </c>
      <c r="H62" s="95">
        <f>東播磨!H232</f>
        <v>1010</v>
      </c>
      <c r="I62" s="95">
        <f>東播磨!I232</f>
        <v>1091</v>
      </c>
      <c r="J62" s="95">
        <f>東播磨!J232</f>
        <v>1001</v>
      </c>
      <c r="K62" s="95">
        <f>東播磨!K232</f>
        <v>915</v>
      </c>
      <c r="L62" s="95">
        <f>東播磨!L232</f>
        <v>1037</v>
      </c>
      <c r="M62" s="95">
        <f>東播磨!M232</f>
        <v>714</v>
      </c>
      <c r="N62" s="716">
        <f t="shared" si="0"/>
        <v>-31.1</v>
      </c>
    </row>
    <row r="63" spans="1:14" x14ac:dyDescent="0.2">
      <c r="A63" s="448" t="s">
        <v>212</v>
      </c>
      <c r="B63" s="450" t="s">
        <v>215</v>
      </c>
      <c r="C63" s="97">
        <f>東播磨!C250</f>
        <v>2239</v>
      </c>
      <c r="D63" s="97">
        <f>東播磨!D250</f>
        <v>1751</v>
      </c>
      <c r="E63" s="97">
        <f>東播磨!E250</f>
        <v>2070</v>
      </c>
      <c r="F63" s="97">
        <f>東播磨!F250</f>
        <v>2252</v>
      </c>
      <c r="G63" s="97">
        <f>東播磨!G250</f>
        <v>1911</v>
      </c>
      <c r="H63" s="97">
        <f>東播磨!H250</f>
        <v>1900</v>
      </c>
      <c r="I63" s="97">
        <f>東播磨!I250</f>
        <v>1931</v>
      </c>
      <c r="J63" s="97">
        <f>東播磨!J250</f>
        <v>1757</v>
      </c>
      <c r="K63" s="97">
        <f>東播磨!K250</f>
        <v>1719</v>
      </c>
      <c r="L63" s="97">
        <f>東播磨!L250</f>
        <v>1810</v>
      </c>
      <c r="M63" s="97">
        <f>東播磨!M250</f>
        <v>967</v>
      </c>
      <c r="N63" s="717">
        <f t="shared" si="0"/>
        <v>-46.6</v>
      </c>
    </row>
    <row r="64" spans="1:14" x14ac:dyDescent="0.2">
      <c r="A64" s="447" t="s">
        <v>177</v>
      </c>
      <c r="B64" s="246" t="s">
        <v>307</v>
      </c>
      <c r="C64" s="117">
        <f>SUM(C65:C67)</f>
        <v>11872</v>
      </c>
      <c r="D64" s="117">
        <f t="shared" ref="D64" si="113">SUM(D65:D67)</f>
        <v>11835</v>
      </c>
      <c r="E64" s="117">
        <f t="shared" ref="E64" si="114">SUM(E65:E67)</f>
        <v>11862</v>
      </c>
      <c r="F64" s="117">
        <f t="shared" ref="F64" si="115">SUM(F65:F67)</f>
        <v>11452</v>
      </c>
      <c r="G64" s="117">
        <f t="shared" ref="G64" si="116">SUM(G65:G67)</f>
        <v>11018</v>
      </c>
      <c r="H64" s="117">
        <f t="shared" ref="H64" si="117">SUM(H65:H67)</f>
        <v>13329</v>
      </c>
      <c r="I64" s="117">
        <f t="shared" ref="I64:J64" si="118">SUM(I65:I67)</f>
        <v>13670</v>
      </c>
      <c r="J64" s="117">
        <f t="shared" si="118"/>
        <v>13183</v>
      </c>
      <c r="K64" s="117">
        <f t="shared" ref="K64:L64" si="119">SUM(K65:K67)</f>
        <v>13003</v>
      </c>
      <c r="L64" s="117">
        <f t="shared" si="119"/>
        <v>12859</v>
      </c>
      <c r="M64" s="117">
        <f t="shared" ref="M64" si="120">SUM(M65:M67)</f>
        <v>9290</v>
      </c>
      <c r="N64" s="716">
        <f t="shared" si="0"/>
        <v>-27.8</v>
      </c>
    </row>
    <row r="65" spans="1:14" x14ac:dyDescent="0.2">
      <c r="A65" s="447"/>
      <c r="B65" s="449" t="s">
        <v>213</v>
      </c>
      <c r="C65" s="95">
        <f>北播磨!C178</f>
        <v>582</v>
      </c>
      <c r="D65" s="95">
        <f>北播磨!D178</f>
        <v>568</v>
      </c>
      <c r="E65" s="95">
        <f>北播磨!E178</f>
        <v>727</v>
      </c>
      <c r="F65" s="95">
        <f>北播磨!F178</f>
        <v>691</v>
      </c>
      <c r="G65" s="95">
        <f>北播磨!G178</f>
        <v>694</v>
      </c>
      <c r="H65" s="95">
        <f>北播磨!H178</f>
        <v>823</v>
      </c>
      <c r="I65" s="95">
        <f>北播磨!I178</f>
        <v>861</v>
      </c>
      <c r="J65" s="95">
        <f>北播磨!J178</f>
        <v>845</v>
      </c>
      <c r="K65" s="95">
        <f>北播磨!K178</f>
        <v>794</v>
      </c>
      <c r="L65" s="95">
        <f>北播磨!L178</f>
        <v>955</v>
      </c>
      <c r="M65" s="95">
        <f>北播磨!M178</f>
        <v>610</v>
      </c>
      <c r="N65" s="716">
        <f t="shared" si="0"/>
        <v>-36.1</v>
      </c>
    </row>
    <row r="66" spans="1:14" x14ac:dyDescent="0.2">
      <c r="A66" s="447"/>
      <c r="B66" s="449" t="s">
        <v>214</v>
      </c>
      <c r="C66" s="95">
        <f>北播磨!C237</f>
        <v>4363</v>
      </c>
      <c r="D66" s="95">
        <f>北播磨!D237</f>
        <v>4420</v>
      </c>
      <c r="E66" s="95">
        <f>北播磨!E237</f>
        <v>4289</v>
      </c>
      <c r="F66" s="95">
        <f>北播磨!F237</f>
        <v>4108</v>
      </c>
      <c r="G66" s="95">
        <f>北播磨!G237</f>
        <v>3828</v>
      </c>
      <c r="H66" s="95">
        <f>北播磨!H237</f>
        <v>4755</v>
      </c>
      <c r="I66" s="95">
        <f>北播磨!I237</f>
        <v>4819</v>
      </c>
      <c r="J66" s="95">
        <f>北播磨!J237</f>
        <v>4591</v>
      </c>
      <c r="K66" s="95">
        <f>北播磨!K237</f>
        <v>4363</v>
      </c>
      <c r="L66" s="95">
        <f>北播磨!L237</f>
        <v>4299</v>
      </c>
      <c r="M66" s="95">
        <f>北播磨!M237</f>
        <v>2743</v>
      </c>
      <c r="N66" s="716">
        <f t="shared" si="0"/>
        <v>-36.200000000000003</v>
      </c>
    </row>
    <row r="67" spans="1:14" x14ac:dyDescent="0.2">
      <c r="A67" s="448"/>
      <c r="B67" s="450" t="s">
        <v>215</v>
      </c>
      <c r="C67" s="97">
        <f>北播磨!C258</f>
        <v>6927</v>
      </c>
      <c r="D67" s="97">
        <f>北播磨!D258</f>
        <v>6847</v>
      </c>
      <c r="E67" s="97">
        <f>北播磨!E258</f>
        <v>6846</v>
      </c>
      <c r="F67" s="97">
        <f>北播磨!F258</f>
        <v>6653</v>
      </c>
      <c r="G67" s="97">
        <f>北播磨!G258</f>
        <v>6496</v>
      </c>
      <c r="H67" s="97">
        <f>北播磨!H258</f>
        <v>7751</v>
      </c>
      <c r="I67" s="97">
        <f>北播磨!I258</f>
        <v>7990</v>
      </c>
      <c r="J67" s="97">
        <f>北播磨!J258</f>
        <v>7747</v>
      </c>
      <c r="K67" s="97">
        <f>北播磨!K258</f>
        <v>7846</v>
      </c>
      <c r="L67" s="97">
        <f>北播磨!L258</f>
        <v>7605</v>
      </c>
      <c r="M67" s="97">
        <f>北播磨!M258</f>
        <v>5937</v>
      </c>
      <c r="N67" s="716">
        <f t="shared" si="0"/>
        <v>-21.9</v>
      </c>
    </row>
    <row r="68" spans="1:14" x14ac:dyDescent="0.2">
      <c r="A68" s="447" t="s">
        <v>178</v>
      </c>
      <c r="B68" s="246" t="s">
        <v>307</v>
      </c>
      <c r="C68" s="117">
        <f>SUM(C69:C71)</f>
        <v>46042</v>
      </c>
      <c r="D68" s="117">
        <f t="shared" ref="D68" si="121">SUM(D69:D71)</f>
        <v>44290</v>
      </c>
      <c r="E68" s="117">
        <f t="shared" ref="E68" si="122">SUM(E69:E71)</f>
        <v>46651</v>
      </c>
      <c r="F68" s="117">
        <f t="shared" ref="F68" si="123">SUM(F69:F71)</f>
        <v>46845</v>
      </c>
      <c r="G68" s="117">
        <f t="shared" ref="G68" si="124">SUM(G69:G71)</f>
        <v>42274</v>
      </c>
      <c r="H68" s="117">
        <f t="shared" ref="H68" si="125">SUM(H69:H71)</f>
        <v>43196</v>
      </c>
      <c r="I68" s="117">
        <f t="shared" ref="I68:J68" si="126">SUM(I69:I71)</f>
        <v>43705</v>
      </c>
      <c r="J68" s="117">
        <f t="shared" si="126"/>
        <v>49279</v>
      </c>
      <c r="K68" s="117">
        <f t="shared" ref="K68:L68" si="127">SUM(K69:K71)</f>
        <v>46423</v>
      </c>
      <c r="L68" s="117">
        <f t="shared" si="127"/>
        <v>45616</v>
      </c>
      <c r="M68" s="117">
        <f t="shared" ref="M68" si="128">SUM(M69:M71)</f>
        <v>36803</v>
      </c>
      <c r="N68" s="715">
        <f t="shared" si="0"/>
        <v>-19.3</v>
      </c>
    </row>
    <row r="69" spans="1:14" x14ac:dyDescent="0.2">
      <c r="A69" s="447"/>
      <c r="B69" s="449" t="s">
        <v>213</v>
      </c>
      <c r="C69" s="95">
        <f>北播磨!C186</f>
        <v>834</v>
      </c>
      <c r="D69" s="95">
        <f>北播磨!D186</f>
        <v>733</v>
      </c>
      <c r="E69" s="95">
        <f>北播磨!E186</f>
        <v>753</v>
      </c>
      <c r="F69" s="95">
        <f>北播磨!F186</f>
        <v>815</v>
      </c>
      <c r="G69" s="95">
        <f>北播磨!G186</f>
        <v>904</v>
      </c>
      <c r="H69" s="95">
        <f>北播磨!H186</f>
        <v>818</v>
      </c>
      <c r="I69" s="95">
        <f>北播磨!I186</f>
        <v>721</v>
      </c>
      <c r="J69" s="95">
        <f>北播磨!J186</f>
        <v>1730</v>
      </c>
      <c r="K69" s="95">
        <f>北播磨!K186</f>
        <v>1437</v>
      </c>
      <c r="L69" s="95">
        <f>北播磨!L186</f>
        <v>2011</v>
      </c>
      <c r="M69" s="95">
        <f>北播磨!M186</f>
        <v>1404</v>
      </c>
      <c r="N69" s="716">
        <f t="shared" ref="N69:N132" si="129">ROUND((M69-L69)/L69*100,1)</f>
        <v>-30.2</v>
      </c>
    </row>
    <row r="70" spans="1:14" x14ac:dyDescent="0.2">
      <c r="A70" s="447"/>
      <c r="B70" s="449" t="s">
        <v>214</v>
      </c>
      <c r="C70" s="95">
        <f>北播磨!C240</f>
        <v>16270</v>
      </c>
      <c r="D70" s="95">
        <f>北播磨!D240</f>
        <v>15927</v>
      </c>
      <c r="E70" s="95">
        <f>北播磨!E240</f>
        <v>16559</v>
      </c>
      <c r="F70" s="95">
        <f>北播磨!F240</f>
        <v>16347</v>
      </c>
      <c r="G70" s="95">
        <f>北播磨!G240</f>
        <v>14273</v>
      </c>
      <c r="H70" s="95">
        <f>北播磨!H240</f>
        <v>14890</v>
      </c>
      <c r="I70" s="95">
        <f>北播磨!I240</f>
        <v>14760</v>
      </c>
      <c r="J70" s="95">
        <f>北播磨!J240</f>
        <v>16553</v>
      </c>
      <c r="K70" s="95">
        <f>北播磨!K240</f>
        <v>14704</v>
      </c>
      <c r="L70" s="95">
        <f>北播磨!L240</f>
        <v>14517</v>
      </c>
      <c r="M70" s="95">
        <f>北播磨!M240</f>
        <v>10315</v>
      </c>
      <c r="N70" s="716">
        <f t="shared" si="129"/>
        <v>-28.9</v>
      </c>
    </row>
    <row r="71" spans="1:14" x14ac:dyDescent="0.2">
      <c r="A71" s="448"/>
      <c r="B71" s="450" t="s">
        <v>215</v>
      </c>
      <c r="C71" s="97">
        <f>北播磨!C261</f>
        <v>28938</v>
      </c>
      <c r="D71" s="97">
        <f>北播磨!D261</f>
        <v>27630</v>
      </c>
      <c r="E71" s="97">
        <f>北播磨!E261</f>
        <v>29339</v>
      </c>
      <c r="F71" s="97">
        <f>北播磨!F261</f>
        <v>29683</v>
      </c>
      <c r="G71" s="97">
        <f>北播磨!G261</f>
        <v>27097</v>
      </c>
      <c r="H71" s="97">
        <f>北播磨!H261</f>
        <v>27488</v>
      </c>
      <c r="I71" s="97">
        <f>北播磨!I261</f>
        <v>28224</v>
      </c>
      <c r="J71" s="97">
        <f>北播磨!J261</f>
        <v>30996</v>
      </c>
      <c r="K71" s="97">
        <f>北播磨!K261</f>
        <v>30282</v>
      </c>
      <c r="L71" s="97">
        <f>北播磨!L261</f>
        <v>29088</v>
      </c>
      <c r="M71" s="97">
        <f>北播磨!M261</f>
        <v>25084</v>
      </c>
      <c r="N71" s="717">
        <f t="shared" si="129"/>
        <v>-13.8</v>
      </c>
    </row>
    <row r="72" spans="1:14" x14ac:dyDescent="0.2">
      <c r="A72" s="447" t="s">
        <v>179</v>
      </c>
      <c r="B72" s="246" t="s">
        <v>307</v>
      </c>
      <c r="C72" s="117">
        <f>SUM(C73:C75)</f>
        <v>19455</v>
      </c>
      <c r="D72" s="117">
        <f t="shared" ref="D72" si="130">SUM(D73:D75)</f>
        <v>18448</v>
      </c>
      <c r="E72" s="117">
        <f t="shared" ref="E72" si="131">SUM(E73:E75)</f>
        <v>18086</v>
      </c>
      <c r="F72" s="117">
        <f t="shared" ref="F72" si="132">SUM(F73:F75)</f>
        <v>18638</v>
      </c>
      <c r="G72" s="117">
        <f t="shared" ref="G72" si="133">SUM(G73:G75)</f>
        <v>20221</v>
      </c>
      <c r="H72" s="117">
        <f t="shared" ref="H72" si="134">SUM(H73:H75)</f>
        <v>23253</v>
      </c>
      <c r="I72" s="117">
        <f t="shared" ref="I72:J72" si="135">SUM(I73:I75)</f>
        <v>22982</v>
      </c>
      <c r="J72" s="117">
        <f t="shared" si="135"/>
        <v>21464</v>
      </c>
      <c r="K72" s="117">
        <f t="shared" ref="K72:L72" si="136">SUM(K73:K75)</f>
        <v>21131</v>
      </c>
      <c r="L72" s="117">
        <f t="shared" si="136"/>
        <v>17701</v>
      </c>
      <c r="M72" s="117">
        <f t="shared" ref="M72" si="137">SUM(M73:M75)</f>
        <v>15590</v>
      </c>
      <c r="N72" s="716">
        <f t="shared" si="129"/>
        <v>-11.9</v>
      </c>
    </row>
    <row r="73" spans="1:14" x14ac:dyDescent="0.2">
      <c r="A73" s="447"/>
      <c r="B73" s="449" t="s">
        <v>213</v>
      </c>
      <c r="C73" s="95">
        <f>北播磨!C194</f>
        <v>67</v>
      </c>
      <c r="D73" s="95">
        <f>北播磨!D194</f>
        <v>65</v>
      </c>
      <c r="E73" s="95">
        <f>北播磨!E194</f>
        <v>99</v>
      </c>
      <c r="F73" s="95">
        <f>北播磨!F194</f>
        <v>94</v>
      </c>
      <c r="G73" s="95">
        <f>北播磨!G194</f>
        <v>490</v>
      </c>
      <c r="H73" s="95">
        <f>北播磨!H194</f>
        <v>1063</v>
      </c>
      <c r="I73" s="95">
        <f>北播磨!I194</f>
        <v>841</v>
      </c>
      <c r="J73" s="95">
        <f>北播磨!J194</f>
        <v>860</v>
      </c>
      <c r="K73" s="95">
        <f>北播磨!K194</f>
        <v>816</v>
      </c>
      <c r="L73" s="95">
        <f>北播磨!L194</f>
        <v>905</v>
      </c>
      <c r="M73" s="95">
        <f>北播磨!M194</f>
        <v>661</v>
      </c>
      <c r="N73" s="716">
        <f t="shared" si="129"/>
        <v>-27</v>
      </c>
    </row>
    <row r="74" spans="1:14" x14ac:dyDescent="0.2">
      <c r="A74" s="447"/>
      <c r="B74" s="449" t="s">
        <v>214</v>
      </c>
      <c r="C74" s="95">
        <f>北播磨!C243</f>
        <v>6821</v>
      </c>
      <c r="D74" s="95">
        <f>北播磨!D243</f>
        <v>6566</v>
      </c>
      <c r="E74" s="95">
        <f>北播磨!E243</f>
        <v>6374</v>
      </c>
      <c r="F74" s="95">
        <f>北播磨!F243</f>
        <v>6457</v>
      </c>
      <c r="G74" s="95">
        <f>北播磨!G243</f>
        <v>6811</v>
      </c>
      <c r="H74" s="95">
        <f>北播磨!H243</f>
        <v>8055</v>
      </c>
      <c r="I74" s="95">
        <f>北播磨!I243</f>
        <v>7791</v>
      </c>
      <c r="J74" s="95">
        <f>北播磨!J243</f>
        <v>7194</v>
      </c>
      <c r="K74" s="95">
        <f>北播磨!K243</f>
        <v>6717</v>
      </c>
      <c r="L74" s="95">
        <f>北播磨!L243</f>
        <v>5668</v>
      </c>
      <c r="M74" s="95">
        <f>北播磨!M243</f>
        <v>4389</v>
      </c>
      <c r="N74" s="716">
        <f t="shared" si="129"/>
        <v>-22.6</v>
      </c>
    </row>
    <row r="75" spans="1:14" x14ac:dyDescent="0.2">
      <c r="A75" s="448"/>
      <c r="B75" s="450" t="s">
        <v>215</v>
      </c>
      <c r="C75" s="97">
        <f>北播磨!C264</f>
        <v>12567</v>
      </c>
      <c r="D75" s="97">
        <f>北播磨!D264</f>
        <v>11817</v>
      </c>
      <c r="E75" s="97">
        <f>北播磨!E264</f>
        <v>11613</v>
      </c>
      <c r="F75" s="97">
        <f>北播磨!F264</f>
        <v>12087</v>
      </c>
      <c r="G75" s="97">
        <f>北播磨!G264</f>
        <v>12920</v>
      </c>
      <c r="H75" s="97">
        <f>北播磨!H264</f>
        <v>14135</v>
      </c>
      <c r="I75" s="97">
        <f>北播磨!I264</f>
        <v>14350</v>
      </c>
      <c r="J75" s="97">
        <f>北播磨!J264</f>
        <v>13410</v>
      </c>
      <c r="K75" s="97">
        <f>北播磨!K264</f>
        <v>13598</v>
      </c>
      <c r="L75" s="97">
        <f>北播磨!L264</f>
        <v>11128</v>
      </c>
      <c r="M75" s="97">
        <f>北播磨!M264</f>
        <v>10540</v>
      </c>
      <c r="N75" s="716">
        <f t="shared" si="129"/>
        <v>-5.3</v>
      </c>
    </row>
    <row r="76" spans="1:14" x14ac:dyDescent="0.2">
      <c r="A76" s="447" t="s">
        <v>180</v>
      </c>
      <c r="B76" s="246" t="s">
        <v>307</v>
      </c>
      <c r="C76" s="117">
        <f>SUM(C77:C79)</f>
        <v>7761</v>
      </c>
      <c r="D76" s="117">
        <f t="shared" ref="D76" si="138">SUM(D77:D79)</f>
        <v>7347</v>
      </c>
      <c r="E76" s="117">
        <f t="shared" ref="E76" si="139">SUM(E77:E79)</f>
        <v>7807</v>
      </c>
      <c r="F76" s="117">
        <f t="shared" ref="F76" si="140">SUM(F77:F79)</f>
        <v>8198</v>
      </c>
      <c r="G76" s="117">
        <f t="shared" ref="G76" si="141">SUM(G77:G79)</f>
        <v>7889</v>
      </c>
      <c r="H76" s="117">
        <f t="shared" ref="H76" si="142">SUM(H77:H79)</f>
        <v>8512</v>
      </c>
      <c r="I76" s="117">
        <f t="shared" ref="I76:J76" si="143">SUM(I77:I79)</f>
        <v>8382</v>
      </c>
      <c r="J76" s="117">
        <f t="shared" si="143"/>
        <v>7879</v>
      </c>
      <c r="K76" s="117">
        <f t="shared" ref="K76:L76" si="144">SUM(K77:K79)</f>
        <v>8802</v>
      </c>
      <c r="L76" s="117">
        <f t="shared" si="144"/>
        <v>23326</v>
      </c>
      <c r="M76" s="117">
        <f t="shared" ref="M76" si="145">SUM(M77:M79)</f>
        <v>9452</v>
      </c>
      <c r="N76" s="715">
        <f t="shared" si="129"/>
        <v>-59.5</v>
      </c>
    </row>
    <row r="77" spans="1:14" x14ac:dyDescent="0.2">
      <c r="A77" s="447"/>
      <c r="B77" s="449" t="s">
        <v>213</v>
      </c>
      <c r="C77" s="95">
        <f>北播磨!C202</f>
        <v>342</v>
      </c>
      <c r="D77" s="95">
        <f>北播磨!D202</f>
        <v>322</v>
      </c>
      <c r="E77" s="95">
        <f>北播磨!E202</f>
        <v>352</v>
      </c>
      <c r="F77" s="95">
        <f>北播磨!F202</f>
        <v>360</v>
      </c>
      <c r="G77" s="95">
        <f>北播磨!G202</f>
        <v>379</v>
      </c>
      <c r="H77" s="95">
        <f>北播磨!H202</f>
        <v>375</v>
      </c>
      <c r="I77" s="95">
        <f>北播磨!I202</f>
        <v>381</v>
      </c>
      <c r="J77" s="95">
        <f>北播磨!J202</f>
        <v>285</v>
      </c>
      <c r="K77" s="95">
        <f>北播磨!K202</f>
        <v>377</v>
      </c>
      <c r="L77" s="95">
        <f>北播磨!L202</f>
        <v>1080</v>
      </c>
      <c r="M77" s="95">
        <f>北播磨!M202</f>
        <v>743</v>
      </c>
      <c r="N77" s="716">
        <f t="shared" si="129"/>
        <v>-31.2</v>
      </c>
    </row>
    <row r="78" spans="1:14" x14ac:dyDescent="0.2">
      <c r="A78" s="447"/>
      <c r="B78" s="449" t="s">
        <v>214</v>
      </c>
      <c r="C78" s="95">
        <f>北播磨!C246</f>
        <v>2777</v>
      </c>
      <c r="D78" s="95">
        <f>北播磨!D246</f>
        <v>2674</v>
      </c>
      <c r="E78" s="95">
        <f>北播磨!E246</f>
        <v>2789</v>
      </c>
      <c r="F78" s="95">
        <f>北播磨!F246</f>
        <v>2885</v>
      </c>
      <c r="G78" s="95">
        <f>北播磨!G246</f>
        <v>2687</v>
      </c>
      <c r="H78" s="95">
        <f>北播磨!H246</f>
        <v>2955</v>
      </c>
      <c r="I78" s="95">
        <f>北播磨!I246</f>
        <v>2860</v>
      </c>
      <c r="J78" s="95">
        <f>北播磨!J246</f>
        <v>2639</v>
      </c>
      <c r="K78" s="95">
        <f>北播磨!K246</f>
        <v>2818</v>
      </c>
      <c r="L78" s="95">
        <f>北播磨!L246</f>
        <v>7368</v>
      </c>
      <c r="M78" s="95">
        <f>北播磨!M246</f>
        <v>2776</v>
      </c>
      <c r="N78" s="716">
        <f t="shared" si="129"/>
        <v>-62.3</v>
      </c>
    </row>
    <row r="79" spans="1:14" x14ac:dyDescent="0.2">
      <c r="A79" s="448"/>
      <c r="B79" s="450" t="s">
        <v>215</v>
      </c>
      <c r="C79" s="97">
        <f>北播磨!C267</f>
        <v>4642</v>
      </c>
      <c r="D79" s="97">
        <f>北播磨!D267</f>
        <v>4351</v>
      </c>
      <c r="E79" s="97">
        <f>北播磨!E267</f>
        <v>4666</v>
      </c>
      <c r="F79" s="97">
        <f>北播磨!F267</f>
        <v>4953</v>
      </c>
      <c r="G79" s="97">
        <f>北播磨!G267</f>
        <v>4823</v>
      </c>
      <c r="H79" s="97">
        <f>北播磨!H267</f>
        <v>5182</v>
      </c>
      <c r="I79" s="97">
        <f>北播磨!I267</f>
        <v>5141</v>
      </c>
      <c r="J79" s="97">
        <f>北播磨!J267</f>
        <v>4955</v>
      </c>
      <c r="K79" s="97">
        <f>北播磨!K267</f>
        <v>5607</v>
      </c>
      <c r="L79" s="97">
        <f>北播磨!L267</f>
        <v>14878</v>
      </c>
      <c r="M79" s="97">
        <f>北播磨!M267</f>
        <v>5933</v>
      </c>
      <c r="N79" s="717">
        <f t="shared" si="129"/>
        <v>-60.1</v>
      </c>
    </row>
    <row r="80" spans="1:14" x14ac:dyDescent="0.2">
      <c r="A80" s="447" t="s">
        <v>181</v>
      </c>
      <c r="B80" s="246" t="s">
        <v>307</v>
      </c>
      <c r="C80" s="117">
        <f>SUM(C81:C83)</f>
        <v>32448</v>
      </c>
      <c r="D80" s="117">
        <f t="shared" ref="D80" si="146">SUM(D81:D83)</f>
        <v>30628</v>
      </c>
      <c r="E80" s="117">
        <f t="shared" ref="E80" si="147">SUM(E81:E83)</f>
        <v>31681</v>
      </c>
      <c r="F80" s="117">
        <f t="shared" ref="F80" si="148">SUM(F81:F83)</f>
        <v>31369</v>
      </c>
      <c r="G80" s="117">
        <f t="shared" ref="G80" si="149">SUM(G81:G83)</f>
        <v>34095</v>
      </c>
      <c r="H80" s="117">
        <f t="shared" ref="H80" si="150">SUM(H81:H83)</f>
        <v>33793</v>
      </c>
      <c r="I80" s="117">
        <f t="shared" ref="I80:J80" si="151">SUM(I81:I83)</f>
        <v>34650</v>
      </c>
      <c r="J80" s="117">
        <f t="shared" si="151"/>
        <v>34665</v>
      </c>
      <c r="K80" s="117">
        <f t="shared" ref="K80:L80" si="152">SUM(K81:K83)</f>
        <v>35717</v>
      </c>
      <c r="L80" s="117">
        <f t="shared" si="152"/>
        <v>32477</v>
      </c>
      <c r="M80" s="117">
        <f t="shared" ref="M80" si="153">SUM(M81:M83)</f>
        <v>24099</v>
      </c>
      <c r="N80" s="716">
        <f t="shared" si="129"/>
        <v>-25.8</v>
      </c>
    </row>
    <row r="81" spans="1:14" x14ac:dyDescent="0.2">
      <c r="A81" s="447"/>
      <c r="B81" s="449" t="s">
        <v>213</v>
      </c>
      <c r="C81" s="95">
        <f>北播磨!C210</f>
        <v>2134</v>
      </c>
      <c r="D81" s="95">
        <f>北播磨!D210</f>
        <v>1851</v>
      </c>
      <c r="E81" s="95">
        <f>北播磨!E210</f>
        <v>2056</v>
      </c>
      <c r="F81" s="95">
        <f>北播磨!F210</f>
        <v>2046</v>
      </c>
      <c r="G81" s="95">
        <f>北播磨!G210</f>
        <v>2352</v>
      </c>
      <c r="H81" s="95">
        <f>北播磨!H210</f>
        <v>1747</v>
      </c>
      <c r="I81" s="95">
        <f>北播磨!I210</f>
        <v>2238</v>
      </c>
      <c r="J81" s="95">
        <f>北播磨!J210</f>
        <v>2235</v>
      </c>
      <c r="K81" s="95">
        <f>北播磨!K210</f>
        <v>2092</v>
      </c>
      <c r="L81" s="95">
        <f>北播磨!L210</f>
        <v>2152</v>
      </c>
      <c r="M81" s="95">
        <f>北播磨!M210</f>
        <v>719</v>
      </c>
      <c r="N81" s="716">
        <f t="shared" si="129"/>
        <v>-66.599999999999994</v>
      </c>
    </row>
    <row r="82" spans="1:14" x14ac:dyDescent="0.2">
      <c r="A82" s="447"/>
      <c r="B82" s="449" t="s">
        <v>214</v>
      </c>
      <c r="C82" s="95">
        <f>北播磨!C249</f>
        <v>11740</v>
      </c>
      <c r="D82" s="95">
        <f>北播磨!D249</f>
        <v>11284</v>
      </c>
      <c r="E82" s="95">
        <f>北播磨!E249</f>
        <v>11375</v>
      </c>
      <c r="F82" s="95">
        <f>北播磨!F249</f>
        <v>11142</v>
      </c>
      <c r="G82" s="95">
        <f>北播磨!G249</f>
        <v>11711</v>
      </c>
      <c r="H82" s="95">
        <f>北播磨!H249</f>
        <v>11742</v>
      </c>
      <c r="I82" s="95">
        <f>北播磨!I249</f>
        <v>11937</v>
      </c>
      <c r="J82" s="95">
        <f>北播磨!J249</f>
        <v>11819</v>
      </c>
      <c r="K82" s="95">
        <f>北播磨!K249</f>
        <v>11635</v>
      </c>
      <c r="L82" s="95">
        <f>北播磨!L249</f>
        <v>10517</v>
      </c>
      <c r="M82" s="95">
        <f>北播磨!M249</f>
        <v>6688</v>
      </c>
      <c r="N82" s="716">
        <f t="shared" si="129"/>
        <v>-36.4</v>
      </c>
    </row>
    <row r="83" spans="1:14" x14ac:dyDescent="0.2">
      <c r="A83" s="448"/>
      <c r="B83" s="450" t="s">
        <v>215</v>
      </c>
      <c r="C83" s="97">
        <f>北播磨!C270</f>
        <v>18574</v>
      </c>
      <c r="D83" s="97">
        <f>北播磨!D270</f>
        <v>17493</v>
      </c>
      <c r="E83" s="97">
        <f>北播磨!E270</f>
        <v>18250</v>
      </c>
      <c r="F83" s="97">
        <f>北播磨!F270</f>
        <v>18181</v>
      </c>
      <c r="G83" s="97">
        <f>北播磨!G270</f>
        <v>20032</v>
      </c>
      <c r="H83" s="97">
        <f>北播磨!H270</f>
        <v>20304</v>
      </c>
      <c r="I83" s="97">
        <f>北播磨!I270</f>
        <v>20475</v>
      </c>
      <c r="J83" s="97">
        <f>北播磨!J270</f>
        <v>20611</v>
      </c>
      <c r="K83" s="97">
        <f>北播磨!K270</f>
        <v>21990</v>
      </c>
      <c r="L83" s="97">
        <f>北播磨!L270</f>
        <v>19808</v>
      </c>
      <c r="M83" s="97">
        <f>北播磨!M270</f>
        <v>16692</v>
      </c>
      <c r="N83" s="716">
        <f t="shared" si="129"/>
        <v>-15.7</v>
      </c>
    </row>
    <row r="84" spans="1:14" x14ac:dyDescent="0.2">
      <c r="A84" s="447" t="s">
        <v>182</v>
      </c>
      <c r="B84" s="246" t="s">
        <v>307</v>
      </c>
      <c r="C84" s="117">
        <f>SUM(C85:C87)</f>
        <v>7814</v>
      </c>
      <c r="D84" s="117">
        <f t="shared" ref="D84" si="154">SUM(D85:D87)</f>
        <v>7490</v>
      </c>
      <c r="E84" s="117">
        <f t="shared" ref="E84" si="155">SUM(E85:E87)</f>
        <v>9183</v>
      </c>
      <c r="F84" s="117">
        <f t="shared" ref="F84" si="156">SUM(F85:F87)</f>
        <v>9979</v>
      </c>
      <c r="G84" s="117">
        <f t="shared" ref="G84" si="157">SUM(G85:G87)</f>
        <v>10481</v>
      </c>
      <c r="H84" s="117">
        <f t="shared" ref="H84" si="158">SUM(H85:H87)</f>
        <v>10762</v>
      </c>
      <c r="I84" s="117">
        <f t="shared" ref="I84:J84" si="159">SUM(I85:I87)</f>
        <v>10894</v>
      </c>
      <c r="J84" s="117">
        <f t="shared" si="159"/>
        <v>10206</v>
      </c>
      <c r="K84" s="117">
        <f t="shared" ref="K84:L84" si="160">SUM(K85:K87)</f>
        <v>9551</v>
      </c>
      <c r="L84" s="117">
        <f t="shared" si="160"/>
        <v>8616</v>
      </c>
      <c r="M84" s="117">
        <f t="shared" ref="M84" si="161">SUM(M85:M87)</f>
        <v>7330</v>
      </c>
      <c r="N84" s="715">
        <f t="shared" si="129"/>
        <v>-14.9</v>
      </c>
    </row>
    <row r="85" spans="1:14" x14ac:dyDescent="0.2">
      <c r="A85" s="447"/>
      <c r="B85" s="449" t="s">
        <v>213</v>
      </c>
      <c r="C85" s="95">
        <f>北播磨!C218</f>
        <v>397</v>
      </c>
      <c r="D85" s="95">
        <f>北播磨!D218</f>
        <v>353</v>
      </c>
      <c r="E85" s="95">
        <f>北播磨!E218</f>
        <v>400</v>
      </c>
      <c r="F85" s="95">
        <f>北播磨!F218</f>
        <v>421</v>
      </c>
      <c r="G85" s="95">
        <f>北播磨!G218</f>
        <v>450</v>
      </c>
      <c r="H85" s="95">
        <f>北播磨!H218</f>
        <v>387</v>
      </c>
      <c r="I85" s="95">
        <f>北播磨!I218</f>
        <v>378</v>
      </c>
      <c r="J85" s="95">
        <f>北播磨!J218</f>
        <v>383</v>
      </c>
      <c r="K85" s="95">
        <f>北播磨!K218</f>
        <v>134</v>
      </c>
      <c r="L85" s="95">
        <f>北播磨!L218</f>
        <v>262</v>
      </c>
      <c r="M85" s="95">
        <f>北播磨!M218</f>
        <v>175</v>
      </c>
      <c r="N85" s="716">
        <f t="shared" si="129"/>
        <v>-33.200000000000003</v>
      </c>
    </row>
    <row r="86" spans="1:14" x14ac:dyDescent="0.2">
      <c r="A86" s="447"/>
      <c r="B86" s="449" t="s">
        <v>214</v>
      </c>
      <c r="C86" s="95">
        <f>北播磨!C252</f>
        <v>2837</v>
      </c>
      <c r="D86" s="95">
        <f>北播磨!D252</f>
        <v>2763</v>
      </c>
      <c r="E86" s="95">
        <f>北播磨!E252</f>
        <v>3311</v>
      </c>
      <c r="F86" s="95">
        <f>北播磨!F252</f>
        <v>3542</v>
      </c>
      <c r="G86" s="95">
        <f>北播磨!G252</f>
        <v>3582</v>
      </c>
      <c r="H86" s="95">
        <f>北播磨!H252</f>
        <v>3750</v>
      </c>
      <c r="I86" s="95">
        <f>北播磨!I252</f>
        <v>3729</v>
      </c>
      <c r="J86" s="95">
        <f>北播磨!J252</f>
        <v>3447</v>
      </c>
      <c r="K86" s="95">
        <f>北播磨!K252</f>
        <v>2957</v>
      </c>
      <c r="L86" s="95">
        <f>北播磨!L252</f>
        <v>2669</v>
      </c>
      <c r="M86" s="95">
        <f>北播磨!M252</f>
        <v>1999</v>
      </c>
      <c r="N86" s="716">
        <f t="shared" si="129"/>
        <v>-25.1</v>
      </c>
    </row>
    <row r="87" spans="1:14" x14ac:dyDescent="0.2">
      <c r="A87" s="448" t="s">
        <v>212</v>
      </c>
      <c r="B87" s="450" t="s">
        <v>215</v>
      </c>
      <c r="C87" s="97">
        <f>北播磨!C273</f>
        <v>4580</v>
      </c>
      <c r="D87" s="97">
        <f>北播磨!D273</f>
        <v>4374</v>
      </c>
      <c r="E87" s="97">
        <f>北播磨!E273</f>
        <v>5472</v>
      </c>
      <c r="F87" s="97">
        <f>北播磨!F273</f>
        <v>6016</v>
      </c>
      <c r="G87" s="97">
        <f>北播磨!G273</f>
        <v>6449</v>
      </c>
      <c r="H87" s="97">
        <f>北播磨!H273</f>
        <v>6625</v>
      </c>
      <c r="I87" s="97">
        <f>北播磨!I273</f>
        <v>6787</v>
      </c>
      <c r="J87" s="97">
        <f>北播磨!J273</f>
        <v>6376</v>
      </c>
      <c r="K87" s="97">
        <f>北播磨!K273</f>
        <v>6460</v>
      </c>
      <c r="L87" s="97">
        <f>北播磨!L273</f>
        <v>5685</v>
      </c>
      <c r="M87" s="97">
        <f>北播磨!M273</f>
        <v>5156</v>
      </c>
      <c r="N87" s="717">
        <f t="shared" si="129"/>
        <v>-9.3000000000000007</v>
      </c>
    </row>
    <row r="88" spans="1:14" x14ac:dyDescent="0.2">
      <c r="A88" s="447" t="s">
        <v>183</v>
      </c>
      <c r="B88" s="246" t="s">
        <v>307</v>
      </c>
      <c r="C88" s="119">
        <f>SUM(C89:C91)</f>
        <v>69076</v>
      </c>
      <c r="D88" s="119">
        <f t="shared" ref="D88" si="162">SUM(D89:D91)</f>
        <v>77019</v>
      </c>
      <c r="E88" s="119">
        <f t="shared" ref="E88" si="163">SUM(E89:E91)</f>
        <v>70799</v>
      </c>
      <c r="F88" s="119">
        <f t="shared" ref="F88" si="164">SUM(F89:F91)</f>
        <v>76948</v>
      </c>
      <c r="G88" s="119">
        <f t="shared" ref="G88" si="165">SUM(G89:G91)</f>
        <v>77940</v>
      </c>
      <c r="H88" s="119">
        <f t="shared" ref="H88" si="166">SUM(H89:H91)</f>
        <v>119980</v>
      </c>
      <c r="I88" s="119">
        <f t="shared" ref="I88:J88" si="167">SUM(I89:I91)</f>
        <v>107114</v>
      </c>
      <c r="J88" s="119">
        <f t="shared" si="167"/>
        <v>101554</v>
      </c>
      <c r="K88" s="119">
        <f t="shared" ref="K88:L88" si="168">SUM(K89:K91)</f>
        <v>95869</v>
      </c>
      <c r="L88" s="119">
        <f t="shared" si="168"/>
        <v>96655</v>
      </c>
      <c r="M88" s="119">
        <f t="shared" ref="M88" si="169">SUM(M89:M91)</f>
        <v>49896</v>
      </c>
      <c r="N88" s="716">
        <f t="shared" si="129"/>
        <v>-48.4</v>
      </c>
    </row>
    <row r="89" spans="1:14" x14ac:dyDescent="0.2">
      <c r="A89" s="447"/>
      <c r="B89" s="449" t="s">
        <v>213</v>
      </c>
      <c r="C89" s="433">
        <f>中播磨!C160</f>
        <v>5471</v>
      </c>
      <c r="D89" s="433">
        <f>中播磨!D160</f>
        <v>6088</v>
      </c>
      <c r="E89" s="433">
        <f>中播磨!E160</f>
        <v>5949</v>
      </c>
      <c r="F89" s="433">
        <f>中播磨!F160</f>
        <v>5854</v>
      </c>
      <c r="G89" s="433">
        <f>中播磨!G160</f>
        <v>6497</v>
      </c>
      <c r="H89" s="433">
        <f>中播磨!H160</f>
        <v>13197</v>
      </c>
      <c r="I89" s="433">
        <f>中播磨!I160</f>
        <v>9365</v>
      </c>
      <c r="J89" s="433">
        <f>中播磨!J160</f>
        <v>8460</v>
      </c>
      <c r="K89" s="433">
        <f>中播磨!K160</f>
        <v>11002</v>
      </c>
      <c r="L89" s="433">
        <f>中播磨!L160</f>
        <v>8261</v>
      </c>
      <c r="M89" s="433">
        <f>中播磨!M160</f>
        <v>3655</v>
      </c>
      <c r="N89" s="716">
        <f t="shared" si="129"/>
        <v>-55.8</v>
      </c>
    </row>
    <row r="90" spans="1:14" x14ac:dyDescent="0.2">
      <c r="A90" s="447"/>
      <c r="B90" s="449" t="s">
        <v>214</v>
      </c>
      <c r="C90" s="433">
        <f>中播磨!C203</f>
        <v>23262</v>
      </c>
      <c r="D90" s="433">
        <f>中播磨!D203</f>
        <v>27042</v>
      </c>
      <c r="E90" s="433">
        <f>中播磨!E203</f>
        <v>24511</v>
      </c>
      <c r="F90" s="433">
        <f>中播磨!F203</f>
        <v>26913</v>
      </c>
      <c r="G90" s="433">
        <f>中播磨!G203</f>
        <v>27178</v>
      </c>
      <c r="H90" s="433">
        <f>中播磨!H203</f>
        <v>39668</v>
      </c>
      <c r="I90" s="433">
        <f>中播磨!I203</f>
        <v>38715</v>
      </c>
      <c r="J90" s="433">
        <f>中播磨!J203</f>
        <v>37909</v>
      </c>
      <c r="K90" s="433">
        <f>中播磨!K203</f>
        <v>33166</v>
      </c>
      <c r="L90" s="433">
        <f>中播磨!L203</f>
        <v>37114</v>
      </c>
      <c r="M90" s="433">
        <f>中播磨!M203</f>
        <v>24801</v>
      </c>
      <c r="N90" s="716">
        <f t="shared" si="129"/>
        <v>-33.200000000000003</v>
      </c>
    </row>
    <row r="91" spans="1:14" x14ac:dyDescent="0.2">
      <c r="A91" s="448"/>
      <c r="B91" s="450" t="s">
        <v>215</v>
      </c>
      <c r="C91" s="97">
        <f>中播磨!C218</f>
        <v>40343</v>
      </c>
      <c r="D91" s="97">
        <f>中播磨!D218</f>
        <v>43889</v>
      </c>
      <c r="E91" s="97">
        <f>中播磨!E218</f>
        <v>40339</v>
      </c>
      <c r="F91" s="97">
        <f>中播磨!F218</f>
        <v>44181</v>
      </c>
      <c r="G91" s="97">
        <f>中播磨!G218</f>
        <v>44265</v>
      </c>
      <c r="H91" s="97">
        <f>中播磨!H218</f>
        <v>67115</v>
      </c>
      <c r="I91" s="97">
        <f>中播磨!I218</f>
        <v>59034</v>
      </c>
      <c r="J91" s="97">
        <f>中播磨!J218</f>
        <v>55185</v>
      </c>
      <c r="K91" s="97">
        <f>中播磨!K218</f>
        <v>51701</v>
      </c>
      <c r="L91" s="97">
        <f>中播磨!L218</f>
        <v>51280</v>
      </c>
      <c r="M91" s="97">
        <f>中播磨!M218</f>
        <v>21440</v>
      </c>
      <c r="N91" s="716">
        <f t="shared" si="129"/>
        <v>-58.2</v>
      </c>
    </row>
    <row r="92" spans="1:14" x14ac:dyDescent="0.2">
      <c r="A92" s="447" t="s">
        <v>308</v>
      </c>
      <c r="B92" s="246" t="s">
        <v>307</v>
      </c>
      <c r="C92" s="119">
        <f>SUM(C93:C95)</f>
        <v>5019</v>
      </c>
      <c r="D92" s="119">
        <f t="shared" ref="D92" si="170">SUM(D93:D95)</f>
        <v>5255</v>
      </c>
      <c r="E92" s="119">
        <f t="shared" ref="E92" si="171">SUM(E93:E95)</f>
        <v>5251</v>
      </c>
      <c r="F92" s="119">
        <f t="shared" ref="F92" si="172">SUM(F93:F95)</f>
        <v>4850</v>
      </c>
      <c r="G92" s="119">
        <f t="shared" ref="G92" si="173">SUM(G93:G95)</f>
        <v>4694</v>
      </c>
      <c r="H92" s="119">
        <f t="shared" ref="H92" si="174">SUM(H93:H95)</f>
        <v>5137</v>
      </c>
      <c r="I92" s="119">
        <f t="shared" ref="I92:J92" si="175">SUM(I93:I95)</f>
        <v>5317</v>
      </c>
      <c r="J92" s="119">
        <f t="shared" si="175"/>
        <v>6089</v>
      </c>
      <c r="K92" s="119">
        <f t="shared" ref="K92:L92" si="176">SUM(K93:K95)</f>
        <v>6132</v>
      </c>
      <c r="L92" s="119">
        <f t="shared" si="176"/>
        <v>5924</v>
      </c>
      <c r="M92" s="119">
        <f t="shared" ref="M92" si="177">SUM(M93:M95)</f>
        <v>7503</v>
      </c>
      <c r="N92" s="715">
        <f t="shared" si="129"/>
        <v>26.7</v>
      </c>
    </row>
    <row r="93" spans="1:14" x14ac:dyDescent="0.2">
      <c r="A93" s="447"/>
      <c r="B93" s="449" t="s">
        <v>213</v>
      </c>
      <c r="C93" s="433">
        <f>中播磨!C168</f>
        <v>119</v>
      </c>
      <c r="D93" s="433">
        <f>中播磨!D168</f>
        <v>116</v>
      </c>
      <c r="E93" s="433">
        <f>中播磨!E168</f>
        <v>149</v>
      </c>
      <c r="F93" s="433">
        <f>中播磨!F168</f>
        <v>151</v>
      </c>
      <c r="G93" s="433">
        <f>中播磨!G168</f>
        <v>352</v>
      </c>
      <c r="H93" s="433">
        <f>中播磨!H168</f>
        <v>356</v>
      </c>
      <c r="I93" s="433">
        <f>中播磨!I168</f>
        <v>369</v>
      </c>
      <c r="J93" s="433">
        <f>中播磨!J168</f>
        <v>406</v>
      </c>
      <c r="K93" s="433">
        <f>中播磨!K168</f>
        <v>383</v>
      </c>
      <c r="L93" s="433">
        <f>中播磨!L168</f>
        <v>310</v>
      </c>
      <c r="M93" s="433">
        <f>中播磨!M168</f>
        <v>399</v>
      </c>
      <c r="N93" s="716">
        <f t="shared" si="129"/>
        <v>28.7</v>
      </c>
    </row>
    <row r="94" spans="1:14" x14ac:dyDescent="0.2">
      <c r="A94" s="447"/>
      <c r="B94" s="449" t="s">
        <v>214</v>
      </c>
      <c r="C94" s="95">
        <f>中播磨!C206</f>
        <v>1596</v>
      </c>
      <c r="D94" s="95">
        <f>中播磨!D206</f>
        <v>1749</v>
      </c>
      <c r="E94" s="95">
        <f>中播磨!E206</f>
        <v>1768</v>
      </c>
      <c r="F94" s="95">
        <f>中播磨!F206</f>
        <v>1642</v>
      </c>
      <c r="G94" s="95">
        <f>中播磨!G206</f>
        <v>1634</v>
      </c>
      <c r="H94" s="95">
        <f>中播磨!H206</f>
        <v>1661</v>
      </c>
      <c r="I94" s="95">
        <f>中播磨!I206</f>
        <v>1882</v>
      </c>
      <c r="J94" s="95">
        <f>中播磨!J206</f>
        <v>2236</v>
      </c>
      <c r="K94" s="95">
        <f>中播磨!K206</f>
        <v>1971</v>
      </c>
      <c r="L94" s="95">
        <f>中播磨!L206</f>
        <v>2126</v>
      </c>
      <c r="M94" s="95">
        <f>中播磨!M206</f>
        <v>3529</v>
      </c>
      <c r="N94" s="716">
        <f t="shared" si="129"/>
        <v>66</v>
      </c>
    </row>
    <row r="95" spans="1:14" x14ac:dyDescent="0.2">
      <c r="A95" s="448"/>
      <c r="B95" s="450" t="s">
        <v>215</v>
      </c>
      <c r="C95" s="97">
        <f>中播磨!C221</f>
        <v>3304</v>
      </c>
      <c r="D95" s="97">
        <f>中播磨!D221</f>
        <v>3390</v>
      </c>
      <c r="E95" s="97">
        <f>中播磨!E221</f>
        <v>3334</v>
      </c>
      <c r="F95" s="97">
        <f>中播磨!F221</f>
        <v>3057</v>
      </c>
      <c r="G95" s="97">
        <f>中播磨!G221</f>
        <v>2708</v>
      </c>
      <c r="H95" s="97">
        <f>中播磨!H221</f>
        <v>3120</v>
      </c>
      <c r="I95" s="97">
        <f>中播磨!I221</f>
        <v>3066</v>
      </c>
      <c r="J95" s="97">
        <f>中播磨!J221</f>
        <v>3447</v>
      </c>
      <c r="K95" s="97">
        <f>中播磨!K221</f>
        <v>3778</v>
      </c>
      <c r="L95" s="97">
        <f>中播磨!L221</f>
        <v>3488</v>
      </c>
      <c r="M95" s="97">
        <f>中播磨!M221</f>
        <v>3575</v>
      </c>
      <c r="N95" s="717">
        <f t="shared" si="129"/>
        <v>2.5</v>
      </c>
    </row>
    <row r="96" spans="1:14" x14ac:dyDescent="0.2">
      <c r="A96" s="447" t="s">
        <v>309</v>
      </c>
      <c r="B96" s="246" t="s">
        <v>307</v>
      </c>
      <c r="C96" s="119">
        <f>SUM(C97:C99)</f>
        <v>1372</v>
      </c>
      <c r="D96" s="119">
        <f t="shared" ref="D96" si="178">SUM(D97:D99)</f>
        <v>1423</v>
      </c>
      <c r="E96" s="119">
        <f t="shared" ref="E96" si="179">SUM(E97:E99)</f>
        <v>1236</v>
      </c>
      <c r="F96" s="119">
        <f t="shared" ref="F96" si="180">SUM(F97:F99)</f>
        <v>983</v>
      </c>
      <c r="G96" s="119">
        <f t="shared" ref="G96" si="181">SUM(G97:G99)</f>
        <v>627</v>
      </c>
      <c r="H96" s="119">
        <f t="shared" ref="H96" si="182">SUM(H97:H99)</f>
        <v>817</v>
      </c>
      <c r="I96" s="119">
        <f t="shared" ref="I96:J96" si="183">SUM(I97:I99)</f>
        <v>1278</v>
      </c>
      <c r="J96" s="119">
        <f t="shared" si="183"/>
        <v>1186</v>
      </c>
      <c r="K96" s="119">
        <f t="shared" ref="K96:L96" si="184">SUM(K97:K99)</f>
        <v>932</v>
      </c>
      <c r="L96" s="119">
        <f t="shared" si="184"/>
        <v>982</v>
      </c>
      <c r="M96" s="119">
        <f t="shared" ref="M96" si="185">SUM(M97:M99)</f>
        <v>899</v>
      </c>
      <c r="N96" s="716">
        <f t="shared" si="129"/>
        <v>-8.5</v>
      </c>
    </row>
    <row r="97" spans="1:14" x14ac:dyDescent="0.2">
      <c r="A97" s="447"/>
      <c r="B97" s="449" t="s">
        <v>213</v>
      </c>
      <c r="C97" s="433">
        <f>中播磨!C176</f>
        <v>11</v>
      </c>
      <c r="D97" s="433">
        <f>中播磨!D176</f>
        <v>13</v>
      </c>
      <c r="E97" s="433">
        <f>中播磨!E176</f>
        <v>5</v>
      </c>
      <c r="F97" s="433">
        <f>中播磨!F176</f>
        <v>13</v>
      </c>
      <c r="G97" s="433">
        <f>中播磨!G176</f>
        <v>23</v>
      </c>
      <c r="H97" s="433">
        <f>中播磨!H176</f>
        <v>21</v>
      </c>
      <c r="I97" s="433">
        <f>中播磨!I176</f>
        <v>21</v>
      </c>
      <c r="J97" s="433">
        <f>中播磨!J176</f>
        <v>23</v>
      </c>
      <c r="K97" s="433">
        <f>中播磨!K176</f>
        <v>20</v>
      </c>
      <c r="L97" s="433">
        <f>中播磨!L176</f>
        <v>25</v>
      </c>
      <c r="M97" s="433">
        <f>中播磨!M176</f>
        <v>26</v>
      </c>
      <c r="N97" s="716">
        <f t="shared" si="129"/>
        <v>4</v>
      </c>
    </row>
    <row r="98" spans="1:14" x14ac:dyDescent="0.2">
      <c r="A98" s="447"/>
      <c r="B98" s="449" t="s">
        <v>214</v>
      </c>
      <c r="C98" s="433">
        <f>中播磨!C209</f>
        <v>431</v>
      </c>
      <c r="D98" s="433">
        <f>中播磨!D209</f>
        <v>468</v>
      </c>
      <c r="E98" s="433">
        <f>中播磨!E209</f>
        <v>411</v>
      </c>
      <c r="F98" s="433">
        <f>中播磨!F209</f>
        <v>329</v>
      </c>
      <c r="G98" s="433">
        <f>中播磨!G209</f>
        <v>212</v>
      </c>
      <c r="H98" s="433">
        <f>中播磨!H209</f>
        <v>256</v>
      </c>
      <c r="I98" s="433">
        <f>中播磨!I209</f>
        <v>433</v>
      </c>
      <c r="J98" s="433">
        <f>中播磨!J209</f>
        <v>417</v>
      </c>
      <c r="K98" s="433">
        <f>中播磨!K209</f>
        <v>285</v>
      </c>
      <c r="L98" s="433">
        <f>中播磨!L209</f>
        <v>340</v>
      </c>
      <c r="M98" s="433">
        <f>中播磨!M209</f>
        <v>400</v>
      </c>
      <c r="N98" s="716">
        <f t="shared" si="129"/>
        <v>17.600000000000001</v>
      </c>
    </row>
    <row r="99" spans="1:14" x14ac:dyDescent="0.2">
      <c r="A99" s="448"/>
      <c r="B99" s="450" t="s">
        <v>215</v>
      </c>
      <c r="C99" s="97">
        <f>中播磨!C224</f>
        <v>930</v>
      </c>
      <c r="D99" s="97">
        <f>中播磨!D224</f>
        <v>942</v>
      </c>
      <c r="E99" s="97">
        <f>中播磨!E224</f>
        <v>820</v>
      </c>
      <c r="F99" s="97">
        <f>中播磨!F224</f>
        <v>641</v>
      </c>
      <c r="G99" s="97">
        <f>中播磨!G224</f>
        <v>392</v>
      </c>
      <c r="H99" s="97">
        <f>中播磨!H224</f>
        <v>540</v>
      </c>
      <c r="I99" s="97">
        <f>中播磨!I224</f>
        <v>824</v>
      </c>
      <c r="J99" s="97">
        <f>中播磨!J224</f>
        <v>746</v>
      </c>
      <c r="K99" s="97">
        <f>中播磨!K224</f>
        <v>627</v>
      </c>
      <c r="L99" s="97">
        <f>中播磨!L224</f>
        <v>617</v>
      </c>
      <c r="M99" s="97">
        <f>中播磨!M224</f>
        <v>473</v>
      </c>
      <c r="N99" s="716">
        <f t="shared" si="129"/>
        <v>-23.3</v>
      </c>
    </row>
    <row r="100" spans="1:14" x14ac:dyDescent="0.2">
      <c r="A100" s="447" t="s">
        <v>310</v>
      </c>
      <c r="B100" s="246" t="s">
        <v>307</v>
      </c>
      <c r="C100" s="119">
        <f>SUM(C101:C103)</f>
        <v>2001</v>
      </c>
      <c r="D100" s="119">
        <f t="shared" ref="D100" si="186">SUM(D101:D103)</f>
        <v>1996</v>
      </c>
      <c r="E100" s="119">
        <f t="shared" ref="E100" si="187">SUM(E101:E103)</f>
        <v>1995</v>
      </c>
      <c r="F100" s="119">
        <f t="shared" ref="F100" si="188">SUM(F101:F103)</f>
        <v>2062</v>
      </c>
      <c r="G100" s="119">
        <f t="shared" ref="G100" si="189">SUM(G101:G103)</f>
        <v>2341</v>
      </c>
      <c r="H100" s="119">
        <f t="shared" ref="H100" si="190">SUM(H101:H103)</f>
        <v>2447</v>
      </c>
      <c r="I100" s="119">
        <f t="shared" ref="I100:J100" si="191">SUM(I101:I103)</f>
        <v>3175</v>
      </c>
      <c r="J100" s="119">
        <f t="shared" si="191"/>
        <v>3126</v>
      </c>
      <c r="K100" s="119">
        <f t="shared" ref="K100:L100" si="192">SUM(K101:K103)</f>
        <v>2949</v>
      </c>
      <c r="L100" s="119">
        <f t="shared" si="192"/>
        <v>3229</v>
      </c>
      <c r="M100" s="119">
        <f t="shared" ref="M100" si="193">SUM(M101:M103)</f>
        <v>4044</v>
      </c>
      <c r="N100" s="715">
        <f t="shared" si="129"/>
        <v>25.2</v>
      </c>
    </row>
    <row r="101" spans="1:14" x14ac:dyDescent="0.2">
      <c r="A101" s="447"/>
      <c r="B101" s="449" t="s">
        <v>213</v>
      </c>
      <c r="C101" s="433">
        <f>中播磨!C184</f>
        <v>19</v>
      </c>
      <c r="D101" s="433">
        <f>中播磨!D184</f>
        <v>18</v>
      </c>
      <c r="E101" s="433">
        <f>中播磨!E184</f>
        <v>21</v>
      </c>
      <c r="F101" s="433">
        <f>中播磨!F184</f>
        <v>24</v>
      </c>
      <c r="G101" s="433">
        <f>中播磨!G184</f>
        <v>50</v>
      </c>
      <c r="H101" s="433">
        <f>中播磨!H184</f>
        <v>45</v>
      </c>
      <c r="I101" s="433">
        <f>中播磨!I184</f>
        <v>44</v>
      </c>
      <c r="J101" s="433">
        <f>中播磨!J184</f>
        <v>48</v>
      </c>
      <c r="K101" s="433">
        <f>中播磨!K184</f>
        <v>52</v>
      </c>
      <c r="L101" s="433">
        <f>中播磨!L184</f>
        <v>71</v>
      </c>
      <c r="M101" s="433">
        <f>中播磨!M184</f>
        <v>69</v>
      </c>
      <c r="N101" s="716">
        <f t="shared" si="129"/>
        <v>-2.8</v>
      </c>
    </row>
    <row r="102" spans="1:14" x14ac:dyDescent="0.2">
      <c r="A102" s="447"/>
      <c r="B102" s="449" t="s">
        <v>214</v>
      </c>
      <c r="C102" s="433">
        <f>中播磨!C212</f>
        <v>630</v>
      </c>
      <c r="D102" s="433">
        <f>中播磨!D212</f>
        <v>658</v>
      </c>
      <c r="E102" s="433">
        <f>中播磨!E212</f>
        <v>668</v>
      </c>
      <c r="F102" s="433">
        <f>中播磨!F212</f>
        <v>691</v>
      </c>
      <c r="G102" s="433">
        <f>中播磨!G212</f>
        <v>796</v>
      </c>
      <c r="H102" s="433">
        <f>中播磨!H212</f>
        <v>768</v>
      </c>
      <c r="I102" s="433">
        <f>中播磨!I212</f>
        <v>1081</v>
      </c>
      <c r="J102" s="433">
        <f>中播磨!J212</f>
        <v>1101</v>
      </c>
      <c r="K102" s="433">
        <f>中播磨!K212</f>
        <v>898</v>
      </c>
      <c r="L102" s="433">
        <f>中播磨!L212</f>
        <v>1122</v>
      </c>
      <c r="M102" s="433">
        <f>中播磨!M212</f>
        <v>1766</v>
      </c>
      <c r="N102" s="716">
        <f t="shared" si="129"/>
        <v>57.4</v>
      </c>
    </row>
    <row r="103" spans="1:14" x14ac:dyDescent="0.2">
      <c r="A103" s="447" t="s">
        <v>212</v>
      </c>
      <c r="B103" s="449" t="s">
        <v>215</v>
      </c>
      <c r="C103" s="433">
        <f>中播磨!C227</f>
        <v>1352</v>
      </c>
      <c r="D103" s="433">
        <f>中播磨!D227</f>
        <v>1320</v>
      </c>
      <c r="E103" s="433">
        <f>中播磨!E227</f>
        <v>1306</v>
      </c>
      <c r="F103" s="433">
        <f>中播磨!F227</f>
        <v>1347</v>
      </c>
      <c r="G103" s="433">
        <f>中播磨!G227</f>
        <v>1495</v>
      </c>
      <c r="H103" s="433">
        <f>中播磨!H227</f>
        <v>1634</v>
      </c>
      <c r="I103" s="433">
        <f>中播磨!I227</f>
        <v>2050</v>
      </c>
      <c r="J103" s="433">
        <f>中播磨!J227</f>
        <v>1977</v>
      </c>
      <c r="K103" s="433">
        <f>中播磨!K227</f>
        <v>1999</v>
      </c>
      <c r="L103" s="433">
        <f>中播磨!L227</f>
        <v>2036</v>
      </c>
      <c r="M103" s="433">
        <f>中播磨!M227</f>
        <v>2209</v>
      </c>
      <c r="N103" s="717">
        <f t="shared" si="129"/>
        <v>8.5</v>
      </c>
    </row>
    <row r="104" spans="1:14" x14ac:dyDescent="0.2">
      <c r="A104" s="446" t="s">
        <v>184</v>
      </c>
      <c r="B104" s="243" t="s">
        <v>307</v>
      </c>
      <c r="C104" s="116">
        <f>SUM(C105:C107)</f>
        <v>6703</v>
      </c>
      <c r="D104" s="116">
        <f t="shared" ref="D104" si="194">SUM(D105:D107)</f>
        <v>6064</v>
      </c>
      <c r="E104" s="116">
        <f t="shared" ref="E104" si="195">SUM(E105:E107)</f>
        <v>6999</v>
      </c>
      <c r="F104" s="116">
        <f t="shared" ref="F104" si="196">SUM(F105:F107)</f>
        <v>6872</v>
      </c>
      <c r="G104" s="116">
        <f t="shared" ref="G104" si="197">SUM(G105:G107)</f>
        <v>6550</v>
      </c>
      <c r="H104" s="116">
        <f t="shared" ref="H104" si="198">SUM(H105:H107)</f>
        <v>6451</v>
      </c>
      <c r="I104" s="116">
        <f t="shared" ref="I104:J104" si="199">SUM(I105:I107)</f>
        <v>6655</v>
      </c>
      <c r="J104" s="116">
        <f t="shared" si="199"/>
        <v>7132</v>
      </c>
      <c r="K104" s="116">
        <f t="shared" ref="K104:L104" si="200">SUM(K105:K107)</f>
        <v>6636</v>
      </c>
      <c r="L104" s="116">
        <f t="shared" si="200"/>
        <v>7432</v>
      </c>
      <c r="M104" s="116">
        <f t="shared" ref="M104" si="201">SUM(M105:M107)</f>
        <v>6359</v>
      </c>
      <c r="N104" s="716">
        <f t="shared" si="129"/>
        <v>-14.4</v>
      </c>
    </row>
    <row r="105" spans="1:14" x14ac:dyDescent="0.2">
      <c r="A105" s="447"/>
      <c r="B105" s="449" t="s">
        <v>213</v>
      </c>
      <c r="C105" s="95">
        <f>西播磨!C188</f>
        <v>784</v>
      </c>
      <c r="D105" s="95">
        <f>西播磨!D188</f>
        <v>840</v>
      </c>
      <c r="E105" s="95">
        <f>西播磨!E188</f>
        <v>1064</v>
      </c>
      <c r="F105" s="95">
        <f>西播磨!F188</f>
        <v>1007</v>
      </c>
      <c r="G105" s="95">
        <f>西播磨!G188</f>
        <v>938</v>
      </c>
      <c r="H105" s="95">
        <f>西播磨!H188</f>
        <v>839</v>
      </c>
      <c r="I105" s="95">
        <f>西播磨!I188</f>
        <v>822</v>
      </c>
      <c r="J105" s="95">
        <f>西播磨!J188</f>
        <v>982</v>
      </c>
      <c r="K105" s="95">
        <f>西播磨!K188</f>
        <v>975</v>
      </c>
      <c r="L105" s="95">
        <f>西播磨!L188</f>
        <v>1156</v>
      </c>
      <c r="M105" s="95">
        <f>西播磨!M188</f>
        <v>817</v>
      </c>
      <c r="N105" s="716">
        <f t="shared" si="129"/>
        <v>-29.3</v>
      </c>
    </row>
    <row r="106" spans="1:14" x14ac:dyDescent="0.2">
      <c r="A106" s="447"/>
      <c r="B106" s="449" t="s">
        <v>214</v>
      </c>
      <c r="C106" s="95">
        <f>西播磨!C255</f>
        <v>1929</v>
      </c>
      <c r="D106" s="95">
        <f>西播磨!D255</f>
        <v>1866</v>
      </c>
      <c r="E106" s="95">
        <f>西播磨!E255</f>
        <v>2023</v>
      </c>
      <c r="F106" s="95">
        <f>西播磨!F255</f>
        <v>2008</v>
      </c>
      <c r="G106" s="95">
        <f>西播磨!G255</f>
        <v>1917</v>
      </c>
      <c r="H106" s="95">
        <f>西播磨!H255</f>
        <v>1969</v>
      </c>
      <c r="I106" s="95">
        <f>西播磨!I255</f>
        <v>2150</v>
      </c>
      <c r="J106" s="95">
        <f>西播磨!J255</f>
        <v>2366</v>
      </c>
      <c r="K106" s="95">
        <f>西播磨!K255</f>
        <v>2172</v>
      </c>
      <c r="L106" s="95">
        <f>西播磨!L255</f>
        <v>2526</v>
      </c>
      <c r="M106" s="95">
        <f>西播磨!M255</f>
        <v>2703</v>
      </c>
      <c r="N106" s="716">
        <f t="shared" si="129"/>
        <v>7</v>
      </c>
    </row>
    <row r="107" spans="1:14" x14ac:dyDescent="0.2">
      <c r="A107" s="448"/>
      <c r="B107" s="450" t="s">
        <v>215</v>
      </c>
      <c r="C107" s="97">
        <f>西播磨!C279</f>
        <v>3990</v>
      </c>
      <c r="D107" s="97">
        <f>西播磨!D279</f>
        <v>3358</v>
      </c>
      <c r="E107" s="97">
        <f>西播磨!E279</f>
        <v>3912</v>
      </c>
      <c r="F107" s="97">
        <f>西播磨!F279</f>
        <v>3857</v>
      </c>
      <c r="G107" s="97">
        <f>西播磨!G279</f>
        <v>3695</v>
      </c>
      <c r="H107" s="97">
        <f>西播磨!H279</f>
        <v>3643</v>
      </c>
      <c r="I107" s="97">
        <f>西播磨!I279</f>
        <v>3683</v>
      </c>
      <c r="J107" s="97">
        <f>西播磨!J279</f>
        <v>3784</v>
      </c>
      <c r="K107" s="97">
        <f>西播磨!K279</f>
        <v>3489</v>
      </c>
      <c r="L107" s="97">
        <f>西播磨!L279</f>
        <v>3750</v>
      </c>
      <c r="M107" s="97">
        <f>西播磨!M279</f>
        <v>2839</v>
      </c>
      <c r="N107" s="716">
        <f t="shared" si="129"/>
        <v>-24.3</v>
      </c>
    </row>
    <row r="108" spans="1:14" x14ac:dyDescent="0.2">
      <c r="A108" s="447" t="s">
        <v>186</v>
      </c>
      <c r="B108" s="246" t="s">
        <v>307</v>
      </c>
      <c r="C108" s="117">
        <f>SUM(C109:C111)</f>
        <v>13002</v>
      </c>
      <c r="D108" s="117">
        <f t="shared" ref="D108" si="202">SUM(D109:D111)</f>
        <v>12237</v>
      </c>
      <c r="E108" s="117">
        <f t="shared" ref="E108" si="203">SUM(E109:E111)</f>
        <v>12784</v>
      </c>
      <c r="F108" s="117">
        <f t="shared" ref="F108" si="204">SUM(F109:F111)</f>
        <v>12609</v>
      </c>
      <c r="G108" s="117">
        <f t="shared" ref="G108" si="205">SUM(G109:G111)</f>
        <v>12653</v>
      </c>
      <c r="H108" s="117">
        <f t="shared" ref="H108" si="206">SUM(H109:H111)</f>
        <v>13754</v>
      </c>
      <c r="I108" s="117">
        <f t="shared" ref="I108:J108" si="207">SUM(I109:I111)</f>
        <v>15108</v>
      </c>
      <c r="J108" s="117">
        <f t="shared" si="207"/>
        <v>15392</v>
      </c>
      <c r="K108" s="117">
        <f t="shared" ref="K108:L108" si="208">SUM(K109:K111)</f>
        <v>13592</v>
      </c>
      <c r="L108" s="117">
        <f t="shared" si="208"/>
        <v>13732</v>
      </c>
      <c r="M108" s="117">
        <f t="shared" ref="M108" si="209">SUM(M109:M111)</f>
        <v>8872</v>
      </c>
      <c r="N108" s="715">
        <f t="shared" si="129"/>
        <v>-35.4</v>
      </c>
    </row>
    <row r="109" spans="1:14" x14ac:dyDescent="0.2">
      <c r="A109" s="447"/>
      <c r="B109" s="449" t="s">
        <v>213</v>
      </c>
      <c r="C109" s="95">
        <f>西播磨!C196</f>
        <v>600</v>
      </c>
      <c r="D109" s="95">
        <f>西播磨!D196</f>
        <v>372</v>
      </c>
      <c r="E109" s="95">
        <f>西播磨!E196</f>
        <v>397</v>
      </c>
      <c r="F109" s="95">
        <f>西播磨!F196</f>
        <v>377</v>
      </c>
      <c r="G109" s="95">
        <f>西播磨!G196</f>
        <v>343</v>
      </c>
      <c r="H109" s="95">
        <f>西播磨!H196</f>
        <v>348</v>
      </c>
      <c r="I109" s="95">
        <f>西播磨!I196</f>
        <v>332</v>
      </c>
      <c r="J109" s="95">
        <f>西播磨!J196</f>
        <v>433</v>
      </c>
      <c r="K109" s="95">
        <f>西播磨!K196</f>
        <v>474</v>
      </c>
      <c r="L109" s="95">
        <f>西播磨!L196</f>
        <v>476</v>
      </c>
      <c r="M109" s="95">
        <f>西播磨!M196</f>
        <v>196</v>
      </c>
      <c r="N109" s="716">
        <f t="shared" si="129"/>
        <v>-58.8</v>
      </c>
    </row>
    <row r="110" spans="1:14" x14ac:dyDescent="0.2">
      <c r="A110" s="447"/>
      <c r="B110" s="449" t="s">
        <v>214</v>
      </c>
      <c r="C110" s="95">
        <f>西播磨!C258</f>
        <v>3597</v>
      </c>
      <c r="D110" s="95">
        <f>西播磨!D258</f>
        <v>3529</v>
      </c>
      <c r="E110" s="95">
        <f>西播磨!E258</f>
        <v>3607</v>
      </c>
      <c r="F110" s="95">
        <f>西播磨!F258</f>
        <v>3524</v>
      </c>
      <c r="G110" s="95">
        <f>西播磨!G258</f>
        <v>3527</v>
      </c>
      <c r="H110" s="95">
        <f>西播磨!H258</f>
        <v>3950</v>
      </c>
      <c r="I110" s="95">
        <f>西播磨!I258</f>
        <v>4557</v>
      </c>
      <c r="J110" s="95">
        <f>西播磨!J258</f>
        <v>4639</v>
      </c>
      <c r="K110" s="95">
        <f>西播磨!K258</f>
        <v>3884</v>
      </c>
      <c r="L110" s="95">
        <f>西播磨!L258</f>
        <v>3996</v>
      </c>
      <c r="M110" s="95">
        <f>西播磨!M258</f>
        <v>3036</v>
      </c>
      <c r="N110" s="716">
        <f t="shared" si="129"/>
        <v>-24</v>
      </c>
    </row>
    <row r="111" spans="1:14" x14ac:dyDescent="0.2">
      <c r="A111" s="448"/>
      <c r="B111" s="450" t="s">
        <v>215</v>
      </c>
      <c r="C111" s="97">
        <f>西播磨!C282</f>
        <v>8805</v>
      </c>
      <c r="D111" s="97">
        <f>西播磨!D282</f>
        <v>8336</v>
      </c>
      <c r="E111" s="97">
        <f>西播磨!E282</f>
        <v>8780</v>
      </c>
      <c r="F111" s="97">
        <f>西播磨!F282</f>
        <v>8708</v>
      </c>
      <c r="G111" s="97">
        <f>西播磨!G282</f>
        <v>8783</v>
      </c>
      <c r="H111" s="97">
        <f>西播磨!H282</f>
        <v>9456</v>
      </c>
      <c r="I111" s="97">
        <f>西播磨!I282</f>
        <v>10219</v>
      </c>
      <c r="J111" s="97">
        <f>西播磨!J282</f>
        <v>10320</v>
      </c>
      <c r="K111" s="97">
        <f>西播磨!K282</f>
        <v>9234</v>
      </c>
      <c r="L111" s="97">
        <f>西播磨!L282</f>
        <v>9260</v>
      </c>
      <c r="M111" s="97">
        <f>西播磨!M282</f>
        <v>5640</v>
      </c>
      <c r="N111" s="717">
        <f t="shared" si="129"/>
        <v>-39.1</v>
      </c>
    </row>
    <row r="112" spans="1:14" x14ac:dyDescent="0.2">
      <c r="A112" s="447" t="s">
        <v>311</v>
      </c>
      <c r="B112" s="246" t="s">
        <v>307</v>
      </c>
      <c r="C112" s="117">
        <f>SUM(C113:C115)</f>
        <v>13905</v>
      </c>
      <c r="D112" s="117">
        <f t="shared" ref="D112" si="210">SUM(D113:D115)</f>
        <v>13465</v>
      </c>
      <c r="E112" s="117">
        <f t="shared" ref="E112" si="211">SUM(E113:E115)</f>
        <v>14720</v>
      </c>
      <c r="F112" s="117">
        <f t="shared" ref="F112" si="212">SUM(F113:F115)</f>
        <v>14643</v>
      </c>
      <c r="G112" s="117">
        <f t="shared" ref="G112" si="213">SUM(G113:G115)</f>
        <v>14996</v>
      </c>
      <c r="H112" s="117">
        <f t="shared" ref="H112" si="214">SUM(H113:H115)</f>
        <v>16620</v>
      </c>
      <c r="I112" s="117">
        <f t="shared" ref="I112:J112" si="215">SUM(I113:I115)</f>
        <v>16984</v>
      </c>
      <c r="J112" s="117">
        <f t="shared" si="215"/>
        <v>17167</v>
      </c>
      <c r="K112" s="117">
        <f t="shared" ref="K112:L112" si="216">SUM(K113:K115)</f>
        <v>15420</v>
      </c>
      <c r="L112" s="117">
        <f t="shared" si="216"/>
        <v>17753</v>
      </c>
      <c r="M112" s="117">
        <f t="shared" ref="M112" si="217">SUM(M113:M115)</f>
        <v>12470</v>
      </c>
      <c r="N112" s="716">
        <f t="shared" si="129"/>
        <v>-29.8</v>
      </c>
    </row>
    <row r="113" spans="1:14" x14ac:dyDescent="0.2">
      <c r="A113" s="447"/>
      <c r="B113" s="449" t="s">
        <v>213</v>
      </c>
      <c r="C113" s="95">
        <f>西播磨!C204</f>
        <v>1785</v>
      </c>
      <c r="D113" s="95">
        <f>西播磨!D204</f>
        <v>1777</v>
      </c>
      <c r="E113" s="95">
        <f>西播磨!E204</f>
        <v>2296</v>
      </c>
      <c r="F113" s="95">
        <f>西播磨!F204</f>
        <v>2213</v>
      </c>
      <c r="G113" s="95">
        <f>西播磨!G204</f>
        <v>2519</v>
      </c>
      <c r="H113" s="95">
        <f>西播磨!H204</f>
        <v>2535</v>
      </c>
      <c r="I113" s="95">
        <f>西播磨!I204</f>
        <v>2427</v>
      </c>
      <c r="J113" s="95">
        <f>西播磨!J204</f>
        <v>2479</v>
      </c>
      <c r="K113" s="95">
        <f>西播磨!K204</f>
        <v>2333</v>
      </c>
      <c r="L113" s="95">
        <f>西播磨!L204</f>
        <v>2729</v>
      </c>
      <c r="M113" s="95">
        <f>西播磨!M204</f>
        <v>1705</v>
      </c>
      <c r="N113" s="716">
        <f t="shared" si="129"/>
        <v>-37.5</v>
      </c>
    </row>
    <row r="114" spans="1:14" x14ac:dyDescent="0.2">
      <c r="A114" s="447"/>
      <c r="B114" s="449" t="s">
        <v>214</v>
      </c>
      <c r="C114" s="95">
        <f>西播磨!C261</f>
        <v>4028</v>
      </c>
      <c r="D114" s="95">
        <f>西播磨!D261</f>
        <v>4113</v>
      </c>
      <c r="E114" s="95">
        <f>西播磨!E261</f>
        <v>4258</v>
      </c>
      <c r="F114" s="95">
        <f>西播磨!F261</f>
        <v>4270</v>
      </c>
      <c r="G114" s="95">
        <f>西播磨!G261</f>
        <v>4390</v>
      </c>
      <c r="H114" s="95">
        <f>西播磨!H261</f>
        <v>5116</v>
      </c>
      <c r="I114" s="95">
        <f>西播磨!I261</f>
        <v>5570</v>
      </c>
      <c r="J114" s="95">
        <f>西播磨!J261</f>
        <v>5707</v>
      </c>
      <c r="K114" s="95">
        <f>西播磨!K261</f>
        <v>5039</v>
      </c>
      <c r="L114" s="95">
        <f>西播磨!L261</f>
        <v>5953</v>
      </c>
      <c r="M114" s="95">
        <f>西播磨!M261</f>
        <v>5263</v>
      </c>
      <c r="N114" s="716">
        <f t="shared" si="129"/>
        <v>-11.6</v>
      </c>
    </row>
    <row r="115" spans="1:14" x14ac:dyDescent="0.2">
      <c r="A115" s="448"/>
      <c r="B115" s="450" t="s">
        <v>215</v>
      </c>
      <c r="C115" s="97">
        <f>西播磨!C285</f>
        <v>8092</v>
      </c>
      <c r="D115" s="97">
        <f>西播磨!D285</f>
        <v>7575</v>
      </c>
      <c r="E115" s="97">
        <f>西播磨!E285</f>
        <v>8166</v>
      </c>
      <c r="F115" s="97">
        <f>西播磨!F285</f>
        <v>8160</v>
      </c>
      <c r="G115" s="97">
        <f>西播磨!G285</f>
        <v>8087</v>
      </c>
      <c r="H115" s="97">
        <f>西播磨!H285</f>
        <v>8969</v>
      </c>
      <c r="I115" s="97">
        <f>西播磨!I285</f>
        <v>8987</v>
      </c>
      <c r="J115" s="97">
        <f>西播磨!J285</f>
        <v>8981</v>
      </c>
      <c r="K115" s="97">
        <f>西播磨!K285</f>
        <v>8048</v>
      </c>
      <c r="L115" s="97">
        <f>西播磨!L285</f>
        <v>9071</v>
      </c>
      <c r="M115" s="97">
        <f>西播磨!M285</f>
        <v>5502</v>
      </c>
      <c r="N115" s="716">
        <f t="shared" si="129"/>
        <v>-39.299999999999997</v>
      </c>
    </row>
    <row r="116" spans="1:14" x14ac:dyDescent="0.2">
      <c r="A116" s="447" t="s">
        <v>185</v>
      </c>
      <c r="B116" s="246" t="s">
        <v>307</v>
      </c>
      <c r="C116" s="117">
        <f>SUM(C117:C119)</f>
        <v>8561</v>
      </c>
      <c r="D116" s="117">
        <f t="shared" ref="D116" si="218">SUM(D117:D119)</f>
        <v>8447</v>
      </c>
      <c r="E116" s="117">
        <f t="shared" ref="E116" si="219">SUM(E117:E119)</f>
        <v>8785</v>
      </c>
      <c r="F116" s="117">
        <f t="shared" ref="F116" si="220">SUM(F117:F119)</f>
        <v>9151</v>
      </c>
      <c r="G116" s="117">
        <f t="shared" ref="G116" si="221">SUM(G117:G119)</f>
        <v>8624</v>
      </c>
      <c r="H116" s="117">
        <f t="shared" ref="H116" si="222">SUM(H117:H119)</f>
        <v>9588</v>
      </c>
      <c r="I116" s="117">
        <f t="shared" ref="I116:J116" si="223">SUM(I117:I119)</f>
        <v>9404</v>
      </c>
      <c r="J116" s="117">
        <f t="shared" si="223"/>
        <v>8675</v>
      </c>
      <c r="K116" s="117">
        <f t="shared" ref="K116:L116" si="224">SUM(K117:K119)</f>
        <v>8129</v>
      </c>
      <c r="L116" s="117">
        <f t="shared" si="224"/>
        <v>8265</v>
      </c>
      <c r="M116" s="117">
        <f t="shared" ref="M116" si="225">SUM(M117:M119)</f>
        <v>7657</v>
      </c>
      <c r="N116" s="715">
        <f t="shared" si="129"/>
        <v>-7.4</v>
      </c>
    </row>
    <row r="117" spans="1:14" x14ac:dyDescent="0.2">
      <c r="A117" s="447"/>
      <c r="B117" s="449" t="s">
        <v>213</v>
      </c>
      <c r="C117" s="95">
        <f>西播磨!C212</f>
        <v>454</v>
      </c>
      <c r="D117" s="95">
        <f>西播磨!D212</f>
        <v>446</v>
      </c>
      <c r="E117" s="95">
        <f>西播磨!E212</f>
        <v>526</v>
      </c>
      <c r="F117" s="95">
        <f>西播磨!F212</f>
        <v>534</v>
      </c>
      <c r="G117" s="95">
        <f>西播磨!G212</f>
        <v>538</v>
      </c>
      <c r="H117" s="95">
        <f>西播磨!H212</f>
        <v>505</v>
      </c>
      <c r="I117" s="95">
        <f>西播磨!I212</f>
        <v>447</v>
      </c>
      <c r="J117" s="95">
        <f>西播磨!J212</f>
        <v>453</v>
      </c>
      <c r="K117" s="95">
        <f>西播磨!K212</f>
        <v>468</v>
      </c>
      <c r="L117" s="95">
        <f>西播磨!L212</f>
        <v>603</v>
      </c>
      <c r="M117" s="95">
        <f>西播磨!M212</f>
        <v>445</v>
      </c>
      <c r="N117" s="716">
        <f t="shared" si="129"/>
        <v>-26.2</v>
      </c>
    </row>
    <row r="118" spans="1:14" x14ac:dyDescent="0.2">
      <c r="A118" s="447"/>
      <c r="B118" s="449" t="s">
        <v>214</v>
      </c>
      <c r="C118" s="95">
        <f>西播磨!C264</f>
        <v>2434</v>
      </c>
      <c r="D118" s="95">
        <f>西播磨!D264</f>
        <v>2540</v>
      </c>
      <c r="E118" s="95">
        <f>西播磨!E264</f>
        <v>2568</v>
      </c>
      <c r="F118" s="95">
        <f>西播磨!F264</f>
        <v>2663</v>
      </c>
      <c r="G118" s="95">
        <f>西播磨!G264</f>
        <v>2512</v>
      </c>
      <c r="H118" s="95">
        <f>西播磨!H264</f>
        <v>2910</v>
      </c>
      <c r="I118" s="95">
        <f>西播磨!I264</f>
        <v>3009</v>
      </c>
      <c r="J118" s="95">
        <f>西播磨!J264</f>
        <v>2786</v>
      </c>
      <c r="K118" s="95">
        <f>西播磨!K264</f>
        <v>2509</v>
      </c>
      <c r="L118" s="95">
        <f>西播磨!L264</f>
        <v>2613</v>
      </c>
      <c r="M118" s="95">
        <f>西播磨!M264</f>
        <v>2892</v>
      </c>
      <c r="N118" s="716">
        <f t="shared" si="129"/>
        <v>10.7</v>
      </c>
    </row>
    <row r="119" spans="1:14" x14ac:dyDescent="0.2">
      <c r="A119" s="448"/>
      <c r="B119" s="450" t="s">
        <v>215</v>
      </c>
      <c r="C119" s="97">
        <f>西播磨!C288</f>
        <v>5673</v>
      </c>
      <c r="D119" s="97">
        <f>西播磨!D288</f>
        <v>5461</v>
      </c>
      <c r="E119" s="97">
        <f>西播磨!E288</f>
        <v>5691</v>
      </c>
      <c r="F119" s="97">
        <f>西播磨!F288</f>
        <v>5954</v>
      </c>
      <c r="G119" s="97">
        <f>西播磨!G288</f>
        <v>5574</v>
      </c>
      <c r="H119" s="97">
        <f>西播磨!H288</f>
        <v>6173</v>
      </c>
      <c r="I119" s="97">
        <f>西播磨!I288</f>
        <v>5948</v>
      </c>
      <c r="J119" s="97">
        <f>西播磨!J288</f>
        <v>5436</v>
      </c>
      <c r="K119" s="97">
        <f>西播磨!K288</f>
        <v>5152</v>
      </c>
      <c r="L119" s="97">
        <f>西播磨!L288</f>
        <v>5049</v>
      </c>
      <c r="M119" s="97">
        <f>西播磨!M288</f>
        <v>4320</v>
      </c>
      <c r="N119" s="717">
        <f t="shared" si="129"/>
        <v>-14.4</v>
      </c>
    </row>
    <row r="120" spans="1:14" x14ac:dyDescent="0.2">
      <c r="A120" s="447" t="s">
        <v>187</v>
      </c>
      <c r="B120" s="246" t="s">
        <v>307</v>
      </c>
      <c r="C120" s="117">
        <f>SUM(C121:C123)</f>
        <v>1715</v>
      </c>
      <c r="D120" s="117">
        <f t="shared" ref="D120" si="226">SUM(D121:D123)</f>
        <v>1413</v>
      </c>
      <c r="E120" s="117">
        <f t="shared" ref="E120" si="227">SUM(E121:E123)</f>
        <v>1490</v>
      </c>
      <c r="F120" s="117">
        <f t="shared" ref="F120" si="228">SUM(F121:F123)</f>
        <v>1379</v>
      </c>
      <c r="G120" s="117">
        <f t="shared" ref="G120" si="229">SUM(G121:G123)</f>
        <v>1372</v>
      </c>
      <c r="H120" s="117">
        <f t="shared" ref="H120" si="230">SUM(H121:H123)</f>
        <v>1489</v>
      </c>
      <c r="I120" s="117">
        <f t="shared" ref="I120:J120" si="231">SUM(I121:I123)</f>
        <v>1474</v>
      </c>
      <c r="J120" s="117">
        <f t="shared" si="231"/>
        <v>1544</v>
      </c>
      <c r="K120" s="117">
        <f t="shared" ref="K120:L120" si="232">SUM(K121:K123)</f>
        <v>1427</v>
      </c>
      <c r="L120" s="117">
        <f t="shared" si="232"/>
        <v>1489</v>
      </c>
      <c r="M120" s="117">
        <f t="shared" ref="M120" si="233">SUM(M121:M123)</f>
        <v>876</v>
      </c>
      <c r="N120" s="716">
        <f t="shared" si="129"/>
        <v>-41.2</v>
      </c>
    </row>
    <row r="121" spans="1:14" x14ac:dyDescent="0.2">
      <c r="A121" s="447"/>
      <c r="B121" s="449" t="s">
        <v>213</v>
      </c>
      <c r="C121" s="95">
        <f>西播磨!C220</f>
        <v>157</v>
      </c>
      <c r="D121" s="95">
        <f>西播磨!D220</f>
        <v>21</v>
      </c>
      <c r="E121" s="95">
        <f>西播磨!E220</f>
        <v>164</v>
      </c>
      <c r="F121" s="95">
        <f>西播磨!F220</f>
        <v>183</v>
      </c>
      <c r="G121" s="95">
        <f>西播磨!G220</f>
        <v>163</v>
      </c>
      <c r="H121" s="95">
        <f>西播磨!H220</f>
        <v>171</v>
      </c>
      <c r="I121" s="95">
        <f>西播磨!I220</f>
        <v>181</v>
      </c>
      <c r="J121" s="95">
        <f>西播磨!J220</f>
        <v>174</v>
      </c>
      <c r="K121" s="95">
        <f>西播磨!K220</f>
        <v>159</v>
      </c>
      <c r="L121" s="95">
        <f>西播磨!L220</f>
        <v>180</v>
      </c>
      <c r="M121" s="95">
        <f>西播磨!M220</f>
        <v>146</v>
      </c>
      <c r="N121" s="716">
        <f t="shared" si="129"/>
        <v>-18.899999999999999</v>
      </c>
    </row>
    <row r="122" spans="1:14" x14ac:dyDescent="0.2">
      <c r="A122" s="447"/>
      <c r="B122" s="449" t="s">
        <v>214</v>
      </c>
      <c r="C122" s="95">
        <f>西播磨!C267</f>
        <v>486</v>
      </c>
      <c r="D122" s="95">
        <f>西播磨!D267</f>
        <v>404</v>
      </c>
      <c r="E122" s="95">
        <f>西播磨!E267</f>
        <v>417</v>
      </c>
      <c r="F122" s="95">
        <f>西播磨!F267</f>
        <v>388</v>
      </c>
      <c r="G122" s="95">
        <f>西播磨!G267</f>
        <v>398</v>
      </c>
      <c r="H122" s="95">
        <f>西播磨!H267</f>
        <v>454</v>
      </c>
      <c r="I122" s="95">
        <f>西播磨!I267</f>
        <v>470</v>
      </c>
      <c r="J122" s="95">
        <f>西播磨!J267</f>
        <v>497</v>
      </c>
      <c r="K122" s="95">
        <f>西播磨!K267</f>
        <v>446</v>
      </c>
      <c r="L122" s="95">
        <f>西播磨!L267</f>
        <v>485</v>
      </c>
      <c r="M122" s="95">
        <f>西播磨!M267</f>
        <v>384</v>
      </c>
      <c r="N122" s="716">
        <f t="shared" si="129"/>
        <v>-20.8</v>
      </c>
    </row>
    <row r="123" spans="1:14" x14ac:dyDescent="0.2">
      <c r="A123" s="448"/>
      <c r="B123" s="450" t="s">
        <v>215</v>
      </c>
      <c r="C123" s="97">
        <f>西播磨!C291</f>
        <v>1072</v>
      </c>
      <c r="D123" s="97">
        <f>西播磨!D291</f>
        <v>988</v>
      </c>
      <c r="E123" s="97">
        <f>西播磨!E291</f>
        <v>909</v>
      </c>
      <c r="F123" s="97">
        <f>西播磨!F291</f>
        <v>808</v>
      </c>
      <c r="G123" s="97">
        <f>西播磨!G291</f>
        <v>811</v>
      </c>
      <c r="H123" s="97">
        <f>西播磨!H291</f>
        <v>864</v>
      </c>
      <c r="I123" s="97">
        <f>西播磨!I291</f>
        <v>823</v>
      </c>
      <c r="J123" s="97">
        <f>西播磨!J291</f>
        <v>873</v>
      </c>
      <c r="K123" s="97">
        <f>西播磨!K291</f>
        <v>822</v>
      </c>
      <c r="L123" s="97">
        <f>西播磨!L291</f>
        <v>824</v>
      </c>
      <c r="M123" s="97">
        <f>西播磨!M291</f>
        <v>346</v>
      </c>
      <c r="N123" s="716">
        <f t="shared" si="129"/>
        <v>-58</v>
      </c>
    </row>
    <row r="124" spans="1:14" x14ac:dyDescent="0.2">
      <c r="A124" s="447" t="s">
        <v>188</v>
      </c>
      <c r="B124" s="246" t="s">
        <v>307</v>
      </c>
      <c r="C124" s="117">
        <f>SUM(C125:C127)</f>
        <v>2525</v>
      </c>
      <c r="D124" s="117">
        <f t="shared" ref="D124" si="234">SUM(D125:D127)</f>
        <v>2691</v>
      </c>
      <c r="E124" s="117">
        <f t="shared" ref="E124" si="235">SUM(E125:E127)</f>
        <v>2609</v>
      </c>
      <c r="F124" s="117">
        <f t="shared" ref="F124" si="236">SUM(F125:F127)</f>
        <v>2332</v>
      </c>
      <c r="G124" s="117">
        <f t="shared" ref="G124" si="237">SUM(G125:G127)</f>
        <v>2217</v>
      </c>
      <c r="H124" s="117">
        <f t="shared" ref="H124" si="238">SUM(H125:H127)</f>
        <v>2123</v>
      </c>
      <c r="I124" s="117">
        <f t="shared" ref="I124:J124" si="239">SUM(I125:I127)</f>
        <v>2297</v>
      </c>
      <c r="J124" s="117">
        <f t="shared" si="239"/>
        <v>2550</v>
      </c>
      <c r="K124" s="117">
        <f t="shared" ref="K124:L124" si="240">SUM(K125:K127)</f>
        <v>1984</v>
      </c>
      <c r="L124" s="117">
        <f t="shared" si="240"/>
        <v>1952</v>
      </c>
      <c r="M124" s="117">
        <f t="shared" ref="M124" si="241">SUM(M125:M127)</f>
        <v>1289</v>
      </c>
      <c r="N124" s="716">
        <f t="shared" si="129"/>
        <v>-34</v>
      </c>
    </row>
    <row r="125" spans="1:14" x14ac:dyDescent="0.2">
      <c r="A125" s="447"/>
      <c r="B125" s="449" t="s">
        <v>213</v>
      </c>
      <c r="C125" s="95">
        <f>西播磨!C228</f>
        <v>166</v>
      </c>
      <c r="D125" s="95">
        <f>西播磨!D228</f>
        <v>174</v>
      </c>
      <c r="E125" s="95">
        <f>西播磨!E228</f>
        <v>163</v>
      </c>
      <c r="F125" s="95">
        <f>西播磨!F228</f>
        <v>159</v>
      </c>
      <c r="G125" s="95">
        <f>西播磨!G228</f>
        <v>146</v>
      </c>
      <c r="H125" s="95">
        <f>西播磨!H228</f>
        <v>43</v>
      </c>
      <c r="I125" s="95">
        <f>西播磨!I228</f>
        <v>43</v>
      </c>
      <c r="J125" s="95">
        <f>西播磨!J228</f>
        <v>46</v>
      </c>
      <c r="K125" s="95">
        <f>西播磨!K228</f>
        <v>45</v>
      </c>
      <c r="L125" s="95">
        <f>西播磨!L228</f>
        <v>62</v>
      </c>
      <c r="M125" s="95">
        <f>西播磨!M228</f>
        <v>22</v>
      </c>
      <c r="N125" s="716">
        <f t="shared" si="129"/>
        <v>-64.5</v>
      </c>
    </row>
    <row r="126" spans="1:14" x14ac:dyDescent="0.2">
      <c r="A126" s="447"/>
      <c r="B126" s="449" t="s">
        <v>214</v>
      </c>
      <c r="C126" s="95">
        <f>西播磨!C270</f>
        <v>703</v>
      </c>
      <c r="D126" s="95">
        <f>西播磨!D270</f>
        <v>794</v>
      </c>
      <c r="E126" s="95">
        <f>西播磨!E270</f>
        <v>749</v>
      </c>
      <c r="F126" s="95">
        <f>西播磨!F270</f>
        <v>665</v>
      </c>
      <c r="G126" s="95">
        <f>西播磨!G270</f>
        <v>632</v>
      </c>
      <c r="H126" s="95">
        <f>西播磨!H270</f>
        <v>615</v>
      </c>
      <c r="I126" s="95">
        <f>西播磨!I270</f>
        <v>699</v>
      </c>
      <c r="J126" s="95">
        <f>西播磨!J270</f>
        <v>770</v>
      </c>
      <c r="K126" s="95">
        <f>西播磨!K270</f>
        <v>566</v>
      </c>
      <c r="L126" s="95">
        <f>西播磨!L270</f>
        <v>565</v>
      </c>
      <c r="M126" s="95">
        <f>西播磨!M270</f>
        <v>436</v>
      </c>
      <c r="N126" s="716">
        <f t="shared" si="129"/>
        <v>-22.8</v>
      </c>
    </row>
    <row r="127" spans="1:14" x14ac:dyDescent="0.2">
      <c r="A127" s="448"/>
      <c r="B127" s="450" t="s">
        <v>215</v>
      </c>
      <c r="C127" s="97">
        <f>西播磨!C294</f>
        <v>1656</v>
      </c>
      <c r="D127" s="97">
        <f>西播磨!D294</f>
        <v>1723</v>
      </c>
      <c r="E127" s="97">
        <f>西播磨!E294</f>
        <v>1697</v>
      </c>
      <c r="F127" s="97">
        <f>西播磨!F294</f>
        <v>1508</v>
      </c>
      <c r="G127" s="97">
        <f>西播磨!G294</f>
        <v>1439</v>
      </c>
      <c r="H127" s="97">
        <f>西播磨!H294</f>
        <v>1465</v>
      </c>
      <c r="I127" s="97">
        <f>西播磨!I294</f>
        <v>1555</v>
      </c>
      <c r="J127" s="97">
        <f>西播磨!J294</f>
        <v>1734</v>
      </c>
      <c r="K127" s="97">
        <f>西播磨!K294</f>
        <v>1373</v>
      </c>
      <c r="L127" s="97">
        <f>西播磨!L294</f>
        <v>1325</v>
      </c>
      <c r="M127" s="97">
        <f>西播磨!M294</f>
        <v>831</v>
      </c>
      <c r="N127" s="716">
        <f t="shared" si="129"/>
        <v>-37.299999999999997</v>
      </c>
    </row>
    <row r="128" spans="1:14" x14ac:dyDescent="0.2">
      <c r="A128" s="447" t="s">
        <v>189</v>
      </c>
      <c r="B128" s="246" t="s">
        <v>307</v>
      </c>
      <c r="C128" s="117">
        <f>SUM(C129:C131)</f>
        <v>5421</v>
      </c>
      <c r="D128" s="117">
        <f t="shared" ref="D128" si="242">SUM(D129:D131)</f>
        <v>5311</v>
      </c>
      <c r="E128" s="117">
        <f t="shared" ref="E128" si="243">SUM(E129:E131)</f>
        <v>5357</v>
      </c>
      <c r="F128" s="117">
        <f t="shared" ref="F128" si="244">SUM(F129:F131)</f>
        <v>5217</v>
      </c>
      <c r="G128" s="117">
        <f t="shared" ref="G128" si="245">SUM(G129:G131)</f>
        <v>5038</v>
      </c>
      <c r="H128" s="117">
        <f t="shared" ref="H128" si="246">SUM(H129:H131)</f>
        <v>5560</v>
      </c>
      <c r="I128" s="117">
        <f t="shared" ref="I128:J128" si="247">SUM(I129:I131)</f>
        <v>5758</v>
      </c>
      <c r="J128" s="117">
        <f t="shared" si="247"/>
        <v>6517</v>
      </c>
      <c r="K128" s="117">
        <f t="shared" ref="K128:L128" si="248">SUM(K129:K131)</f>
        <v>6039</v>
      </c>
      <c r="L128" s="117">
        <f t="shared" si="248"/>
        <v>6645</v>
      </c>
      <c r="M128" s="117">
        <f t="shared" ref="M128" si="249">SUM(M129:M131)</f>
        <v>4627</v>
      </c>
      <c r="N128" s="715">
        <f t="shared" si="129"/>
        <v>-30.4</v>
      </c>
    </row>
    <row r="129" spans="1:14" x14ac:dyDescent="0.2">
      <c r="A129" s="447"/>
      <c r="B129" s="449" t="s">
        <v>213</v>
      </c>
      <c r="C129" s="95">
        <f>西播磨!C236</f>
        <v>408</v>
      </c>
      <c r="D129" s="95">
        <f>西播磨!D236</f>
        <v>434</v>
      </c>
      <c r="E129" s="95">
        <f>西播磨!E236</f>
        <v>494</v>
      </c>
      <c r="F129" s="95">
        <f>西播磨!F236</f>
        <v>508</v>
      </c>
      <c r="G129" s="95">
        <f>西播磨!G236</f>
        <v>513</v>
      </c>
      <c r="H129" s="95">
        <f>西播磨!H236</f>
        <v>535</v>
      </c>
      <c r="I129" s="95">
        <f>西播磨!I236</f>
        <v>544</v>
      </c>
      <c r="J129" s="95">
        <f>西播磨!J236</f>
        <v>576</v>
      </c>
      <c r="K129" s="95">
        <f>西播磨!K236</f>
        <v>591</v>
      </c>
      <c r="L129" s="95">
        <f>西播磨!L236</f>
        <v>722</v>
      </c>
      <c r="M129" s="95">
        <f>西播磨!M236</f>
        <v>297</v>
      </c>
      <c r="N129" s="716">
        <f t="shared" si="129"/>
        <v>-58.9</v>
      </c>
    </row>
    <row r="130" spans="1:14" x14ac:dyDescent="0.2">
      <c r="A130" s="447"/>
      <c r="B130" s="449" t="s">
        <v>214</v>
      </c>
      <c r="C130" s="95">
        <f>西播磨!C273</f>
        <v>1522</v>
      </c>
      <c r="D130" s="95">
        <f>西播磨!D273</f>
        <v>1586</v>
      </c>
      <c r="E130" s="95">
        <f>西播磨!E273</f>
        <v>1542</v>
      </c>
      <c r="F130" s="95">
        <f>西播磨!F273</f>
        <v>1498</v>
      </c>
      <c r="G130" s="95">
        <f>西播磨!G273</f>
        <v>1457</v>
      </c>
      <c r="H130" s="95">
        <f>西播磨!H273</f>
        <v>1686</v>
      </c>
      <c r="I130" s="95">
        <f>西播磨!I273</f>
        <v>1851</v>
      </c>
      <c r="J130" s="95">
        <f>西播磨!J273</f>
        <v>2096</v>
      </c>
      <c r="K130" s="95">
        <f>西播磨!K273</f>
        <v>1890</v>
      </c>
      <c r="L130" s="95">
        <f>西播磨!L273</f>
        <v>2113</v>
      </c>
      <c r="M130" s="95">
        <f>西播磨!M273</f>
        <v>1721</v>
      </c>
      <c r="N130" s="716">
        <f t="shared" si="129"/>
        <v>-18.600000000000001</v>
      </c>
    </row>
    <row r="131" spans="1:14" x14ac:dyDescent="0.2">
      <c r="A131" s="448" t="s">
        <v>212</v>
      </c>
      <c r="B131" s="450" t="s">
        <v>215</v>
      </c>
      <c r="C131" s="97">
        <f>西播磨!C297</f>
        <v>3491</v>
      </c>
      <c r="D131" s="97">
        <f>西播磨!D297</f>
        <v>3291</v>
      </c>
      <c r="E131" s="97">
        <f>西播磨!E297</f>
        <v>3321</v>
      </c>
      <c r="F131" s="97">
        <f>西播磨!F297</f>
        <v>3211</v>
      </c>
      <c r="G131" s="97">
        <f>西播磨!G297</f>
        <v>3068</v>
      </c>
      <c r="H131" s="97">
        <f>西播磨!H297</f>
        <v>3339</v>
      </c>
      <c r="I131" s="97">
        <f>西播磨!I297</f>
        <v>3363</v>
      </c>
      <c r="J131" s="97">
        <f>西播磨!J297</f>
        <v>3845</v>
      </c>
      <c r="K131" s="97">
        <f>西播磨!K297</f>
        <v>3558</v>
      </c>
      <c r="L131" s="97">
        <f>西播磨!L297</f>
        <v>3810</v>
      </c>
      <c r="M131" s="97">
        <f>西播磨!M297</f>
        <v>2609</v>
      </c>
      <c r="N131" s="717">
        <f t="shared" si="129"/>
        <v>-31.5</v>
      </c>
    </row>
    <row r="132" spans="1:14" x14ac:dyDescent="0.2">
      <c r="A132" s="447" t="s">
        <v>190</v>
      </c>
      <c r="B132" s="246" t="s">
        <v>307</v>
      </c>
      <c r="C132" s="119">
        <f>SUM(C133:C135)</f>
        <v>46852</v>
      </c>
      <c r="D132" s="119">
        <f t="shared" ref="D132" si="250">SUM(D133:D135)</f>
        <v>47215</v>
      </c>
      <c r="E132" s="119">
        <f t="shared" ref="E132" si="251">SUM(E133:E135)</f>
        <v>47630</v>
      </c>
      <c r="F132" s="119">
        <f t="shared" ref="F132" si="252">SUM(F133:F135)</f>
        <v>47845</v>
      </c>
      <c r="G132" s="119">
        <f t="shared" ref="G132" si="253">SUM(G133:G135)</f>
        <v>50441</v>
      </c>
      <c r="H132" s="119">
        <f t="shared" ref="H132" si="254">SUM(H133:H135)</f>
        <v>50119</v>
      </c>
      <c r="I132" s="119">
        <f t="shared" ref="I132:J132" si="255">SUM(I133:I135)</f>
        <v>51154</v>
      </c>
      <c r="J132" s="119">
        <f t="shared" si="255"/>
        <v>51932</v>
      </c>
      <c r="K132" s="119">
        <f t="shared" ref="K132:L132" si="256">SUM(K133:K135)</f>
        <v>48961</v>
      </c>
      <c r="L132" s="119">
        <f t="shared" si="256"/>
        <v>54644</v>
      </c>
      <c r="M132" s="119">
        <f t="shared" ref="M132" si="257">SUM(M133:M135)</f>
        <v>34422</v>
      </c>
      <c r="N132" s="716">
        <f t="shared" si="129"/>
        <v>-37</v>
      </c>
    </row>
    <row r="133" spans="1:14" x14ac:dyDescent="0.2">
      <c r="A133" s="447"/>
      <c r="B133" s="449" t="s">
        <v>213</v>
      </c>
      <c r="C133" s="433">
        <f>但馬!C169</f>
        <v>10310</v>
      </c>
      <c r="D133" s="433">
        <f>但馬!D169</f>
        <v>10455</v>
      </c>
      <c r="E133" s="433">
        <f>但馬!E169</f>
        <v>10365</v>
      </c>
      <c r="F133" s="433">
        <f>但馬!F169</f>
        <v>10428</v>
      </c>
      <c r="G133" s="433">
        <f>但馬!G169</f>
        <v>11966</v>
      </c>
      <c r="H133" s="433">
        <f>但馬!H169</f>
        <v>10318</v>
      </c>
      <c r="I133" s="433">
        <f>但馬!I169</f>
        <v>9763</v>
      </c>
      <c r="J133" s="433">
        <f>但馬!J169</f>
        <v>10583</v>
      </c>
      <c r="K133" s="433">
        <f>但馬!K169</f>
        <v>10719</v>
      </c>
      <c r="L133" s="433">
        <f>但馬!L169</f>
        <v>12371</v>
      </c>
      <c r="M133" s="433">
        <f>但馬!M169</f>
        <v>6220</v>
      </c>
      <c r="N133" s="716">
        <f t="shared" ref="N133:N171" si="258">ROUND((M133-L133)/L133*100,1)</f>
        <v>-49.7</v>
      </c>
    </row>
    <row r="134" spans="1:14" x14ac:dyDescent="0.2">
      <c r="A134" s="447"/>
      <c r="B134" s="449" t="s">
        <v>214</v>
      </c>
      <c r="C134" s="433">
        <f>但馬!C220</f>
        <v>10161</v>
      </c>
      <c r="D134" s="433">
        <f>但馬!D220</f>
        <v>10964</v>
      </c>
      <c r="E134" s="433">
        <f>但馬!E220</f>
        <v>11360</v>
      </c>
      <c r="F134" s="433">
        <f>但馬!F220</f>
        <v>11460</v>
      </c>
      <c r="G134" s="433">
        <f>但馬!G220</f>
        <v>11898</v>
      </c>
      <c r="H134" s="433">
        <f>但馬!H220</f>
        <v>12729</v>
      </c>
      <c r="I134" s="433">
        <f>但馬!I220</f>
        <v>13890</v>
      </c>
      <c r="J134" s="433">
        <f>但馬!J220</f>
        <v>14179</v>
      </c>
      <c r="K134" s="433">
        <f>但馬!K220</f>
        <v>13057</v>
      </c>
      <c r="L134" s="433">
        <f>但馬!L220</f>
        <v>14672</v>
      </c>
      <c r="M134" s="433">
        <f>但馬!M220</f>
        <v>12344</v>
      </c>
      <c r="N134" s="716">
        <f t="shared" si="258"/>
        <v>-15.9</v>
      </c>
    </row>
    <row r="135" spans="1:14" x14ac:dyDescent="0.2">
      <c r="A135" s="448"/>
      <c r="B135" s="450" t="s">
        <v>215</v>
      </c>
      <c r="C135" s="97">
        <f>但馬!C238</f>
        <v>26381</v>
      </c>
      <c r="D135" s="97">
        <f>但馬!D238</f>
        <v>25796</v>
      </c>
      <c r="E135" s="97">
        <f>但馬!E238</f>
        <v>25905</v>
      </c>
      <c r="F135" s="97">
        <f>但馬!F238</f>
        <v>25957</v>
      </c>
      <c r="G135" s="97">
        <f>但馬!G238</f>
        <v>26577</v>
      </c>
      <c r="H135" s="97">
        <f>但馬!H238</f>
        <v>27072</v>
      </c>
      <c r="I135" s="97">
        <f>但馬!I238</f>
        <v>27501</v>
      </c>
      <c r="J135" s="97">
        <f>但馬!J238</f>
        <v>27170</v>
      </c>
      <c r="K135" s="97">
        <f>但馬!K238</f>
        <v>25185</v>
      </c>
      <c r="L135" s="97">
        <f>但馬!L238</f>
        <v>27601</v>
      </c>
      <c r="M135" s="97">
        <f>但馬!M238</f>
        <v>15858</v>
      </c>
      <c r="N135" s="716">
        <f t="shared" si="258"/>
        <v>-42.5</v>
      </c>
    </row>
    <row r="136" spans="1:14" x14ac:dyDescent="0.2">
      <c r="A136" s="447" t="s">
        <v>191</v>
      </c>
      <c r="B136" s="246" t="s">
        <v>307</v>
      </c>
      <c r="C136" s="119">
        <f>SUM(C137:C139)</f>
        <v>11172</v>
      </c>
      <c r="D136" s="119">
        <f t="shared" ref="D136" si="259">SUM(D137:D139)</f>
        <v>8858</v>
      </c>
      <c r="E136" s="119">
        <f t="shared" ref="E136" si="260">SUM(E137:E139)</f>
        <v>10960</v>
      </c>
      <c r="F136" s="119">
        <f t="shared" ref="F136" si="261">SUM(F137:F139)</f>
        <v>11835</v>
      </c>
      <c r="G136" s="119">
        <f t="shared" ref="G136" si="262">SUM(G137:G139)</f>
        <v>11942</v>
      </c>
      <c r="H136" s="119">
        <f t="shared" ref="H136" si="263">SUM(H137:H139)</f>
        <v>10777</v>
      </c>
      <c r="I136" s="119">
        <f t="shared" ref="I136:J136" si="264">SUM(I137:I139)</f>
        <v>12391</v>
      </c>
      <c r="J136" s="119">
        <f t="shared" si="264"/>
        <v>12567</v>
      </c>
      <c r="K136" s="119">
        <f t="shared" ref="K136:L136" si="265">SUM(K137:K139)</f>
        <v>11264</v>
      </c>
      <c r="L136" s="119">
        <f t="shared" si="265"/>
        <v>11193</v>
      </c>
      <c r="M136" s="119">
        <f t="shared" ref="M136" si="266">SUM(M137:M139)</f>
        <v>6724</v>
      </c>
      <c r="N136" s="715">
        <f t="shared" si="258"/>
        <v>-39.9</v>
      </c>
    </row>
    <row r="137" spans="1:14" x14ac:dyDescent="0.2">
      <c r="A137" s="447"/>
      <c r="B137" s="449" t="s">
        <v>213</v>
      </c>
      <c r="C137" s="433">
        <f>但馬!C177</f>
        <v>1853</v>
      </c>
      <c r="D137" s="433">
        <f>但馬!D177</f>
        <v>1048</v>
      </c>
      <c r="E137" s="433">
        <f>但馬!E177</f>
        <v>1498</v>
      </c>
      <c r="F137" s="433">
        <f>但馬!F177</f>
        <v>1727</v>
      </c>
      <c r="G137" s="433">
        <f>但馬!G177</f>
        <v>2194</v>
      </c>
      <c r="H137" s="433">
        <f>但馬!H177</f>
        <v>1030</v>
      </c>
      <c r="I137" s="433">
        <f>但馬!I177</f>
        <v>1206</v>
      </c>
      <c r="J137" s="433">
        <f>但馬!J177</f>
        <v>1462</v>
      </c>
      <c r="K137" s="433">
        <f>但馬!K177</f>
        <v>1540</v>
      </c>
      <c r="L137" s="433">
        <f>但馬!L177</f>
        <v>1643</v>
      </c>
      <c r="M137" s="433">
        <f>但馬!M177</f>
        <v>414</v>
      </c>
      <c r="N137" s="716">
        <f t="shared" si="258"/>
        <v>-74.8</v>
      </c>
    </row>
    <row r="138" spans="1:14" x14ac:dyDescent="0.2">
      <c r="A138" s="447"/>
      <c r="B138" s="449" t="s">
        <v>214</v>
      </c>
      <c r="C138" s="433">
        <f>但馬!C223</f>
        <v>2491</v>
      </c>
      <c r="D138" s="433">
        <f>但馬!D223</f>
        <v>2081</v>
      </c>
      <c r="E138" s="433">
        <f>但馬!E223</f>
        <v>2687</v>
      </c>
      <c r="F138" s="433">
        <f>但馬!F223</f>
        <v>2952</v>
      </c>
      <c r="G138" s="433">
        <f>但馬!G223</f>
        <v>2855</v>
      </c>
      <c r="H138" s="433">
        <f>但馬!H223</f>
        <v>2753</v>
      </c>
      <c r="I138" s="433">
        <f>但馬!I223</f>
        <v>3457</v>
      </c>
      <c r="J138" s="433">
        <f>但馬!J223</f>
        <v>3512</v>
      </c>
      <c r="K138" s="433">
        <f>但馬!K223</f>
        <v>2981</v>
      </c>
      <c r="L138" s="433">
        <f>但馬!L223</f>
        <v>2968</v>
      </c>
      <c r="M138" s="433">
        <f>但馬!M223</f>
        <v>2119</v>
      </c>
      <c r="N138" s="716">
        <f t="shared" si="258"/>
        <v>-28.6</v>
      </c>
    </row>
    <row r="139" spans="1:14" x14ac:dyDescent="0.2">
      <c r="A139" s="448"/>
      <c r="B139" s="450" t="s">
        <v>215</v>
      </c>
      <c r="C139" s="97">
        <f>但馬!C241</f>
        <v>6828</v>
      </c>
      <c r="D139" s="97">
        <f>但馬!D241</f>
        <v>5729</v>
      </c>
      <c r="E139" s="97">
        <f>但馬!E241</f>
        <v>6775</v>
      </c>
      <c r="F139" s="97">
        <f>但馬!F241</f>
        <v>7156</v>
      </c>
      <c r="G139" s="97">
        <f>但馬!G241</f>
        <v>6893</v>
      </c>
      <c r="H139" s="97">
        <f>但馬!H241</f>
        <v>6994</v>
      </c>
      <c r="I139" s="97">
        <f>但馬!I241</f>
        <v>7728</v>
      </c>
      <c r="J139" s="97">
        <f>但馬!J241</f>
        <v>7593</v>
      </c>
      <c r="K139" s="97">
        <f>但馬!K241</f>
        <v>6743</v>
      </c>
      <c r="L139" s="97">
        <f>但馬!L241</f>
        <v>6582</v>
      </c>
      <c r="M139" s="97">
        <f>但馬!M241</f>
        <v>4191</v>
      </c>
      <c r="N139" s="717">
        <f t="shared" si="258"/>
        <v>-36.299999999999997</v>
      </c>
    </row>
    <row r="140" spans="1:14" x14ac:dyDescent="0.2">
      <c r="A140" s="447" t="s">
        <v>192</v>
      </c>
      <c r="B140" s="246" t="s">
        <v>307</v>
      </c>
      <c r="C140" s="119">
        <f>SUM(C141:C143)</f>
        <v>7102</v>
      </c>
      <c r="D140" s="119">
        <f t="shared" ref="D140" si="267">SUM(D141:D143)</f>
        <v>6996</v>
      </c>
      <c r="E140" s="119">
        <f t="shared" ref="E140" si="268">SUM(E141:E143)</f>
        <v>14282</v>
      </c>
      <c r="F140" s="119">
        <f t="shared" ref="F140" si="269">SUM(F141:F143)</f>
        <v>16955</v>
      </c>
      <c r="G140" s="119">
        <f t="shared" ref="G140" si="270">SUM(G141:G143)</f>
        <v>17214</v>
      </c>
      <c r="H140" s="119">
        <f t="shared" ref="H140" si="271">SUM(H141:H143)</f>
        <v>17358</v>
      </c>
      <c r="I140" s="119">
        <f t="shared" ref="I140:J140" si="272">SUM(I141:I143)</f>
        <v>17012</v>
      </c>
      <c r="J140" s="119">
        <f t="shared" si="272"/>
        <v>17453</v>
      </c>
      <c r="K140" s="119">
        <f t="shared" ref="K140:L140" si="273">SUM(K141:K143)</f>
        <v>16015</v>
      </c>
      <c r="L140" s="119">
        <f t="shared" si="273"/>
        <v>16640</v>
      </c>
      <c r="M140" s="119">
        <f t="shared" ref="M140" si="274">SUM(M141:M143)</f>
        <v>12009</v>
      </c>
      <c r="N140" s="716">
        <f t="shared" si="258"/>
        <v>-27.8</v>
      </c>
    </row>
    <row r="141" spans="1:14" x14ac:dyDescent="0.2">
      <c r="A141" s="447"/>
      <c r="B141" s="449" t="s">
        <v>213</v>
      </c>
      <c r="C141" s="433">
        <f>但馬!C185</f>
        <v>972</v>
      </c>
      <c r="D141" s="433">
        <f>但馬!D185</f>
        <v>812</v>
      </c>
      <c r="E141" s="433">
        <f>但馬!E185</f>
        <v>879</v>
      </c>
      <c r="F141" s="433">
        <f>但馬!F185</f>
        <v>1007</v>
      </c>
      <c r="G141" s="433">
        <f>但馬!G185</f>
        <v>1147</v>
      </c>
      <c r="H141" s="433">
        <f>但馬!H185</f>
        <v>1177</v>
      </c>
      <c r="I141" s="433">
        <f>但馬!I185</f>
        <v>976</v>
      </c>
      <c r="J141" s="433">
        <f>但馬!J185</f>
        <v>1028</v>
      </c>
      <c r="K141" s="433">
        <f>但馬!K185</f>
        <v>994</v>
      </c>
      <c r="L141" s="433">
        <f>但馬!L185</f>
        <v>1509</v>
      </c>
      <c r="M141" s="433">
        <f>但馬!M185</f>
        <v>535</v>
      </c>
      <c r="N141" s="716">
        <f t="shared" si="258"/>
        <v>-64.5</v>
      </c>
    </row>
    <row r="142" spans="1:14" x14ac:dyDescent="0.2">
      <c r="A142" s="447"/>
      <c r="B142" s="449" t="s">
        <v>214</v>
      </c>
      <c r="C142" s="433">
        <f>但馬!C226</f>
        <v>1533</v>
      </c>
      <c r="D142" s="433">
        <f>但馬!D226</f>
        <v>1613</v>
      </c>
      <c r="E142" s="433">
        <f>但馬!E226</f>
        <v>3328</v>
      </c>
      <c r="F142" s="433">
        <f>但馬!F226</f>
        <v>3908</v>
      </c>
      <c r="G142" s="433">
        <f>但馬!G226</f>
        <v>3928</v>
      </c>
      <c r="H142" s="433">
        <f>但馬!H226</f>
        <v>4187</v>
      </c>
      <c r="I142" s="433">
        <f>但馬!I226</f>
        <v>4314</v>
      </c>
      <c r="J142" s="433">
        <f>但馬!J226</f>
        <v>4349</v>
      </c>
      <c r="K142" s="433">
        <f>但馬!K226</f>
        <v>3760</v>
      </c>
      <c r="L142" s="433">
        <f>但馬!L226</f>
        <v>3903</v>
      </c>
      <c r="M142" s="433">
        <f>但馬!M226</f>
        <v>3630</v>
      </c>
      <c r="N142" s="716">
        <f t="shared" si="258"/>
        <v>-7</v>
      </c>
    </row>
    <row r="143" spans="1:14" x14ac:dyDescent="0.2">
      <c r="A143" s="448"/>
      <c r="B143" s="450" t="s">
        <v>215</v>
      </c>
      <c r="C143" s="97">
        <f>但馬!C244</f>
        <v>4597</v>
      </c>
      <c r="D143" s="97">
        <f>但馬!D244</f>
        <v>4571</v>
      </c>
      <c r="E143" s="97">
        <f>但馬!E244</f>
        <v>10075</v>
      </c>
      <c r="F143" s="97">
        <f>但馬!F244</f>
        <v>12040</v>
      </c>
      <c r="G143" s="97">
        <f>但馬!G244</f>
        <v>12139</v>
      </c>
      <c r="H143" s="97">
        <f>但馬!H244</f>
        <v>11994</v>
      </c>
      <c r="I143" s="97">
        <f>但馬!I244</f>
        <v>11722</v>
      </c>
      <c r="J143" s="97">
        <f>但馬!J244</f>
        <v>12076</v>
      </c>
      <c r="K143" s="97">
        <f>但馬!K244</f>
        <v>11261</v>
      </c>
      <c r="L143" s="97">
        <f>但馬!L244</f>
        <v>11228</v>
      </c>
      <c r="M143" s="97">
        <f>但馬!M244</f>
        <v>7844</v>
      </c>
      <c r="N143" s="716">
        <f t="shared" si="258"/>
        <v>-30.1</v>
      </c>
    </row>
    <row r="144" spans="1:14" x14ac:dyDescent="0.2">
      <c r="A144" s="447" t="s">
        <v>193</v>
      </c>
      <c r="B144" s="246" t="s">
        <v>307</v>
      </c>
      <c r="C144" s="119">
        <f>SUM(C145:C147)</f>
        <v>14055</v>
      </c>
      <c r="D144" s="119">
        <f t="shared" ref="D144" si="275">SUM(D145:D147)</f>
        <v>13676</v>
      </c>
      <c r="E144" s="119">
        <f t="shared" ref="E144" si="276">SUM(E145:E147)</f>
        <v>15362</v>
      </c>
      <c r="F144" s="119">
        <f t="shared" ref="F144" si="277">SUM(F145:F147)</f>
        <v>16333</v>
      </c>
      <c r="G144" s="119">
        <f t="shared" ref="G144" si="278">SUM(G145:G147)</f>
        <v>15957</v>
      </c>
      <c r="H144" s="119">
        <f t="shared" ref="H144" si="279">SUM(H145:H147)</f>
        <v>15319</v>
      </c>
      <c r="I144" s="119">
        <f t="shared" ref="I144:J144" si="280">SUM(I145:I147)</f>
        <v>16748</v>
      </c>
      <c r="J144" s="119">
        <f t="shared" si="280"/>
        <v>16883</v>
      </c>
      <c r="K144" s="119">
        <f t="shared" ref="K144:L144" si="281">SUM(K145:K147)</f>
        <v>16467</v>
      </c>
      <c r="L144" s="119">
        <f t="shared" si="281"/>
        <v>15579</v>
      </c>
      <c r="M144" s="119">
        <f t="shared" ref="M144" si="282">SUM(M145:M147)</f>
        <v>14927</v>
      </c>
      <c r="N144" s="716">
        <f t="shared" si="258"/>
        <v>-4.2</v>
      </c>
    </row>
    <row r="145" spans="1:14" x14ac:dyDescent="0.2">
      <c r="A145" s="447"/>
      <c r="B145" s="449" t="s">
        <v>213</v>
      </c>
      <c r="C145" s="433">
        <f>但馬!C193</f>
        <v>2826</v>
      </c>
      <c r="D145" s="433">
        <f>但馬!D193</f>
        <v>2622</v>
      </c>
      <c r="E145" s="433">
        <f>但馬!E193</f>
        <v>2638</v>
      </c>
      <c r="F145" s="433">
        <f>但馬!F193</f>
        <v>2801</v>
      </c>
      <c r="G145" s="433">
        <f>但馬!G193</f>
        <v>3044</v>
      </c>
      <c r="H145" s="433">
        <f>但馬!H193</f>
        <v>2473</v>
      </c>
      <c r="I145" s="433">
        <f>但馬!I193</f>
        <v>2428</v>
      </c>
      <c r="J145" s="433">
        <f>但馬!J193</f>
        <v>2671</v>
      </c>
      <c r="K145" s="433">
        <f>但馬!K193</f>
        <v>2933</v>
      </c>
      <c r="L145" s="433">
        <f>但馬!L193</f>
        <v>3034</v>
      </c>
      <c r="M145" s="433">
        <f>但馬!M193</f>
        <v>2448</v>
      </c>
      <c r="N145" s="716">
        <f t="shared" si="258"/>
        <v>-19.3</v>
      </c>
    </row>
    <row r="146" spans="1:14" x14ac:dyDescent="0.2">
      <c r="A146" s="447"/>
      <c r="B146" s="449" t="s">
        <v>214</v>
      </c>
      <c r="C146" s="95">
        <f>但馬!C229</f>
        <v>3109</v>
      </c>
      <c r="D146" s="95">
        <f>但馬!D229</f>
        <v>3253</v>
      </c>
      <c r="E146" s="95">
        <f>但馬!E229</f>
        <v>3720</v>
      </c>
      <c r="F146" s="95">
        <f>但馬!F229</f>
        <v>3962</v>
      </c>
      <c r="G146" s="95">
        <f>但馬!G229</f>
        <v>3773</v>
      </c>
      <c r="H146" s="95">
        <f>但馬!H229</f>
        <v>3960</v>
      </c>
      <c r="I146" s="95">
        <f>但馬!I229</f>
        <v>4624</v>
      </c>
      <c r="J146" s="95">
        <f>但馬!J229</f>
        <v>4652</v>
      </c>
      <c r="K146" s="95">
        <f>但馬!K229</f>
        <v>4365</v>
      </c>
      <c r="L146" s="95">
        <f>但馬!L229</f>
        <v>4134</v>
      </c>
      <c r="M146" s="95">
        <f>但馬!M229</f>
        <v>5245</v>
      </c>
      <c r="N146" s="716">
        <f t="shared" si="258"/>
        <v>26.9</v>
      </c>
    </row>
    <row r="147" spans="1:14" x14ac:dyDescent="0.2">
      <c r="A147" s="448"/>
      <c r="B147" s="450" t="s">
        <v>215</v>
      </c>
      <c r="C147" s="97">
        <f>但馬!C247</f>
        <v>8120</v>
      </c>
      <c r="D147" s="97">
        <f>但馬!D247</f>
        <v>7801</v>
      </c>
      <c r="E147" s="97">
        <f>但馬!E247</f>
        <v>9004</v>
      </c>
      <c r="F147" s="97">
        <f>但馬!F247</f>
        <v>9570</v>
      </c>
      <c r="G147" s="97">
        <f>但馬!G247</f>
        <v>9140</v>
      </c>
      <c r="H147" s="97">
        <f>但馬!H247</f>
        <v>8886</v>
      </c>
      <c r="I147" s="97">
        <f>但馬!I247</f>
        <v>9696</v>
      </c>
      <c r="J147" s="97">
        <f>但馬!J247</f>
        <v>9560</v>
      </c>
      <c r="K147" s="97">
        <f>但馬!K247</f>
        <v>9169</v>
      </c>
      <c r="L147" s="97">
        <f>但馬!L247</f>
        <v>8411</v>
      </c>
      <c r="M147" s="97">
        <f>但馬!M247</f>
        <v>7234</v>
      </c>
      <c r="N147" s="716">
        <f t="shared" si="258"/>
        <v>-14</v>
      </c>
    </row>
    <row r="148" spans="1:14" x14ac:dyDescent="0.2">
      <c r="A148" s="447" t="s">
        <v>194</v>
      </c>
      <c r="B148" s="246" t="s">
        <v>307</v>
      </c>
      <c r="C148" s="119">
        <f>SUM(C149:C151)</f>
        <v>11253</v>
      </c>
      <c r="D148" s="119">
        <f t="shared" ref="D148" si="283">SUM(D149:D151)</f>
        <v>9896</v>
      </c>
      <c r="E148" s="119">
        <f t="shared" ref="E148" si="284">SUM(E149:E151)</f>
        <v>11863</v>
      </c>
      <c r="F148" s="119">
        <f t="shared" ref="F148" si="285">SUM(F149:F151)</f>
        <v>11955</v>
      </c>
      <c r="G148" s="119">
        <f t="shared" ref="G148" si="286">SUM(G149:G151)</f>
        <v>11821</v>
      </c>
      <c r="H148" s="119">
        <f t="shared" ref="H148" si="287">SUM(H149:H151)</f>
        <v>12501</v>
      </c>
      <c r="I148" s="119">
        <f t="shared" ref="I148:J148" si="288">SUM(I149:I151)</f>
        <v>12770</v>
      </c>
      <c r="J148" s="119">
        <f t="shared" si="288"/>
        <v>13154</v>
      </c>
      <c r="K148" s="119">
        <f t="shared" ref="K148:L148" si="289">SUM(K149:K151)</f>
        <v>12392</v>
      </c>
      <c r="L148" s="119">
        <f t="shared" si="289"/>
        <v>13052</v>
      </c>
      <c r="M148" s="119">
        <f t="shared" ref="M148" si="290">SUM(M149:M151)</f>
        <v>9395</v>
      </c>
      <c r="N148" s="716">
        <f t="shared" si="258"/>
        <v>-28</v>
      </c>
    </row>
    <row r="149" spans="1:14" x14ac:dyDescent="0.2">
      <c r="A149" s="447"/>
      <c r="B149" s="449" t="s">
        <v>213</v>
      </c>
      <c r="C149" s="433">
        <f>但馬!C201</f>
        <v>2098</v>
      </c>
      <c r="D149" s="433">
        <f>但馬!D201</f>
        <v>1924</v>
      </c>
      <c r="E149" s="433">
        <f>但馬!E201</f>
        <v>2508</v>
      </c>
      <c r="F149" s="433">
        <f>但馬!F201</f>
        <v>2610</v>
      </c>
      <c r="G149" s="433">
        <f>但馬!G201</f>
        <v>2682</v>
      </c>
      <c r="H149" s="433">
        <f>但馬!H201</f>
        <v>2553</v>
      </c>
      <c r="I149" s="433">
        <f>但馬!I201</f>
        <v>2397</v>
      </c>
      <c r="J149" s="433">
        <f>但馬!J201</f>
        <v>2555</v>
      </c>
      <c r="K149" s="433">
        <f>但馬!K201</f>
        <v>2458</v>
      </c>
      <c r="L149" s="433">
        <f>但馬!L201</f>
        <v>2658</v>
      </c>
      <c r="M149" s="433">
        <f>但馬!M201</f>
        <v>1500</v>
      </c>
      <c r="N149" s="716">
        <f t="shared" si="258"/>
        <v>-43.6</v>
      </c>
    </row>
    <row r="150" spans="1:14" x14ac:dyDescent="0.2">
      <c r="A150" s="447"/>
      <c r="B150" s="449" t="s">
        <v>214</v>
      </c>
      <c r="C150" s="433">
        <f>但馬!C232</f>
        <v>2420</v>
      </c>
      <c r="D150" s="433">
        <f>但馬!D232</f>
        <v>2243</v>
      </c>
      <c r="E150" s="433">
        <f>但馬!E232</f>
        <v>2782</v>
      </c>
      <c r="F150" s="433">
        <f>但馬!F232</f>
        <v>2805</v>
      </c>
      <c r="G150" s="433">
        <f>但馬!G232</f>
        <v>2742</v>
      </c>
      <c r="H150" s="433">
        <f>但馬!H232</f>
        <v>3103</v>
      </c>
      <c r="I150" s="433">
        <f>但馬!I232</f>
        <v>3376</v>
      </c>
      <c r="J150" s="433">
        <f>但馬!J232</f>
        <v>3495</v>
      </c>
      <c r="K150" s="433">
        <f>但馬!K232</f>
        <v>3195</v>
      </c>
      <c r="L150" s="433">
        <f>但馬!L232</f>
        <v>3391</v>
      </c>
      <c r="M150" s="433">
        <f>但馬!M232</f>
        <v>3241</v>
      </c>
      <c r="N150" s="716">
        <f t="shared" si="258"/>
        <v>-4.4000000000000004</v>
      </c>
    </row>
    <row r="151" spans="1:14" x14ac:dyDescent="0.2">
      <c r="A151" s="447" t="s">
        <v>212</v>
      </c>
      <c r="B151" s="449" t="s">
        <v>215</v>
      </c>
      <c r="C151" s="433">
        <f>但馬!C250</f>
        <v>6735</v>
      </c>
      <c r="D151" s="433">
        <f>但馬!D250</f>
        <v>5729</v>
      </c>
      <c r="E151" s="433">
        <f>但馬!E250</f>
        <v>6573</v>
      </c>
      <c r="F151" s="433">
        <f>但馬!F250</f>
        <v>6540</v>
      </c>
      <c r="G151" s="433">
        <f>但馬!G250</f>
        <v>6397</v>
      </c>
      <c r="H151" s="433">
        <f>但馬!H250</f>
        <v>6845</v>
      </c>
      <c r="I151" s="433">
        <f>但馬!I250</f>
        <v>6997</v>
      </c>
      <c r="J151" s="433">
        <f>但馬!J250</f>
        <v>7104</v>
      </c>
      <c r="K151" s="433">
        <f>但馬!K250</f>
        <v>6739</v>
      </c>
      <c r="L151" s="433">
        <f>但馬!L250</f>
        <v>7003</v>
      </c>
      <c r="M151" s="433">
        <f>但馬!M250</f>
        <v>4654</v>
      </c>
      <c r="N151" s="716">
        <f t="shared" si="258"/>
        <v>-33.5</v>
      </c>
    </row>
    <row r="152" spans="1:14" x14ac:dyDescent="0.2">
      <c r="A152" s="446" t="s">
        <v>569</v>
      </c>
      <c r="B152" s="243" t="s">
        <v>307</v>
      </c>
      <c r="C152" s="116">
        <f>SUM(C153:C155)</f>
        <v>18120</v>
      </c>
      <c r="D152" s="116">
        <f t="shared" ref="D152" si="291">SUM(D153:D155)</f>
        <v>17972</v>
      </c>
      <c r="E152" s="116">
        <f t="shared" ref="E152" si="292">SUM(E153:E155)</f>
        <v>18117</v>
      </c>
      <c r="F152" s="116">
        <f t="shared" ref="F152" si="293">SUM(F153:F155)</f>
        <v>16908</v>
      </c>
      <c r="G152" s="116">
        <f t="shared" ref="G152" si="294">SUM(G153:G155)</f>
        <v>16553</v>
      </c>
      <c r="H152" s="116">
        <f t="shared" ref="H152" si="295">SUM(H153:H155)</f>
        <v>17966</v>
      </c>
      <c r="I152" s="116">
        <f t="shared" ref="I152:J152" si="296">SUM(I153:I155)</f>
        <v>19880</v>
      </c>
      <c r="J152" s="116">
        <f t="shared" si="296"/>
        <v>20744</v>
      </c>
      <c r="K152" s="116">
        <f t="shared" ref="K152:L152" si="297">SUM(K153:K155)</f>
        <v>19166</v>
      </c>
      <c r="L152" s="116">
        <f t="shared" si="297"/>
        <v>23557</v>
      </c>
      <c r="M152" s="116">
        <f t="shared" ref="M152" si="298">SUM(M153:M155)</f>
        <v>20074</v>
      </c>
      <c r="N152" s="715">
        <f t="shared" si="258"/>
        <v>-14.8</v>
      </c>
    </row>
    <row r="153" spans="1:14" x14ac:dyDescent="0.2">
      <c r="A153" s="447"/>
      <c r="B153" s="449" t="s">
        <v>213</v>
      </c>
      <c r="C153" s="95">
        <f>丹波!C143</f>
        <v>753</v>
      </c>
      <c r="D153" s="95">
        <f>丹波!D143</f>
        <v>684</v>
      </c>
      <c r="E153" s="95">
        <f>丹波!E143</f>
        <v>828</v>
      </c>
      <c r="F153" s="95">
        <f>丹波!F143</f>
        <v>741</v>
      </c>
      <c r="G153" s="95">
        <f>丹波!G143</f>
        <v>759</v>
      </c>
      <c r="H153" s="95">
        <f>丹波!H143</f>
        <v>666</v>
      </c>
      <c r="I153" s="95">
        <f>丹波!I143</f>
        <v>669</v>
      </c>
      <c r="J153" s="95">
        <f>丹波!J143</f>
        <v>755</v>
      </c>
      <c r="K153" s="95">
        <f>丹波!K143</f>
        <v>759</v>
      </c>
      <c r="L153" s="95">
        <f>丹波!L143</f>
        <v>848</v>
      </c>
      <c r="M153" s="95">
        <f>丹波!M143</f>
        <v>488</v>
      </c>
      <c r="N153" s="716">
        <f t="shared" si="258"/>
        <v>-42.5</v>
      </c>
    </row>
    <row r="154" spans="1:14" x14ac:dyDescent="0.2">
      <c r="A154" s="447"/>
      <c r="B154" s="449" t="s">
        <v>214</v>
      </c>
      <c r="C154" s="95">
        <f>丹波!C170</f>
        <v>5929</v>
      </c>
      <c r="D154" s="95">
        <f>丹波!D170</f>
        <v>6145</v>
      </c>
      <c r="E154" s="95">
        <f>丹波!E170</f>
        <v>6081</v>
      </c>
      <c r="F154" s="95">
        <f>丹波!F170</f>
        <v>5677</v>
      </c>
      <c r="G154" s="95">
        <f>丹波!G170</f>
        <v>5599</v>
      </c>
      <c r="H154" s="95">
        <f>丹波!H170</f>
        <v>6359</v>
      </c>
      <c r="I154" s="95">
        <f>丹波!I170</f>
        <v>7350</v>
      </c>
      <c r="J154" s="95">
        <f>丹波!J170</f>
        <v>7730</v>
      </c>
      <c r="K154" s="95">
        <f>丹波!K170</f>
        <v>6970</v>
      </c>
      <c r="L154" s="95">
        <f>丹波!L170</f>
        <v>8964</v>
      </c>
      <c r="M154" s="95">
        <f>丹波!M170</f>
        <v>9073</v>
      </c>
      <c r="N154" s="716">
        <f t="shared" si="258"/>
        <v>1.2</v>
      </c>
    </row>
    <row r="155" spans="1:14" x14ac:dyDescent="0.2">
      <c r="A155" s="448"/>
      <c r="B155" s="450" t="s">
        <v>215</v>
      </c>
      <c r="C155" s="97">
        <f>丹波!C180</f>
        <v>11438</v>
      </c>
      <c r="D155" s="97">
        <f>丹波!D180</f>
        <v>11143</v>
      </c>
      <c r="E155" s="97">
        <f>丹波!E180</f>
        <v>11208</v>
      </c>
      <c r="F155" s="97">
        <f>丹波!F180</f>
        <v>10490</v>
      </c>
      <c r="G155" s="97">
        <f>丹波!G180</f>
        <v>10195</v>
      </c>
      <c r="H155" s="97">
        <f>丹波!H180</f>
        <v>10941</v>
      </c>
      <c r="I155" s="97">
        <f>丹波!I180</f>
        <v>11861</v>
      </c>
      <c r="J155" s="97">
        <f>丹波!J180</f>
        <v>12259</v>
      </c>
      <c r="K155" s="97">
        <f>丹波!K180</f>
        <v>11437</v>
      </c>
      <c r="L155" s="97">
        <f>丹波!L180</f>
        <v>13745</v>
      </c>
      <c r="M155" s="97">
        <f>丹波!M180</f>
        <v>10513</v>
      </c>
      <c r="N155" s="717">
        <f t="shared" si="258"/>
        <v>-23.5</v>
      </c>
    </row>
    <row r="156" spans="1:14" x14ac:dyDescent="0.2">
      <c r="A156" s="447" t="s">
        <v>195</v>
      </c>
      <c r="B156" s="246" t="s">
        <v>307</v>
      </c>
      <c r="C156" s="117">
        <f>SUM(C157:C159)</f>
        <v>14950</v>
      </c>
      <c r="D156" s="117">
        <f t="shared" ref="D156" si="299">SUM(D157:D159)</f>
        <v>14528</v>
      </c>
      <c r="E156" s="117">
        <f t="shared" ref="E156" si="300">SUM(E157:E159)</f>
        <v>16040</v>
      </c>
      <c r="F156" s="117">
        <f t="shared" ref="F156" si="301">SUM(F157:F159)</f>
        <v>15244</v>
      </c>
      <c r="G156" s="117">
        <f t="shared" ref="G156" si="302">SUM(G157:G159)</f>
        <v>14238</v>
      </c>
      <c r="H156" s="117">
        <f t="shared" ref="H156" si="303">SUM(H157:H159)</f>
        <v>15767</v>
      </c>
      <c r="I156" s="117">
        <f t="shared" ref="I156:J156" si="304">SUM(I157:I159)</f>
        <v>16924</v>
      </c>
      <c r="J156" s="117">
        <f t="shared" si="304"/>
        <v>17980</v>
      </c>
      <c r="K156" s="117">
        <f t="shared" ref="K156:L156" si="305">SUM(K157:K159)</f>
        <v>17700</v>
      </c>
      <c r="L156" s="117">
        <f t="shared" si="305"/>
        <v>18892</v>
      </c>
      <c r="M156" s="117">
        <f t="shared" ref="M156" si="306">SUM(M157:M159)</f>
        <v>15526</v>
      </c>
      <c r="N156" s="716">
        <f t="shared" si="258"/>
        <v>-17.8</v>
      </c>
    </row>
    <row r="157" spans="1:14" x14ac:dyDescent="0.2">
      <c r="A157" s="447"/>
      <c r="B157" s="449" t="s">
        <v>213</v>
      </c>
      <c r="C157" s="95">
        <f>丹波!C151</f>
        <v>651</v>
      </c>
      <c r="D157" s="95">
        <f>丹波!D151</f>
        <v>602</v>
      </c>
      <c r="E157" s="95">
        <f>丹波!E151</f>
        <v>738</v>
      </c>
      <c r="F157" s="95">
        <f>丹波!F151</f>
        <v>715</v>
      </c>
      <c r="G157" s="95">
        <f>丹波!G151</f>
        <v>672</v>
      </c>
      <c r="H157" s="95">
        <f>丹波!H151</f>
        <v>556</v>
      </c>
      <c r="I157" s="95">
        <f>丹波!I151</f>
        <v>585</v>
      </c>
      <c r="J157" s="95">
        <f>丹波!J151</f>
        <v>666</v>
      </c>
      <c r="K157" s="95">
        <f>丹波!K151</f>
        <v>714</v>
      </c>
      <c r="L157" s="95">
        <f>丹波!L151</f>
        <v>888</v>
      </c>
      <c r="M157" s="95">
        <f>丹波!M151</f>
        <v>368</v>
      </c>
      <c r="N157" s="716">
        <f t="shared" si="258"/>
        <v>-58.6</v>
      </c>
    </row>
    <row r="158" spans="1:14" x14ac:dyDescent="0.2">
      <c r="A158" s="447"/>
      <c r="B158" s="449" t="s">
        <v>214</v>
      </c>
      <c r="C158" s="95">
        <f>丹波!C173</f>
        <v>4826</v>
      </c>
      <c r="D158" s="95">
        <f>丹波!D173</f>
        <v>4946</v>
      </c>
      <c r="E158" s="95">
        <f>丹波!E173</f>
        <v>5335</v>
      </c>
      <c r="F158" s="95">
        <f>丹波!F173</f>
        <v>5075</v>
      </c>
      <c r="G158" s="95">
        <f>丹波!G173</f>
        <v>4782</v>
      </c>
      <c r="H158" s="95">
        <f>丹波!H173</f>
        <v>5517</v>
      </c>
      <c r="I158" s="95">
        <f>丹波!I173</f>
        <v>6189</v>
      </c>
      <c r="J158" s="95">
        <f>丹波!J173</f>
        <v>6607</v>
      </c>
      <c r="K158" s="95">
        <f>丹波!K173</f>
        <v>6378</v>
      </c>
      <c r="L158" s="95">
        <f>丹波!L173</f>
        <v>7183</v>
      </c>
      <c r="M158" s="95">
        <f>丹波!M173</f>
        <v>7061</v>
      </c>
      <c r="N158" s="716">
        <f t="shared" si="258"/>
        <v>-1.7</v>
      </c>
    </row>
    <row r="159" spans="1:14" x14ac:dyDescent="0.2">
      <c r="A159" s="448" t="s">
        <v>212</v>
      </c>
      <c r="B159" s="450" t="s">
        <v>215</v>
      </c>
      <c r="C159" s="97">
        <f>丹波!C183</f>
        <v>9473</v>
      </c>
      <c r="D159" s="97">
        <f>丹波!D183</f>
        <v>8980</v>
      </c>
      <c r="E159" s="97">
        <f>丹波!E183</f>
        <v>9967</v>
      </c>
      <c r="F159" s="97">
        <f>丹波!F183</f>
        <v>9454</v>
      </c>
      <c r="G159" s="97">
        <f>丹波!G183</f>
        <v>8784</v>
      </c>
      <c r="H159" s="97">
        <f>丹波!H183</f>
        <v>9694</v>
      </c>
      <c r="I159" s="97">
        <f>丹波!I183</f>
        <v>10150</v>
      </c>
      <c r="J159" s="97">
        <f>丹波!J183</f>
        <v>10707</v>
      </c>
      <c r="K159" s="97">
        <f>丹波!K183</f>
        <v>10608</v>
      </c>
      <c r="L159" s="97">
        <f>丹波!L183</f>
        <v>10821</v>
      </c>
      <c r="M159" s="97">
        <f>丹波!M183</f>
        <v>8097</v>
      </c>
      <c r="N159" s="716">
        <f t="shared" si="258"/>
        <v>-25.2</v>
      </c>
    </row>
    <row r="160" spans="1:14" x14ac:dyDescent="0.2">
      <c r="A160" s="446" t="s">
        <v>196</v>
      </c>
      <c r="B160" s="243" t="s">
        <v>307</v>
      </c>
      <c r="C160" s="116">
        <f>SUM(C161:C163)</f>
        <v>19456</v>
      </c>
      <c r="D160" s="116">
        <f t="shared" ref="D160:I160" si="307">SUM(D161:D163)</f>
        <v>19239</v>
      </c>
      <c r="E160" s="116">
        <f t="shared" si="307"/>
        <v>22529</v>
      </c>
      <c r="F160" s="116">
        <f t="shared" si="307"/>
        <v>21569</v>
      </c>
      <c r="G160" s="116">
        <f t="shared" si="307"/>
        <v>21917</v>
      </c>
      <c r="H160" s="116">
        <f t="shared" si="307"/>
        <v>24681</v>
      </c>
      <c r="I160" s="116">
        <f t="shared" si="307"/>
        <v>25092</v>
      </c>
      <c r="J160" s="116">
        <f t="shared" ref="J160" si="308">SUM(J161:J163)</f>
        <v>26883</v>
      </c>
      <c r="K160" s="116">
        <f t="shared" ref="K160:L160" si="309">SUM(K161:K163)</f>
        <v>25336</v>
      </c>
      <c r="L160" s="116">
        <f t="shared" si="309"/>
        <v>28651</v>
      </c>
      <c r="M160" s="116">
        <f t="shared" ref="M160" si="310">SUM(M161:M163)</f>
        <v>22412</v>
      </c>
      <c r="N160" s="715">
        <f t="shared" si="258"/>
        <v>-21.8</v>
      </c>
    </row>
    <row r="161" spans="1:14" x14ac:dyDescent="0.2">
      <c r="A161" s="447"/>
      <c r="B161" s="449" t="s">
        <v>213</v>
      </c>
      <c r="C161" s="95">
        <f>淡路!C151</f>
        <v>5134</v>
      </c>
      <c r="D161" s="95">
        <f>淡路!D151</f>
        <v>5309</v>
      </c>
      <c r="E161" s="95">
        <f>淡路!E151</f>
        <v>6101</v>
      </c>
      <c r="F161" s="95">
        <f>淡路!F151</f>
        <v>5902</v>
      </c>
      <c r="G161" s="95">
        <f>淡路!G151</f>
        <v>6381</v>
      </c>
      <c r="H161" s="95">
        <f>淡路!H151</f>
        <v>6157</v>
      </c>
      <c r="I161" s="95">
        <f>淡路!I151</f>
        <v>5876</v>
      </c>
      <c r="J161" s="95">
        <f>淡路!J151</f>
        <v>6449</v>
      </c>
      <c r="K161" s="95">
        <f>淡路!K151</f>
        <v>6375</v>
      </c>
      <c r="L161" s="95">
        <f>淡路!L151</f>
        <v>7299</v>
      </c>
      <c r="M161" s="95">
        <f>淡路!M151</f>
        <v>4265</v>
      </c>
      <c r="N161" s="716">
        <f t="shared" si="258"/>
        <v>-41.6</v>
      </c>
    </row>
    <row r="162" spans="1:14" x14ac:dyDescent="0.2">
      <c r="A162" s="447"/>
      <c r="B162" s="449" t="s">
        <v>214</v>
      </c>
      <c r="C162" s="95">
        <f>淡路!C186</f>
        <v>5158</v>
      </c>
      <c r="D162" s="95">
        <f>淡路!D186</f>
        <v>5131</v>
      </c>
      <c r="E162" s="95">
        <f>淡路!E186</f>
        <v>6461</v>
      </c>
      <c r="F162" s="95">
        <f>淡路!F186</f>
        <v>6149</v>
      </c>
      <c r="G162" s="95">
        <f>淡路!G186</f>
        <v>6704</v>
      </c>
      <c r="H162" s="95">
        <f>淡路!H186</f>
        <v>8090</v>
      </c>
      <c r="I162" s="95">
        <f>淡路!I186</f>
        <v>8739</v>
      </c>
      <c r="J162" s="95">
        <f>淡路!J186</f>
        <v>9561</v>
      </c>
      <c r="K162" s="95">
        <f>淡路!K186</f>
        <v>9145</v>
      </c>
      <c r="L162" s="95">
        <f>淡路!L186</f>
        <v>10648</v>
      </c>
      <c r="M162" s="95">
        <f>淡路!M186</f>
        <v>10708</v>
      </c>
      <c r="N162" s="716">
        <f t="shared" si="258"/>
        <v>0.6</v>
      </c>
    </row>
    <row r="163" spans="1:14" x14ac:dyDescent="0.2">
      <c r="A163" s="448"/>
      <c r="B163" s="450" t="s">
        <v>215</v>
      </c>
      <c r="C163" s="97">
        <f>淡路!C198</f>
        <v>9164</v>
      </c>
      <c r="D163" s="97">
        <f>淡路!D198</f>
        <v>8799</v>
      </c>
      <c r="E163" s="97">
        <f>淡路!E198</f>
        <v>9967</v>
      </c>
      <c r="F163" s="97">
        <f>淡路!F198</f>
        <v>9518</v>
      </c>
      <c r="G163" s="97">
        <f>淡路!G198</f>
        <v>8832</v>
      </c>
      <c r="H163" s="97">
        <f>淡路!H198</f>
        <v>10434</v>
      </c>
      <c r="I163" s="97">
        <f>淡路!I198</f>
        <v>10477</v>
      </c>
      <c r="J163" s="97">
        <f>淡路!J198</f>
        <v>10873</v>
      </c>
      <c r="K163" s="97">
        <f>淡路!K198</f>
        <v>9816</v>
      </c>
      <c r="L163" s="97">
        <f>淡路!L198</f>
        <v>10704</v>
      </c>
      <c r="M163" s="97">
        <f>淡路!M198</f>
        <v>7439</v>
      </c>
      <c r="N163" s="717">
        <f t="shared" si="258"/>
        <v>-30.5</v>
      </c>
    </row>
    <row r="164" spans="1:14" x14ac:dyDescent="0.2">
      <c r="A164" s="447" t="s">
        <v>197</v>
      </c>
      <c r="B164" s="246" t="s">
        <v>307</v>
      </c>
      <c r="C164" s="117">
        <f>SUM(C165:C167)</f>
        <v>29503</v>
      </c>
      <c r="D164" s="117">
        <f t="shared" ref="D164" si="311">SUM(D165:D167)</f>
        <v>27835</v>
      </c>
      <c r="E164" s="117">
        <f t="shared" ref="E164" si="312">SUM(E165:E167)</f>
        <v>32438</v>
      </c>
      <c r="F164" s="117">
        <f t="shared" ref="F164" si="313">SUM(F165:F167)</f>
        <v>32150</v>
      </c>
      <c r="G164" s="117">
        <f t="shared" ref="G164" si="314">SUM(G165:G167)</f>
        <v>26640</v>
      </c>
      <c r="H164" s="117">
        <f t="shared" ref="H164" si="315">SUM(H165:H167)</f>
        <v>29957</v>
      </c>
      <c r="I164" s="117">
        <f t="shared" ref="I164:J164" si="316">SUM(I165:I167)</f>
        <v>31822</v>
      </c>
      <c r="J164" s="117">
        <f t="shared" si="316"/>
        <v>31197</v>
      </c>
      <c r="K164" s="117">
        <f t="shared" ref="K164:L164" si="317">SUM(K165:K167)</f>
        <v>27483</v>
      </c>
      <c r="L164" s="117">
        <f t="shared" si="317"/>
        <v>30189</v>
      </c>
      <c r="M164" s="117">
        <f t="shared" ref="M164" si="318">SUM(M165:M167)</f>
        <v>19392</v>
      </c>
      <c r="N164" s="716">
        <f t="shared" si="258"/>
        <v>-35.799999999999997</v>
      </c>
    </row>
    <row r="165" spans="1:14" x14ac:dyDescent="0.2">
      <c r="A165" s="447"/>
      <c r="B165" s="449" t="s">
        <v>213</v>
      </c>
      <c r="C165" s="95">
        <f>淡路!C159</f>
        <v>3985</v>
      </c>
      <c r="D165" s="95">
        <f>淡路!D159</f>
        <v>4056</v>
      </c>
      <c r="E165" s="95">
        <f>淡路!E159</f>
        <v>4691</v>
      </c>
      <c r="F165" s="95">
        <f>淡路!F159</f>
        <v>4697</v>
      </c>
      <c r="G165" s="95">
        <f>淡路!G159</f>
        <v>3473</v>
      </c>
      <c r="H165" s="95">
        <f>淡路!H159</f>
        <v>3473</v>
      </c>
      <c r="I165" s="95">
        <f>淡路!I159</f>
        <v>3358</v>
      </c>
      <c r="J165" s="95">
        <f>淡路!J159</f>
        <v>3566</v>
      </c>
      <c r="K165" s="95">
        <f>淡路!K159</f>
        <v>3177</v>
      </c>
      <c r="L165" s="95">
        <f>淡路!L159</f>
        <v>4081</v>
      </c>
      <c r="M165" s="95">
        <f>淡路!M159</f>
        <v>1856</v>
      </c>
      <c r="N165" s="716">
        <f t="shared" si="258"/>
        <v>-54.5</v>
      </c>
    </row>
    <row r="166" spans="1:14" x14ac:dyDescent="0.2">
      <c r="A166" s="447"/>
      <c r="B166" s="449" t="s">
        <v>214</v>
      </c>
      <c r="C166" s="95">
        <f>淡路!C189</f>
        <v>7816</v>
      </c>
      <c r="D166" s="95">
        <f>淡路!D189</f>
        <v>7528</v>
      </c>
      <c r="E166" s="95">
        <f>淡路!E189</f>
        <v>9484</v>
      </c>
      <c r="F166" s="95">
        <f>淡路!F189</f>
        <v>9343</v>
      </c>
      <c r="G166" s="95">
        <f>淡路!G189</f>
        <v>8254</v>
      </c>
      <c r="H166" s="95">
        <f>淡路!H189</f>
        <v>9666</v>
      </c>
      <c r="I166" s="95">
        <f>淡路!I189</f>
        <v>10796</v>
      </c>
      <c r="J166" s="95">
        <f>淡路!J189</f>
        <v>10763</v>
      </c>
      <c r="K166" s="95">
        <f>淡路!K189</f>
        <v>9323</v>
      </c>
      <c r="L166" s="95">
        <f>淡路!L189</f>
        <v>10594</v>
      </c>
      <c r="M166" s="95">
        <f>淡路!M189</f>
        <v>8539</v>
      </c>
      <c r="N166" s="716">
        <f t="shared" si="258"/>
        <v>-19.399999999999999</v>
      </c>
    </row>
    <row r="167" spans="1:14" x14ac:dyDescent="0.2">
      <c r="A167" s="448"/>
      <c r="B167" s="450" t="s">
        <v>215</v>
      </c>
      <c r="C167" s="97">
        <f>淡路!C201</f>
        <v>17702</v>
      </c>
      <c r="D167" s="97">
        <f>淡路!D201</f>
        <v>16251</v>
      </c>
      <c r="E167" s="97">
        <f>淡路!E201</f>
        <v>18263</v>
      </c>
      <c r="F167" s="97">
        <f>淡路!F201</f>
        <v>18110</v>
      </c>
      <c r="G167" s="97">
        <f>淡路!G201</f>
        <v>14913</v>
      </c>
      <c r="H167" s="97">
        <f>淡路!H201</f>
        <v>16818</v>
      </c>
      <c r="I167" s="97">
        <f>淡路!I201</f>
        <v>17668</v>
      </c>
      <c r="J167" s="97">
        <f>淡路!J201</f>
        <v>16868</v>
      </c>
      <c r="K167" s="97">
        <f>淡路!K201</f>
        <v>14983</v>
      </c>
      <c r="L167" s="97">
        <f>淡路!L201</f>
        <v>15514</v>
      </c>
      <c r="M167" s="97">
        <f>淡路!M201</f>
        <v>8997</v>
      </c>
      <c r="N167" s="716">
        <f t="shared" si="258"/>
        <v>-42</v>
      </c>
    </row>
    <row r="168" spans="1:14" x14ac:dyDescent="0.2">
      <c r="A168" s="447" t="s">
        <v>198</v>
      </c>
      <c r="B168" s="246" t="s">
        <v>307</v>
      </c>
      <c r="C168" s="117">
        <f>SUM(C169:C171)</f>
        <v>45862</v>
      </c>
      <c r="D168" s="117">
        <f t="shared" ref="D168" si="319">SUM(D169:D171)</f>
        <v>41685</v>
      </c>
      <c r="E168" s="117">
        <f t="shared" ref="E168" si="320">SUM(E169:E171)</f>
        <v>47279</v>
      </c>
      <c r="F168" s="117">
        <f t="shared" ref="F168" si="321">SUM(F169:F171)</f>
        <v>45922</v>
      </c>
      <c r="G168" s="117">
        <f t="shared" ref="G168" si="322">SUM(G169:G171)</f>
        <v>56297</v>
      </c>
      <c r="H168" s="117">
        <f t="shared" ref="H168" si="323">SUM(H169:H171)</f>
        <v>64489</v>
      </c>
      <c r="I168" s="117">
        <f t="shared" ref="I168:J168" si="324">SUM(I169:I171)</f>
        <v>62676</v>
      </c>
      <c r="J168" s="117">
        <f t="shared" si="324"/>
        <v>65288</v>
      </c>
      <c r="K168" s="117">
        <f t="shared" ref="K168:L168" si="325">SUM(K169:K171)</f>
        <v>59985</v>
      </c>
      <c r="L168" s="117">
        <f t="shared" si="325"/>
        <v>63887</v>
      </c>
      <c r="M168" s="117">
        <f t="shared" ref="M168" si="326">SUM(M169:M171)</f>
        <v>50268</v>
      </c>
      <c r="N168" s="715">
        <f t="shared" si="258"/>
        <v>-21.3</v>
      </c>
    </row>
    <row r="169" spans="1:14" x14ac:dyDescent="0.2">
      <c r="A169" s="447"/>
      <c r="B169" s="449" t="s">
        <v>213</v>
      </c>
      <c r="C169" s="95">
        <f>淡路!C167</f>
        <v>1650</v>
      </c>
      <c r="D169" s="95">
        <f>淡路!D167</f>
        <v>1698</v>
      </c>
      <c r="E169" s="95">
        <f>淡路!E167</f>
        <v>1705</v>
      </c>
      <c r="F169" s="95">
        <f>淡路!F167</f>
        <v>1685</v>
      </c>
      <c r="G169" s="95">
        <f>淡路!G167</f>
        <v>1609</v>
      </c>
      <c r="H169" s="95">
        <f>淡路!H167</f>
        <v>1590</v>
      </c>
      <c r="I169" s="95">
        <f>淡路!I167</f>
        <v>1421</v>
      </c>
      <c r="J169" s="95">
        <f>淡路!J167</f>
        <v>1574</v>
      </c>
      <c r="K169" s="95">
        <f>淡路!K167</f>
        <v>1613</v>
      </c>
      <c r="L169" s="95">
        <f>淡路!L167</f>
        <v>1726</v>
      </c>
      <c r="M169" s="95">
        <f>淡路!M167</f>
        <v>890</v>
      </c>
      <c r="N169" s="716">
        <f t="shared" si="258"/>
        <v>-48.4</v>
      </c>
    </row>
    <row r="170" spans="1:14" x14ac:dyDescent="0.2">
      <c r="A170" s="447"/>
      <c r="B170" s="449" t="s">
        <v>214</v>
      </c>
      <c r="C170" s="95">
        <f>淡路!C192</f>
        <v>11308</v>
      </c>
      <c r="D170" s="95">
        <f>淡路!D192</f>
        <v>10533</v>
      </c>
      <c r="E170" s="95">
        <f>淡路!E192</f>
        <v>13178</v>
      </c>
      <c r="F170" s="95">
        <f>淡路!F192</f>
        <v>12749</v>
      </c>
      <c r="G170" s="95">
        <f>淡路!G192</f>
        <v>16377</v>
      </c>
      <c r="H170" s="95">
        <f>淡路!H192</f>
        <v>19628</v>
      </c>
      <c r="I170" s="95">
        <f>淡路!I192</f>
        <v>19898</v>
      </c>
      <c r="J170" s="95">
        <f>淡路!J192</f>
        <v>20639</v>
      </c>
      <c r="K170" s="95">
        <f>淡路!K192</f>
        <v>18141</v>
      </c>
      <c r="L170" s="95">
        <f>淡路!L192</f>
        <v>19750</v>
      </c>
      <c r="M170" s="95">
        <f>淡路!M192</f>
        <v>18999</v>
      </c>
      <c r="N170" s="716">
        <f t="shared" si="258"/>
        <v>-3.8</v>
      </c>
    </row>
    <row r="171" spans="1:14" x14ac:dyDescent="0.2">
      <c r="A171" s="448"/>
      <c r="B171" s="450" t="s">
        <v>215</v>
      </c>
      <c r="C171" s="97">
        <f>淡路!C204</f>
        <v>32904</v>
      </c>
      <c r="D171" s="97">
        <f>淡路!D204</f>
        <v>29454</v>
      </c>
      <c r="E171" s="97">
        <f>淡路!E204</f>
        <v>32396</v>
      </c>
      <c r="F171" s="97">
        <f>淡路!F204</f>
        <v>31488</v>
      </c>
      <c r="G171" s="97">
        <f>淡路!G204</f>
        <v>38311</v>
      </c>
      <c r="H171" s="97">
        <f>淡路!H204</f>
        <v>43271</v>
      </c>
      <c r="I171" s="97">
        <f>淡路!I204</f>
        <v>41357</v>
      </c>
      <c r="J171" s="97">
        <f>淡路!J204</f>
        <v>43075</v>
      </c>
      <c r="K171" s="97">
        <f>淡路!K204</f>
        <v>40231</v>
      </c>
      <c r="L171" s="97">
        <f>淡路!L204</f>
        <v>42411</v>
      </c>
      <c r="M171" s="97">
        <f>淡路!M204</f>
        <v>30379</v>
      </c>
      <c r="N171" s="717">
        <f t="shared" si="258"/>
        <v>-28.4</v>
      </c>
    </row>
    <row r="172" spans="1:14" x14ac:dyDescent="0.2">
      <c r="A172" s="180" t="s">
        <v>679</v>
      </c>
      <c r="B172" s="257"/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</row>
    <row r="174" spans="1:14" x14ac:dyDescent="0.2">
      <c r="B174" s="142" t="s">
        <v>614</v>
      </c>
      <c r="C174" s="67">
        <f>C4</f>
        <v>1044113</v>
      </c>
      <c r="D174" s="67">
        <f t="shared" ref="D174:L174" si="327">D4</f>
        <v>1010883</v>
      </c>
      <c r="E174" s="67">
        <f t="shared" si="327"/>
        <v>1065444</v>
      </c>
      <c r="F174" s="67">
        <f t="shared" si="327"/>
        <v>1093851</v>
      </c>
      <c r="G174" s="67">
        <f t="shared" si="327"/>
        <v>1089231</v>
      </c>
      <c r="H174" s="67">
        <f t="shared" si="327"/>
        <v>1215128</v>
      </c>
      <c r="I174" s="67">
        <f t="shared" si="327"/>
        <v>1258478</v>
      </c>
      <c r="J174" s="67">
        <f t="shared" si="327"/>
        <v>1316174</v>
      </c>
      <c r="K174" s="67">
        <f t="shared" si="327"/>
        <v>1222704</v>
      </c>
      <c r="L174" s="67">
        <f t="shared" si="327"/>
        <v>1312146</v>
      </c>
      <c r="M174" s="67">
        <f t="shared" ref="M174" si="328">M4</f>
        <v>923553</v>
      </c>
      <c r="N174" s="715">
        <f t="shared" ref="N174:N184" si="329">ROUND((M174-L174)/L174*100,1)</f>
        <v>-29.6</v>
      </c>
    </row>
    <row r="175" spans="1:14" x14ac:dyDescent="0.2">
      <c r="B175" s="152" t="s">
        <v>615</v>
      </c>
      <c r="C175" s="77">
        <f>C8</f>
        <v>296070</v>
      </c>
      <c r="D175" s="77">
        <f t="shared" ref="D175:L175" si="330">D8</f>
        <v>287381</v>
      </c>
      <c r="E175" s="77">
        <f t="shared" si="330"/>
        <v>307907</v>
      </c>
      <c r="F175" s="77">
        <f t="shared" si="330"/>
        <v>331030</v>
      </c>
      <c r="G175" s="77">
        <f t="shared" si="330"/>
        <v>326365</v>
      </c>
      <c r="H175" s="77">
        <f t="shared" si="330"/>
        <v>351971</v>
      </c>
      <c r="I175" s="77">
        <f t="shared" si="330"/>
        <v>368653</v>
      </c>
      <c r="J175" s="77">
        <f t="shared" si="330"/>
        <v>412048</v>
      </c>
      <c r="K175" s="77">
        <f t="shared" si="330"/>
        <v>345127</v>
      </c>
      <c r="L175" s="77">
        <f t="shared" si="330"/>
        <v>381757</v>
      </c>
      <c r="M175" s="77">
        <f t="shared" ref="M175" si="331">M8</f>
        <v>228551</v>
      </c>
      <c r="N175" s="716">
        <f t="shared" si="329"/>
        <v>-40.1</v>
      </c>
    </row>
    <row r="176" spans="1:14" x14ac:dyDescent="0.2">
      <c r="B176" s="152" t="s">
        <v>616</v>
      </c>
      <c r="C176" s="77">
        <f>C12+C16+C20</f>
        <v>109788</v>
      </c>
      <c r="D176" s="77">
        <f t="shared" ref="D176:L176" si="332">D12+D16+D20</f>
        <v>103160</v>
      </c>
      <c r="E176" s="77">
        <f t="shared" si="332"/>
        <v>105132</v>
      </c>
      <c r="F176" s="77">
        <f t="shared" si="332"/>
        <v>109654</v>
      </c>
      <c r="G176" s="77">
        <f t="shared" si="332"/>
        <v>108133</v>
      </c>
      <c r="H176" s="77">
        <f t="shared" si="332"/>
        <v>119034</v>
      </c>
      <c r="I176" s="77">
        <f t="shared" si="332"/>
        <v>128514</v>
      </c>
      <c r="J176" s="77">
        <f t="shared" si="332"/>
        <v>128971</v>
      </c>
      <c r="K176" s="77">
        <f t="shared" si="332"/>
        <v>127326</v>
      </c>
      <c r="L176" s="77">
        <f t="shared" si="332"/>
        <v>136713</v>
      </c>
      <c r="M176" s="77">
        <f t="shared" ref="M176" si="333">M12+M16+M20</f>
        <v>96708</v>
      </c>
      <c r="N176" s="716">
        <f t="shared" si="329"/>
        <v>-29.3</v>
      </c>
    </row>
    <row r="177" spans="2:14" x14ac:dyDescent="0.2">
      <c r="B177" s="152" t="s">
        <v>617</v>
      </c>
      <c r="C177" s="77">
        <f>C24+C28+C32+C36+C40</f>
        <v>125010</v>
      </c>
      <c r="D177" s="77">
        <f t="shared" ref="D177:L177" si="334">D24+D28+D32+D36+D40</f>
        <v>119634</v>
      </c>
      <c r="E177" s="77">
        <f t="shared" si="334"/>
        <v>121906</v>
      </c>
      <c r="F177" s="77">
        <f t="shared" si="334"/>
        <v>119506</v>
      </c>
      <c r="G177" s="77">
        <f t="shared" si="334"/>
        <v>118737</v>
      </c>
      <c r="H177" s="77">
        <f t="shared" si="334"/>
        <v>131205</v>
      </c>
      <c r="I177" s="77">
        <f t="shared" si="334"/>
        <v>136897</v>
      </c>
      <c r="J177" s="77">
        <f t="shared" si="334"/>
        <v>141080</v>
      </c>
      <c r="K177" s="77">
        <f t="shared" si="334"/>
        <v>156263</v>
      </c>
      <c r="L177" s="77">
        <f t="shared" si="334"/>
        <v>158216</v>
      </c>
      <c r="M177" s="77">
        <f t="shared" ref="M177" si="335">M24+M28+M32+M36+M40</f>
        <v>126609</v>
      </c>
      <c r="N177" s="716">
        <f t="shared" si="329"/>
        <v>-20</v>
      </c>
    </row>
    <row r="178" spans="2:14" x14ac:dyDescent="0.2">
      <c r="B178" s="152" t="s">
        <v>618</v>
      </c>
      <c r="C178" s="77">
        <f>C44+C48+C52+C56+C60</f>
        <v>70857</v>
      </c>
      <c r="D178" s="77">
        <f t="shared" ref="D178:L178" si="336">D44+D48+D52+D56+D60</f>
        <v>67123</v>
      </c>
      <c r="E178" s="77">
        <f t="shared" si="336"/>
        <v>68557</v>
      </c>
      <c r="F178" s="77">
        <f t="shared" si="336"/>
        <v>67756</v>
      </c>
      <c r="G178" s="77">
        <f t="shared" si="336"/>
        <v>66329</v>
      </c>
      <c r="H178" s="77">
        <f t="shared" si="336"/>
        <v>72445</v>
      </c>
      <c r="I178" s="77">
        <f t="shared" si="336"/>
        <v>78181</v>
      </c>
      <c r="J178" s="77">
        <f t="shared" si="336"/>
        <v>82889</v>
      </c>
      <c r="K178" s="77">
        <f t="shared" si="336"/>
        <v>79399</v>
      </c>
      <c r="L178" s="77">
        <f t="shared" si="336"/>
        <v>88180</v>
      </c>
      <c r="M178" s="77">
        <f t="shared" ref="M178" si="337">M44+M48+M52+M56+M60</f>
        <v>68187</v>
      </c>
      <c r="N178" s="716">
        <f t="shared" si="329"/>
        <v>-22.7</v>
      </c>
    </row>
    <row r="179" spans="2:14" x14ac:dyDescent="0.2">
      <c r="B179" s="152" t="s">
        <v>619</v>
      </c>
      <c r="C179" s="77">
        <f>C64+C68+C72+C76+C80+C84</f>
        <v>125392</v>
      </c>
      <c r="D179" s="77">
        <f t="shared" ref="D179:L179" si="338">D64+D68+D72+D76+D80+D84</f>
        <v>120038</v>
      </c>
      <c r="E179" s="77">
        <f t="shared" si="338"/>
        <v>125270</v>
      </c>
      <c r="F179" s="77">
        <f t="shared" si="338"/>
        <v>126481</v>
      </c>
      <c r="G179" s="77">
        <f t="shared" si="338"/>
        <v>125978</v>
      </c>
      <c r="H179" s="77">
        <f t="shared" si="338"/>
        <v>132845</v>
      </c>
      <c r="I179" s="77">
        <f t="shared" si="338"/>
        <v>134283</v>
      </c>
      <c r="J179" s="77">
        <f t="shared" si="338"/>
        <v>136676</v>
      </c>
      <c r="K179" s="77">
        <f t="shared" si="338"/>
        <v>134627</v>
      </c>
      <c r="L179" s="77">
        <f t="shared" si="338"/>
        <v>140595</v>
      </c>
      <c r="M179" s="77">
        <f t="shared" ref="M179" si="339">M64+M68+M72+M76+M80+M84</f>
        <v>102564</v>
      </c>
      <c r="N179" s="716">
        <f t="shared" si="329"/>
        <v>-27.1</v>
      </c>
    </row>
    <row r="180" spans="2:14" x14ac:dyDescent="0.2">
      <c r="B180" s="152" t="s">
        <v>620</v>
      </c>
      <c r="C180" s="77">
        <f>C88+C92+C96+C100</f>
        <v>77468</v>
      </c>
      <c r="D180" s="77">
        <f t="shared" ref="D180:L180" si="340">D88+D92+D96+D100</f>
        <v>85693</v>
      </c>
      <c r="E180" s="77">
        <f t="shared" si="340"/>
        <v>79281</v>
      </c>
      <c r="F180" s="77">
        <f t="shared" si="340"/>
        <v>84843</v>
      </c>
      <c r="G180" s="77">
        <f t="shared" si="340"/>
        <v>85602</v>
      </c>
      <c r="H180" s="77">
        <f t="shared" si="340"/>
        <v>128381</v>
      </c>
      <c r="I180" s="77">
        <f t="shared" si="340"/>
        <v>116884</v>
      </c>
      <c r="J180" s="77">
        <f t="shared" si="340"/>
        <v>111955</v>
      </c>
      <c r="K180" s="77">
        <f t="shared" si="340"/>
        <v>105882</v>
      </c>
      <c r="L180" s="77">
        <f t="shared" si="340"/>
        <v>106790</v>
      </c>
      <c r="M180" s="77">
        <f t="shared" ref="M180" si="341">M88+M92+M96+M100</f>
        <v>62342</v>
      </c>
      <c r="N180" s="716">
        <f t="shared" si="329"/>
        <v>-41.6</v>
      </c>
    </row>
    <row r="181" spans="2:14" x14ac:dyDescent="0.2">
      <c r="B181" s="152" t="s">
        <v>621</v>
      </c>
      <c r="C181" s="77">
        <f>C104+C108+C112+C116+C120+C124+C128</f>
        <v>51832</v>
      </c>
      <c r="D181" s="77">
        <f t="shared" ref="D181:L181" si="342">D104+D108+D112+D116+D120+D124+D128</f>
        <v>49628</v>
      </c>
      <c r="E181" s="77">
        <f t="shared" si="342"/>
        <v>52744</v>
      </c>
      <c r="F181" s="77">
        <f t="shared" si="342"/>
        <v>52203</v>
      </c>
      <c r="G181" s="77">
        <f t="shared" si="342"/>
        <v>51450</v>
      </c>
      <c r="H181" s="77">
        <f t="shared" si="342"/>
        <v>55585</v>
      </c>
      <c r="I181" s="77">
        <f t="shared" si="342"/>
        <v>57680</v>
      </c>
      <c r="J181" s="77">
        <f t="shared" si="342"/>
        <v>58977</v>
      </c>
      <c r="K181" s="77">
        <f t="shared" si="342"/>
        <v>53227</v>
      </c>
      <c r="L181" s="77">
        <f t="shared" si="342"/>
        <v>57268</v>
      </c>
      <c r="M181" s="77">
        <f t="shared" ref="M181" si="343">M104+M108+M112+M116+M120+M124+M128</f>
        <v>42150</v>
      </c>
      <c r="N181" s="716">
        <f t="shared" si="329"/>
        <v>-26.4</v>
      </c>
    </row>
    <row r="182" spans="2:14" x14ac:dyDescent="0.2">
      <c r="B182" s="152" t="s">
        <v>622</v>
      </c>
      <c r="C182" s="77">
        <f>C132+C136+C140+C144+C148</f>
        <v>90434</v>
      </c>
      <c r="D182" s="77">
        <f t="shared" ref="D182:L182" si="344">D132+D136+D140+D144+D148</f>
        <v>86641</v>
      </c>
      <c r="E182" s="77">
        <f t="shared" si="344"/>
        <v>100097</v>
      </c>
      <c r="F182" s="77">
        <f t="shared" si="344"/>
        <v>104923</v>
      </c>
      <c r="G182" s="77">
        <f t="shared" si="344"/>
        <v>107375</v>
      </c>
      <c r="H182" s="77">
        <f t="shared" si="344"/>
        <v>106074</v>
      </c>
      <c r="I182" s="77">
        <f t="shared" si="344"/>
        <v>110075</v>
      </c>
      <c r="J182" s="77">
        <f t="shared" si="344"/>
        <v>111989</v>
      </c>
      <c r="K182" s="77">
        <f t="shared" si="344"/>
        <v>105099</v>
      </c>
      <c r="L182" s="77">
        <f t="shared" si="344"/>
        <v>111108</v>
      </c>
      <c r="M182" s="77">
        <f t="shared" ref="M182" si="345">M132+M136+M140+M144+M148</f>
        <v>77477</v>
      </c>
      <c r="N182" s="716">
        <f t="shared" si="329"/>
        <v>-30.3</v>
      </c>
    </row>
    <row r="183" spans="2:14" x14ac:dyDescent="0.2">
      <c r="B183" s="152" t="s">
        <v>623</v>
      </c>
      <c r="C183" s="77">
        <f>C152+C156</f>
        <v>33070</v>
      </c>
      <c r="D183" s="77">
        <f t="shared" ref="D183:L183" si="346">D152+D156</f>
        <v>32500</v>
      </c>
      <c r="E183" s="77">
        <f t="shared" si="346"/>
        <v>34157</v>
      </c>
      <c r="F183" s="77">
        <f t="shared" si="346"/>
        <v>32152</v>
      </c>
      <c r="G183" s="77">
        <f t="shared" si="346"/>
        <v>30791</v>
      </c>
      <c r="H183" s="77">
        <f t="shared" si="346"/>
        <v>33733</v>
      </c>
      <c r="I183" s="77">
        <f t="shared" si="346"/>
        <v>36804</v>
      </c>
      <c r="J183" s="77">
        <f t="shared" si="346"/>
        <v>38724</v>
      </c>
      <c r="K183" s="77">
        <f t="shared" si="346"/>
        <v>36866</v>
      </c>
      <c r="L183" s="77">
        <f t="shared" si="346"/>
        <v>42449</v>
      </c>
      <c r="M183" s="77">
        <f t="shared" ref="M183" si="347">M152+M156</f>
        <v>35600</v>
      </c>
      <c r="N183" s="716">
        <f t="shared" si="329"/>
        <v>-16.100000000000001</v>
      </c>
    </row>
    <row r="184" spans="2:14" x14ac:dyDescent="0.2">
      <c r="B184" s="145" t="s">
        <v>624</v>
      </c>
      <c r="C184" s="68">
        <f>C160+C164+C168</f>
        <v>94821</v>
      </c>
      <c r="D184" s="68">
        <f t="shared" ref="D184:L184" si="348">D160+D164+D168</f>
        <v>88759</v>
      </c>
      <c r="E184" s="68">
        <f t="shared" si="348"/>
        <v>102246</v>
      </c>
      <c r="F184" s="68">
        <f t="shared" si="348"/>
        <v>99641</v>
      </c>
      <c r="G184" s="68">
        <f t="shared" si="348"/>
        <v>104854</v>
      </c>
      <c r="H184" s="68">
        <f t="shared" si="348"/>
        <v>119127</v>
      </c>
      <c r="I184" s="68">
        <f t="shared" si="348"/>
        <v>119590</v>
      </c>
      <c r="J184" s="68">
        <f t="shared" si="348"/>
        <v>123368</v>
      </c>
      <c r="K184" s="68">
        <f t="shared" si="348"/>
        <v>112804</v>
      </c>
      <c r="L184" s="68">
        <f t="shared" si="348"/>
        <v>122727</v>
      </c>
      <c r="M184" s="68">
        <f t="shared" ref="M184" si="349">M160+M164+M168</f>
        <v>92072</v>
      </c>
      <c r="N184" s="717">
        <f t="shared" si="329"/>
        <v>-25</v>
      </c>
    </row>
    <row r="187" spans="2:14" x14ac:dyDescent="0.2">
      <c r="B187" s="142" t="s">
        <v>614</v>
      </c>
      <c r="C187" s="67">
        <f>地域観光消費2!D4</f>
        <v>1044113</v>
      </c>
      <c r="D187" s="67">
        <f>地域観光消費2!E4</f>
        <v>1010883</v>
      </c>
      <c r="E187" s="67">
        <f>地域観光消費2!F4</f>
        <v>1065444</v>
      </c>
      <c r="F187" s="67">
        <f>地域観光消費2!G4</f>
        <v>1093851</v>
      </c>
      <c r="G187" s="67">
        <f>地域観光消費2!H4</f>
        <v>1089231</v>
      </c>
      <c r="H187" s="67">
        <f>地域観光消費2!I4</f>
        <v>1215128</v>
      </c>
      <c r="I187" s="67">
        <f>地域観光消費2!J4</f>
        <v>1258478</v>
      </c>
      <c r="J187" s="67">
        <f>地域観光消費2!K4</f>
        <v>1316174</v>
      </c>
      <c r="K187" s="67">
        <f>地域観光消費2!L4</f>
        <v>1222704</v>
      </c>
      <c r="L187" s="67">
        <f>地域観光消費2!M4</f>
        <v>1312146</v>
      </c>
      <c r="M187" s="67">
        <f>地域観光消費2!N4</f>
        <v>923553</v>
      </c>
      <c r="N187" s="715">
        <f t="shared" ref="N187:N197" si="350">ROUND((M187-L187)/L187*100,1)</f>
        <v>-29.6</v>
      </c>
    </row>
    <row r="188" spans="2:14" x14ac:dyDescent="0.2">
      <c r="B188" s="152" t="s">
        <v>615</v>
      </c>
      <c r="C188" s="77">
        <f>地域観光消費2!D8</f>
        <v>296070</v>
      </c>
      <c r="D188" s="77">
        <f>地域観光消費2!E8</f>
        <v>287381</v>
      </c>
      <c r="E188" s="77">
        <f>地域観光消費2!F8</f>
        <v>307907</v>
      </c>
      <c r="F188" s="77">
        <f>地域観光消費2!G8</f>
        <v>331030</v>
      </c>
      <c r="G188" s="77">
        <f>地域観光消費2!H8</f>
        <v>326365</v>
      </c>
      <c r="H188" s="77">
        <f>地域観光消費2!I8</f>
        <v>351971</v>
      </c>
      <c r="I188" s="77">
        <f>地域観光消費2!J8</f>
        <v>368653</v>
      </c>
      <c r="J188" s="77">
        <f>地域観光消費2!K8</f>
        <v>412048</v>
      </c>
      <c r="K188" s="77">
        <f>地域観光消費2!L8</f>
        <v>345127</v>
      </c>
      <c r="L188" s="77">
        <f>地域観光消費2!M8</f>
        <v>381757</v>
      </c>
      <c r="M188" s="77">
        <f>地域観光消費2!N8</f>
        <v>228551</v>
      </c>
      <c r="N188" s="716">
        <f t="shared" si="350"/>
        <v>-40.1</v>
      </c>
    </row>
    <row r="189" spans="2:14" x14ac:dyDescent="0.2">
      <c r="B189" s="152" t="s">
        <v>616</v>
      </c>
      <c r="C189" s="77">
        <f>地域観光消費2!D12</f>
        <v>109788</v>
      </c>
      <c r="D189" s="77">
        <f>地域観光消費2!E12</f>
        <v>103159</v>
      </c>
      <c r="E189" s="77">
        <f>地域観光消費2!F12</f>
        <v>105132</v>
      </c>
      <c r="F189" s="77">
        <f>地域観光消費2!G12</f>
        <v>109654</v>
      </c>
      <c r="G189" s="77">
        <f>地域観光消費2!H12</f>
        <v>108134</v>
      </c>
      <c r="H189" s="77">
        <f>地域観光消費2!I12</f>
        <v>119034</v>
      </c>
      <c r="I189" s="77">
        <f>地域観光消費2!J12</f>
        <v>128515</v>
      </c>
      <c r="J189" s="77">
        <f>地域観光消費2!K12</f>
        <v>128971</v>
      </c>
      <c r="K189" s="77">
        <f>地域観光消費2!L12</f>
        <v>127326</v>
      </c>
      <c r="L189" s="77">
        <f>地域観光消費2!M12</f>
        <v>136713</v>
      </c>
      <c r="M189" s="77">
        <f>地域観光消費2!N12</f>
        <v>96706</v>
      </c>
      <c r="N189" s="716">
        <f t="shared" si="350"/>
        <v>-29.3</v>
      </c>
    </row>
    <row r="190" spans="2:14" x14ac:dyDescent="0.2">
      <c r="B190" s="152" t="s">
        <v>617</v>
      </c>
      <c r="C190" s="77">
        <f>地域観光消費2!D16</f>
        <v>125010</v>
      </c>
      <c r="D190" s="77">
        <f>地域観光消費2!E16</f>
        <v>119635</v>
      </c>
      <c r="E190" s="77">
        <f>地域観光消費2!F16</f>
        <v>121906</v>
      </c>
      <c r="F190" s="77">
        <f>地域観光消費2!G16</f>
        <v>119506</v>
      </c>
      <c r="G190" s="77">
        <f>地域観光消費2!H16</f>
        <v>118737</v>
      </c>
      <c r="H190" s="77">
        <f>地域観光消費2!I16</f>
        <v>131205</v>
      </c>
      <c r="I190" s="77">
        <f>地域観光消費2!J16</f>
        <v>136897</v>
      </c>
      <c r="J190" s="77">
        <f>地域観光消費2!K16</f>
        <v>141080</v>
      </c>
      <c r="K190" s="77">
        <f>地域観光消費2!L16</f>
        <v>156263</v>
      </c>
      <c r="L190" s="77">
        <f>地域観光消費2!M16</f>
        <v>158216</v>
      </c>
      <c r="M190" s="77">
        <f>地域観光消費2!N16</f>
        <v>126610</v>
      </c>
      <c r="N190" s="716">
        <f t="shared" si="350"/>
        <v>-20</v>
      </c>
    </row>
    <row r="191" spans="2:14" x14ac:dyDescent="0.2">
      <c r="B191" s="152" t="s">
        <v>618</v>
      </c>
      <c r="C191" s="77">
        <f>地域観光消費2!D20</f>
        <v>70857</v>
      </c>
      <c r="D191" s="77">
        <f>地域観光消費2!E20</f>
        <v>67126</v>
      </c>
      <c r="E191" s="77">
        <f>地域観光消費2!F20</f>
        <v>68557</v>
      </c>
      <c r="F191" s="77">
        <f>地域観光消費2!G20</f>
        <v>67756</v>
      </c>
      <c r="G191" s="77">
        <f>地域観光消費2!H20</f>
        <v>66329</v>
      </c>
      <c r="H191" s="77">
        <f>地域観光消費2!I20</f>
        <v>72445</v>
      </c>
      <c r="I191" s="77">
        <f>地域観光消費2!J20</f>
        <v>78181</v>
      </c>
      <c r="J191" s="77">
        <f>地域観光消費2!K20</f>
        <v>82889</v>
      </c>
      <c r="K191" s="77">
        <f>地域観光消費2!L20</f>
        <v>79399</v>
      </c>
      <c r="L191" s="77">
        <f>地域観光消費2!M20</f>
        <v>88180</v>
      </c>
      <c r="M191" s="77">
        <f>地域観光消費2!N20</f>
        <v>68186</v>
      </c>
      <c r="N191" s="716">
        <f t="shared" si="350"/>
        <v>-22.7</v>
      </c>
    </row>
    <row r="192" spans="2:14" x14ac:dyDescent="0.2">
      <c r="B192" s="152" t="s">
        <v>619</v>
      </c>
      <c r="C192" s="77">
        <f>地域観光消費2!D24</f>
        <v>94763</v>
      </c>
      <c r="D192" s="77">
        <f>地域観光消費2!E24</f>
        <v>90361</v>
      </c>
      <c r="E192" s="77">
        <f>地域観光消費2!F24</f>
        <v>93417</v>
      </c>
      <c r="F192" s="77">
        <f>地域観光消費2!G24</f>
        <v>92143</v>
      </c>
      <c r="G192" s="77">
        <f>地域観光消費2!H24</f>
        <v>89594</v>
      </c>
      <c r="H192" s="77">
        <f>地域観光消費2!I24</f>
        <v>97573</v>
      </c>
      <c r="I192" s="77">
        <f>地域観光消費2!J24</f>
        <v>105199</v>
      </c>
      <c r="J192" s="77">
        <f>地域観光消費2!K24</f>
        <v>106176</v>
      </c>
      <c r="K192" s="77">
        <f>地域観光消費2!L24</f>
        <v>100711</v>
      </c>
      <c r="L192" s="77">
        <f>地域観光消費2!M24</f>
        <v>106938</v>
      </c>
      <c r="M192" s="77">
        <f>地域観光消費2!N24</f>
        <v>93860</v>
      </c>
      <c r="N192" s="716">
        <f t="shared" si="350"/>
        <v>-12.2</v>
      </c>
    </row>
    <row r="193" spans="2:14" x14ac:dyDescent="0.2">
      <c r="B193" s="152" t="s">
        <v>620</v>
      </c>
      <c r="C193" s="77">
        <f>地域観光消費2!D28</f>
        <v>77468</v>
      </c>
      <c r="D193" s="77">
        <f>地域観光消費2!E28</f>
        <v>85693</v>
      </c>
      <c r="E193" s="77">
        <f>地域観光消費2!F28</f>
        <v>79281</v>
      </c>
      <c r="F193" s="77">
        <f>地域観光消費2!G28</f>
        <v>84843</v>
      </c>
      <c r="G193" s="77">
        <f>地域観光消費2!H28</f>
        <v>85602</v>
      </c>
      <c r="H193" s="77">
        <f>地域観光消費2!I28</f>
        <v>128381</v>
      </c>
      <c r="I193" s="77">
        <f>地域観光消費2!J28</f>
        <v>116884</v>
      </c>
      <c r="J193" s="77">
        <f>地域観光消費2!K28</f>
        <v>111955</v>
      </c>
      <c r="K193" s="77">
        <f>地域観光消費2!L28</f>
        <v>105882</v>
      </c>
      <c r="L193" s="77">
        <f>地域観光消費2!M28</f>
        <v>106790</v>
      </c>
      <c r="M193" s="77">
        <f>地域観光消費2!N28</f>
        <v>62343</v>
      </c>
      <c r="N193" s="716">
        <f t="shared" si="350"/>
        <v>-41.6</v>
      </c>
    </row>
    <row r="194" spans="2:14" x14ac:dyDescent="0.2">
      <c r="B194" s="152" t="s">
        <v>621</v>
      </c>
      <c r="C194" s="77">
        <f>地域観光消費2!D32</f>
        <v>51832</v>
      </c>
      <c r="D194" s="77">
        <f>地域観光消費2!E32</f>
        <v>49628</v>
      </c>
      <c r="E194" s="77">
        <f>地域観光消費2!F32</f>
        <v>52744</v>
      </c>
      <c r="F194" s="77">
        <f>地域観光消費2!G32</f>
        <v>52203</v>
      </c>
      <c r="G194" s="77">
        <f>地域観光消費2!H32</f>
        <v>51450</v>
      </c>
      <c r="H194" s="77">
        <f>地域観光消費2!I32</f>
        <v>55585</v>
      </c>
      <c r="I194" s="77">
        <f>地域観光消費2!J32</f>
        <v>57680</v>
      </c>
      <c r="J194" s="77">
        <f>地域観光消費2!K32</f>
        <v>58974</v>
      </c>
      <c r="K194" s="77">
        <f>地域観光消費2!L32</f>
        <v>53227</v>
      </c>
      <c r="L194" s="77">
        <f>地域観光消費2!M32</f>
        <v>57268</v>
      </c>
      <c r="M194" s="77">
        <f>地域観光消費2!N32</f>
        <v>42151</v>
      </c>
      <c r="N194" s="716">
        <f t="shared" si="350"/>
        <v>-26.4</v>
      </c>
    </row>
    <row r="195" spans="2:14" x14ac:dyDescent="0.2">
      <c r="B195" s="152" t="s">
        <v>622</v>
      </c>
      <c r="C195" s="77">
        <f>地域観光消費2!D36</f>
        <v>90434</v>
      </c>
      <c r="D195" s="77">
        <f>地域観光消費2!E36</f>
        <v>86641</v>
      </c>
      <c r="E195" s="77">
        <f>地域観光消費2!F36</f>
        <v>100097</v>
      </c>
      <c r="F195" s="77">
        <f>地域観光消費2!G36</f>
        <v>104923</v>
      </c>
      <c r="G195" s="77">
        <f>地域観光消費2!H36</f>
        <v>107375</v>
      </c>
      <c r="H195" s="77">
        <f>地域観光消費2!I36</f>
        <v>106074</v>
      </c>
      <c r="I195" s="77">
        <f>地域観光消費2!J36</f>
        <v>110075</v>
      </c>
      <c r="J195" s="77">
        <f>地域観光消費2!K36</f>
        <v>111989</v>
      </c>
      <c r="K195" s="77">
        <f>地域観光消費2!L36</f>
        <v>105099</v>
      </c>
      <c r="L195" s="77">
        <f>地域観光消費2!M36</f>
        <v>111108</v>
      </c>
      <c r="M195" s="77">
        <f>地域観光消費2!N36</f>
        <v>77476</v>
      </c>
      <c r="N195" s="716">
        <f t="shared" si="350"/>
        <v>-30.3</v>
      </c>
    </row>
    <row r="196" spans="2:14" x14ac:dyDescent="0.2">
      <c r="B196" s="152" t="s">
        <v>623</v>
      </c>
      <c r="C196" s="77">
        <f>地域観光消費2!D40</f>
        <v>33070</v>
      </c>
      <c r="D196" s="77">
        <f>地域観光消費2!E40</f>
        <v>32500</v>
      </c>
      <c r="E196" s="77">
        <f>地域観光消費2!F40</f>
        <v>34157</v>
      </c>
      <c r="F196" s="77">
        <f>地域観光消費2!G40</f>
        <v>32152</v>
      </c>
      <c r="G196" s="77">
        <f>地域観光消費2!H40</f>
        <v>30791</v>
      </c>
      <c r="H196" s="77">
        <f>地域観光消費2!I40</f>
        <v>33733</v>
      </c>
      <c r="I196" s="77">
        <f>地域観光消費2!J40</f>
        <v>36804</v>
      </c>
      <c r="J196" s="77">
        <f>地域観光消費2!K40</f>
        <v>38724</v>
      </c>
      <c r="K196" s="77">
        <f>地域観光消費2!L40</f>
        <v>36866</v>
      </c>
      <c r="L196" s="77">
        <f>地域観光消費2!M40</f>
        <v>42449</v>
      </c>
      <c r="M196" s="77">
        <f>地域観光消費2!N40</f>
        <v>35600</v>
      </c>
      <c r="N196" s="716">
        <f t="shared" si="350"/>
        <v>-16.100000000000001</v>
      </c>
    </row>
    <row r="197" spans="2:14" x14ac:dyDescent="0.2">
      <c r="B197" s="145" t="s">
        <v>624</v>
      </c>
      <c r="C197" s="68">
        <f>地域観光消費2!D44</f>
        <v>94821</v>
      </c>
      <c r="D197" s="68">
        <f>地域観光消費2!E44</f>
        <v>88759</v>
      </c>
      <c r="E197" s="68">
        <f>地域観光消費2!F44</f>
        <v>102246</v>
      </c>
      <c r="F197" s="68">
        <f>地域観光消費2!G44</f>
        <v>99641</v>
      </c>
      <c r="G197" s="68">
        <f>地域観光消費2!H44</f>
        <v>104854</v>
      </c>
      <c r="H197" s="68">
        <f>地域観光消費2!I44</f>
        <v>119127</v>
      </c>
      <c r="I197" s="68">
        <f>地域観光消費2!J44</f>
        <v>119590</v>
      </c>
      <c r="J197" s="68">
        <f>地域観光消費2!K44</f>
        <v>123368</v>
      </c>
      <c r="K197" s="68">
        <f>地域観光消費2!L44</f>
        <v>112804</v>
      </c>
      <c r="L197" s="68">
        <f>地域観光消費2!M44</f>
        <v>122727</v>
      </c>
      <c r="M197" s="68">
        <f>地域観光消費2!N44</f>
        <v>92070</v>
      </c>
      <c r="N197" s="717">
        <f t="shared" si="350"/>
        <v>-25</v>
      </c>
    </row>
    <row r="199" spans="2:14" x14ac:dyDescent="0.2">
      <c r="B199" s="142" t="s">
        <v>614</v>
      </c>
      <c r="C199" s="619">
        <f>C174-C187</f>
        <v>0</v>
      </c>
      <c r="D199" s="619">
        <f t="shared" ref="D199:L199" si="351">D174-D187</f>
        <v>0</v>
      </c>
      <c r="E199" s="619">
        <f t="shared" si="351"/>
        <v>0</v>
      </c>
      <c r="F199" s="619">
        <f t="shared" si="351"/>
        <v>0</v>
      </c>
      <c r="G199" s="619">
        <f t="shared" si="351"/>
        <v>0</v>
      </c>
      <c r="H199" s="619">
        <f t="shared" si="351"/>
        <v>0</v>
      </c>
      <c r="I199" s="619">
        <f t="shared" si="351"/>
        <v>0</v>
      </c>
      <c r="J199" s="619">
        <f t="shared" si="351"/>
        <v>0</v>
      </c>
      <c r="K199" s="619">
        <f t="shared" si="351"/>
        <v>0</v>
      </c>
      <c r="L199" s="619">
        <f t="shared" si="351"/>
        <v>0</v>
      </c>
      <c r="M199" s="619">
        <f t="shared" ref="M199" si="352">M174-M187</f>
        <v>0</v>
      </c>
    </row>
    <row r="200" spans="2:14" x14ac:dyDescent="0.2">
      <c r="B200" s="152" t="s">
        <v>615</v>
      </c>
      <c r="C200" s="620">
        <f t="shared" ref="C200:L209" si="353">C175-C188</f>
        <v>0</v>
      </c>
      <c r="D200" s="620">
        <f t="shared" si="353"/>
        <v>0</v>
      </c>
      <c r="E200" s="620">
        <f t="shared" si="353"/>
        <v>0</v>
      </c>
      <c r="F200" s="620">
        <f t="shared" si="353"/>
        <v>0</v>
      </c>
      <c r="G200" s="620">
        <f t="shared" si="353"/>
        <v>0</v>
      </c>
      <c r="H200" s="620">
        <f t="shared" si="353"/>
        <v>0</v>
      </c>
      <c r="I200" s="620">
        <f t="shared" si="353"/>
        <v>0</v>
      </c>
      <c r="J200" s="620">
        <f t="shared" si="353"/>
        <v>0</v>
      </c>
      <c r="K200" s="620">
        <f t="shared" si="353"/>
        <v>0</v>
      </c>
      <c r="L200" s="620">
        <f t="shared" si="353"/>
        <v>0</v>
      </c>
      <c r="M200" s="620">
        <f t="shared" ref="M200" si="354">M175-M188</f>
        <v>0</v>
      </c>
    </row>
    <row r="201" spans="2:14" x14ac:dyDescent="0.2">
      <c r="B201" s="152" t="s">
        <v>616</v>
      </c>
      <c r="C201" s="620">
        <f t="shared" si="353"/>
        <v>0</v>
      </c>
      <c r="D201" s="620">
        <f t="shared" si="353"/>
        <v>1</v>
      </c>
      <c r="E201" s="620">
        <f t="shared" si="353"/>
        <v>0</v>
      </c>
      <c r="F201" s="620">
        <f t="shared" si="353"/>
        <v>0</v>
      </c>
      <c r="G201" s="620">
        <f t="shared" si="353"/>
        <v>-1</v>
      </c>
      <c r="H201" s="620">
        <f t="shared" si="353"/>
        <v>0</v>
      </c>
      <c r="I201" s="620">
        <f t="shared" si="353"/>
        <v>-1</v>
      </c>
      <c r="J201" s="620">
        <f t="shared" si="353"/>
        <v>0</v>
      </c>
      <c r="K201" s="620">
        <f t="shared" si="353"/>
        <v>0</v>
      </c>
      <c r="L201" s="620">
        <f t="shared" si="353"/>
        <v>0</v>
      </c>
      <c r="M201" s="620">
        <f t="shared" ref="M201" si="355">M176-M189</f>
        <v>2</v>
      </c>
    </row>
    <row r="202" spans="2:14" x14ac:dyDescent="0.2">
      <c r="B202" s="152" t="s">
        <v>617</v>
      </c>
      <c r="C202" s="620">
        <f t="shared" si="353"/>
        <v>0</v>
      </c>
      <c r="D202" s="620">
        <f t="shared" si="353"/>
        <v>-1</v>
      </c>
      <c r="E202" s="620">
        <f t="shared" si="353"/>
        <v>0</v>
      </c>
      <c r="F202" s="620">
        <f t="shared" si="353"/>
        <v>0</v>
      </c>
      <c r="G202" s="620">
        <f t="shared" si="353"/>
        <v>0</v>
      </c>
      <c r="H202" s="620">
        <f t="shared" si="353"/>
        <v>0</v>
      </c>
      <c r="I202" s="620">
        <f t="shared" si="353"/>
        <v>0</v>
      </c>
      <c r="J202" s="620">
        <f t="shared" si="353"/>
        <v>0</v>
      </c>
      <c r="K202" s="620">
        <f t="shared" si="353"/>
        <v>0</v>
      </c>
      <c r="L202" s="620">
        <f t="shared" si="353"/>
        <v>0</v>
      </c>
      <c r="M202" s="620">
        <f t="shared" ref="M202" si="356">M177-M190</f>
        <v>-1</v>
      </c>
    </row>
    <row r="203" spans="2:14" x14ac:dyDescent="0.2">
      <c r="B203" s="152" t="s">
        <v>618</v>
      </c>
      <c r="C203" s="620">
        <f t="shared" si="353"/>
        <v>0</v>
      </c>
      <c r="D203" s="620">
        <f t="shared" si="353"/>
        <v>-3</v>
      </c>
      <c r="E203" s="620">
        <f t="shared" si="353"/>
        <v>0</v>
      </c>
      <c r="F203" s="620">
        <f t="shared" si="353"/>
        <v>0</v>
      </c>
      <c r="G203" s="620">
        <f t="shared" si="353"/>
        <v>0</v>
      </c>
      <c r="H203" s="620">
        <f t="shared" si="353"/>
        <v>0</v>
      </c>
      <c r="I203" s="620">
        <f t="shared" si="353"/>
        <v>0</v>
      </c>
      <c r="J203" s="620">
        <f t="shared" si="353"/>
        <v>0</v>
      </c>
      <c r="K203" s="620">
        <f t="shared" si="353"/>
        <v>0</v>
      </c>
      <c r="L203" s="620">
        <f t="shared" si="353"/>
        <v>0</v>
      </c>
      <c r="M203" s="620">
        <f t="shared" ref="M203" si="357">M178-M191</f>
        <v>1</v>
      </c>
    </row>
    <row r="204" spans="2:14" x14ac:dyDescent="0.2">
      <c r="B204" s="152" t="s">
        <v>619</v>
      </c>
      <c r="C204" s="620">
        <f t="shared" si="353"/>
        <v>30629</v>
      </c>
      <c r="D204" s="620">
        <f t="shared" si="353"/>
        <v>29677</v>
      </c>
      <c r="E204" s="620">
        <f t="shared" si="353"/>
        <v>31853</v>
      </c>
      <c r="F204" s="620">
        <f t="shared" si="353"/>
        <v>34338</v>
      </c>
      <c r="G204" s="620">
        <f t="shared" si="353"/>
        <v>36384</v>
      </c>
      <c r="H204" s="620">
        <f t="shared" si="353"/>
        <v>35272</v>
      </c>
      <c r="I204" s="620">
        <f t="shared" si="353"/>
        <v>29084</v>
      </c>
      <c r="J204" s="620">
        <f t="shared" si="353"/>
        <v>30500</v>
      </c>
      <c r="K204" s="620">
        <f t="shared" si="353"/>
        <v>33916</v>
      </c>
      <c r="L204" s="620">
        <f t="shared" si="353"/>
        <v>33657</v>
      </c>
      <c r="M204" s="620">
        <f t="shared" ref="M204" si="358">M179-M192</f>
        <v>8704</v>
      </c>
    </row>
    <row r="205" spans="2:14" x14ac:dyDescent="0.2">
      <c r="B205" s="152" t="s">
        <v>620</v>
      </c>
      <c r="C205" s="620">
        <f t="shared" si="353"/>
        <v>0</v>
      </c>
      <c r="D205" s="620">
        <f t="shared" si="353"/>
        <v>0</v>
      </c>
      <c r="E205" s="620">
        <f t="shared" si="353"/>
        <v>0</v>
      </c>
      <c r="F205" s="620">
        <f t="shared" si="353"/>
        <v>0</v>
      </c>
      <c r="G205" s="620">
        <f t="shared" si="353"/>
        <v>0</v>
      </c>
      <c r="H205" s="620">
        <f t="shared" si="353"/>
        <v>0</v>
      </c>
      <c r="I205" s="620">
        <f t="shared" si="353"/>
        <v>0</v>
      </c>
      <c r="J205" s="620">
        <f t="shared" si="353"/>
        <v>0</v>
      </c>
      <c r="K205" s="620">
        <f t="shared" si="353"/>
        <v>0</v>
      </c>
      <c r="L205" s="620">
        <f t="shared" si="353"/>
        <v>0</v>
      </c>
      <c r="M205" s="620">
        <f t="shared" ref="M205" si="359">M180-M193</f>
        <v>-1</v>
      </c>
    </row>
    <row r="206" spans="2:14" x14ac:dyDescent="0.2">
      <c r="B206" s="152" t="s">
        <v>621</v>
      </c>
      <c r="C206" s="620">
        <f t="shared" si="353"/>
        <v>0</v>
      </c>
      <c r="D206" s="620">
        <f t="shared" si="353"/>
        <v>0</v>
      </c>
      <c r="E206" s="620">
        <f t="shared" si="353"/>
        <v>0</v>
      </c>
      <c r="F206" s="620">
        <f t="shared" si="353"/>
        <v>0</v>
      </c>
      <c r="G206" s="620">
        <f t="shared" si="353"/>
        <v>0</v>
      </c>
      <c r="H206" s="620">
        <f t="shared" si="353"/>
        <v>0</v>
      </c>
      <c r="I206" s="620">
        <f t="shared" si="353"/>
        <v>0</v>
      </c>
      <c r="J206" s="620">
        <f t="shared" si="353"/>
        <v>3</v>
      </c>
      <c r="K206" s="620">
        <f t="shared" si="353"/>
        <v>0</v>
      </c>
      <c r="L206" s="620">
        <f t="shared" si="353"/>
        <v>0</v>
      </c>
      <c r="M206" s="620">
        <f t="shared" ref="M206" si="360">M181-M194</f>
        <v>-1</v>
      </c>
    </row>
    <row r="207" spans="2:14" x14ac:dyDescent="0.2">
      <c r="B207" s="152" t="s">
        <v>622</v>
      </c>
      <c r="C207" s="620">
        <f t="shared" si="353"/>
        <v>0</v>
      </c>
      <c r="D207" s="620">
        <f t="shared" si="353"/>
        <v>0</v>
      </c>
      <c r="E207" s="620">
        <f t="shared" si="353"/>
        <v>0</v>
      </c>
      <c r="F207" s="620">
        <f t="shared" si="353"/>
        <v>0</v>
      </c>
      <c r="G207" s="620">
        <f t="shared" si="353"/>
        <v>0</v>
      </c>
      <c r="H207" s="620">
        <f t="shared" si="353"/>
        <v>0</v>
      </c>
      <c r="I207" s="620">
        <f t="shared" si="353"/>
        <v>0</v>
      </c>
      <c r="J207" s="620">
        <f t="shared" si="353"/>
        <v>0</v>
      </c>
      <c r="K207" s="620">
        <f t="shared" si="353"/>
        <v>0</v>
      </c>
      <c r="L207" s="620">
        <f t="shared" si="353"/>
        <v>0</v>
      </c>
      <c r="M207" s="620">
        <f t="shared" ref="M207" si="361">M182-M195</f>
        <v>1</v>
      </c>
    </row>
    <row r="208" spans="2:14" x14ac:dyDescent="0.2">
      <c r="B208" s="152" t="s">
        <v>623</v>
      </c>
      <c r="C208" s="620">
        <f t="shared" si="353"/>
        <v>0</v>
      </c>
      <c r="D208" s="620">
        <f t="shared" si="353"/>
        <v>0</v>
      </c>
      <c r="E208" s="620">
        <f t="shared" si="353"/>
        <v>0</v>
      </c>
      <c r="F208" s="620">
        <f t="shared" si="353"/>
        <v>0</v>
      </c>
      <c r="G208" s="620">
        <f t="shared" si="353"/>
        <v>0</v>
      </c>
      <c r="H208" s="620">
        <f t="shared" si="353"/>
        <v>0</v>
      </c>
      <c r="I208" s="620">
        <f t="shared" si="353"/>
        <v>0</v>
      </c>
      <c r="J208" s="620">
        <f t="shared" si="353"/>
        <v>0</v>
      </c>
      <c r="K208" s="620">
        <f t="shared" si="353"/>
        <v>0</v>
      </c>
      <c r="L208" s="620">
        <f t="shared" si="353"/>
        <v>0</v>
      </c>
      <c r="M208" s="620">
        <f t="shared" ref="M208" si="362">M183-M196</f>
        <v>0</v>
      </c>
    </row>
    <row r="209" spans="2:13" x14ac:dyDescent="0.2">
      <c r="B209" s="145" t="s">
        <v>624</v>
      </c>
      <c r="C209" s="621">
        <f t="shared" si="353"/>
        <v>0</v>
      </c>
      <c r="D209" s="621">
        <f t="shared" si="353"/>
        <v>0</v>
      </c>
      <c r="E209" s="621">
        <f t="shared" si="353"/>
        <v>0</v>
      </c>
      <c r="F209" s="621">
        <f t="shared" si="353"/>
        <v>0</v>
      </c>
      <c r="G209" s="621">
        <f t="shared" si="353"/>
        <v>0</v>
      </c>
      <c r="H209" s="621">
        <f t="shared" si="353"/>
        <v>0</v>
      </c>
      <c r="I209" s="621">
        <f t="shared" si="353"/>
        <v>0</v>
      </c>
      <c r="J209" s="621">
        <f t="shared" si="353"/>
        <v>0</v>
      </c>
      <c r="K209" s="621">
        <f t="shared" si="353"/>
        <v>0</v>
      </c>
      <c r="L209" s="621">
        <f t="shared" si="353"/>
        <v>0</v>
      </c>
      <c r="M209" s="621">
        <f t="shared" ref="M209" si="363">M184-M197</f>
        <v>2</v>
      </c>
    </row>
    <row r="210" spans="2:13" x14ac:dyDescent="0.2">
      <c r="B210" s="618" t="s">
        <v>630</v>
      </c>
      <c r="C210" s="156">
        <f>SUM(C199:C209)</f>
        <v>30629</v>
      </c>
      <c r="D210" s="156">
        <f t="shared" ref="D210:L210" si="364">SUM(D199:D209)</f>
        <v>29674</v>
      </c>
      <c r="E210" s="156">
        <f t="shared" si="364"/>
        <v>31853</v>
      </c>
      <c r="F210" s="156">
        <f t="shared" si="364"/>
        <v>34338</v>
      </c>
      <c r="G210" s="156">
        <f t="shared" si="364"/>
        <v>36383</v>
      </c>
      <c r="H210" s="156">
        <f t="shared" si="364"/>
        <v>35272</v>
      </c>
      <c r="I210" s="156">
        <f t="shared" si="364"/>
        <v>29083</v>
      </c>
      <c r="J210" s="156">
        <f t="shared" si="364"/>
        <v>30503</v>
      </c>
      <c r="K210" s="156">
        <f t="shared" si="364"/>
        <v>33916</v>
      </c>
      <c r="L210" s="156">
        <f t="shared" si="364"/>
        <v>33657</v>
      </c>
      <c r="M210" s="156">
        <f t="shared" ref="M210" si="365">SUM(M199:M209)</f>
        <v>8707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L6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ColWidth="9" defaultRowHeight="13" x14ac:dyDescent="0.2"/>
  <cols>
    <col min="1" max="1" width="5.26953125" style="183" customWidth="1"/>
    <col min="2" max="2" width="13.453125" style="183" customWidth="1"/>
    <col min="3" max="8" width="11" style="183" customWidth="1"/>
    <col min="9" max="12" width="10.7265625" style="183" customWidth="1"/>
    <col min="13" max="16384" width="9" style="183"/>
  </cols>
  <sheetData>
    <row r="1" spans="1:12" x14ac:dyDescent="0.2">
      <c r="A1" s="181" t="s">
        <v>653</v>
      </c>
      <c r="B1" s="247"/>
      <c r="C1" s="180"/>
      <c r="D1" s="180"/>
      <c r="E1" s="248" t="s">
        <v>492</v>
      </c>
      <c r="F1" s="554" t="str">
        <f>'1観光消費時系列'!F1</f>
        <v>2021.9.6</v>
      </c>
      <c r="H1" s="257" t="s">
        <v>212</v>
      </c>
      <c r="I1" s="247"/>
      <c r="J1" s="184" t="s">
        <v>334</v>
      </c>
    </row>
    <row r="2" spans="1:12" x14ac:dyDescent="0.2">
      <c r="A2" s="742" t="s">
        <v>364</v>
      </c>
      <c r="B2" s="743"/>
      <c r="C2" s="252"/>
      <c r="D2" s="182"/>
      <c r="E2" s="182"/>
      <c r="F2" s="182"/>
      <c r="G2" s="182"/>
      <c r="H2" s="228" t="s">
        <v>363</v>
      </c>
      <c r="I2" s="250"/>
      <c r="J2" s="250"/>
      <c r="K2" s="500"/>
      <c r="L2" s="500"/>
    </row>
    <row r="3" spans="1:12" x14ac:dyDescent="0.2">
      <c r="A3" s="744"/>
      <c r="B3" s="745"/>
      <c r="C3" s="231" t="s">
        <v>70</v>
      </c>
      <c r="D3" s="179" t="s">
        <v>67</v>
      </c>
      <c r="E3" s="179" t="s">
        <v>61</v>
      </c>
      <c r="F3" s="179" t="s">
        <v>60</v>
      </c>
      <c r="G3" s="179" t="s">
        <v>59</v>
      </c>
      <c r="H3" s="110" t="s">
        <v>58</v>
      </c>
      <c r="I3" s="93" t="s">
        <v>478</v>
      </c>
      <c r="J3" s="93" t="s">
        <v>591</v>
      </c>
      <c r="K3" s="498" t="s">
        <v>592</v>
      </c>
      <c r="L3" s="705" t="s">
        <v>664</v>
      </c>
    </row>
    <row r="4" spans="1:12" x14ac:dyDescent="0.2">
      <c r="A4" s="234"/>
      <c r="B4" s="251" t="s">
        <v>312</v>
      </c>
      <c r="C4" s="438">
        <f>ROUND(('1観光消費時系列'!D4-'1観光消費時系列'!C4)/'1観光消費時系列'!C4*100,1)</f>
        <v>-3.2</v>
      </c>
      <c r="D4" s="424">
        <f>ROUND(('1観光消費時系列'!E4-'1観光消費時系列'!D4)/'1観光消費時系列'!D4*100,1)</f>
        <v>5.5</v>
      </c>
      <c r="E4" s="424">
        <f>ROUND(('1観光消費時系列'!F4-'1観光消費時系列'!E4)/'1観光消費時系列'!E4*100,1)</f>
        <v>2.8</v>
      </c>
      <c r="F4" s="424">
        <f>ROUND(('1観光消費時系列'!G4-'1観光消費時系列'!F4)/'1観光消費時系列'!F4*100,1)</f>
        <v>-0.2</v>
      </c>
      <c r="G4" s="424">
        <f>ROUND(('1観光消費時系列'!H4-'1観光消費時系列'!G4)/'1観光消費時系列'!G4*100,1)</f>
        <v>11.1</v>
      </c>
      <c r="H4" s="424">
        <f>ROUND(('1観光消費時系列'!I4-'1観光消費時系列'!H4)/'1観光消費時系列'!H4*100,1)</f>
        <v>3</v>
      </c>
      <c r="I4" s="232">
        <f>ROUND(('1観光消費時系列'!J4-'1観光消費時系列'!I4)/'1観光消費時系列'!I4*100,1)</f>
        <v>4.5999999999999996</v>
      </c>
      <c r="J4" s="232">
        <f>ROUND(('1観光消費時系列'!K4-'1観光消費時系列'!J4)/'1観光消費時系列'!J4*100,1)</f>
        <v>-6.7</v>
      </c>
      <c r="K4" s="232">
        <f>ROUND(('1観光消費時系列'!L4-'1観光消費時系列'!K4)/'1観光消費時系列'!K4*100,1)</f>
        <v>7.1</v>
      </c>
      <c r="L4" s="232">
        <f>ROUND(('1観光消費時系列'!M4-'1観光消費時系列'!L4)/'1観光消費時系列'!L4*100,1)</f>
        <v>-30.7</v>
      </c>
    </row>
    <row r="5" spans="1:12" x14ac:dyDescent="0.2">
      <c r="A5" s="235"/>
      <c r="B5" s="229" t="s">
        <v>163</v>
      </c>
      <c r="C5" s="438">
        <f>ROUND(('1観光消費時系列'!D5-'1観光消費時系列'!C5)/'1観光消費時系列'!C5*100,1)</f>
        <v>-2.9</v>
      </c>
      <c r="D5" s="424">
        <f>ROUND(('1観光消費時系列'!E5-'1観光消費時系列'!D5)/'1観光消費時系列'!D5*100,1)</f>
        <v>7.1</v>
      </c>
      <c r="E5" s="424">
        <f>ROUND(('1観光消費時系列'!F5-'1観光消費時系列'!E5)/'1観光消費時系列'!E5*100,1)</f>
        <v>7.5</v>
      </c>
      <c r="F5" s="424">
        <f>ROUND(('1観光消費時系列'!G5-'1観光消費時系列'!F5)/'1観光消費時系列'!F5*100,1)</f>
        <v>-1.4</v>
      </c>
      <c r="G5" s="424">
        <f>ROUND(('1観光消費時系列'!H5-'1観光消費時系列'!G5)/'1観光消費時系列'!G5*100,1)</f>
        <v>7.8</v>
      </c>
      <c r="H5" s="424">
        <f>ROUND(('1観光消費時系列'!I5-'1観光消費時系列'!H5)/'1観光消費時系列'!H5*100,1)</f>
        <v>4.7</v>
      </c>
      <c r="I5" s="232">
        <f>ROUND(('1観光消費時系列'!J5-'1観光消費時系列'!I5)/'1観光消費時系列'!I5*100,1)</f>
        <v>11.8</v>
      </c>
      <c r="J5" s="232">
        <f>ROUND(('1観光消費時系列'!K5-'1観光消費時系列'!J5)/'1観光消費時系列'!J5*100,1)</f>
        <v>-16.2</v>
      </c>
      <c r="K5" s="232">
        <f>ROUND(('1観光消費時系列'!L5-'1観光消費時系列'!K5)/'1観光消費時系列'!K5*100,1)</f>
        <v>10.6</v>
      </c>
      <c r="L5" s="232">
        <f>ROUND(('1観光消費時系列'!M5-'1観光消費時系列'!L5)/'1観光消費時系列'!L5*100,1)</f>
        <v>-40.1</v>
      </c>
    </row>
    <row r="6" spans="1:12" x14ac:dyDescent="0.2">
      <c r="A6" s="236"/>
      <c r="B6" s="229" t="s">
        <v>313</v>
      </c>
      <c r="C6" s="438">
        <f>ROUND(('1観光消費時系列'!D6-'1観光消費時系列'!C6)/'1観光消費時系列'!C6*100,1)</f>
        <v>-6</v>
      </c>
      <c r="D6" s="424">
        <f>ROUND(('1観光消費時系列'!E6-'1観光消費時系列'!D6)/'1観光消費時系列'!D6*100,1)</f>
        <v>1.9</v>
      </c>
      <c r="E6" s="424">
        <f>ROUND(('1観光消費時系列'!F6-'1観光消費時系列'!E6)/'1観光消費時系列'!E6*100,1)</f>
        <v>4.3</v>
      </c>
      <c r="F6" s="424">
        <f>ROUND(('1観光消費時系列'!G6-'1観光消費時系列'!F6)/'1観光消費時系列'!F6*100,1)</f>
        <v>-1.4</v>
      </c>
      <c r="G6" s="424">
        <f>ROUND(('1観光消費時系列'!H6-'1観光消費時系列'!G6)/'1観光消費時系列'!G6*100,1)</f>
        <v>10.1</v>
      </c>
      <c r="H6" s="424">
        <f>ROUND(('1観光消費時系列'!I6-'1観光消費時系列'!H6)/'1観光消費時系列'!H6*100,1)</f>
        <v>8</v>
      </c>
      <c r="I6" s="232">
        <f>ROUND(('1観光消費時系列'!J6-'1観光消費時系列'!I6)/'1観光消費時系列'!I6*100,1)</f>
        <v>0.4</v>
      </c>
      <c r="J6" s="232">
        <f>ROUND(('1観光消費時系列'!K6-'1観光消費時系列'!J6)/'1観光消費時系列'!J6*100,1)</f>
        <v>-1.3</v>
      </c>
      <c r="K6" s="232">
        <f>ROUND(('1観光消費時系列'!L6-'1観光消費時系列'!K6)/'1観光消費時系列'!K6*100,1)</f>
        <v>7.4</v>
      </c>
      <c r="L6" s="232">
        <f>ROUND(('1観光消費時系列'!M6-'1観光消費時系列'!L6)/'1観光消費時系列'!L6*100,1)</f>
        <v>-29.3</v>
      </c>
    </row>
    <row r="7" spans="1:12" x14ac:dyDescent="0.2">
      <c r="A7" s="236"/>
      <c r="B7" s="229" t="s">
        <v>314</v>
      </c>
      <c r="C7" s="438">
        <f>ROUND(('1観光消費時系列'!D7-'1観光消費時系列'!C7)/'1観光消費時系列'!C7*100,1)</f>
        <v>-4.3</v>
      </c>
      <c r="D7" s="424">
        <f>ROUND(('1観光消費時系列'!E7-'1観光消費時系列'!D7)/'1観光消費時系列'!D7*100,1)</f>
        <v>1.9</v>
      </c>
      <c r="E7" s="424">
        <f>ROUND(('1観光消費時系列'!F7-'1観光消費時系列'!E7)/'1観光消費時系列'!E7*100,1)</f>
        <v>-2</v>
      </c>
      <c r="F7" s="424">
        <f>ROUND(('1観光消費時系列'!G7-'1観光消費時系列'!F7)/'1観光消費時系列'!F7*100,1)</f>
        <v>-0.6</v>
      </c>
      <c r="G7" s="424">
        <f>ROUND(('1観光消費時系列'!H7-'1観光消費時系列'!G7)/'1観光消費時系列'!G7*100,1)</f>
        <v>10.5</v>
      </c>
      <c r="H7" s="424">
        <f>ROUND(('1観光消費時系列'!I7-'1観光消費時系列'!H7)/'1観光消費時系列'!H7*100,1)</f>
        <v>4.3</v>
      </c>
      <c r="I7" s="232">
        <f>ROUND(('1観光消費時系列'!J7-'1観光消費時系列'!I7)/'1観光消費時系列'!I7*100,1)</f>
        <v>3.1</v>
      </c>
      <c r="J7" s="232">
        <f>ROUND(('1観光消費時系列'!K7-'1観光消費時系列'!J7)/'1観光消費時系列'!J7*100,1)</f>
        <v>10.8</v>
      </c>
      <c r="K7" s="232">
        <f>ROUND(('1観光消費時系列'!L7-'1観光消費時系列'!K7)/'1観光消費時系列'!K7*100,1)</f>
        <v>1.2</v>
      </c>
      <c r="L7" s="232">
        <f>ROUND(('1観光消費時系列'!M7-'1観光消費時系列'!L7)/'1観光消費時系列'!L7*100,1)</f>
        <v>-20</v>
      </c>
    </row>
    <row r="8" spans="1:12" x14ac:dyDescent="0.2">
      <c r="A8" s="236"/>
      <c r="B8" s="229" t="s">
        <v>315</v>
      </c>
      <c r="C8" s="438">
        <f>ROUND(('1観光消費時系列'!D8-'1観光消費時系列'!C8)/'1観光消費時系列'!C8*100,1)</f>
        <v>-5.3</v>
      </c>
      <c r="D8" s="424">
        <f>ROUND(('1観光消費時系列'!E8-'1観光消費時系列'!D8)/'1観光消費時系列'!D8*100,1)</f>
        <v>2.1</v>
      </c>
      <c r="E8" s="424">
        <f>ROUND(('1観光消費時系列'!F8-'1観光消費時系列'!E8)/'1観光消費時系列'!E8*100,1)</f>
        <v>-1.2</v>
      </c>
      <c r="F8" s="424">
        <f>ROUND(('1観光消費時系列'!G8-'1観光消費時系列'!F8)/'1観光消費時系列'!F8*100,1)</f>
        <v>-2.1</v>
      </c>
      <c r="G8" s="424">
        <f>ROUND(('1観光消費時系列'!H8-'1観光消費時系列'!G8)/'1観光消費時系列'!G8*100,1)</f>
        <v>9.1999999999999993</v>
      </c>
      <c r="H8" s="424">
        <f>ROUND(('1観光消費時系列'!I8-'1観光消費時系列'!H8)/'1観光消費時系列'!H8*100,1)</f>
        <v>7.9</v>
      </c>
      <c r="I8" s="232">
        <f>ROUND(('1観光消費時系列'!J8-'1観光消費時系列'!I8)/'1観光消費時系列'!I8*100,1)</f>
        <v>6</v>
      </c>
      <c r="J8" s="232">
        <f>ROUND(('1観光消費時系列'!K8-'1観光消費時系列'!J8)/'1観光消費時系列'!J8*100,1)</f>
        <v>-4.2</v>
      </c>
      <c r="K8" s="232">
        <f>ROUND(('1観光消費時系列'!L8-'1観光消費時系列'!K8)/'1観光消費時系列'!K8*100,1)</f>
        <v>11.1</v>
      </c>
      <c r="L8" s="232">
        <f>ROUND(('1観光消費時系列'!M8-'1観光消費時系列'!L8)/'1観光消費時系列'!L8*100,1)</f>
        <v>-22.7</v>
      </c>
    </row>
    <row r="9" spans="1:12" x14ac:dyDescent="0.2">
      <c r="A9" s="236"/>
      <c r="B9" s="229" t="s">
        <v>316</v>
      </c>
      <c r="C9" s="438">
        <f>ROUND(('1観光消費時系列'!D9-'1観光消費時系列'!C9)/'1観光消費時系列'!C9*100,1)</f>
        <v>-4.3</v>
      </c>
      <c r="D9" s="424">
        <f>ROUND(('1観光消費時系列'!E9-'1観光消費時系列'!D9)/'1観光消費時系列'!D9*100,1)</f>
        <v>4.4000000000000004</v>
      </c>
      <c r="E9" s="424">
        <f>ROUND(('1観光消費時系列'!F9-'1観光消費時系列'!E9)/'1観光消費時系列'!E9*100,1)</f>
        <v>1</v>
      </c>
      <c r="F9" s="424">
        <f>ROUND(('1観光消費時系列'!G9-'1観光消費時系列'!F9)/'1観光消費時系列'!F9*100,1)</f>
        <v>-0.4</v>
      </c>
      <c r="G9" s="424">
        <f>ROUND(('1観光消費時系列'!H9-'1観光消費時系列'!G9)/'1観光消費時系列'!G9*100,1)</f>
        <v>5.5</v>
      </c>
      <c r="H9" s="424">
        <f>ROUND(('1観光消費時系列'!I9-'1観光消費時系列'!H9)/'1観光消費時系列'!H9*100,1)</f>
        <v>1.1000000000000001</v>
      </c>
      <c r="I9" s="232">
        <f>ROUND(('1観光消費時系列'!J9-'1観光消費時系列'!I9)/'1観光消費時系列'!I9*100,1)</f>
        <v>1.8</v>
      </c>
      <c r="J9" s="232">
        <f>ROUND(('1観光消費時系列'!K9-'1観光消費時系列'!J9)/'1観光消費時系列'!J9*100,1)</f>
        <v>-1.5</v>
      </c>
      <c r="K9" s="232">
        <f>ROUND(('1観光消費時系列'!L9-'1観光消費時系列'!K9)/'1観光消費時系列'!K9*100,1)</f>
        <v>4.4000000000000004</v>
      </c>
      <c r="L9" s="232">
        <f>ROUND(('1観光消費時系列'!M9-'1観光消費時系列'!L9)/'1観光消費時系列'!L9*100,1)</f>
        <v>-27.1</v>
      </c>
    </row>
    <row r="10" spans="1:12" x14ac:dyDescent="0.2">
      <c r="A10" s="236"/>
      <c r="B10" s="229" t="s">
        <v>317</v>
      </c>
      <c r="C10" s="438">
        <f>ROUND(('1観光消費時系列'!D10-'1観光消費時系列'!C10)/'1観光消費時系列'!C10*100,1)</f>
        <v>10.6</v>
      </c>
      <c r="D10" s="424">
        <f>ROUND(('1観光消費時系列'!E10-'1観光消費時系列'!D10)/'1観光消費時系列'!D10*100,1)</f>
        <v>-7.5</v>
      </c>
      <c r="E10" s="424">
        <f>ROUND(('1観光消費時系列'!F10-'1観光消費時系列'!E10)/'1観光消費時系列'!E10*100,1)</f>
        <v>7</v>
      </c>
      <c r="F10" s="424">
        <f>ROUND(('1観光消費時系列'!G10-'1観光消費時系列'!F10)/'1観光消費時系列'!F10*100,1)</f>
        <v>0.9</v>
      </c>
      <c r="G10" s="424">
        <f>ROUND(('1観光消費時系列'!H10-'1観光消費時系列'!G10)/'1観光消費時系列'!G10*100,1)</f>
        <v>50</v>
      </c>
      <c r="H10" s="424">
        <f>ROUND(('1観光消費時系列'!I10-'1観光消費時系列'!H10)/'1観光消費時系列'!H10*100,1)</f>
        <v>-9</v>
      </c>
      <c r="I10" s="232">
        <f>ROUND(('1観光消費時系列'!J10-'1観光消費時系列'!I10)/'1観光消費時系列'!I10*100,1)</f>
        <v>-4.2</v>
      </c>
      <c r="J10" s="232">
        <f>ROUND(('1観光消費時系列'!K10-'1観光消費時系列'!J10)/'1観光消費時系列'!J10*100,1)</f>
        <v>-5.4</v>
      </c>
      <c r="K10" s="232">
        <f>ROUND(('1観光消費時系列'!L10-'1観光消費時系列'!K10)/'1観光消費時系列'!K10*100,1)</f>
        <v>0.9</v>
      </c>
      <c r="L10" s="232">
        <f>ROUND(('1観光消費時系列'!M10-'1観光消費時系列'!L10)/'1観光消費時系列'!L10*100,1)</f>
        <v>-41.6</v>
      </c>
    </row>
    <row r="11" spans="1:12" x14ac:dyDescent="0.2">
      <c r="A11" s="236"/>
      <c r="B11" s="229" t="s">
        <v>318</v>
      </c>
      <c r="C11" s="438">
        <f>ROUND(('1観光消費時系列'!D11-'1観光消費時系列'!C11)/'1観光消費時系列'!C11*100,1)</f>
        <v>-4.3</v>
      </c>
      <c r="D11" s="424">
        <f>ROUND(('1観光消費時系列'!E11-'1観光消費時系列'!D11)/'1観光消費時系列'!D11*100,1)</f>
        <v>6.3</v>
      </c>
      <c r="E11" s="424">
        <f>ROUND(('1観光消費時系列'!F11-'1観光消費時系列'!E11)/'1観光消費時系列'!E11*100,1)</f>
        <v>-1</v>
      </c>
      <c r="F11" s="424">
        <f>ROUND(('1観光消費時系列'!G11-'1観光消費時系列'!F11)/'1観光消費時系列'!F11*100,1)</f>
        <v>-1.4</v>
      </c>
      <c r="G11" s="424">
        <f>ROUND(('1観光消費時系列'!H11-'1観光消費時系列'!G11)/'1観光消費時系列'!G11*100,1)</f>
        <v>8</v>
      </c>
      <c r="H11" s="424">
        <f>ROUND(('1観光消費時系列'!I11-'1観光消費時系列'!H11)/'1観光消費時系列'!H11*100,1)</f>
        <v>3.8</v>
      </c>
      <c r="I11" s="232">
        <f>ROUND(('1観光消費時系列'!J11-'1観光消費時系列'!I11)/'1観光消費時系列'!I11*100,1)</f>
        <v>2.2000000000000002</v>
      </c>
      <c r="J11" s="232">
        <f>ROUND(('1観光消費時系列'!K11-'1観光消費時系列'!J11)/'1観光消費時系列'!J11*100,1)</f>
        <v>-9.6999999999999993</v>
      </c>
      <c r="K11" s="232">
        <f>ROUND(('1観光消費時系列'!L11-'1観光消費時系列'!K11)/'1観光消費時系列'!K11*100,1)</f>
        <v>7.6</v>
      </c>
      <c r="L11" s="232">
        <f>ROUND(('1観光消費時系列'!M11-'1観光消費時系列'!L11)/'1観光消費時系列'!L11*100,1)</f>
        <v>-26.4</v>
      </c>
    </row>
    <row r="12" spans="1:12" x14ac:dyDescent="0.2">
      <c r="A12" s="236"/>
      <c r="B12" s="229" t="s">
        <v>319</v>
      </c>
      <c r="C12" s="438">
        <f>ROUND(('1観光消費時系列'!D12-'1観光消費時系列'!C12)/'1観光消費時系列'!C12*100,1)</f>
        <v>-4.2</v>
      </c>
      <c r="D12" s="424">
        <f>ROUND(('1観光消費時系列'!E12-'1観光消費時系列'!D12)/'1観光消費時系列'!D12*100,1)</f>
        <v>15.5</v>
      </c>
      <c r="E12" s="424">
        <f>ROUND(('1観光消費時系列'!F12-'1観光消費時系列'!E12)/'1観光消費時系列'!E12*100,1)</f>
        <v>4.8</v>
      </c>
      <c r="F12" s="424">
        <f>ROUND(('1観光消費時系列'!G12-'1観光消費時系列'!F12)/'1観光消費時系列'!F12*100,1)</f>
        <v>2.2999999999999998</v>
      </c>
      <c r="G12" s="424">
        <f>ROUND(('1観光消費時系列'!H12-'1観光消費時系列'!G12)/'1観光消費時系列'!G12*100,1)</f>
        <v>-1.2</v>
      </c>
      <c r="H12" s="424">
        <f>ROUND(('1観光消費時系列'!I12-'1観光消費時系列'!H12)/'1観光消費時系列'!H12*100,1)</f>
        <v>3.8</v>
      </c>
      <c r="I12" s="232">
        <f>ROUND(('1観光消費時系列'!J12-'1観光消費時系列'!I12)/'1観光消費時系列'!I12*100,1)</f>
        <v>1.7</v>
      </c>
      <c r="J12" s="232">
        <f>ROUND(('1観光消費時系列'!K12-'1観光消費時系列'!J12)/'1観光消費時系列'!J12*100,1)</f>
        <v>-6.2</v>
      </c>
      <c r="K12" s="232">
        <f>ROUND(('1観光消費時系列'!L12-'1観光消費時系列'!K12)/'1観光消費時系列'!K12*100,1)</f>
        <v>5.7</v>
      </c>
      <c r="L12" s="232">
        <f>ROUND(('1観光消費時系列'!M12-'1観光消費時系列'!L12)/'1観光消費時系列'!L12*100,1)</f>
        <v>-30.3</v>
      </c>
    </row>
    <row r="13" spans="1:12" x14ac:dyDescent="0.2">
      <c r="A13" s="236"/>
      <c r="B13" s="229" t="s">
        <v>320</v>
      </c>
      <c r="C13" s="438">
        <f>ROUND(('1観光消費時系列'!D13-'1観光消費時系列'!C13)/'1観光消費時系列'!C13*100,1)</f>
        <v>-1.7</v>
      </c>
      <c r="D13" s="424">
        <f>ROUND(('1観光消費時系列'!E13-'1観光消費時系列'!D13)/'1観光消費時系列'!D13*100,1)</f>
        <v>5.0999999999999996</v>
      </c>
      <c r="E13" s="424">
        <f>ROUND(('1観光消費時系列'!F13-'1観光消費時系列'!E13)/'1観光消費時系列'!E13*100,1)</f>
        <v>-5.9</v>
      </c>
      <c r="F13" s="424">
        <f>ROUND(('1観光消費時系列'!G13-'1観光消費時系列'!F13)/'1観光消費時系列'!F13*100,1)</f>
        <v>-4.2</v>
      </c>
      <c r="G13" s="424">
        <f>ROUND(('1観光消費時系列'!H13-'1観光消費時系列'!G13)/'1観光消費時系列'!G13*100,1)</f>
        <v>9.6</v>
      </c>
      <c r="H13" s="424">
        <f>ROUND(('1観光消費時系列'!I13-'1観光消費時系列'!H13)/'1観光消費時系列'!H13*100,1)</f>
        <v>9.1</v>
      </c>
      <c r="I13" s="232">
        <f>ROUND(('1観光消費時系列'!J13-'1観光消費時系列'!I13)/'1観光消費時系列'!I13*100,1)</f>
        <v>5.2</v>
      </c>
      <c r="J13" s="232">
        <f>ROUND(('1観光消費時系列'!K13-'1観光消費時系列'!J13)/'1観光消費時系列'!J13*100,1)</f>
        <v>-4.8</v>
      </c>
      <c r="K13" s="232">
        <f>ROUND(('1観光消費時系列'!L13-'1観光消費時系列'!K13)/'1観光消費時系列'!K13*100,1)</f>
        <v>15.1</v>
      </c>
      <c r="L13" s="232">
        <f>ROUND(('1観光消費時系列'!M13-'1観光消費時系列'!L13)/'1観光消費時系列'!L13*100,1)</f>
        <v>-16.100000000000001</v>
      </c>
    </row>
    <row r="14" spans="1:12" x14ac:dyDescent="0.2">
      <c r="A14" s="236"/>
      <c r="B14" s="229" t="s">
        <v>321</v>
      </c>
      <c r="C14" s="438">
        <f>ROUND(('1観光消費時系列'!D14-'1観光消費時系列'!C14)/'1観光消費時系列'!C14*100,1)</f>
        <v>-6.4</v>
      </c>
      <c r="D14" s="424">
        <f>ROUND(('1観光消費時系列'!E14-'1観光消費時系列'!D14)/'1観光消費時系列'!D14*100,1)</f>
        <v>15.2</v>
      </c>
      <c r="E14" s="424">
        <f>ROUND(('1観光消費時系列'!F14-'1観光消費時系列'!E14)/'1観光消費時系列'!E14*100,1)</f>
        <v>-2.5</v>
      </c>
      <c r="F14" s="424">
        <f>ROUND(('1観光消費時系列'!G14-'1観光消費時系列'!F14)/'1観光消費時系列'!F14*100,1)</f>
        <v>5.2</v>
      </c>
      <c r="G14" s="424">
        <f>ROUND(('1観光消費時系列'!H14-'1観光消費時系列'!G14)/'1観光消費時系列'!G14*100,1)</f>
        <v>13.6</v>
      </c>
      <c r="H14" s="424">
        <f>ROUND(('1観光消費時系列'!I14-'1観光消費時系列'!H14)/'1観光消費時系列'!H14*100,1)</f>
        <v>0.4</v>
      </c>
      <c r="I14" s="232">
        <f>ROUND(('1観光消費時系列'!J14-'1観光消費時系列'!I14)/'1観光消費時系列'!I14*100,1)</f>
        <v>3.2</v>
      </c>
      <c r="J14" s="232">
        <f>ROUND(('1観光消費時系列'!K14-'1観光消費時系列'!J14)/'1観光消費時系列'!J14*100,1)</f>
        <v>-8.6</v>
      </c>
      <c r="K14" s="232">
        <f>ROUND(('1観光消費時系列'!L14-'1観光消費時系列'!K14)/'1観光消費時系列'!K14*100,1)</f>
        <v>8.8000000000000007</v>
      </c>
      <c r="L14" s="232">
        <f>ROUND(('1観光消費時系列'!M14-'1観光消費時系列'!L14)/'1観光消費時系列'!L14*100,1)</f>
        <v>-25</v>
      </c>
    </row>
    <row r="15" spans="1:12" x14ac:dyDescent="0.2">
      <c r="A15" s="236"/>
      <c r="B15" s="229"/>
      <c r="C15" s="438"/>
      <c r="D15" s="424"/>
      <c r="E15" s="424"/>
      <c r="F15" s="424"/>
      <c r="G15" s="424"/>
      <c r="H15" s="424"/>
      <c r="I15" s="232"/>
      <c r="J15" s="232"/>
      <c r="K15" s="232"/>
      <c r="L15" s="232"/>
    </row>
    <row r="16" spans="1:12" x14ac:dyDescent="0.2">
      <c r="A16" s="237">
        <v>100</v>
      </c>
      <c r="B16" s="229" t="s">
        <v>163</v>
      </c>
      <c r="C16" s="438">
        <f>ROUND(('1観光消費時系列'!D16-'1観光消費時系列'!C16)/'1観光消費時系列'!C16*100,1)</f>
        <v>-2.9</v>
      </c>
      <c r="D16" s="424">
        <f>ROUND(('1観光消費時系列'!E16-'1観光消費時系列'!D16)/'1観光消費時系列'!D16*100,1)</f>
        <v>7.1</v>
      </c>
      <c r="E16" s="424">
        <f>ROUND(('1観光消費時系列'!F16-'1観光消費時系列'!E16)/'1観光消費時系列'!E16*100,1)</f>
        <v>7.5</v>
      </c>
      <c r="F16" s="424">
        <f>ROUND(('1観光消費時系列'!G16-'1観光消費時系列'!F16)/'1観光消費時系列'!F16*100,1)</f>
        <v>-1.4</v>
      </c>
      <c r="G16" s="424">
        <f>ROUND(('1観光消費時系列'!H16-'1観光消費時系列'!G16)/'1観光消費時系列'!G16*100,1)</f>
        <v>7.8</v>
      </c>
      <c r="H16" s="424">
        <f>ROUND(('1観光消費時系列'!I16-'1観光消費時系列'!H16)/'1観光消費時系列'!H16*100,1)</f>
        <v>4.7</v>
      </c>
      <c r="I16" s="232">
        <f>ROUND(('1観光消費時系列'!J16-'1観光消費時系列'!I16)/'1観光消費時系列'!I16*100,1)</f>
        <v>11.8</v>
      </c>
      <c r="J16" s="232">
        <f>ROUND(('1観光消費時系列'!K16-'1観光消費時系列'!J16)/'1観光消費時系列'!J16*100,1)</f>
        <v>-16.2</v>
      </c>
      <c r="K16" s="232">
        <f>ROUND(('1観光消費時系列'!L16-'1観光消費時系列'!K16)/'1観光消費時系列'!K16*100,1)</f>
        <v>10.6</v>
      </c>
      <c r="L16" s="232">
        <f>ROUND(('1観光消費時系列'!M16-'1観光消費時系列'!L16)/'1観光消費時系列'!L16*100,1)</f>
        <v>-40.1</v>
      </c>
    </row>
    <row r="17" spans="1:12" x14ac:dyDescent="0.2">
      <c r="A17" s="238"/>
      <c r="B17" s="229" t="s">
        <v>322</v>
      </c>
      <c r="C17" s="438">
        <f>ROUND(('1観光消費時系列'!D17-'1観光消費時系列'!C17)/'1観光消費時系列'!C17*100,1)</f>
        <v>-6</v>
      </c>
      <c r="D17" s="424">
        <f>ROUND(('1観光消費時系列'!E17-'1観光消費時系列'!D17)/'1観光消費時系列'!D17*100,1)</f>
        <v>1.9</v>
      </c>
      <c r="E17" s="424">
        <f>ROUND(('1観光消費時系列'!F17-'1観光消費時系列'!E17)/'1観光消費時系列'!E17*100,1)</f>
        <v>4.3</v>
      </c>
      <c r="F17" s="424">
        <f>ROUND(('1観光消費時系列'!G17-'1観光消費時系列'!F17)/'1観光消費時系列'!F17*100,1)</f>
        <v>-1.4</v>
      </c>
      <c r="G17" s="424">
        <f>ROUND(('1観光消費時系列'!H17-'1観光消費時系列'!G17)/'1観光消費時系列'!G17*100,1)</f>
        <v>10.1</v>
      </c>
      <c r="H17" s="424">
        <f>ROUND(('1観光消費時系列'!I17-'1観光消費時系列'!H17)/'1観光消費時系列'!H17*100,1)</f>
        <v>8</v>
      </c>
      <c r="I17" s="232">
        <f>ROUND(('1観光消費時系列'!J17-'1観光消費時系列'!I17)/'1観光消費時系列'!I17*100,1)</f>
        <v>0.4</v>
      </c>
      <c r="J17" s="232">
        <f>ROUND(('1観光消費時系列'!K17-'1観光消費時系列'!J17)/'1観光消費時系列'!J17*100,1)</f>
        <v>-1.3</v>
      </c>
      <c r="K17" s="232">
        <f>ROUND(('1観光消費時系列'!L17-'1観光消費時系列'!K17)/'1観光消費時系列'!K17*100,1)</f>
        <v>7.4</v>
      </c>
      <c r="L17" s="232">
        <f>ROUND(('1観光消費時系列'!M17-'1観光消費時系列'!L17)/'1観光消費時系列'!L17*100,1)</f>
        <v>-29.3</v>
      </c>
    </row>
    <row r="18" spans="1:12" x14ac:dyDescent="0.2">
      <c r="A18" s="235">
        <v>202</v>
      </c>
      <c r="B18" s="229" t="s">
        <v>164</v>
      </c>
      <c r="C18" s="438">
        <f>ROUND(('1観光消費時系列'!D18-'1観光消費時系列'!C18)/'1観光消費時系列'!C18*100,1)</f>
        <v>-1.2</v>
      </c>
      <c r="D18" s="424">
        <f>ROUND(('1観光消費時系列'!E18-'1観光消費時系列'!D18)/'1観光消費時系列'!D18*100,1)</f>
        <v>8.9</v>
      </c>
      <c r="E18" s="424">
        <f>ROUND(('1観光消費時系列'!F18-'1観光消費時系列'!E18)/'1観光消費時系列'!E18*100,1)</f>
        <v>5.8</v>
      </c>
      <c r="F18" s="424">
        <f>ROUND(('1観光消費時系列'!G18-'1観光消費時系列'!F18)/'1観光消費時系列'!F18*100,1)</f>
        <v>-0.6</v>
      </c>
      <c r="G18" s="424">
        <f>ROUND(('1観光消費時系列'!H18-'1観光消費時系列'!G18)/'1観光消費時系列'!G18*100,1)</f>
        <v>17.8</v>
      </c>
      <c r="H18" s="424">
        <f>ROUND(('1観光消費時系列'!I18-'1観光消費時系列'!H18)/'1観光消費時系列'!H18*100,1)</f>
        <v>13.3</v>
      </c>
      <c r="I18" s="232">
        <f>ROUND(('1観光消費時系列'!J18-'1観光消費時系列'!I18)/'1観光消費時系列'!I18*100,1)</f>
        <v>-2</v>
      </c>
      <c r="J18" s="232">
        <f>ROUND(('1観光消費時系列'!K18-'1観光消費時系列'!J18)/'1観光消費時系列'!J18*100,1)</f>
        <v>1.7</v>
      </c>
      <c r="K18" s="232">
        <f>ROUND(('1観光消費時系列'!L18-'1観光消費時系列'!K18)/'1観光消費時系列'!K18*100,1)</f>
        <v>14.8</v>
      </c>
      <c r="L18" s="232">
        <f>ROUND(('1観光消費時系列'!M18-'1観光消費時系列'!L18)/'1観光消費時系列'!L18*100,1)</f>
        <v>-25</v>
      </c>
    </row>
    <row r="19" spans="1:12" x14ac:dyDescent="0.2">
      <c r="A19" s="235">
        <v>204</v>
      </c>
      <c r="B19" s="229" t="s">
        <v>165</v>
      </c>
      <c r="C19" s="438">
        <f>ROUND(('1観光消費時系列'!D19-'1観光消費時系列'!C19)/'1観光消費時系列'!C19*100,1)</f>
        <v>-7.3</v>
      </c>
      <c r="D19" s="424">
        <f>ROUND(('1観光消費時系列'!E19-'1観光消費時系列'!D19)/'1観光消費時系列'!D19*100,1)</f>
        <v>0.2</v>
      </c>
      <c r="E19" s="424">
        <f>ROUND(('1観光消費時系列'!F19-'1観光消費時系列'!E19)/'1観光消費時系列'!E19*100,1)</f>
        <v>3.6</v>
      </c>
      <c r="F19" s="424">
        <f>ROUND(('1観光消費時系列'!G19-'1観光消費時系列'!F19)/'1観光消費時系列'!F19*100,1)</f>
        <v>-1.4</v>
      </c>
      <c r="G19" s="424">
        <f>ROUND(('1観光消費時系列'!H19-'1観光消費時系列'!G19)/'1観光消費時系列'!G19*100,1)</f>
        <v>8.1</v>
      </c>
      <c r="H19" s="424">
        <f>ROUND(('1観光消費時系列'!I19-'1観光消費時系列'!H19)/'1観光消費時系列'!H19*100,1)</f>
        <v>6.3</v>
      </c>
      <c r="I19" s="232">
        <f>ROUND(('1観光消費時系列'!J19-'1観光消費時系列'!I19)/'1観光消費時系列'!I19*100,1)</f>
        <v>1.2</v>
      </c>
      <c r="J19" s="232">
        <f>ROUND(('1観光消費時系列'!K19-'1観光消費時系列'!J19)/'1観光消費時系列'!J19*100,1)</f>
        <v>-2</v>
      </c>
      <c r="K19" s="232">
        <f>ROUND(('1観光消費時系列'!L19-'1観光消費時系列'!K19)/'1観光消費時系列'!K19*100,1)</f>
        <v>5.0999999999999996</v>
      </c>
      <c r="L19" s="232">
        <f>ROUND(('1観光消費時系列'!M19-'1観光消費時系列'!L19)/'1観光消費時系列'!L19*100,1)</f>
        <v>-30.6</v>
      </c>
    </row>
    <row r="20" spans="1:12" x14ac:dyDescent="0.2">
      <c r="A20" s="235">
        <v>206</v>
      </c>
      <c r="B20" s="229" t="s">
        <v>166</v>
      </c>
      <c r="C20" s="438">
        <f>ROUND(('1観光消費時系列'!D20-'1観光消費時系列'!C20)/'1観光消費時系列'!C20*100,1)</f>
        <v>8.1</v>
      </c>
      <c r="D20" s="424">
        <f>ROUND(('1観光消費時系列'!E20-'1観光消費時系列'!D20)/'1観光消費時系列'!D20*100,1)</f>
        <v>10.3</v>
      </c>
      <c r="E20" s="424">
        <f>ROUND(('1観光消費時系列'!F20-'1観光消費時系列'!E20)/'1観光消費時系列'!E20*100,1)</f>
        <v>16.399999999999999</v>
      </c>
      <c r="F20" s="424">
        <f>ROUND(('1観光消費時系列'!G20-'1観光消費時系列'!F20)/'1観光消費時系列'!F20*100,1)</f>
        <v>-6.5</v>
      </c>
      <c r="G20" s="424">
        <f>ROUND(('1観光消費時系列'!H20-'1観光消費時系列'!G20)/'1観光消費時系列'!G20*100,1)</f>
        <v>11.8</v>
      </c>
      <c r="H20" s="424">
        <f>ROUND(('1観光消費時系列'!I20-'1観光消費時系列'!H20)/'1観光消費時系列'!H20*100,1)</f>
        <v>16.899999999999999</v>
      </c>
      <c r="I20" s="232">
        <f>ROUND(('1観光消費時系列'!J20-'1観光消費時系列'!I20)/'1観光消費時系列'!I20*100,1)</f>
        <v>-3.7</v>
      </c>
      <c r="J20" s="232">
        <f>ROUND(('1観光消費時系列'!K20-'1観光消費時系列'!J20)/'1観光消費時系列'!J20*100,1)</f>
        <v>-4.7</v>
      </c>
      <c r="K20" s="232">
        <f>ROUND(('1観光消費時系列'!L20-'1観光消費時系列'!K20)/'1観光消費時系列'!K20*100,1)</f>
        <v>12.9</v>
      </c>
      <c r="L20" s="232">
        <f>ROUND(('1観光消費時系列'!M20-'1観光消費時系列'!L20)/'1観光消費時系列'!L20*100,1)</f>
        <v>-28.1</v>
      </c>
    </row>
    <row r="21" spans="1:12" x14ac:dyDescent="0.2">
      <c r="A21" s="238"/>
      <c r="B21" s="229" t="s">
        <v>314</v>
      </c>
      <c r="C21" s="438">
        <f>ROUND(('1観光消費時系列'!D21-'1観光消費時系列'!C21)/'1観光消費時系列'!C21*100,1)</f>
        <v>-4.3</v>
      </c>
      <c r="D21" s="424">
        <f>ROUND(('1観光消費時系列'!E21-'1観光消費時系列'!D21)/'1観光消費時系列'!D21*100,1)</f>
        <v>1.9</v>
      </c>
      <c r="E21" s="424">
        <f>ROUND(('1観光消費時系列'!F21-'1観光消費時系列'!E21)/'1観光消費時系列'!E21*100,1)</f>
        <v>-2</v>
      </c>
      <c r="F21" s="424">
        <f>ROUND(('1観光消費時系列'!G21-'1観光消費時系列'!F21)/'1観光消費時系列'!F21*100,1)</f>
        <v>-0.6</v>
      </c>
      <c r="G21" s="424">
        <f>ROUND(('1観光消費時系列'!H21-'1観光消費時系列'!G21)/'1観光消費時系列'!G21*100,1)</f>
        <v>10.5</v>
      </c>
      <c r="H21" s="424">
        <f>ROUND(('1観光消費時系列'!I21-'1観光消費時系列'!H21)/'1観光消費時系列'!H21*100,1)</f>
        <v>4.3</v>
      </c>
      <c r="I21" s="232">
        <f>ROUND(('1観光消費時系列'!J21-'1観光消費時系列'!I21)/'1観光消費時系列'!I21*100,1)</f>
        <v>3.1</v>
      </c>
      <c r="J21" s="232">
        <f>ROUND(('1観光消費時系列'!K21-'1観光消費時系列'!J21)/'1観光消費時系列'!J21*100,1)</f>
        <v>10.8</v>
      </c>
      <c r="K21" s="232">
        <f>ROUND(('1観光消費時系列'!L21-'1観光消費時系列'!K21)/'1観光消費時系列'!K21*100,1)</f>
        <v>1.2</v>
      </c>
      <c r="L21" s="232">
        <f>ROUND(('1観光消費時系列'!M21-'1観光消費時系列'!L21)/'1観光消費時系列'!L21*100,1)</f>
        <v>-20</v>
      </c>
    </row>
    <row r="22" spans="1:12" x14ac:dyDescent="0.2">
      <c r="A22" s="235">
        <v>207</v>
      </c>
      <c r="B22" s="229" t="s">
        <v>167</v>
      </c>
      <c r="C22" s="438">
        <f>ROUND(('1観光消費時系列'!D22-'1観光消費時系列'!C22)/'1観光消費時系列'!C22*100,1)</f>
        <v>-5.6</v>
      </c>
      <c r="D22" s="424">
        <f>ROUND(('1観光消費時系列'!E22-'1観光消費時系列'!D22)/'1観光消費時系列'!D22*100,1)</f>
        <v>8</v>
      </c>
      <c r="E22" s="424">
        <f>ROUND(('1観光消費時系列'!F22-'1観光消費時系列'!E22)/'1観光消費時系列'!E22*100,1)</f>
        <v>-5.9</v>
      </c>
      <c r="F22" s="424">
        <f>ROUND(('1観光消費時系列'!G22-'1観光消費時系列'!F22)/'1観光消費時系列'!F22*100,1)</f>
        <v>4.3</v>
      </c>
      <c r="G22" s="424">
        <f>ROUND(('1観光消費時系列'!H22-'1観光消費時系列'!G22)/'1観光消費時系列'!G22*100,1)</f>
        <v>13.3</v>
      </c>
      <c r="H22" s="424">
        <f>ROUND(('1観光消費時系列'!I22-'1観光消費時系列'!H22)/'1観光消費時系列'!H22*100,1)</f>
        <v>-7.3</v>
      </c>
      <c r="I22" s="232">
        <f>ROUND(('1観光消費時系列'!J22-'1観光消費時系列'!I22)/'1観光消費時系列'!I22*100,1)</f>
        <v>5.7</v>
      </c>
      <c r="J22" s="232">
        <f>ROUND(('1観光消費時系列'!K22-'1観光消費時系列'!J22)/'1観光消費時系列'!J22*100,1)</f>
        <v>3.1</v>
      </c>
      <c r="K22" s="232">
        <f>ROUND(('1観光消費時系列'!L22-'1観光消費時系列'!K22)/'1観光消費時系列'!K22*100,1)</f>
        <v>-4.2</v>
      </c>
      <c r="L22" s="232">
        <f>ROUND(('1観光消費時系列'!M22-'1観光消費時系列'!L22)/'1観光消費時系列'!L22*100,1)</f>
        <v>-21.6</v>
      </c>
    </row>
    <row r="23" spans="1:12" x14ac:dyDescent="0.2">
      <c r="A23" s="235">
        <v>214</v>
      </c>
      <c r="B23" s="229" t="s">
        <v>168</v>
      </c>
      <c r="C23" s="438">
        <f>ROUND(('1観光消費時系列'!D23-'1観光消費時系列'!C23)/'1観光消費時系列'!C23*100,1)</f>
        <v>-2.7</v>
      </c>
      <c r="D23" s="424">
        <f>ROUND(('1観光消費時系列'!E23-'1観光消費時系列'!D23)/'1観光消費時系列'!D23*100,1)</f>
        <v>-1</v>
      </c>
      <c r="E23" s="424">
        <f>ROUND(('1観光消費時系列'!F23-'1観光消費時系列'!E23)/'1観光消費時系列'!E23*100,1)</f>
        <v>-1</v>
      </c>
      <c r="F23" s="424">
        <f>ROUND(('1観光消費時系列'!G23-'1観光消費時系列'!F23)/'1観光消費時系列'!F23*100,1)</f>
        <v>-3</v>
      </c>
      <c r="G23" s="424">
        <f>ROUND(('1観光消費時系列'!H23-'1観光消費時系列'!G23)/'1観光消費時系列'!G23*100,1)</f>
        <v>9.3000000000000007</v>
      </c>
      <c r="H23" s="424">
        <f>ROUND(('1観光消費時系列'!I23-'1観光消費時系列'!H23)/'1観光消費時系列'!H23*100,1)</f>
        <v>7.1</v>
      </c>
      <c r="I23" s="232">
        <f>ROUND(('1観光消費時系列'!J23-'1観光消費時系列'!I23)/'1観光消費時系列'!I23*100,1)</f>
        <v>3.2</v>
      </c>
      <c r="J23" s="232">
        <f>ROUND(('1観光消費時系列'!K23-'1観光消費時系列'!J23)/'1観光消費時系列'!J23*100,1)</f>
        <v>28</v>
      </c>
      <c r="K23" s="232">
        <f>ROUND(('1観光消費時系列'!L23-'1観光消費時系列'!K23)/'1観光消費時系列'!K23*100,1)</f>
        <v>-5</v>
      </c>
      <c r="L23" s="232">
        <f>ROUND(('1観光消費時系列'!M23-'1観光消費時系列'!L23)/'1観光消費時系列'!L23*100,1)</f>
        <v>-22.2</v>
      </c>
    </row>
    <row r="24" spans="1:12" x14ac:dyDescent="0.2">
      <c r="A24" s="235">
        <v>217</v>
      </c>
      <c r="B24" s="229" t="s">
        <v>169</v>
      </c>
      <c r="C24" s="438">
        <f>ROUND(('1観光消費時系列'!D24-'1観光消費時系列'!C24)/'1観光消費時系列'!C24*100,1)</f>
        <v>-0.9</v>
      </c>
      <c r="D24" s="424">
        <f>ROUND(('1観光消費時系列'!E24-'1観光消費時系列'!D24)/'1観光消費時系列'!D24*100,1)</f>
        <v>0.8</v>
      </c>
      <c r="E24" s="424">
        <f>ROUND(('1観光消費時系列'!F24-'1観光消費時系列'!E24)/'1観光消費時系列'!E24*100,1)</f>
        <v>-2.5</v>
      </c>
      <c r="F24" s="424">
        <f>ROUND(('1観光消費時系列'!G24-'1観光消費時系列'!F24)/'1観光消費時系列'!F24*100,1)</f>
        <v>-1.5</v>
      </c>
      <c r="G24" s="424">
        <f>ROUND(('1観光消費時系列'!H24-'1観光消費時系列'!G24)/'1観光消費時系列'!G24*100,1)</f>
        <v>12.8</v>
      </c>
      <c r="H24" s="424">
        <f>ROUND(('1観光消費時系列'!I24-'1観光消費時系列'!H24)/'1観光消費時系列'!H24*100,1)</f>
        <v>11.1</v>
      </c>
      <c r="I24" s="232">
        <f>ROUND(('1観光消費時系列'!J24-'1観光消費時系列'!I24)/'1観光消費時系列'!I24*100,1)</f>
        <v>9.1999999999999993</v>
      </c>
      <c r="J24" s="232">
        <f>ROUND(('1観光消費時系列'!K24-'1観光消費時系列'!J24)/'1観光消費時系列'!J24*100,1)</f>
        <v>-12</v>
      </c>
      <c r="K24" s="232">
        <f>ROUND(('1観光消費時系列'!L24-'1観光消費時系列'!K24)/'1観光消費時系列'!K24*100,1)</f>
        <v>5.9</v>
      </c>
      <c r="L24" s="232">
        <f>ROUND(('1観光消費時系列'!M24-'1観光消費時系列'!L24)/'1観光消費時系列'!L24*100,1)</f>
        <v>-36</v>
      </c>
    </row>
    <row r="25" spans="1:12" x14ac:dyDescent="0.2">
      <c r="A25" s="235">
        <v>219</v>
      </c>
      <c r="B25" s="229" t="s">
        <v>170</v>
      </c>
      <c r="C25" s="438">
        <f>ROUND(('1観光消費時系列'!D25-'1観光消費時系列'!C25)/'1観光消費時系列'!C25*100,1)</f>
        <v>-6.5</v>
      </c>
      <c r="D25" s="424">
        <f>ROUND(('1観光消費時系列'!E25-'1観光消費時系列'!D25)/'1観光消費時系列'!D25*100,1)</f>
        <v>6.3</v>
      </c>
      <c r="E25" s="424">
        <f>ROUND(('1観光消費時系列'!F25-'1観光消費時系列'!E25)/'1観光消費時系列'!E25*100,1)</f>
        <v>-1.7</v>
      </c>
      <c r="F25" s="424">
        <f>ROUND(('1観光消費時系列'!G25-'1観光消費時系列'!F25)/'1観光消費時系列'!F25*100,1)</f>
        <v>-0.3</v>
      </c>
      <c r="G25" s="424">
        <f>ROUND(('1観光消費時系列'!H25-'1観光消費時系列'!G25)/'1観光消費時系列'!G25*100,1)</f>
        <v>8.6</v>
      </c>
      <c r="H25" s="424">
        <f>ROUND(('1観光消費時系列'!I25-'1観光消費時系列'!H25)/'1観光消費時系列'!H25*100,1)</f>
        <v>3</v>
      </c>
      <c r="I25" s="232">
        <f>ROUND(('1観光消費時系列'!J25-'1観光消費時系列'!I25)/'1観光消費時系列'!I25*100,1)</f>
        <v>-3.3</v>
      </c>
      <c r="J25" s="232">
        <f>ROUND(('1観光消費時系列'!K25-'1観光消費時系列'!J25)/'1観光消費時系列'!J25*100,1)</f>
        <v>-7.1</v>
      </c>
      <c r="K25" s="232">
        <f>ROUND(('1観光消費時系列'!L25-'1観光消費時系列'!K25)/'1観光消費時系列'!K25*100,1)</f>
        <v>24.5</v>
      </c>
      <c r="L25" s="232">
        <f>ROUND(('1観光消費時系列'!M25-'1観光消費時系列'!L25)/'1観光消費時系列'!L25*100,1)</f>
        <v>-3.7</v>
      </c>
    </row>
    <row r="26" spans="1:12" x14ac:dyDescent="0.2">
      <c r="A26" s="235">
        <v>301</v>
      </c>
      <c r="B26" s="229" t="s">
        <v>171</v>
      </c>
      <c r="C26" s="438">
        <f>ROUND(('1観光消費時系列'!D26-'1観光消費時系列'!C26)/'1観光消費時系列'!C26*100,1)</f>
        <v>-13.2</v>
      </c>
      <c r="D26" s="424">
        <f>ROUND(('1観光消費時系列'!E26-'1観光消費時系列'!D26)/'1観光消費時系列'!D26*100,1)</f>
        <v>0.3</v>
      </c>
      <c r="E26" s="424">
        <f>ROUND(('1観光消費時系列'!F26-'1観光消費時系列'!E26)/'1観光消費時系列'!E26*100,1)</f>
        <v>1.3</v>
      </c>
      <c r="F26" s="424">
        <f>ROUND(('1観光消費時系列'!G26-'1観光消費時系列'!F26)/'1観光消費時系列'!F26*100,1)</f>
        <v>5.5</v>
      </c>
      <c r="G26" s="424">
        <f>ROUND(('1観光消費時系列'!H26-'1観光消費時系列'!G26)/'1観光消費時系列'!G26*100,1)</f>
        <v>12.8</v>
      </c>
      <c r="H26" s="424">
        <f>ROUND(('1観光消費時系列'!I26-'1観光消費時系列'!H26)/'1観光消費時系列'!H26*100,1)</f>
        <v>6.3</v>
      </c>
      <c r="I26" s="232">
        <f>ROUND(('1観光消費時系列'!J26-'1観光消費時系列'!I26)/'1観光消費時系列'!I26*100,1)</f>
        <v>-1</v>
      </c>
      <c r="J26" s="232">
        <f>ROUND(('1観光消費時系列'!K26-'1観光消費時系列'!J26)/'1観光消費時系列'!J26*100,1)</f>
        <v>-9.8000000000000007</v>
      </c>
      <c r="K26" s="232">
        <f>ROUND(('1観光消費時系列'!L26-'1観光消費時系列'!K26)/'1観光消費時系列'!K26*100,1)</f>
        <v>17.3</v>
      </c>
      <c r="L26" s="232">
        <f>ROUND(('1観光消費時系列'!M26-'1観光消費時系列'!L26)/'1観光消費時系列'!L26*100,1)</f>
        <v>-9.4</v>
      </c>
    </row>
    <row r="27" spans="1:12" x14ac:dyDescent="0.2">
      <c r="A27" s="238"/>
      <c r="B27" s="229" t="s">
        <v>315</v>
      </c>
      <c r="C27" s="438">
        <f>ROUND(('1観光消費時系列'!D27-'1観光消費時系列'!C27)/'1観光消費時系列'!C27*100,1)</f>
        <v>-5.3</v>
      </c>
      <c r="D27" s="424">
        <f>ROUND(('1観光消費時系列'!E27-'1観光消費時系列'!D27)/'1観光消費時系列'!D27*100,1)</f>
        <v>2.1</v>
      </c>
      <c r="E27" s="424">
        <f>ROUND(('1観光消費時系列'!F27-'1観光消費時系列'!E27)/'1観光消費時系列'!E27*100,1)</f>
        <v>-1.2</v>
      </c>
      <c r="F27" s="424">
        <f>ROUND(('1観光消費時系列'!G27-'1観光消費時系列'!F27)/'1観光消費時系列'!F27*100,1)</f>
        <v>-2.1</v>
      </c>
      <c r="G27" s="424">
        <f>ROUND(('1観光消費時系列'!H27-'1観光消費時系列'!G27)/'1観光消費時系列'!G27*100,1)</f>
        <v>9.1999999999999993</v>
      </c>
      <c r="H27" s="424">
        <f>ROUND(('1観光消費時系列'!I27-'1観光消費時系列'!H27)/'1観光消費時系列'!H27*100,1)</f>
        <v>7.9</v>
      </c>
      <c r="I27" s="232">
        <f>ROUND(('1観光消費時系列'!J27-'1観光消費時系列'!I27)/'1観光消費時系列'!I27*100,1)</f>
        <v>6</v>
      </c>
      <c r="J27" s="232">
        <f>ROUND(('1観光消費時系列'!K27-'1観光消費時系列'!J27)/'1観光消費時系列'!J27*100,1)</f>
        <v>-4.2</v>
      </c>
      <c r="K27" s="232">
        <f>ROUND(('1観光消費時系列'!L27-'1観光消費時系列'!K27)/'1観光消費時系列'!K27*100,1)</f>
        <v>11.1</v>
      </c>
      <c r="L27" s="232">
        <f>ROUND(('1観光消費時系列'!M27-'1観光消費時系列'!L27)/'1観光消費時系列'!L27*100,1)</f>
        <v>-22.7</v>
      </c>
    </row>
    <row r="28" spans="1:12" x14ac:dyDescent="0.2">
      <c r="A28" s="235">
        <v>203</v>
      </c>
      <c r="B28" s="229" t="s">
        <v>172</v>
      </c>
      <c r="C28" s="438">
        <f>ROUND(('1観光消費時系列'!D28-'1観光消費時系列'!C28)/'1観光消費時系列'!C28*100,1)</f>
        <v>-5.4</v>
      </c>
      <c r="D28" s="424">
        <f>ROUND(('1観光消費時系列'!E28-'1観光消費時系列'!D28)/'1観光消費時系列'!D28*100,1)</f>
        <v>1</v>
      </c>
      <c r="E28" s="424">
        <f>ROUND(('1観光消費時系列'!F28-'1観光消費時系列'!E28)/'1観光消費時系列'!E28*100,1)</f>
        <v>-0.4</v>
      </c>
      <c r="F28" s="424">
        <f>ROUND(('1観光消費時系列'!G28-'1観光消費時系列'!F28)/'1観光消費時系列'!F28*100,1)</f>
        <v>2.1</v>
      </c>
      <c r="G28" s="424">
        <f>ROUND(('1観光消費時系列'!H28-'1観光消費時系列'!G28)/'1観光消費時系列'!G28*100,1)</f>
        <v>10.4</v>
      </c>
      <c r="H28" s="424">
        <f>ROUND(('1観光消費時系列'!I28-'1観光消費時系列'!H28)/'1観光消費時系列'!H28*100,1)</f>
        <v>7.3</v>
      </c>
      <c r="I28" s="232">
        <f>ROUND(('1観光消費時系列'!J28-'1観光消費時系列'!I28)/'1観光消費時系列'!I28*100,1)</f>
        <v>10.9</v>
      </c>
      <c r="J28" s="232">
        <f>ROUND(('1観光消費時系列'!K28-'1観光消費時系列'!J28)/'1観光消費時系列'!J28*100,1)</f>
        <v>-5.2</v>
      </c>
      <c r="K28" s="232">
        <f>ROUND(('1観光消費時系列'!L28-'1観光消費時系列'!K28)/'1観光消費時系列'!K28*100,1)</f>
        <v>11.6</v>
      </c>
      <c r="L28" s="232">
        <f>ROUND(('1観光消費時系列'!M28-'1観光消費時系列'!L28)/'1観光消費時系列'!L28*100,1)</f>
        <v>-24.7</v>
      </c>
    </row>
    <row r="29" spans="1:12" x14ac:dyDescent="0.2">
      <c r="A29" s="235">
        <v>210</v>
      </c>
      <c r="B29" s="229" t="s">
        <v>173</v>
      </c>
      <c r="C29" s="438">
        <f>ROUND(('1観光消費時系列'!D29-'1観光消費時系列'!C29)/'1観光消費時系列'!C29*100,1)</f>
        <v>-2.8</v>
      </c>
      <c r="D29" s="424">
        <f>ROUND(('1観光消費時系列'!E29-'1観光消費時系列'!D29)/'1観光消費時系列'!D29*100,1)</f>
        <v>3.3</v>
      </c>
      <c r="E29" s="424">
        <f>ROUND(('1観光消費時系列'!F29-'1観光消費時系列'!E29)/'1観光消費時系列'!E29*100,1)</f>
        <v>-4.5</v>
      </c>
      <c r="F29" s="424">
        <f>ROUND(('1観光消費時系列'!G29-'1観光消費時系列'!F29)/'1観光消費時系列'!F29*100,1)</f>
        <v>-4</v>
      </c>
      <c r="G29" s="424">
        <f>ROUND(('1観光消費時系列'!H29-'1観光消費時系列'!G29)/'1観光消費時系列'!G29*100,1)</f>
        <v>11</v>
      </c>
      <c r="H29" s="424">
        <f>ROUND(('1観光消費時系列'!I29-'1観光消費時系列'!H29)/'1観光消費時系列'!H29*100,1)</f>
        <v>9.1</v>
      </c>
      <c r="I29" s="232">
        <f>ROUND(('1観光消費時系列'!J29-'1観光消費時系列'!I29)/'1観光消費時系列'!I29*100,1)</f>
        <v>-1.3</v>
      </c>
      <c r="J29" s="232">
        <f>ROUND(('1観光消費時系列'!K29-'1観光消費時系列'!J29)/'1観光消費時系列'!J29*100,1)</f>
        <v>-4.0999999999999996</v>
      </c>
      <c r="K29" s="232">
        <f>ROUND(('1観光消費時系列'!L29-'1観光消費時系列'!K29)/'1観光消費時系列'!K29*100,1)</f>
        <v>4.5</v>
      </c>
      <c r="L29" s="232">
        <f>ROUND(('1観光消費時系列'!M29-'1観光消費時系列'!L29)/'1観光消費時系列'!L29*100,1)</f>
        <v>-24.1</v>
      </c>
    </row>
    <row r="30" spans="1:12" x14ac:dyDescent="0.2">
      <c r="A30" s="235">
        <v>216</v>
      </c>
      <c r="B30" s="229" t="s">
        <v>174</v>
      </c>
      <c r="C30" s="438">
        <f>ROUND(('1観光消費時系列'!D30-'1観光消費時系列'!C30)/'1観光消費時系列'!C30*100,1)</f>
        <v>-2.8</v>
      </c>
      <c r="D30" s="424">
        <f>ROUND(('1観光消費時系列'!E30-'1観光消費時系列'!D30)/'1観光消費時系列'!D30*100,1)</f>
        <v>-0.4</v>
      </c>
      <c r="E30" s="424">
        <f>ROUND(('1観光消費時系列'!F30-'1観光消費時系列'!E30)/'1観光消費時系列'!E30*100,1)</f>
        <v>-1</v>
      </c>
      <c r="F30" s="424">
        <f>ROUND(('1観光消費時系列'!G30-'1観光消費時系列'!F30)/'1観光消費時系列'!F30*100,1)</f>
        <v>-11.1</v>
      </c>
      <c r="G30" s="424">
        <f>ROUND(('1観光消費時系列'!H30-'1観光消費時系列'!G30)/'1観光消費時系列'!G30*100,1)</f>
        <v>3.2</v>
      </c>
      <c r="H30" s="424">
        <f>ROUND(('1観光消費時系列'!I30-'1観光消費時系列'!H30)/'1観光消費時系列'!H30*100,1)</f>
        <v>9.4</v>
      </c>
      <c r="I30" s="232">
        <f>ROUND(('1観光消費時系列'!J30-'1観光消費時系列'!I30)/'1観光消費時系列'!I30*100,1)</f>
        <v>3.7</v>
      </c>
      <c r="J30" s="232">
        <f>ROUND(('1観光消費時系列'!K30-'1観光消費時系列'!J30)/'1観光消費時系列'!J30*100,1)</f>
        <v>1.2</v>
      </c>
      <c r="K30" s="232">
        <f>ROUND(('1観光消費時系列'!L30-'1観光消費時系列'!K30)/'1観光消費時系列'!K30*100,1)</f>
        <v>23.4</v>
      </c>
      <c r="L30" s="232">
        <f>ROUND(('1観光消費時系列'!M30-'1観光消費時系列'!L30)/'1観光消費時系列'!L30*100,1)</f>
        <v>-7</v>
      </c>
    </row>
    <row r="31" spans="1:12" x14ac:dyDescent="0.2">
      <c r="A31" s="235">
        <v>381</v>
      </c>
      <c r="B31" s="229" t="s">
        <v>175</v>
      </c>
      <c r="C31" s="438">
        <f>ROUND(('1観光消費時系列'!D31-'1観光消費時系列'!C31)/'1観光消費時系列'!C31*100,1)</f>
        <v>-18</v>
      </c>
      <c r="D31" s="424">
        <f>ROUND(('1観光消費時系列'!E31-'1観光消費時系列'!D31)/'1観光消費時系列'!D31*100,1)</f>
        <v>8.3000000000000007</v>
      </c>
      <c r="E31" s="424">
        <f>ROUND(('1観光消費時系列'!F31-'1観光消費時系列'!E31)/'1観光消費時系列'!E31*100,1)</f>
        <v>-1.1000000000000001</v>
      </c>
      <c r="F31" s="424">
        <f>ROUND(('1観光消費時系列'!G31-'1観光消費時系列'!F31)/'1観光消費時系列'!F31*100,1)</f>
        <v>-3.7</v>
      </c>
      <c r="G31" s="424">
        <f>ROUND(('1観光消費時系列'!H31-'1観光消費時系列'!G31)/'1観光消費時系列'!G31*100,1)</f>
        <v>7.2</v>
      </c>
      <c r="H31" s="424">
        <f>ROUND(('1観光消費時系列'!I31-'1観光消費時系列'!H31)/'1観光消費時系列'!H31*100,1)</f>
        <v>11.8</v>
      </c>
      <c r="I31" s="232">
        <f>ROUND(('1観光消費時系列'!J31-'1観光消費時系列'!I31)/'1観光消費時系列'!I31*100,1)</f>
        <v>-2.1</v>
      </c>
      <c r="J31" s="232">
        <f>ROUND(('1観光消費時系列'!K31-'1観光消費時系列'!J31)/'1観光消費時系列'!J31*100,1)</f>
        <v>-3.2</v>
      </c>
      <c r="K31" s="232">
        <f>ROUND(('1観光消費時系列'!L31-'1観光消費時系列'!K31)/'1観光消費時系列'!K31*100,1)</f>
        <v>1</v>
      </c>
      <c r="L31" s="232">
        <f>ROUND(('1観光消費時系列'!M31-'1観光消費時系列'!L31)/'1観光消費時系列'!L31*100,1)</f>
        <v>-9.6999999999999993</v>
      </c>
    </row>
    <row r="32" spans="1:12" x14ac:dyDescent="0.2">
      <c r="A32" s="235">
        <v>382</v>
      </c>
      <c r="B32" s="229" t="s">
        <v>176</v>
      </c>
      <c r="C32" s="438">
        <f>ROUND(('1観光消費時系列'!D32-'1観光消費時系列'!C32)/'1観光消費時系列'!C32*100,1)</f>
        <v>-20.100000000000001</v>
      </c>
      <c r="D32" s="424">
        <f>ROUND(('1観光消費時系列'!E32-'1観光消費時系列'!D32)/'1観光消費時系列'!D32*100,1)</f>
        <v>17</v>
      </c>
      <c r="E32" s="424">
        <f>ROUND(('1観光消費時系列'!F32-'1観光消費時系列'!E32)/'1観光消費時系列'!E32*100,1)</f>
        <v>8.6999999999999993</v>
      </c>
      <c r="F32" s="424">
        <f>ROUND(('1観光消費時系列'!G32-'1観光消費時系列'!F32)/'1観光消費時系列'!F32*100,1)</f>
        <v>-15.2</v>
      </c>
      <c r="G32" s="424">
        <f>ROUND(('1観光消費時系列'!H32-'1観光消費時系列'!G32)/'1観光消費時系列'!G32*100,1)</f>
        <v>0.8</v>
      </c>
      <c r="H32" s="424">
        <f>ROUND(('1観光消費時系列'!I32-'1観光消費時系列'!H32)/'1観光消費時系列'!H32*100,1)</f>
        <v>3.8</v>
      </c>
      <c r="I32" s="232">
        <f>ROUND(('1観光消費時系列'!J32-'1観光消費時系列'!I32)/'1観光消費時系列'!I32*100,1)</f>
        <v>-8.6999999999999993</v>
      </c>
      <c r="J32" s="232">
        <f>ROUND(('1観光消費時系列'!K32-'1観光消費時系列'!J32)/'1観光消費時系列'!J32*100,1)</f>
        <v>-4.5</v>
      </c>
      <c r="K32" s="232">
        <f>ROUND(('1観光消費時系列'!L32-'1観光消費時系列'!K32)/'1観光消費時系列'!K32*100,1)</f>
        <v>8.1</v>
      </c>
      <c r="L32" s="232">
        <f>ROUND(('1観光消費時系列'!M32-'1観光消費時系列'!L32)/'1観光消費時系列'!L32*100,1)</f>
        <v>-41</v>
      </c>
    </row>
    <row r="33" spans="1:12" x14ac:dyDescent="0.2">
      <c r="A33" s="238"/>
      <c r="B33" s="229" t="s">
        <v>316</v>
      </c>
      <c r="C33" s="438">
        <f>ROUND(('1観光消費時系列'!D33-'1観光消費時系列'!C33)/'1観光消費時系列'!C33*100,1)</f>
        <v>-4.3</v>
      </c>
      <c r="D33" s="424">
        <f>ROUND(('1観光消費時系列'!E33-'1観光消費時系列'!D33)/'1観光消費時系列'!D33*100,1)</f>
        <v>4.4000000000000004</v>
      </c>
      <c r="E33" s="424">
        <f>ROUND(('1観光消費時系列'!F33-'1観光消費時系列'!E33)/'1観光消費時系列'!E33*100,1)</f>
        <v>1</v>
      </c>
      <c r="F33" s="424">
        <f>ROUND(('1観光消費時系列'!G33-'1観光消費時系列'!F33)/'1観光消費時系列'!F33*100,1)</f>
        <v>-0.4</v>
      </c>
      <c r="G33" s="424">
        <f>ROUND(('1観光消費時系列'!H33-'1観光消費時系列'!G33)/'1観光消費時系列'!G33*100,1)</f>
        <v>5.5</v>
      </c>
      <c r="H33" s="424">
        <f>ROUND(('1観光消費時系列'!I33-'1観光消費時系列'!H33)/'1観光消費時系列'!H33*100,1)</f>
        <v>1.1000000000000001</v>
      </c>
      <c r="I33" s="232">
        <f>ROUND(('1観光消費時系列'!J33-'1観光消費時系列'!I33)/'1観光消費時系列'!I33*100,1)</f>
        <v>1.8</v>
      </c>
      <c r="J33" s="232">
        <f>ROUND(('1観光消費時系列'!K33-'1観光消費時系列'!J33)/'1観光消費時系列'!J33*100,1)</f>
        <v>-1.5</v>
      </c>
      <c r="K33" s="232">
        <f>ROUND(('1観光消費時系列'!L33-'1観光消費時系列'!K33)/'1観光消費時系列'!K33*100,1)</f>
        <v>4.4000000000000004</v>
      </c>
      <c r="L33" s="232">
        <f>ROUND(('1観光消費時系列'!M33-'1観光消費時系列'!L33)/'1観光消費時系列'!L33*100,1)</f>
        <v>-27.1</v>
      </c>
    </row>
    <row r="34" spans="1:12" x14ac:dyDescent="0.2">
      <c r="A34" s="235">
        <v>213</v>
      </c>
      <c r="B34" s="229" t="s">
        <v>177</v>
      </c>
      <c r="C34" s="438">
        <f>ROUND(('1観光消費時系列'!D34-'1観光消費時系列'!C34)/'1観光消費時系列'!C34*100,1)</f>
        <v>-0.3</v>
      </c>
      <c r="D34" s="424">
        <f>ROUND(('1観光消費時系列'!E34-'1観光消費時系列'!D34)/'1観光消費時系列'!D34*100,1)</f>
        <v>0.2</v>
      </c>
      <c r="E34" s="424">
        <f>ROUND(('1観光消費時系列'!F34-'1観光消費時系列'!E34)/'1観光消費時系列'!E34*100,1)</f>
        <v>-3.5</v>
      </c>
      <c r="F34" s="424">
        <f>ROUND(('1観光消費時系列'!G34-'1観光消費時系列'!F34)/'1観光消費時系列'!F34*100,1)</f>
        <v>-3.8</v>
      </c>
      <c r="G34" s="424">
        <f>ROUND(('1観光消費時系列'!H34-'1観光消費時系列'!G34)/'1観光消費時系列'!G34*100,1)</f>
        <v>21</v>
      </c>
      <c r="H34" s="424">
        <f>ROUND(('1観光消費時系列'!I34-'1観光消費時系列'!H34)/'1観光消費時系列'!H34*100,1)</f>
        <v>2.6</v>
      </c>
      <c r="I34" s="232">
        <f>ROUND(('1観光消費時系列'!J34-'1観光消費時系列'!I34)/'1観光消費時系列'!I34*100,1)</f>
        <v>-3.6</v>
      </c>
      <c r="J34" s="232">
        <f>ROUND(('1観光消費時系列'!K34-'1観光消費時系列'!J34)/'1観光消費時系列'!J34*100,1)</f>
        <v>-1.4</v>
      </c>
      <c r="K34" s="232">
        <f>ROUND(('1観光消費時系列'!L34-'1観光消費時系列'!K34)/'1観光消費時系列'!K34*100,1)</f>
        <v>-1.1000000000000001</v>
      </c>
      <c r="L34" s="232">
        <f>ROUND(('1観光消費時系列'!M34-'1観光消費時系列'!L34)/'1観光消費時系列'!L34*100,1)</f>
        <v>-27.8</v>
      </c>
    </row>
    <row r="35" spans="1:12" x14ac:dyDescent="0.2">
      <c r="A35" s="235">
        <v>215</v>
      </c>
      <c r="B35" s="229" t="s">
        <v>323</v>
      </c>
      <c r="C35" s="438">
        <f>ROUND(('1観光消費時系列'!D35-'1観光消費時系列'!C35)/'1観光消費時系列'!C35*100,1)</f>
        <v>-3.8</v>
      </c>
      <c r="D35" s="424">
        <f>ROUND(('1観光消費時系列'!E35-'1観光消費時系列'!D35)/'1観光消費時系列'!D35*100,1)</f>
        <v>5.3</v>
      </c>
      <c r="E35" s="424">
        <f>ROUND(('1観光消費時系列'!F35-'1観光消費時系列'!E35)/'1観光消費時系列'!E35*100,1)</f>
        <v>0.4</v>
      </c>
      <c r="F35" s="424">
        <f>ROUND(('1観光消費時系列'!G35-'1観光消費時系列'!F35)/'1観光消費時系列'!F35*100,1)</f>
        <v>-9.8000000000000007</v>
      </c>
      <c r="G35" s="424">
        <f>ROUND(('1観光消費時系列'!H35-'1観光消費時系列'!G35)/'1観光消費時系列'!G35*100,1)</f>
        <v>2.2000000000000002</v>
      </c>
      <c r="H35" s="424">
        <f>ROUND(('1観光消費時系列'!I35-'1観光消費時系列'!H35)/'1観光消費時系列'!H35*100,1)</f>
        <v>1.2</v>
      </c>
      <c r="I35" s="232">
        <f>ROUND(('1観光消費時系列'!J35-'1観光消費時系列'!I35)/'1観光消費時系列'!I35*100,1)</f>
        <v>12.8</v>
      </c>
      <c r="J35" s="232">
        <f>ROUND(('1観光消費時系列'!K35-'1観光消費時系列'!J35)/'1観光消費時系列'!J35*100,1)</f>
        <v>-5.8</v>
      </c>
      <c r="K35" s="232">
        <f>ROUND(('1観光消費時系列'!L35-'1観光消費時系列'!K35)/'1観光消費時系列'!K35*100,1)</f>
        <v>-1.7</v>
      </c>
      <c r="L35" s="232">
        <f>ROUND(('1観光消費時系列'!M35-'1観光消費時系列'!L35)/'1観光消費時系列'!L35*100,1)</f>
        <v>-19.3</v>
      </c>
    </row>
    <row r="36" spans="1:12" x14ac:dyDescent="0.2">
      <c r="A36" s="235">
        <v>218</v>
      </c>
      <c r="B36" s="229" t="s">
        <v>179</v>
      </c>
      <c r="C36" s="438">
        <f>ROUND(('1観光消費時系列'!D36-'1観光消費時系列'!C36)/'1観光消費時系列'!C36*100,1)</f>
        <v>-5.2</v>
      </c>
      <c r="D36" s="424">
        <f>ROUND(('1観光消費時系列'!E36-'1観光消費時系列'!D36)/'1観光消費時系列'!D36*100,1)</f>
        <v>-2</v>
      </c>
      <c r="E36" s="424">
        <f>ROUND(('1観光消費時系列'!F36-'1観光消費時系列'!E36)/'1観光消費時系列'!E36*100,1)</f>
        <v>3.1</v>
      </c>
      <c r="F36" s="424">
        <f>ROUND(('1観光消費時系列'!G36-'1観光消費時系列'!F36)/'1観光消費時系列'!F36*100,1)</f>
        <v>8.5</v>
      </c>
      <c r="G36" s="424">
        <f>ROUND(('1観光消費時系列'!H36-'1観光消費時系列'!G36)/'1観光消費時系列'!G36*100,1)</f>
        <v>15</v>
      </c>
      <c r="H36" s="424">
        <f>ROUND(('1観光消費時系列'!I36-'1観光消費時系列'!H36)/'1観光消費時系列'!H36*100,1)</f>
        <v>-1.2</v>
      </c>
      <c r="I36" s="232">
        <f>ROUND(('1観光消費時系列'!J36-'1観光消費時系列'!I36)/'1観光消費時系列'!I36*100,1)</f>
        <v>-6.6</v>
      </c>
      <c r="J36" s="232">
        <f>ROUND(('1観光消費時系列'!K36-'1観光消費時系列'!J36)/'1観光消費時系列'!J36*100,1)</f>
        <v>-1.6</v>
      </c>
      <c r="K36" s="232">
        <f>ROUND(('1観光消費時系列'!L36-'1観光消費時系列'!K36)/'1観光消費時系列'!K36*100,1)</f>
        <v>-16.2</v>
      </c>
      <c r="L36" s="232">
        <f>ROUND(('1観光消費時系列'!M36-'1観光消費時系列'!L36)/'1観光消費時系列'!L36*100,1)</f>
        <v>-11.9</v>
      </c>
    </row>
    <row r="37" spans="1:12" x14ac:dyDescent="0.2">
      <c r="A37" s="235">
        <v>220</v>
      </c>
      <c r="B37" s="229" t="s">
        <v>180</v>
      </c>
      <c r="C37" s="438">
        <f>ROUND(('1観光消費時系列'!D37-'1観光消費時系列'!C37)/'1観光消費時系列'!C37*100,1)</f>
        <v>-5.3</v>
      </c>
      <c r="D37" s="424">
        <f>ROUND(('1観光消費時系列'!E37-'1観光消費時系列'!D37)/'1観光消費時系列'!D37*100,1)</f>
        <v>6.3</v>
      </c>
      <c r="E37" s="424">
        <f>ROUND(('1観光消費時系列'!F37-'1観光消費時系列'!E37)/'1観光消費時系列'!E37*100,1)</f>
        <v>5</v>
      </c>
      <c r="F37" s="424">
        <f>ROUND(('1観光消費時系列'!G37-'1観光消費時系列'!F37)/'1観光消費時系列'!F37*100,1)</f>
        <v>-3.8</v>
      </c>
      <c r="G37" s="424">
        <f>ROUND(('1観光消費時系列'!H37-'1観光消費時系列'!G37)/'1観光消費時系列'!G37*100,1)</f>
        <v>7.9</v>
      </c>
      <c r="H37" s="424">
        <f>ROUND(('1観光消費時系列'!I37-'1観光消費時系列'!H37)/'1観光消費時系列'!H37*100,1)</f>
        <v>-1.5</v>
      </c>
      <c r="I37" s="232">
        <f>ROUND(('1観光消費時系列'!J37-'1観光消費時系列'!I37)/'1観光消費時系列'!I37*100,1)</f>
        <v>-6</v>
      </c>
      <c r="J37" s="232">
        <f>ROUND(('1観光消費時系列'!K37-'1観光消費時系列'!J37)/'1観光消費時系列'!J37*100,1)</f>
        <v>11.7</v>
      </c>
      <c r="K37" s="232">
        <f>ROUND(('1観光消費時系列'!L37-'1観光消費時系列'!K37)/'1観光消費時系列'!K37*100,1)</f>
        <v>165</v>
      </c>
      <c r="L37" s="232">
        <f>ROUND(('1観光消費時系列'!M37-'1観光消費時系列'!L37)/'1観光消費時系列'!L37*100,1)</f>
        <v>-59.5</v>
      </c>
    </row>
    <row r="38" spans="1:12" x14ac:dyDescent="0.2">
      <c r="A38" s="235">
        <v>228</v>
      </c>
      <c r="B38" s="229" t="s">
        <v>29</v>
      </c>
      <c r="C38" s="438">
        <f>ROUND(('1観光消費時系列'!D38-'1観光消費時系列'!C38)/'1観光消費時系列'!C38*100,1)</f>
        <v>-5.6</v>
      </c>
      <c r="D38" s="424">
        <f>ROUND(('1観光消費時系列'!E38-'1観光消費時系列'!D38)/'1観光消費時系列'!D38*100,1)</f>
        <v>3.4</v>
      </c>
      <c r="E38" s="424">
        <f>ROUND(('1観光消費時系列'!F38-'1観光消費時系列'!E38)/'1観光消費時系列'!E38*100,1)</f>
        <v>-1</v>
      </c>
      <c r="F38" s="424">
        <f>ROUND(('1観光消費時系列'!G38-'1観光消費時系列'!F38)/'1観光消費時系列'!F38*100,1)</f>
        <v>8.6999999999999993</v>
      </c>
      <c r="G38" s="424">
        <f>ROUND(('1観光消費時系列'!H38-'1観光消費時系列'!G38)/'1観光消費時系列'!G38*100,1)</f>
        <v>-0.9</v>
      </c>
      <c r="H38" s="424">
        <f>ROUND(('1観光消費時系列'!I38-'1観光消費時系列'!H38)/'1観光消費時系列'!H38*100,1)</f>
        <v>2.5</v>
      </c>
      <c r="I38" s="232">
        <f>ROUND(('1観光消費時系列'!J38-'1観光消費時系列'!I38)/'1観光消費時系列'!I38*100,1)</f>
        <v>0</v>
      </c>
      <c r="J38" s="232">
        <f>ROUND(('1観光消費時系列'!K38-'1観光消費時系列'!J38)/'1観光消費時系列'!J38*100,1)</f>
        <v>3</v>
      </c>
      <c r="K38" s="232">
        <f>ROUND(('1観光消費時系列'!L38-'1観光消費時系列'!K38)/'1観光消費時系列'!K38*100,1)</f>
        <v>-9.1</v>
      </c>
      <c r="L38" s="232">
        <f>ROUND(('1観光消費時系列'!M38-'1観光消費時系列'!L38)/'1観光消費時系列'!L38*100,1)</f>
        <v>-25.8</v>
      </c>
    </row>
    <row r="39" spans="1:12" x14ac:dyDescent="0.2">
      <c r="A39" s="235">
        <v>365</v>
      </c>
      <c r="B39" s="229" t="s">
        <v>324</v>
      </c>
      <c r="C39" s="438">
        <f>ROUND(('1観光消費時系列'!D39-'1観光消費時系列'!C39)/'1観光消費時系列'!C39*100,1)</f>
        <v>-4.0999999999999996</v>
      </c>
      <c r="D39" s="424">
        <f>ROUND(('1観光消費時系列'!E39-'1観光消費時系列'!D39)/'1観光消費時系列'!D39*100,1)</f>
        <v>22.6</v>
      </c>
      <c r="E39" s="424">
        <f>ROUND(('1観光消費時系列'!F39-'1観光消費時系列'!E39)/'1観光消費時系列'!E39*100,1)</f>
        <v>8.6999999999999993</v>
      </c>
      <c r="F39" s="424">
        <f>ROUND(('1観光消費時系列'!G39-'1観光消費時系列'!F39)/'1観光消費時系列'!F39*100,1)</f>
        <v>5</v>
      </c>
      <c r="G39" s="424">
        <f>ROUND(('1観光消費時系列'!H39-'1観光消費時系列'!G39)/'1観光消費時系列'!G39*100,1)</f>
        <v>2.7</v>
      </c>
      <c r="H39" s="424">
        <f>ROUND(('1観光消費時系列'!I39-'1観光消費時系列'!H39)/'1観光消費時系列'!H39*100,1)</f>
        <v>1.2</v>
      </c>
      <c r="I39" s="232">
        <f>ROUND(('1観光消費時系列'!J39-'1観光消費時系列'!I39)/'1観光消費時系列'!I39*100,1)</f>
        <v>-6.3</v>
      </c>
      <c r="J39" s="232">
        <f>ROUND(('1観光消費時系列'!K39-'1観光消費時系列'!J39)/'1観光消費時系列'!J39*100,1)</f>
        <v>-6.4</v>
      </c>
      <c r="K39" s="232">
        <f>ROUND(('1観光消費時系列'!L39-'1観光消費時系列'!K39)/'1観光消費時系列'!K39*100,1)</f>
        <v>-9.8000000000000007</v>
      </c>
      <c r="L39" s="232">
        <f>ROUND(('1観光消費時系列'!M39-'1観光消費時系列'!L39)/'1観光消費時系列'!L39*100,1)</f>
        <v>-14.9</v>
      </c>
    </row>
    <row r="40" spans="1:12" x14ac:dyDescent="0.2">
      <c r="A40" s="238"/>
      <c r="B40" s="229" t="s">
        <v>317</v>
      </c>
      <c r="C40" s="438">
        <f>ROUND(('1観光消費時系列'!D40-'1観光消費時系列'!C40)/'1観光消費時系列'!C40*100,1)</f>
        <v>10.6</v>
      </c>
      <c r="D40" s="424">
        <f>ROUND(('1観光消費時系列'!E40-'1観光消費時系列'!D40)/'1観光消費時系列'!D40*100,1)</f>
        <v>-7.5</v>
      </c>
      <c r="E40" s="424">
        <f>ROUND(('1観光消費時系列'!F40-'1観光消費時系列'!E40)/'1観光消費時系列'!E40*100,1)</f>
        <v>7</v>
      </c>
      <c r="F40" s="424">
        <f>ROUND(('1観光消費時系列'!G40-'1観光消費時系列'!F40)/'1観光消費時系列'!F40*100,1)</f>
        <v>0.9</v>
      </c>
      <c r="G40" s="424">
        <f>ROUND(('1観光消費時系列'!H40-'1観光消費時系列'!G40)/'1観光消費時系列'!G40*100,1)</f>
        <v>50</v>
      </c>
      <c r="H40" s="424">
        <f>ROUND(('1観光消費時系列'!I40-'1観光消費時系列'!H40)/'1観光消費時系列'!H40*100,1)</f>
        <v>-9</v>
      </c>
      <c r="I40" s="232">
        <f>ROUND(('1観光消費時系列'!J40-'1観光消費時系列'!I40)/'1観光消費時系列'!I40*100,1)</f>
        <v>-4.2</v>
      </c>
      <c r="J40" s="232">
        <f>ROUND(('1観光消費時系列'!K40-'1観光消費時系列'!J40)/'1観光消費時系列'!J40*100,1)</f>
        <v>-5.4</v>
      </c>
      <c r="K40" s="232">
        <f>ROUND(('1観光消費時系列'!L40-'1観光消費時系列'!K40)/'1観光消費時系列'!K40*100,1)</f>
        <v>0.9</v>
      </c>
      <c r="L40" s="232">
        <f>ROUND(('1観光消費時系列'!M40-'1観光消費時系列'!L40)/'1観光消費時系列'!L40*100,1)</f>
        <v>-41.6</v>
      </c>
    </row>
    <row r="41" spans="1:12" x14ac:dyDescent="0.2">
      <c r="A41" s="235">
        <v>201</v>
      </c>
      <c r="B41" s="229" t="s">
        <v>325</v>
      </c>
      <c r="C41" s="438">
        <f>ROUND(('1観光消費時系列'!D41-'1観光消費時系列'!C41)/'1観光消費時系列'!C41*100,1)</f>
        <v>11.5</v>
      </c>
      <c r="D41" s="424">
        <f>ROUND(('1観光消費時系列'!E41-'1観光消費時系列'!D41)/'1観光消費時系列'!D41*100,1)</f>
        <v>-8.1</v>
      </c>
      <c r="E41" s="424">
        <f>ROUND(('1観光消費時系列'!F41-'1観光消費時系列'!E41)/'1観光消費時系列'!E41*100,1)</f>
        <v>8.6999999999999993</v>
      </c>
      <c r="F41" s="424">
        <f>ROUND(('1観光消費時系列'!G41-'1観光消費時系列'!F41)/'1観光消費時系列'!F41*100,1)</f>
        <v>1.3</v>
      </c>
      <c r="G41" s="424">
        <f>ROUND(('1観光消費時系列'!H41-'1観光消費時系列'!G41)/'1観光消費時系列'!G41*100,1)</f>
        <v>53.9</v>
      </c>
      <c r="H41" s="424">
        <f>ROUND(('1観光消費時系列'!I41-'1観光消費時系列'!H41)/'1観光消費時系列'!H41*100,1)</f>
        <v>-10.7</v>
      </c>
      <c r="I41" s="232">
        <f>ROUND(('1観光消費時系列'!J41-'1観光消費時系列'!I41)/'1観光消費時系列'!I41*100,1)</f>
        <v>-5.2</v>
      </c>
      <c r="J41" s="232">
        <f>ROUND(('1観光消費時系列'!K41-'1観光消費時系列'!J41)/'1観光消費時系列'!J41*100,1)</f>
        <v>-5.6</v>
      </c>
      <c r="K41" s="232">
        <f>ROUND(('1観光消費時系列'!L41-'1観光消費時系列'!K41)/'1観光消費時系列'!K41*100,1)</f>
        <v>0.8</v>
      </c>
      <c r="L41" s="232">
        <f>ROUND(('1観光消費時系列'!M41-'1観光消費時系列'!L41)/'1観光消費時系列'!L41*100,1)</f>
        <v>-48.4</v>
      </c>
    </row>
    <row r="42" spans="1:12" x14ac:dyDescent="0.2">
      <c r="A42" s="235">
        <v>442</v>
      </c>
      <c r="B42" s="229" t="s">
        <v>326</v>
      </c>
      <c r="C42" s="438">
        <f>ROUND(('1観光消費時系列'!D42-'1観光消費時系列'!C42)/'1観光消費時系列'!C42*100,1)</f>
        <v>3.7</v>
      </c>
      <c r="D42" s="424">
        <f>ROUND(('1観光消費時系列'!E42-'1観光消費時系列'!D42)/'1観光消費時系列'!D42*100,1)</f>
        <v>-13.1</v>
      </c>
      <c r="E42" s="424">
        <f>ROUND(('1観光消費時系列'!F42-'1観光消費時系列'!E42)/'1観光消費時系列'!E42*100,1)</f>
        <v>-20.5</v>
      </c>
      <c r="F42" s="424">
        <f>ROUND(('1観光消費時系列'!G42-'1観光消費時系列'!F42)/'1観光消費時系列'!F42*100,1)</f>
        <v>-36.200000000000003</v>
      </c>
      <c r="G42" s="424">
        <f>ROUND(('1観光消費時系列'!H42-'1観光消費時系列'!G42)/'1観光消費時系列'!G42*100,1)</f>
        <v>30.3</v>
      </c>
      <c r="H42" s="424">
        <f>ROUND(('1観光消費時系列'!I42-'1観光消費時系列'!H42)/'1観光消費時系列'!H42*100,1)</f>
        <v>56.4</v>
      </c>
      <c r="I42" s="232">
        <f>ROUND(('1観光消費時系列'!J42-'1観光消費時系列'!I42)/'1観光消費時系列'!I42*100,1)</f>
        <v>-7.2</v>
      </c>
      <c r="J42" s="232">
        <f>ROUND(('1観光消費時系列'!K42-'1観光消費時系列'!J42)/'1観光消費時系列'!J42*100,1)</f>
        <v>-21.4</v>
      </c>
      <c r="K42" s="232">
        <f>ROUND(('1観光消費時系列'!L42-'1観光消費時系列'!K42)/'1観光消費時系列'!K42*100,1)</f>
        <v>5.4</v>
      </c>
      <c r="L42" s="232">
        <f>ROUND(('1観光消費時系列'!M42-'1観光消費時系列'!L42)/'1観光消費時系列'!L42*100,1)</f>
        <v>-8.5</v>
      </c>
    </row>
    <row r="43" spans="1:12" x14ac:dyDescent="0.2">
      <c r="A43" s="235">
        <v>443</v>
      </c>
      <c r="B43" s="229" t="s">
        <v>327</v>
      </c>
      <c r="C43" s="438">
        <f>ROUND(('1観光消費時系列'!D43-'1観光消費時系列'!C43)/'1観光消費時系列'!C43*100,1)</f>
        <v>-0.2</v>
      </c>
      <c r="D43" s="424">
        <f>ROUND(('1観光消費時系列'!E43-'1観光消費時系列'!D43)/'1観光消費時系列'!D43*100,1)</f>
        <v>-0.1</v>
      </c>
      <c r="E43" s="424">
        <f>ROUND(('1観光消費時系列'!F43-'1観光消費時系列'!E43)/'1観光消費時系列'!E43*100,1)</f>
        <v>3.4</v>
      </c>
      <c r="F43" s="424">
        <f>ROUND(('1観光消費時系列'!G43-'1観光消費時系列'!F43)/'1観光消費時系列'!F43*100,1)</f>
        <v>13.5</v>
      </c>
      <c r="G43" s="424">
        <f>ROUND(('1観光消費時系列'!H43-'1観光消費時系列'!G43)/'1観光消費時系列'!G43*100,1)</f>
        <v>4.5</v>
      </c>
      <c r="H43" s="424">
        <f>ROUND(('1観光消費時系列'!I43-'1観光消費時系列'!H43)/'1観光消費時系列'!H43*100,1)</f>
        <v>29.8</v>
      </c>
      <c r="I43" s="232">
        <f>ROUND(('1観光消費時系列'!J43-'1観光消費時系列'!I43)/'1観光消費時系列'!I43*100,1)</f>
        <v>-1.5</v>
      </c>
      <c r="J43" s="232">
        <f>ROUND(('1観光消費時系列'!K43-'1観光消費時系列'!J43)/'1観光消費時系列'!J43*100,1)</f>
        <v>-5.7</v>
      </c>
      <c r="K43" s="232">
        <f>ROUND(('1観光消費時系列'!L43-'1観光消費時系列'!K43)/'1観光消費時系列'!K43*100,1)</f>
        <v>9.5</v>
      </c>
      <c r="L43" s="232">
        <f>ROUND(('1観光消費時系列'!M43-'1観光消費時系列'!L43)/'1観光消費時系列'!L43*100,1)</f>
        <v>25.2</v>
      </c>
    </row>
    <row r="44" spans="1:12" x14ac:dyDescent="0.2">
      <c r="A44" s="235">
        <v>446</v>
      </c>
      <c r="B44" s="229" t="s">
        <v>328</v>
      </c>
      <c r="C44" s="438">
        <f>ROUND(('1観光消費時系列'!D44-'1観光消費時系列'!C44)/'1観光消費時系列'!C44*100,1)</f>
        <v>4.7</v>
      </c>
      <c r="D44" s="424">
        <f>ROUND(('1観光消費時系列'!E44-'1観光消費時系列'!D44)/'1観光消費時系列'!D44*100,1)</f>
        <v>-0.1</v>
      </c>
      <c r="E44" s="424">
        <f>ROUND(('1観光消費時系列'!F44-'1観光消費時系列'!E44)/'1観光消費時系列'!E44*100,1)</f>
        <v>-7.6</v>
      </c>
      <c r="F44" s="424">
        <f>ROUND(('1観光消費時系列'!G44-'1観光消費時系列'!F44)/'1観光消費時系列'!F44*100,1)</f>
        <v>-3.2</v>
      </c>
      <c r="G44" s="424">
        <f>ROUND(('1観光消費時系列'!H44-'1観光消費時系列'!G44)/'1観光消費時系列'!G44*100,1)</f>
        <v>9.4</v>
      </c>
      <c r="H44" s="424">
        <f>ROUND(('1観光消費時系列'!I44-'1観光消費時系列'!H44)/'1観光消費時系列'!H44*100,1)</f>
        <v>3.5</v>
      </c>
      <c r="I44" s="232">
        <f>ROUND(('1観光消費時系列'!J44-'1観光消費時系列'!I44)/'1観光消費時系列'!I44*100,1)</f>
        <v>14.5</v>
      </c>
      <c r="J44" s="232">
        <f>ROUND(('1観光消費時系列'!K44-'1観光消費時系列'!J44)/'1観光消費時系列'!J44*100,1)</f>
        <v>0.7</v>
      </c>
      <c r="K44" s="232">
        <f>ROUND(('1観光消費時系列'!L44-'1観光消費時系列'!K44)/'1観光消費時系列'!K44*100,1)</f>
        <v>-3.4</v>
      </c>
      <c r="L44" s="232">
        <f>ROUND(('1観光消費時系列'!M44-'1観光消費時系列'!L44)/'1観光消費時系列'!L44*100,1)</f>
        <v>26.7</v>
      </c>
    </row>
    <row r="45" spans="1:12" x14ac:dyDescent="0.2">
      <c r="A45" s="238"/>
      <c r="B45" s="229" t="s">
        <v>318</v>
      </c>
      <c r="C45" s="438">
        <f>ROUND(('1観光消費時系列'!D45-'1観光消費時系列'!C45)/'1観光消費時系列'!C45*100,1)</f>
        <v>-4.3</v>
      </c>
      <c r="D45" s="424">
        <f>ROUND(('1観光消費時系列'!E45-'1観光消費時系列'!D45)/'1観光消費時系列'!D45*100,1)</f>
        <v>6.3</v>
      </c>
      <c r="E45" s="424">
        <f>ROUND(('1観光消費時系列'!F45-'1観光消費時系列'!E45)/'1観光消費時系列'!E45*100,1)</f>
        <v>-1</v>
      </c>
      <c r="F45" s="424">
        <f>ROUND(('1観光消費時系列'!G45-'1観光消費時系列'!F45)/'1観光消費時系列'!F45*100,1)</f>
        <v>-1.4</v>
      </c>
      <c r="G45" s="424">
        <f>ROUND(('1観光消費時系列'!H45-'1観光消費時系列'!G45)/'1観光消費時系列'!G45*100,1)</f>
        <v>8</v>
      </c>
      <c r="H45" s="424">
        <f>ROUND(('1観光消費時系列'!I45-'1観光消費時系列'!H45)/'1観光消費時系列'!H45*100,1)</f>
        <v>3.8</v>
      </c>
      <c r="I45" s="232">
        <f>ROUND(('1観光消費時系列'!J45-'1観光消費時系列'!I45)/'1観光消費時系列'!I45*100,1)</f>
        <v>2.2000000000000002</v>
      </c>
      <c r="J45" s="232">
        <f>ROUND(('1観光消費時系列'!K45-'1観光消費時系列'!J45)/'1観光消費時系列'!J45*100,1)</f>
        <v>-9.6999999999999993</v>
      </c>
      <c r="K45" s="232">
        <f>ROUND(('1観光消費時系列'!L45-'1観光消費時系列'!K45)/'1観光消費時系列'!K45*100,1)</f>
        <v>7.6</v>
      </c>
      <c r="L45" s="232">
        <f>ROUND(('1観光消費時系列'!M45-'1観光消費時系列'!L45)/'1観光消費時系列'!L45*100,1)</f>
        <v>-26.4</v>
      </c>
    </row>
    <row r="46" spans="1:12" x14ac:dyDescent="0.2">
      <c r="A46" s="235">
        <v>208</v>
      </c>
      <c r="B46" s="229" t="s">
        <v>184</v>
      </c>
      <c r="C46" s="438">
        <f>ROUND(('1観光消費時系列'!D46-'1観光消費時系列'!C46)/'1観光消費時系列'!C46*100,1)</f>
        <v>-9.5</v>
      </c>
      <c r="D46" s="424">
        <f>ROUND(('1観光消費時系列'!E46-'1観光消費時系列'!D46)/'1観光消費時系列'!D46*100,1)</f>
        <v>15.4</v>
      </c>
      <c r="E46" s="424">
        <f>ROUND(('1観光消費時系列'!F46-'1観光消費時系列'!E46)/'1観光消費時系列'!E46*100,1)</f>
        <v>-1.8</v>
      </c>
      <c r="F46" s="424">
        <f>ROUND(('1観光消費時系列'!G46-'1観光消費時系列'!F46)/'1観光消費時系列'!F46*100,1)</f>
        <v>-4.7</v>
      </c>
      <c r="G46" s="424">
        <f>ROUND(('1観光消費時系列'!H46-'1観光消費時系列'!G46)/'1観光消費時系列'!G46*100,1)</f>
        <v>-1.5</v>
      </c>
      <c r="H46" s="424">
        <f>ROUND(('1観光消費時系列'!I46-'1観光消費時系列'!H46)/'1観光消費時系列'!H46*100,1)</f>
        <v>3.2</v>
      </c>
      <c r="I46" s="232">
        <f>ROUND(('1観光消費時系列'!J46-'1観光消費時系列'!I46)/'1観光消費時系列'!I46*100,1)</f>
        <v>7.2</v>
      </c>
      <c r="J46" s="232">
        <f>ROUND(('1観光消費時系列'!K46-'1観光消費時系列'!J46)/'1観光消費時系列'!J46*100,1)</f>
        <v>-7</v>
      </c>
      <c r="K46" s="232">
        <f>ROUND(('1観光消費時系列'!L46-'1観光消費時系列'!K46)/'1観光消費時系列'!K46*100,1)</f>
        <v>12</v>
      </c>
      <c r="L46" s="232">
        <f>ROUND(('1観光消費時系列'!M46-'1観光消費時系列'!L46)/'1観光消費時系列'!L46*100,1)</f>
        <v>-14.4</v>
      </c>
    </row>
    <row r="47" spans="1:12" x14ac:dyDescent="0.2">
      <c r="A47" s="235">
        <v>212</v>
      </c>
      <c r="B47" s="229" t="s">
        <v>329</v>
      </c>
      <c r="C47" s="438">
        <f>ROUND(('1観光消費時系列'!D47-'1観光消費時系列'!C47)/'1観光消費時系列'!C47*100,1)</f>
        <v>-3.2</v>
      </c>
      <c r="D47" s="424">
        <f>ROUND(('1観光消費時系列'!E47-'1観光消費時系列'!D47)/'1観光消費時系列'!D47*100,1)</f>
        <v>9.3000000000000007</v>
      </c>
      <c r="E47" s="424">
        <f>ROUND(('1観光消費時系列'!F47-'1観光消費時系列'!E47)/'1観光消費時系列'!E47*100,1)</f>
        <v>-0.5</v>
      </c>
      <c r="F47" s="424">
        <f>ROUND(('1観光消費時系列'!G47-'1観光消費時系列'!F47)/'1観光消費時系列'!F47*100,1)</f>
        <v>2.4</v>
      </c>
      <c r="G47" s="424">
        <f>ROUND(('1観光消費時系列'!H47-'1観光消費時系列'!G47)/'1観光消費時系列'!G47*100,1)</f>
        <v>10.8</v>
      </c>
      <c r="H47" s="424">
        <f>ROUND(('1観光消費時系列'!I47-'1観光消費時系列'!H47)/'1観光消費時系列'!H47*100,1)</f>
        <v>2.2000000000000002</v>
      </c>
      <c r="I47" s="232">
        <f>ROUND(('1観光消費時系列'!J47-'1観光消費時系列'!I47)/'1観光消費時系列'!I47*100,1)</f>
        <v>1.1000000000000001</v>
      </c>
      <c r="J47" s="232">
        <f>ROUND(('1観光消費時系列'!K47-'1観光消費時系列'!J47)/'1観光消費時系列'!J47*100,1)</f>
        <v>-10.199999999999999</v>
      </c>
      <c r="K47" s="232">
        <f>ROUND(('1観光消費時系列'!L47-'1観光消費時系列'!K47)/'1観光消費時系列'!K47*100,1)</f>
        <v>15.1</v>
      </c>
      <c r="L47" s="232">
        <f>ROUND(('1観光消費時系列'!M47-'1観光消費時系列'!L47)/'1観光消費時系列'!L47*100,1)</f>
        <v>-29.8</v>
      </c>
    </row>
    <row r="48" spans="1:12" x14ac:dyDescent="0.2">
      <c r="A48" s="235">
        <v>227</v>
      </c>
      <c r="B48" s="229" t="s">
        <v>18</v>
      </c>
      <c r="C48" s="438">
        <f>ROUND(('1観光消費時系列'!D48-'1観光消費時系列'!C48)/'1観光消費時系列'!C48*100,1)</f>
        <v>-1.3</v>
      </c>
      <c r="D48" s="424">
        <f>ROUND(('1観光消費時系列'!E48-'1観光消費時系列'!D48)/'1観光消費時系列'!D48*100,1)</f>
        <v>4</v>
      </c>
      <c r="E48" s="424">
        <f>ROUND(('1観光消費時系列'!F48-'1観光消費時系列'!E48)/'1観光消費時系列'!E48*100,1)</f>
        <v>4.2</v>
      </c>
      <c r="F48" s="424">
        <f>ROUND(('1観光消費時系列'!G48-'1観光消費時系列'!F48)/'1観光消費時系列'!F48*100,1)</f>
        <v>-5.8</v>
      </c>
      <c r="G48" s="424">
        <f>ROUND(('1観光消費時系列'!H48-'1観光消費時系列'!G48)/'1観光消費時系列'!G48*100,1)</f>
        <v>11.2</v>
      </c>
      <c r="H48" s="424">
        <f>ROUND(('1観光消費時系列'!I48-'1観光消費時系列'!H48)/'1観光消費時系列'!H48*100,1)</f>
        <v>-1.9</v>
      </c>
      <c r="I48" s="232">
        <f>ROUND(('1観光消費時系列'!J48-'1観光消費時系列'!I48)/'1観光消費時系列'!I48*100,1)</f>
        <v>-7.8</v>
      </c>
      <c r="J48" s="232">
        <f>ROUND(('1観光消費時系列'!K48-'1観光消費時系列'!J48)/'1観光消費時系列'!J48*100,1)</f>
        <v>-6.3</v>
      </c>
      <c r="K48" s="232">
        <f>ROUND(('1観光消費時系列'!L48-'1観光消費時系列'!K48)/'1観光消費時系列'!K48*100,1)</f>
        <v>1.7</v>
      </c>
      <c r="L48" s="232">
        <f>ROUND(('1観光消費時系列'!M48-'1観光消費時系列'!L48)/'1観光消費時系列'!L48*100,1)</f>
        <v>-7.4</v>
      </c>
    </row>
    <row r="49" spans="1:12" x14ac:dyDescent="0.2">
      <c r="A49" s="235">
        <v>229</v>
      </c>
      <c r="B49" s="229" t="s">
        <v>20</v>
      </c>
      <c r="C49" s="438">
        <f>ROUND(('1観光消費時系列'!D49-'1観光消費時系列'!C49)/'1観光消費時系列'!C49*100,1)</f>
        <v>-5.9</v>
      </c>
      <c r="D49" s="424">
        <f>ROUND(('1観光消費時系列'!E49-'1観光消費時系列'!D49)/'1観光消費時系列'!D49*100,1)</f>
        <v>4.5</v>
      </c>
      <c r="E49" s="424">
        <f>ROUND(('1観光消費時系列'!F49-'1観光消費時系列'!E49)/'1観光消費時系列'!E49*100,1)</f>
        <v>-1.4</v>
      </c>
      <c r="F49" s="424">
        <f>ROUND(('1観光消費時系列'!G49-'1観光消費時系列'!F49)/'1観光消費時系列'!F49*100,1)</f>
        <v>0.3</v>
      </c>
      <c r="G49" s="424">
        <f>ROUND(('1観光消費時系列'!H49-'1観光消費時系列'!G49)/'1観光消費時系列'!G49*100,1)</f>
        <v>8.6999999999999993</v>
      </c>
      <c r="H49" s="424">
        <f>ROUND(('1観光消費時系列'!I49-'1観光消費時系列'!H49)/'1観光消費時系列'!H49*100,1)</f>
        <v>9.8000000000000007</v>
      </c>
      <c r="I49" s="232">
        <f>ROUND(('1観光消費時系列'!J49-'1観光消費時系列'!I49)/'1観光消費時系列'!I49*100,1)</f>
        <v>1.9</v>
      </c>
      <c r="J49" s="232">
        <f>ROUND(('1観光消費時系列'!K49-'1観光消費時系列'!J49)/'1観光消費時系列'!J49*100,1)</f>
        <v>-11.7</v>
      </c>
      <c r="K49" s="232">
        <f>ROUND(('1観光消費時系列'!L49-'1観光消費時系列'!K49)/'1観光消費時系列'!K49*100,1)</f>
        <v>1</v>
      </c>
      <c r="L49" s="232">
        <f>ROUND(('1観光消費時系列'!M49-'1観光消費時系列'!L49)/'1観光消費時系列'!L49*100,1)</f>
        <v>-35.4</v>
      </c>
    </row>
    <row r="50" spans="1:12" x14ac:dyDescent="0.2">
      <c r="A50" s="235">
        <v>464</v>
      </c>
      <c r="B50" s="229" t="s">
        <v>187</v>
      </c>
      <c r="C50" s="438">
        <f>ROUND(('1観光消費時系列'!D50-'1観光消費時系列'!C50)/'1観光消費時系列'!C50*100,1)</f>
        <v>-17.600000000000001</v>
      </c>
      <c r="D50" s="424">
        <f>ROUND(('1観光消費時系列'!E50-'1観光消費時系列'!D50)/'1観光消費時系列'!D50*100,1)</f>
        <v>5.4</v>
      </c>
      <c r="E50" s="424">
        <f>ROUND(('1観光消費時系列'!F50-'1観光消費時系列'!E50)/'1観光消費時系列'!E50*100,1)</f>
        <v>-7.4</v>
      </c>
      <c r="F50" s="424">
        <f>ROUND(('1観光消費時系列'!G50-'1観光消費時系列'!F50)/'1観光消費時系列'!F50*100,1)</f>
        <v>-0.5</v>
      </c>
      <c r="G50" s="424">
        <f>ROUND(('1観光消費時系列'!H50-'1観光消費時系列'!G50)/'1観光消費時系列'!G50*100,1)</f>
        <v>8.5</v>
      </c>
      <c r="H50" s="424">
        <f>ROUND(('1観光消費時系列'!I50-'1観光消費時系列'!H50)/'1観光消費時系列'!H50*100,1)</f>
        <v>-1</v>
      </c>
      <c r="I50" s="232">
        <f>ROUND(('1観光消費時系列'!J50-'1観光消費時系列'!I50)/'1観光消費時系列'!I50*100,1)</f>
        <v>4.7</v>
      </c>
      <c r="J50" s="232">
        <f>ROUND(('1観光消費時系列'!K50-'1観光消費時系列'!J50)/'1観光消費時系列'!J50*100,1)</f>
        <v>-7.6</v>
      </c>
      <c r="K50" s="232">
        <f>ROUND(('1観光消費時系列'!L50-'1観光消費時系列'!K50)/'1観光消費時系列'!K50*100,1)</f>
        <v>4.3</v>
      </c>
      <c r="L50" s="232">
        <f>ROUND(('1観光消費時系列'!M50-'1観光消費時系列'!L50)/'1観光消費時系列'!L50*100,1)</f>
        <v>-41.2</v>
      </c>
    </row>
    <row r="51" spans="1:12" x14ac:dyDescent="0.2">
      <c r="A51" s="235">
        <v>481</v>
      </c>
      <c r="B51" s="229" t="s">
        <v>188</v>
      </c>
      <c r="C51" s="438">
        <f>ROUND(('1観光消費時系列'!D51-'1観光消費時系列'!C51)/'1観光消費時系列'!C51*100,1)</f>
        <v>6.6</v>
      </c>
      <c r="D51" s="424">
        <f>ROUND(('1観光消費時系列'!E51-'1観光消費時系列'!D51)/'1観光消費時系列'!D51*100,1)</f>
        <v>-3</v>
      </c>
      <c r="E51" s="424">
        <f>ROUND(('1観光消費時系列'!F51-'1観光消費時系列'!E51)/'1観光消費時系列'!E51*100,1)</f>
        <v>-10.6</v>
      </c>
      <c r="F51" s="424">
        <f>ROUND(('1観光消費時系列'!G51-'1観光消費時系列'!F51)/'1観光消費時系列'!F51*100,1)</f>
        <v>-4.9000000000000004</v>
      </c>
      <c r="G51" s="424">
        <f>ROUND(('1観光消費時系列'!H51-'1観光消費時系列'!G51)/'1観光消費時系列'!G51*100,1)</f>
        <v>-4.2</v>
      </c>
      <c r="H51" s="424">
        <f>ROUND(('1観光消費時系列'!I51-'1観光消費時系列'!H51)/'1観光消費時系列'!H51*100,1)</f>
        <v>8.1999999999999993</v>
      </c>
      <c r="I51" s="232">
        <f>ROUND(('1観光消費時系列'!J51-'1観光消費時系列'!I51)/'1観光消費時系列'!I51*100,1)</f>
        <v>11</v>
      </c>
      <c r="J51" s="232">
        <f>ROUND(('1観光消費時系列'!K51-'1観光消費時系列'!J51)/'1観光消費時系列'!J51*100,1)</f>
        <v>-22.2</v>
      </c>
      <c r="K51" s="232">
        <f>ROUND(('1観光消費時系列'!L51-'1観光消費時系列'!K51)/'1観光消費時系列'!K51*100,1)</f>
        <v>-1.6</v>
      </c>
      <c r="L51" s="232">
        <f>ROUND(('1観光消費時系列'!M51-'1観光消費時系列'!L51)/'1観光消費時系列'!L51*100,1)</f>
        <v>-34</v>
      </c>
    </row>
    <row r="52" spans="1:12" x14ac:dyDescent="0.2">
      <c r="A52" s="235">
        <v>501</v>
      </c>
      <c r="B52" s="229" t="s">
        <v>189</v>
      </c>
      <c r="C52" s="438">
        <f>ROUND(('1観光消費時系列'!D52-'1観光消費時系列'!C52)/'1観光消費時系列'!C52*100,1)</f>
        <v>-2</v>
      </c>
      <c r="D52" s="424">
        <f>ROUND(('1観光消費時系列'!E52-'1観光消費時系列'!D52)/'1観光消費時系列'!D52*100,1)</f>
        <v>0.9</v>
      </c>
      <c r="E52" s="424">
        <f>ROUND(('1観光消費時系列'!F52-'1観光消費時系列'!E52)/'1観光消費時系列'!E52*100,1)</f>
        <v>-2.6</v>
      </c>
      <c r="F52" s="424">
        <f>ROUND(('1観光消費時系列'!G52-'1観光消費時系列'!F52)/'1観光消費時系列'!F52*100,1)</f>
        <v>-3.4</v>
      </c>
      <c r="G52" s="424">
        <f>ROUND(('1観光消費時系列'!H52-'1観光消費時系列'!G52)/'1観光消費時系列'!G52*100,1)</f>
        <v>10.4</v>
      </c>
      <c r="H52" s="424">
        <f>ROUND(('1観光消費時系列'!I52-'1観光消費時系列'!H52)/'1観光消費時系列'!H52*100,1)</f>
        <v>3.6</v>
      </c>
      <c r="I52" s="232">
        <f>ROUND(('1観光消費時系列'!J52-'1観光消費時系列'!I52)/'1観光消費時系列'!I52*100,1)</f>
        <v>13.2</v>
      </c>
      <c r="J52" s="232">
        <f>ROUND(('1観光消費時系列'!K52-'1観光消費時系列'!J52)/'1観光消費時系列'!J52*100,1)</f>
        <v>-7.3</v>
      </c>
      <c r="K52" s="232">
        <f>ROUND(('1観光消費時系列'!L52-'1観光消費時系列'!K52)/'1観光消費時系列'!K52*100,1)</f>
        <v>10</v>
      </c>
      <c r="L52" s="232">
        <f>ROUND(('1観光消費時系列'!M52-'1観光消費時系列'!L52)/'1観光消費時系列'!L52*100,1)</f>
        <v>-30.4</v>
      </c>
    </row>
    <row r="53" spans="1:12" x14ac:dyDescent="0.2">
      <c r="A53" s="238"/>
      <c r="B53" s="229" t="s">
        <v>319</v>
      </c>
      <c r="C53" s="438">
        <f>ROUND(('1観光消費時系列'!D53-'1観光消費時系列'!C53)/'1観光消費時系列'!C53*100,1)</f>
        <v>-4.2</v>
      </c>
      <c r="D53" s="424">
        <f>ROUND(('1観光消費時系列'!E53-'1観光消費時系列'!D53)/'1観光消費時系列'!D53*100,1)</f>
        <v>15.5</v>
      </c>
      <c r="E53" s="424">
        <f>ROUND(('1観光消費時系列'!F53-'1観光消費時系列'!E53)/'1観光消費時系列'!E53*100,1)</f>
        <v>4.8</v>
      </c>
      <c r="F53" s="424">
        <f>ROUND(('1観光消費時系列'!G53-'1観光消費時系列'!F53)/'1観光消費時系列'!F53*100,1)</f>
        <v>2.2999999999999998</v>
      </c>
      <c r="G53" s="424">
        <f>ROUND(('1観光消費時系列'!H53-'1観光消費時系列'!G53)/'1観光消費時系列'!G53*100,1)</f>
        <v>-1.2</v>
      </c>
      <c r="H53" s="424">
        <f>ROUND(('1観光消費時系列'!I53-'1観光消費時系列'!H53)/'1観光消費時系列'!H53*100,1)</f>
        <v>3.8</v>
      </c>
      <c r="I53" s="232">
        <f>ROUND(('1観光消費時系列'!J53-'1観光消費時系列'!I53)/'1観光消費時系列'!I53*100,1)</f>
        <v>1.7</v>
      </c>
      <c r="J53" s="232">
        <f>ROUND(('1観光消費時系列'!K53-'1観光消費時系列'!J53)/'1観光消費時系列'!J53*100,1)</f>
        <v>-6.2</v>
      </c>
      <c r="K53" s="232">
        <f>ROUND(('1観光消費時系列'!L53-'1観光消費時系列'!K53)/'1観光消費時系列'!K53*100,1)</f>
        <v>5.7</v>
      </c>
      <c r="L53" s="232">
        <f>ROUND(('1観光消費時系列'!M53-'1観光消費時系列'!L53)/'1観光消費時系列'!L53*100,1)</f>
        <v>-30.3</v>
      </c>
    </row>
    <row r="54" spans="1:12" x14ac:dyDescent="0.2">
      <c r="A54" s="237">
        <v>209</v>
      </c>
      <c r="B54" s="229" t="s">
        <v>330</v>
      </c>
      <c r="C54" s="438">
        <f>ROUND(('1観光消費時系列'!D54-'1観光消費時系列'!C54)/'1観光消費時系列'!C54*100,1)</f>
        <v>0.8</v>
      </c>
      <c r="D54" s="424">
        <f>ROUND(('1観光消費時系列'!E54-'1観光消費時系列'!D54)/'1観光消費時系列'!D54*100,1)</f>
        <v>0.9</v>
      </c>
      <c r="E54" s="424">
        <f>ROUND(('1観光消費時系列'!F54-'1観光消費時系列'!E54)/'1観光消費時系列'!E54*100,1)</f>
        <v>0.5</v>
      </c>
      <c r="F54" s="424">
        <f>ROUND(('1観光消費時系列'!G54-'1観光消費時系列'!F54)/'1観光消費時系列'!F54*100,1)</f>
        <v>5.4</v>
      </c>
      <c r="G54" s="424">
        <f>ROUND(('1観光消費時系列'!H54-'1観光消費時系列'!G54)/'1観光消費時系列'!G54*100,1)</f>
        <v>-0.6</v>
      </c>
      <c r="H54" s="424">
        <f>ROUND(('1観光消費時系列'!I54-'1観光消費時系列'!H54)/'1観光消費時系列'!H54*100,1)</f>
        <v>2.1</v>
      </c>
      <c r="I54" s="232">
        <f>ROUND(('1観光消費時系列'!J54-'1観光消費時系列'!I54)/'1観光消費時系列'!I54*100,1)</f>
        <v>1.5</v>
      </c>
      <c r="J54" s="232">
        <f>ROUND(('1観光消費時系列'!K54-'1観光消費時系列'!J54)/'1観光消費時系列'!J54*100,1)</f>
        <v>-5.7</v>
      </c>
      <c r="K54" s="232">
        <f>ROUND(('1観光消費時系列'!L54-'1観光消費時系列'!K54)/'1観光消費時系列'!K54*100,1)</f>
        <v>11.6</v>
      </c>
      <c r="L54" s="232">
        <f>ROUND(('1観光消費時系列'!M54-'1観光消費時系列'!L54)/'1観光消費時系列'!L54*100,1)</f>
        <v>-37</v>
      </c>
    </row>
    <row r="55" spans="1:12" x14ac:dyDescent="0.2">
      <c r="A55" s="235">
        <v>222</v>
      </c>
      <c r="B55" s="229" t="s">
        <v>331</v>
      </c>
      <c r="C55" s="438">
        <f>ROUND(('1観光消費時系列'!D55-'1観光消費時系列'!C55)/'1観光消費時系列'!C55*100,1)</f>
        <v>-20.7</v>
      </c>
      <c r="D55" s="424">
        <f>ROUND(('1観光消費時系列'!E55-'1観光消費時系列'!D55)/'1観光消費時系列'!D55*100,1)</f>
        <v>23.7</v>
      </c>
      <c r="E55" s="424">
        <f>ROUND(('1観光消費時系列'!F55-'1観光消費時系列'!E55)/'1観光消費時系列'!E55*100,1)</f>
        <v>8</v>
      </c>
      <c r="F55" s="424">
        <f>ROUND(('1観光消費時系列'!G55-'1観光消費時系列'!F55)/'1観光消費時系列'!F55*100,1)</f>
        <v>0.9</v>
      </c>
      <c r="G55" s="424">
        <f>ROUND(('1観光消費時系列'!H55-'1観光消費時系列'!G55)/'1観光消費時系列'!G55*100,1)</f>
        <v>-9.8000000000000007</v>
      </c>
      <c r="H55" s="424">
        <f>ROUND(('1観光消費時系列'!I55-'1観光消費時系列'!H55)/'1観光消費時系列'!H55*100,1)</f>
        <v>15</v>
      </c>
      <c r="I55" s="232">
        <f>ROUND(('1観光消費時系列'!J55-'1観光消費時系列'!I55)/'1観光消費時系列'!I55*100,1)</f>
        <v>1.4</v>
      </c>
      <c r="J55" s="232">
        <f>ROUND(('1観光消費時系列'!K55-'1観光消費時系列'!J55)/'1観光消費時系列'!J55*100,1)</f>
        <v>-10.4</v>
      </c>
      <c r="K55" s="232">
        <f>ROUND(('1観光消費時系列'!L55-'1観光消費時系列'!K55)/'1観光消費時系列'!K55*100,1)</f>
        <v>-0.6</v>
      </c>
      <c r="L55" s="232">
        <f>ROUND(('1観光消費時系列'!M55-'1観光消費時系列'!L55)/'1観光消費時系列'!L55*100,1)</f>
        <v>-39.9</v>
      </c>
    </row>
    <row r="56" spans="1:12" x14ac:dyDescent="0.2">
      <c r="A56" s="235">
        <v>225</v>
      </c>
      <c r="B56" s="229" t="s">
        <v>11</v>
      </c>
      <c r="C56" s="438">
        <f>ROUND(('1観光消費時系列'!D56-'1観光消費時系列'!C56)/'1観光消費時系列'!C56*100,1)</f>
        <v>-1.5</v>
      </c>
      <c r="D56" s="424">
        <f>ROUND(('1観光消費時系列'!E56-'1観光消費時系列'!D56)/'1観光消費時系列'!D56*100,1)</f>
        <v>104.1</v>
      </c>
      <c r="E56" s="424">
        <f>ROUND(('1観光消費時系列'!F56-'1観光消費時系列'!E56)/'1観光消費時系列'!E56*100,1)</f>
        <v>18.7</v>
      </c>
      <c r="F56" s="424">
        <f>ROUND(('1観光消費時系列'!G56-'1観光消費時系列'!F56)/'1観光消費時系列'!F56*100,1)</f>
        <v>1.5</v>
      </c>
      <c r="G56" s="424">
        <f>ROUND(('1観光消費時系列'!H56-'1観光消費時系列'!G56)/'1観光消費時系列'!G56*100,1)</f>
        <v>0.8</v>
      </c>
      <c r="H56" s="424">
        <f>ROUND(('1観光消費時系列'!I56-'1観光消費時系列'!H56)/'1観光消費時系列'!H56*100,1)</f>
        <v>-2</v>
      </c>
      <c r="I56" s="232">
        <f>ROUND(('1観光消費時系列'!J56-'1観光消費時系列'!I56)/'1観光消費時系列'!I56*100,1)</f>
        <v>2.6</v>
      </c>
      <c r="J56" s="232">
        <f>ROUND(('1観光消費時系列'!K56-'1観光消費時系列'!J56)/'1観光消費時系列'!J56*100,1)</f>
        <v>-8.1999999999999993</v>
      </c>
      <c r="K56" s="232">
        <f>ROUND(('1観光消費時系列'!L56-'1観光消費時系列'!K56)/'1観光消費時系列'!K56*100,1)</f>
        <v>3.9</v>
      </c>
      <c r="L56" s="232">
        <f>ROUND(('1観光消費時系列'!M56-'1観光消費時系列'!L56)/'1観光消費時系列'!L56*100,1)</f>
        <v>-27.8</v>
      </c>
    </row>
    <row r="57" spans="1:12" x14ac:dyDescent="0.2">
      <c r="A57" s="235">
        <v>585</v>
      </c>
      <c r="B57" s="229" t="s">
        <v>332</v>
      </c>
      <c r="C57" s="438">
        <f>ROUND(('1観光消費時系列'!D57-'1観光消費時系列'!C57)/'1観光消費時系列'!C57*100,1)</f>
        <v>-2.7</v>
      </c>
      <c r="D57" s="424">
        <f>ROUND(('1観光消費時系列'!E57-'1観光消費時系列'!D57)/'1観光消費時系列'!D57*100,1)</f>
        <v>12.3</v>
      </c>
      <c r="E57" s="424">
        <f>ROUND(('1観光消費時系列'!F57-'1観光消費時系列'!E57)/'1観光消費時系列'!E57*100,1)</f>
        <v>6.3</v>
      </c>
      <c r="F57" s="424">
        <f>ROUND(('1観光消費時系列'!G57-'1観光消費時系列'!F57)/'1観光消費時系列'!F57*100,1)</f>
        <v>-2.2999999999999998</v>
      </c>
      <c r="G57" s="424">
        <f>ROUND(('1観光消費時系列'!H57-'1観光消費時系列'!G57)/'1観光消費時系列'!G57*100,1)</f>
        <v>-4</v>
      </c>
      <c r="H57" s="424">
        <f>ROUND(('1観光消費時系列'!I57-'1観光消費時系列'!H57)/'1観光消費時系列'!H57*100,1)</f>
        <v>9.3000000000000007</v>
      </c>
      <c r="I57" s="232">
        <f>ROUND(('1観光消費時系列'!J57-'1観光消費時系列'!I57)/'1観光消費時系列'!I57*100,1)</f>
        <v>0.8</v>
      </c>
      <c r="J57" s="232">
        <f>ROUND(('1観光消費時系列'!K57-'1観光消費時系列'!J57)/'1観光消費時系列'!J57*100,1)</f>
        <v>-2.5</v>
      </c>
      <c r="K57" s="232">
        <f>ROUND(('1観光消費時系列'!L57-'1観光消費時系列'!K57)/'1観光消費時系列'!K57*100,1)</f>
        <v>-5.4</v>
      </c>
      <c r="L57" s="232">
        <f>ROUND(('1観光消費時系列'!M57-'1観光消費時系列'!L57)/'1観光消費時系列'!L57*100,1)</f>
        <v>-4.2</v>
      </c>
    </row>
    <row r="58" spans="1:12" x14ac:dyDescent="0.2">
      <c r="A58" s="235">
        <v>586</v>
      </c>
      <c r="B58" s="229" t="s">
        <v>333</v>
      </c>
      <c r="C58" s="438">
        <f>ROUND(('1観光消費時系列'!D58-'1観光消費時系列'!C58)/'1観光消費時系列'!C58*100,1)</f>
        <v>-12.1</v>
      </c>
      <c r="D58" s="424">
        <f>ROUND(('1観光消費時系列'!E58-'1観光消費時系列'!D58)/'1観光消費時系列'!D58*100,1)</f>
        <v>19.899999999999999</v>
      </c>
      <c r="E58" s="424">
        <f>ROUND(('1観光消費時系列'!F58-'1観光消費時系列'!E58)/'1観光消費時系列'!E58*100,1)</f>
        <v>0.8</v>
      </c>
      <c r="F58" s="424">
        <f>ROUND(('1観光消費時系列'!G58-'1観光消費時系列'!F58)/'1観光消費時系列'!F58*100,1)</f>
        <v>-1.1000000000000001</v>
      </c>
      <c r="G58" s="424">
        <f>ROUND(('1観光消費時系列'!H58-'1観光消費時系列'!G58)/'1観光消費時系列'!G58*100,1)</f>
        <v>5.8</v>
      </c>
      <c r="H58" s="424">
        <f>ROUND(('1観光消費時系列'!I58-'1観光消費時系列'!H58)/'1観光消費時系列'!H58*100,1)</f>
        <v>2.2000000000000002</v>
      </c>
      <c r="I58" s="232">
        <f>ROUND(('1観光消費時系列'!J58-'1観光消費時系列'!I58)/'1観光消費時系列'!I58*100,1)</f>
        <v>3</v>
      </c>
      <c r="J58" s="232">
        <f>ROUND(('1観光消費時系列'!K58-'1観光消費時系列'!J58)/'1観光消費時系列'!J58*100,1)</f>
        <v>-5.8</v>
      </c>
      <c r="K58" s="232">
        <f>ROUND(('1観光消費時系列'!L58-'1観光消費時系列'!K58)/'1観光消費時系列'!K58*100,1)</f>
        <v>5.3</v>
      </c>
      <c r="L58" s="232">
        <f>ROUND(('1観光消費時系列'!M58-'1観光消費時系列'!L58)/'1観光消費時系列'!L58*100,1)</f>
        <v>-28</v>
      </c>
    </row>
    <row r="59" spans="1:12" x14ac:dyDescent="0.2">
      <c r="A59" s="238"/>
      <c r="B59" s="229" t="s">
        <v>320</v>
      </c>
      <c r="C59" s="438">
        <f>ROUND(('1観光消費時系列'!D59-'1観光消費時系列'!C59)/'1観光消費時系列'!C59*100,1)</f>
        <v>-1.7</v>
      </c>
      <c r="D59" s="424">
        <f>ROUND(('1観光消費時系列'!E59-'1観光消費時系列'!D59)/'1観光消費時系列'!D59*100,1)</f>
        <v>5.0999999999999996</v>
      </c>
      <c r="E59" s="424">
        <f>ROUND(('1観光消費時系列'!F59-'1観光消費時系列'!E59)/'1観光消費時系列'!E59*100,1)</f>
        <v>-5.9</v>
      </c>
      <c r="F59" s="424">
        <f>ROUND(('1観光消費時系列'!G59-'1観光消費時系列'!F59)/'1観光消費時系列'!F59*100,1)</f>
        <v>-4.2</v>
      </c>
      <c r="G59" s="424">
        <f>ROUND(('1観光消費時系列'!H59-'1観光消費時系列'!G59)/'1観光消費時系列'!G59*100,1)</f>
        <v>9.6</v>
      </c>
      <c r="H59" s="424">
        <f>ROUND(('1観光消費時系列'!I59-'1観光消費時系列'!H59)/'1観光消費時系列'!H59*100,1)</f>
        <v>9.1</v>
      </c>
      <c r="I59" s="232">
        <f>ROUND(('1観光消費時系列'!J59-'1観光消費時系列'!I59)/'1観光消費時系列'!I59*100,1)</f>
        <v>5.2</v>
      </c>
      <c r="J59" s="232">
        <f>ROUND(('1観光消費時系列'!K59-'1観光消費時系列'!J59)/'1観光消費時系列'!J59*100,1)</f>
        <v>-4.8</v>
      </c>
      <c r="K59" s="232">
        <f>ROUND(('1観光消費時系列'!L59-'1観光消費時系列'!K59)/'1観光消費時系列'!K59*100,1)</f>
        <v>15.1</v>
      </c>
      <c r="L59" s="232">
        <f>ROUND(('1観光消費時系列'!M59-'1観光消費時系列'!L59)/'1観光消費時系列'!L59*100,1)</f>
        <v>-16.100000000000001</v>
      </c>
    </row>
    <row r="60" spans="1:12" x14ac:dyDescent="0.2">
      <c r="A60" s="235">
        <v>221</v>
      </c>
      <c r="B60" s="229" t="s">
        <v>573</v>
      </c>
      <c r="C60" s="438">
        <f>ROUND(('1観光消費時系列'!D60-'1観光消費時系列'!C60)/'1観光消費時系列'!C60*100,1)</f>
        <v>-0.8</v>
      </c>
      <c r="D60" s="424">
        <f>ROUND(('1観光消費時系列'!E60-'1観光消費時系列'!D60)/'1観光消費時系列'!D60*100,1)</f>
        <v>0.8</v>
      </c>
      <c r="E60" s="424">
        <f>ROUND(('1観光消費時系列'!F60-'1観光消費時系列'!E60)/'1観光消費時系列'!E60*100,1)</f>
        <v>-6.7</v>
      </c>
      <c r="F60" s="424">
        <f>ROUND(('1観光消費時系列'!G60-'1観光消費時系列'!F60)/'1観光消費時系列'!F60*100,1)</f>
        <v>-2.1</v>
      </c>
      <c r="G60" s="424">
        <f>ROUND(('1観光消費時系列'!H60-'1観光消費時系列'!G60)/'1観光消費時系列'!G60*100,1)</f>
        <v>8.5</v>
      </c>
      <c r="H60" s="424">
        <f>ROUND(('1観光消費時系列'!I60-'1観光消費時系列'!H60)/'1観光消費時系列'!H60*100,1)</f>
        <v>10.7</v>
      </c>
      <c r="I60" s="232">
        <f>ROUND(('1観光消費時系列'!J60-'1観光消費時系列'!I60)/'1観光消費時系列'!I60*100,1)</f>
        <v>4.3</v>
      </c>
      <c r="J60" s="232">
        <f>ROUND(('1観光消費時系列'!K60-'1観光消費時系列'!J60)/'1観光消費時系列'!J60*100,1)</f>
        <v>-7.6</v>
      </c>
      <c r="K60" s="232">
        <f>ROUND(('1観光消費時系列'!L60-'1観光消費時系列'!K60)/'1観光消費時系列'!K60*100,1)</f>
        <v>22.9</v>
      </c>
      <c r="L60" s="232">
        <f>ROUND(('1観光消費時系列'!M60-'1観光消費時系列'!L60)/'1観光消費時系列'!L60*100,1)</f>
        <v>-14.8</v>
      </c>
    </row>
    <row r="61" spans="1:12" x14ac:dyDescent="0.2">
      <c r="A61" s="235">
        <v>223</v>
      </c>
      <c r="B61" s="229" t="s">
        <v>5</v>
      </c>
      <c r="C61" s="438">
        <f>ROUND(('1観光消費時系列'!D61-'1観光消費時系列'!C61)/'1観光消費時系列'!C61*100,1)</f>
        <v>-2.8</v>
      </c>
      <c r="D61" s="424">
        <f>ROUND(('1観光消費時系列'!E61-'1観光消費時系列'!D61)/'1観光消費時系列'!D61*100,1)</f>
        <v>10.4</v>
      </c>
      <c r="E61" s="424">
        <f>ROUND(('1観光消費時系列'!F61-'1観光消費時系列'!E61)/'1観光消費時系列'!E61*100,1)</f>
        <v>-5</v>
      </c>
      <c r="F61" s="424">
        <f>ROUND(('1観光消費時系列'!G61-'1観光消費時系列'!F61)/'1観光消費時系列'!F61*100,1)</f>
        <v>-6.6</v>
      </c>
      <c r="G61" s="424">
        <f>ROUND(('1観光消費時系列'!H61-'1観光消費時系列'!G61)/'1観光消費時系列'!G61*100,1)</f>
        <v>10.7</v>
      </c>
      <c r="H61" s="424">
        <f>ROUND(('1観光消費時系列'!I61-'1観光消費時系列'!H61)/'1観光消費時系列'!H61*100,1)</f>
        <v>7.3</v>
      </c>
      <c r="I61" s="232">
        <f>ROUND(('1観光消費時系列'!J61-'1観光消費時系列'!I61)/'1観光消費時系列'!I61*100,1)</f>
        <v>6.2</v>
      </c>
      <c r="J61" s="232">
        <f>ROUND(('1観光消費時系列'!K61-'1観光消費時系列'!J61)/'1観光消費時系列'!J61*100,1)</f>
        <v>-1.6</v>
      </c>
      <c r="K61" s="232">
        <f>ROUND(('1観光消費時系列'!L61-'1観光消費時系列'!K61)/'1観光消費時系列'!K61*100,1)</f>
        <v>6.7</v>
      </c>
      <c r="L61" s="232">
        <f>ROUND(('1観光消費時系列'!M61-'1観光消費時系列'!L61)/'1観光消費時系列'!L61*100,1)</f>
        <v>-17.8</v>
      </c>
    </row>
    <row r="62" spans="1:12" x14ac:dyDescent="0.2">
      <c r="A62" s="238"/>
      <c r="B62" s="229" t="s">
        <v>321</v>
      </c>
      <c r="C62" s="438">
        <f>ROUND(('1観光消費時系列'!D62-'1観光消費時系列'!C62)/'1観光消費時系列'!C62*100,1)</f>
        <v>-6.4</v>
      </c>
      <c r="D62" s="424">
        <f>ROUND(('1観光消費時系列'!E62-'1観光消費時系列'!D62)/'1観光消費時系列'!D62*100,1)</f>
        <v>15.2</v>
      </c>
      <c r="E62" s="424">
        <f>ROUND(('1観光消費時系列'!F62-'1観光消費時系列'!E62)/'1観光消費時系列'!E62*100,1)</f>
        <v>-2.5</v>
      </c>
      <c r="F62" s="424">
        <f>ROUND(('1観光消費時系列'!G62-'1観光消費時系列'!F62)/'1観光消費時系列'!F62*100,1)</f>
        <v>5.2</v>
      </c>
      <c r="G62" s="424">
        <f>ROUND(('1観光消費時系列'!H62-'1観光消費時系列'!G62)/'1観光消費時系列'!G62*100,1)</f>
        <v>13.6</v>
      </c>
      <c r="H62" s="424">
        <f>ROUND(('1観光消費時系列'!I62-'1観光消費時系列'!H62)/'1観光消費時系列'!H62*100,1)</f>
        <v>0.4</v>
      </c>
      <c r="I62" s="232">
        <f>ROUND(('1観光消費時系列'!J62-'1観光消費時系列'!I62)/'1観光消費時系列'!I62*100,1)</f>
        <v>3.2</v>
      </c>
      <c r="J62" s="232">
        <f>ROUND(('1観光消費時系列'!K62-'1観光消費時系列'!J62)/'1観光消費時系列'!J62*100,1)</f>
        <v>-8.6</v>
      </c>
      <c r="K62" s="232">
        <f>ROUND(('1観光消費時系列'!L62-'1観光消費時系列'!K62)/'1観光消費時系列'!K62*100,1)</f>
        <v>8.8000000000000007</v>
      </c>
      <c r="L62" s="232">
        <f>ROUND(('1観光消費時系列'!M62-'1観光消費時系列'!L62)/'1観光消費時系列'!L62*100,1)</f>
        <v>-25</v>
      </c>
    </row>
    <row r="63" spans="1:12" x14ac:dyDescent="0.2">
      <c r="A63" s="235">
        <v>205</v>
      </c>
      <c r="B63" s="229" t="s">
        <v>196</v>
      </c>
      <c r="C63" s="438">
        <f>ROUND(('1観光消費時系列'!D63-'1観光消費時系列'!C63)/'1観光消費時系列'!C63*100,1)</f>
        <v>-1.1000000000000001</v>
      </c>
      <c r="D63" s="424">
        <f>ROUND(('1観光消費時系列'!E63-'1観光消費時系列'!D63)/'1観光消費時系列'!D63*100,1)</f>
        <v>17.100000000000001</v>
      </c>
      <c r="E63" s="424">
        <f>ROUND(('1観光消費時系列'!F63-'1観光消費時系列'!E63)/'1観光消費時系列'!E63*100,1)</f>
        <v>-4.3</v>
      </c>
      <c r="F63" s="424">
        <f>ROUND(('1観光消費時系列'!G63-'1観光消費時系列'!F63)/'1観光消費時系列'!F63*100,1)</f>
        <v>1.6</v>
      </c>
      <c r="G63" s="424">
        <f>ROUND(('1観光消費時系列'!H63-'1観光消費時系列'!G63)/'1観光消費時系列'!G63*100,1)</f>
        <v>12.6</v>
      </c>
      <c r="H63" s="424">
        <f>ROUND(('1観光消費時系列'!I63-'1観光消費時系列'!H63)/'1観光消費時系列'!H63*100,1)</f>
        <v>1.7</v>
      </c>
      <c r="I63" s="232">
        <f>ROUND(('1観光消費時系列'!J63-'1観光消費時系列'!I63)/'1観光消費時系列'!I63*100,1)</f>
        <v>7.1</v>
      </c>
      <c r="J63" s="232">
        <f>ROUND(('1観光消費時系列'!K63-'1観光消費時系列'!J63)/'1観光消費時系列'!J63*100,1)</f>
        <v>-5.8</v>
      </c>
      <c r="K63" s="232">
        <f>ROUND(('1観光消費時系列'!L63-'1観光消費時系列'!K63)/'1観光消費時系列'!K63*100,1)</f>
        <v>13.1</v>
      </c>
      <c r="L63" s="232">
        <f>ROUND(('1観光消費時系列'!M63-'1観光消費時系列'!L63)/'1観光消費時系列'!L63*100,1)</f>
        <v>-21.8</v>
      </c>
    </row>
    <row r="64" spans="1:12" x14ac:dyDescent="0.2">
      <c r="A64" s="235">
        <v>224</v>
      </c>
      <c r="B64" s="229" t="s">
        <v>3</v>
      </c>
      <c r="C64" s="438">
        <f>ROUND(('1観光消費時系列'!D64-'1観光消費時系列'!C64)/'1観光消費時系列'!C64*100,1)</f>
        <v>-5.7</v>
      </c>
      <c r="D64" s="424">
        <f>ROUND(('1観光消費時系列'!E64-'1観光消費時系列'!D64)/'1観光消費時系列'!D64*100,1)</f>
        <v>16.5</v>
      </c>
      <c r="E64" s="424">
        <f>ROUND(('1観光消費時系列'!F64-'1観光消費時系列'!E64)/'1観光消費時系列'!E64*100,1)</f>
        <v>-0.9</v>
      </c>
      <c r="F64" s="424">
        <f>ROUND(('1観光消費時系列'!G64-'1観光消費時系列'!F64)/'1観光消費時系列'!F64*100,1)</f>
        <v>-17.100000000000001</v>
      </c>
      <c r="G64" s="424">
        <f>ROUND(('1観光消費時系列'!H64-'1観光消費時系列'!G64)/'1観光消費時系列'!G64*100,1)</f>
        <v>12.5</v>
      </c>
      <c r="H64" s="424">
        <f>ROUND(('1観光消費時系列'!I64-'1観光消費時系列'!H64)/'1観光消費時系列'!H64*100,1)</f>
        <v>6.2</v>
      </c>
      <c r="I64" s="232">
        <f>ROUND(('1観光消費時系列'!J64-'1観光消費時系列'!I64)/'1観光消費時系列'!I64*100,1)</f>
        <v>-2</v>
      </c>
      <c r="J64" s="232">
        <f>ROUND(('1観光消費時系列'!K64-'1観光消費時系列'!J64)/'1観光消費時系列'!J64*100,1)</f>
        <v>-11.9</v>
      </c>
      <c r="K64" s="232">
        <f>ROUND(('1観光消費時系列'!L64-'1観光消費時系列'!K64)/'1観光消費時系列'!K64*100,1)</f>
        <v>9.8000000000000007</v>
      </c>
      <c r="L64" s="232">
        <f>ROUND(('1観光消費時系列'!M64-'1観光消費時系列'!L64)/'1観光消費時系列'!L64*100,1)</f>
        <v>-35.799999999999997</v>
      </c>
    </row>
    <row r="65" spans="1:12" x14ac:dyDescent="0.2">
      <c r="A65" s="239">
        <v>226</v>
      </c>
      <c r="B65" s="230" t="s">
        <v>1</v>
      </c>
      <c r="C65" s="439">
        <f>ROUND(('1観光消費時系列'!D65-'1観光消費時系列'!C65)/'1観光消費時系列'!C65*100,1)</f>
        <v>-9.1</v>
      </c>
      <c r="D65" s="425">
        <f>ROUND(('1観光消費時系列'!E65-'1観光消費時系列'!D65)/'1観光消費時系列'!D65*100,1)</f>
        <v>13.4</v>
      </c>
      <c r="E65" s="425">
        <f>ROUND(('1観光消費時系列'!F65-'1観光消費時系列'!E65)/'1観光消費時系列'!E65*100,1)</f>
        <v>-2.9</v>
      </c>
      <c r="F65" s="425">
        <f>ROUND(('1観光消費時系列'!G65-'1観光消費時系列'!F65)/'1観光消費時系列'!F65*100,1)</f>
        <v>22.6</v>
      </c>
      <c r="G65" s="425">
        <f>ROUND(('1観光消費時系列'!H65-'1観光消費時系列'!G65)/'1観光消費時系列'!G65*100,1)</f>
        <v>14.6</v>
      </c>
      <c r="H65" s="425">
        <f>ROUND(('1観光消費時系列'!I65-'1観光消費時系列'!H65)/'1観光消費時系列'!H65*100,1)</f>
        <v>-2.8</v>
      </c>
      <c r="I65" s="233">
        <f>ROUND(('1観光消費時系列'!J65-'1観光消費時系列'!I65)/'1観光消費時系列'!I65*100,1)</f>
        <v>4.2</v>
      </c>
      <c r="J65" s="233">
        <f>ROUND(('1観光消費時系列'!K65-'1観光消費時系列'!J65)/'1観光消費時系列'!J65*100,1)</f>
        <v>-8.1</v>
      </c>
      <c r="K65" s="233">
        <f>ROUND(('1観光消費時系列'!L65-'1観光消費時系列'!K65)/'1観光消費時系列'!K65*100,1)</f>
        <v>6.5</v>
      </c>
      <c r="L65" s="233">
        <f>ROUND(('1観光消費時系列'!M65-'1観光消費時系列'!L65)/'1観光消費時系列'!L65*100,1)</f>
        <v>-21.3</v>
      </c>
    </row>
    <row r="66" spans="1:12" x14ac:dyDescent="0.2">
      <c r="A66" s="180" t="s">
        <v>679</v>
      </c>
      <c r="B66" s="247"/>
      <c r="C66" s="247"/>
      <c r="D66" s="247"/>
      <c r="E66" s="247"/>
      <c r="F66" s="247"/>
      <c r="G66" s="247"/>
      <c r="H66" s="247"/>
      <c r="I66" s="247"/>
      <c r="J66" s="247"/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M66"/>
  <sheetViews>
    <sheetView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K56" sqref="K56"/>
    </sheetView>
  </sheetViews>
  <sheetFormatPr defaultColWidth="9" defaultRowHeight="13" x14ac:dyDescent="0.2"/>
  <cols>
    <col min="1" max="1" width="5.26953125" style="178" customWidth="1"/>
    <col min="2" max="2" width="13.453125" style="178" customWidth="1"/>
    <col min="3" max="9" width="11" style="178" customWidth="1"/>
    <col min="10" max="11" width="10.453125" style="178" customWidth="1"/>
    <col min="12" max="12" width="10.6328125" style="178" customWidth="1"/>
    <col min="13" max="13" width="10.7265625" style="178" customWidth="1"/>
    <col min="14" max="16384" width="9" style="178"/>
  </cols>
  <sheetData>
    <row r="1" spans="1:13" x14ac:dyDescent="0.2">
      <c r="A1" s="181" t="s">
        <v>655</v>
      </c>
      <c r="B1" s="180"/>
      <c r="C1" s="180"/>
      <c r="D1" s="180"/>
      <c r="E1" s="180"/>
      <c r="F1" s="554" t="str">
        <f>'1観光消費時系列'!F1</f>
        <v>2021.9.6</v>
      </c>
      <c r="G1" s="180"/>
      <c r="I1" s="257" t="s">
        <v>212</v>
      </c>
      <c r="J1" s="184" t="s">
        <v>334</v>
      </c>
      <c r="K1" s="184"/>
    </row>
    <row r="2" spans="1:13" x14ac:dyDescent="0.2">
      <c r="A2" s="742" t="s">
        <v>364</v>
      </c>
      <c r="B2" s="750"/>
      <c r="C2" s="252"/>
      <c r="D2" s="182"/>
      <c r="E2" s="182"/>
      <c r="F2" s="182"/>
      <c r="G2" s="182"/>
      <c r="H2" s="182"/>
      <c r="I2" s="228" t="s">
        <v>363</v>
      </c>
      <c r="J2" s="440"/>
      <c r="K2" s="440"/>
      <c r="L2" s="501"/>
      <c r="M2" s="501"/>
    </row>
    <row r="3" spans="1:13" x14ac:dyDescent="0.2">
      <c r="A3" s="744"/>
      <c r="B3" s="751"/>
      <c r="C3" s="231" t="s">
        <v>69</v>
      </c>
      <c r="D3" s="179" t="s">
        <v>70</v>
      </c>
      <c r="E3" s="179" t="s">
        <v>67</v>
      </c>
      <c r="F3" s="179" t="s">
        <v>61</v>
      </c>
      <c r="G3" s="179" t="s">
        <v>60</v>
      </c>
      <c r="H3" s="179" t="s">
        <v>59</v>
      </c>
      <c r="I3" s="110" t="s">
        <v>58</v>
      </c>
      <c r="J3" s="93" t="s">
        <v>478</v>
      </c>
      <c r="K3" s="93" t="s">
        <v>591</v>
      </c>
      <c r="L3" s="498" t="s">
        <v>592</v>
      </c>
      <c r="M3" s="705" t="s">
        <v>664</v>
      </c>
    </row>
    <row r="4" spans="1:13" x14ac:dyDescent="0.2">
      <c r="A4" s="234"/>
      <c r="B4" s="441" t="s">
        <v>312</v>
      </c>
      <c r="C4" s="442">
        <f>ROUND('1観光消費時系列'!C4/'1観光消費時系列'!C$4*100,1)</f>
        <v>100</v>
      </c>
      <c r="D4" s="426">
        <f>ROUND('1観光消費時系列'!D4/'1観光消費時系列'!D$4*100,1)</f>
        <v>100</v>
      </c>
      <c r="E4" s="426">
        <f>ROUND('1観光消費時系列'!E4/'1観光消費時系列'!E$4*100,1)</f>
        <v>100</v>
      </c>
      <c r="F4" s="426">
        <f>ROUND('1観光消費時系列'!F4/'1観光消費時系列'!F$4*100,1)</f>
        <v>100</v>
      </c>
      <c r="G4" s="426">
        <f>ROUND('1観光消費時系列'!G4/'1観光消費時系列'!G$4*100,1)</f>
        <v>100</v>
      </c>
      <c r="H4" s="426">
        <f>ROUND('1観光消費時系列'!H4/'1観光消費時系列'!H$4*100,1)</f>
        <v>100</v>
      </c>
      <c r="I4" s="426">
        <f>ROUND('1観光消費時系列'!I4/'1観光消費時系列'!I$4*100,1)</f>
        <v>100</v>
      </c>
      <c r="J4" s="240">
        <f>ROUND('1観光消費時系列'!J4/'1観光消費時系列'!J$4*100,1)</f>
        <v>100</v>
      </c>
      <c r="K4" s="240">
        <f>ROUND('1観光消費時系列'!K4/'1観光消費時系列'!K$4*100,1)</f>
        <v>100</v>
      </c>
      <c r="L4" s="240">
        <f>ROUND('1観光消費時系列'!L4/'1観光消費時系列'!L$4*100,1)</f>
        <v>100</v>
      </c>
      <c r="M4" s="240">
        <f>ROUND('1観光消費時系列'!M4/'1観光消費時系列'!M$4*100,1)</f>
        <v>100</v>
      </c>
    </row>
    <row r="5" spans="1:13" x14ac:dyDescent="0.2">
      <c r="A5" s="235"/>
      <c r="B5" s="422" t="s">
        <v>163</v>
      </c>
      <c r="C5" s="442">
        <f>ROUND('1観光消費時系列'!C5/'1観光消費時系列'!C$4*100,1)</f>
        <v>27.5</v>
      </c>
      <c r="D5" s="426">
        <f>ROUND('1観光消費時系列'!D5/'1観光消費時系列'!D$4*100,1)</f>
        <v>27.6</v>
      </c>
      <c r="E5" s="426">
        <f>ROUND('1観光消費時系列'!E5/'1観光消費時系列'!E$4*100,1)</f>
        <v>28.1</v>
      </c>
      <c r="F5" s="426">
        <f>ROUND('1観光消費時系列'!F5/'1観光消費時系列'!F$4*100,1)</f>
        <v>29.3</v>
      </c>
      <c r="G5" s="426">
        <f>ROUND('1観光消費時系列'!G5/'1観光消費時系列'!G$4*100,1)</f>
        <v>29</v>
      </c>
      <c r="H5" s="426">
        <f>ROUND('1観光消費時系列'!H5/'1観光消費時系列'!H$4*100,1)</f>
        <v>28.1</v>
      </c>
      <c r="I5" s="426">
        <f>ROUND('1観光消費時系列'!I5/'1観光消費時系列'!I$4*100,1)</f>
        <v>28.6</v>
      </c>
      <c r="J5" s="240">
        <f>ROUND('1観光消費時系列'!J5/'1観光消費時系列'!J$4*100,1)</f>
        <v>30.6</v>
      </c>
      <c r="K5" s="240">
        <f>ROUND('1観光消費時系列'!K5/'1観光消費時系列'!K$4*100,1)</f>
        <v>27.5</v>
      </c>
      <c r="L5" s="240">
        <f>ROUND('1観光消費時系列'!L5/'1観光消費時系列'!L$4*100,1)</f>
        <v>28.4</v>
      </c>
      <c r="M5" s="240">
        <f>ROUND('1観光消費時系列'!M5/'1観光消費時系列'!M$4*100,1)</f>
        <v>24.5</v>
      </c>
    </row>
    <row r="6" spans="1:13" x14ac:dyDescent="0.2">
      <c r="A6" s="236"/>
      <c r="B6" s="422" t="s">
        <v>313</v>
      </c>
      <c r="C6" s="442">
        <f>ROUND('1観光消費時系列'!C6/'1観光消費時系列'!C$4*100,1)</f>
        <v>10.199999999999999</v>
      </c>
      <c r="D6" s="426">
        <f>ROUND('1観光消費時系列'!D6/'1観光消費時系列'!D$4*100,1)</f>
        <v>9.9</v>
      </c>
      <c r="E6" s="426">
        <f>ROUND('1観光消費時系列'!E6/'1観光消費時系列'!E$4*100,1)</f>
        <v>9.6</v>
      </c>
      <c r="F6" s="426">
        <f>ROUND('1観光消費時系列'!F6/'1観光消費時系列'!F$4*100,1)</f>
        <v>9.6999999999999993</v>
      </c>
      <c r="G6" s="426">
        <f>ROUND('1観光消費時系列'!G6/'1観光消費時系列'!G$4*100,1)</f>
        <v>9.6</v>
      </c>
      <c r="H6" s="426">
        <f>ROUND('1観光消費時系列'!H6/'1観光消費時系列'!H$4*100,1)</f>
        <v>9.5</v>
      </c>
      <c r="I6" s="426">
        <f>ROUND('1観光消費時系列'!I6/'1観光消費時系列'!I$4*100,1)</f>
        <v>10</v>
      </c>
      <c r="J6" s="240">
        <f>ROUND('1観光消費時系列'!J6/'1観光消費時系列'!J$4*100,1)</f>
        <v>9.6</v>
      </c>
      <c r="K6" s="240">
        <f>ROUND('1観光消費時系列'!K6/'1観光消費時系列'!K$4*100,1)</f>
        <v>10.1</v>
      </c>
      <c r="L6" s="240">
        <f>ROUND('1観光消費時系列'!L6/'1観光消費時系列'!L$4*100,1)</f>
        <v>10.199999999999999</v>
      </c>
      <c r="M6" s="240">
        <f>ROUND('1観光消費時系列'!M6/'1観光消費時系列'!M$4*100,1)</f>
        <v>10.4</v>
      </c>
    </row>
    <row r="7" spans="1:13" x14ac:dyDescent="0.2">
      <c r="A7" s="236"/>
      <c r="B7" s="422" t="s">
        <v>314</v>
      </c>
      <c r="C7" s="442">
        <f>ROUND('1観光消費時系列'!C7/'1観光消費時系列'!C$4*100,1)</f>
        <v>11.6</v>
      </c>
      <c r="D7" s="426">
        <f>ROUND('1観光消費時系列'!D7/'1観光消費時系列'!D$4*100,1)</f>
        <v>11.5</v>
      </c>
      <c r="E7" s="426">
        <f>ROUND('1観光消費時系列'!E7/'1観光消費時系列'!E$4*100,1)</f>
        <v>11.1</v>
      </c>
      <c r="F7" s="426">
        <f>ROUND('1観光消費時系列'!F7/'1観光消費時系列'!F$4*100,1)</f>
        <v>10.6</v>
      </c>
      <c r="G7" s="426">
        <f>ROUND('1観光消費時系列'!G7/'1観光消費時系列'!G$4*100,1)</f>
        <v>10.5</v>
      </c>
      <c r="H7" s="426">
        <f>ROUND('1観光消費時系列'!H7/'1観光消費時系列'!H$4*100,1)</f>
        <v>10.5</v>
      </c>
      <c r="I7" s="426">
        <f>ROUND('1観光消費時系列'!I7/'1観光消費時系列'!I$4*100,1)</f>
        <v>10.6</v>
      </c>
      <c r="J7" s="240">
        <f>ROUND('1観光消費時系列'!J7/'1観光消費時系列'!J$4*100,1)</f>
        <v>10.5</v>
      </c>
      <c r="K7" s="240">
        <f>ROUND('1観光消費時系列'!K7/'1観光消費時系列'!K$4*100,1)</f>
        <v>12.4</v>
      </c>
      <c r="L7" s="240">
        <f>ROUND('1観光消費時系列'!L7/'1観光消費時系列'!L$4*100,1)</f>
        <v>11.8</v>
      </c>
      <c r="M7" s="240">
        <f>ROUND('1観光消費時系列'!M7/'1観光消費時系列'!M$4*100,1)</f>
        <v>13.6</v>
      </c>
    </row>
    <row r="8" spans="1:13" x14ac:dyDescent="0.2">
      <c r="A8" s="236"/>
      <c r="B8" s="422" t="s">
        <v>315</v>
      </c>
      <c r="C8" s="442">
        <f>ROUND('1観光消費時系列'!C8/'1観光消費時系列'!C$4*100,1)</f>
        <v>6.6</v>
      </c>
      <c r="D8" s="426">
        <f>ROUND('1観光消費時系列'!D8/'1観光消費時系列'!D$4*100,1)</f>
        <v>6.5</v>
      </c>
      <c r="E8" s="426">
        <f>ROUND('1観光消費時系列'!E8/'1観光消費時系列'!E$4*100,1)</f>
        <v>6.2</v>
      </c>
      <c r="F8" s="426">
        <f>ROUND('1観光消費時系列'!F8/'1観光消費時系列'!F$4*100,1)</f>
        <v>6</v>
      </c>
      <c r="G8" s="426">
        <f>ROUND('1観光消費時系列'!G8/'1観光消費時系列'!G$4*100,1)</f>
        <v>5.9</v>
      </c>
      <c r="H8" s="426">
        <f>ROUND('1観光消費時系列'!H8/'1観光消費時系列'!H$4*100,1)</f>
        <v>5.8</v>
      </c>
      <c r="I8" s="426">
        <f>ROUND('1観光消費時系列'!I8/'1観光消費時系列'!I$4*100,1)</f>
        <v>6.1</v>
      </c>
      <c r="J8" s="240">
        <f>ROUND('1観光消費時系列'!J8/'1観光消費時系列'!J$4*100,1)</f>
        <v>6.2</v>
      </c>
      <c r="K8" s="240">
        <f>ROUND('1観光消費時系列'!K8/'1観光消費時系列'!K$4*100,1)</f>
        <v>6.3</v>
      </c>
      <c r="L8" s="240">
        <f>ROUND('1観光消費時系列'!L8/'1観光消費時系列'!L$4*100,1)</f>
        <v>6.6</v>
      </c>
      <c r="M8" s="240">
        <f>ROUND('1観光消費時系列'!M8/'1観光消費時系列'!M$4*100,1)</f>
        <v>7.3</v>
      </c>
    </row>
    <row r="9" spans="1:13" x14ac:dyDescent="0.2">
      <c r="A9" s="236"/>
      <c r="B9" s="422" t="s">
        <v>316</v>
      </c>
      <c r="C9" s="442">
        <f>ROUND('1観光消費時系列'!C9/'1観光消費時系列'!C$4*100,1)</f>
        <v>11.7</v>
      </c>
      <c r="D9" s="426">
        <f>ROUND('1観光消費時系列'!D9/'1観光消費時系列'!D$4*100,1)</f>
        <v>11.5</v>
      </c>
      <c r="E9" s="426">
        <f>ROUND('1観光消費時系列'!E9/'1観光消費時系列'!E$4*100,1)</f>
        <v>11.4</v>
      </c>
      <c r="F9" s="426">
        <f>ROUND('1観光消費時系列'!F9/'1観光消費時系列'!F$4*100,1)</f>
        <v>11.2</v>
      </c>
      <c r="G9" s="426">
        <f>ROUND('1観光消費時系列'!G9/'1観光消費時系列'!G$4*100,1)</f>
        <v>11.2</v>
      </c>
      <c r="H9" s="426">
        <f>ROUND('1観光消費時系列'!H9/'1観光消費時系列'!H$4*100,1)</f>
        <v>10.6</v>
      </c>
      <c r="I9" s="426">
        <f>ROUND('1観光消費時系列'!I9/'1観光消費時系列'!I$4*100,1)</f>
        <v>10.4</v>
      </c>
      <c r="J9" s="240">
        <f>ROUND('1観光消費時系列'!J9/'1観光消費時系列'!J$4*100,1)</f>
        <v>10.1</v>
      </c>
      <c r="K9" s="240">
        <f>ROUND('1観光消費時系列'!K9/'1観光消費時系列'!K$4*100,1)</f>
        <v>10.7</v>
      </c>
      <c r="L9" s="240">
        <f>ROUND('1観光消費時系列'!L9/'1観光消費時系列'!L$4*100,1)</f>
        <v>10.4</v>
      </c>
      <c r="M9" s="240">
        <f>ROUND('1観光消費時系列'!M9/'1観光消費時系列'!M$4*100,1)</f>
        <v>11</v>
      </c>
    </row>
    <row r="10" spans="1:13" x14ac:dyDescent="0.2">
      <c r="A10" s="236"/>
      <c r="B10" s="422" t="s">
        <v>317</v>
      </c>
      <c r="C10" s="442">
        <f>ROUND('1観光消費時系列'!C10/'1観光消費時系列'!C$4*100,1)</f>
        <v>7.2</v>
      </c>
      <c r="D10" s="426">
        <f>ROUND('1観光消費時系列'!D10/'1観光消費時系列'!D$4*100,1)</f>
        <v>8.1999999999999993</v>
      </c>
      <c r="E10" s="426">
        <f>ROUND('1観光消費時系列'!E10/'1観光消費時系列'!E$4*100,1)</f>
        <v>7.2</v>
      </c>
      <c r="F10" s="426">
        <f>ROUND('1観光消費時系列'!F10/'1観光消費時系列'!F$4*100,1)</f>
        <v>7.5</v>
      </c>
      <c r="G10" s="426">
        <f>ROUND('1観光消費時系列'!G10/'1観光消費時系列'!G$4*100,1)</f>
        <v>7.6</v>
      </c>
      <c r="H10" s="426">
        <f>ROUND('1観光消費時系列'!H10/'1観光消費時系列'!H$4*100,1)</f>
        <v>10.3</v>
      </c>
      <c r="I10" s="426">
        <f>ROUND('1観光消費時系列'!I10/'1観光消費時系列'!I$4*100,1)</f>
        <v>9.1</v>
      </c>
      <c r="J10" s="240">
        <f>ROUND('1観光消費時系列'!J10/'1観光消費時系列'!J$4*100,1)</f>
        <v>8.3000000000000007</v>
      </c>
      <c r="K10" s="240">
        <f>ROUND('1観光消費時系列'!K10/'1観光消費時系列'!K$4*100,1)</f>
        <v>8.4</v>
      </c>
      <c r="L10" s="240">
        <f>ROUND('1観光消費時系列'!L10/'1観光消費時系列'!L$4*100,1)</f>
        <v>7.9</v>
      </c>
      <c r="M10" s="240">
        <f>ROUND('1観光消費時系列'!M10/'1観光消費時系列'!M$4*100,1)</f>
        <v>6.7</v>
      </c>
    </row>
    <row r="11" spans="1:13" x14ac:dyDescent="0.2">
      <c r="A11" s="236"/>
      <c r="B11" s="422" t="s">
        <v>318</v>
      </c>
      <c r="C11" s="442">
        <f>ROUND('1観光消費時系列'!C11/'1観光消費時系列'!C$4*100,1)</f>
        <v>4.8</v>
      </c>
      <c r="D11" s="426">
        <f>ROUND('1観光消費時系列'!D11/'1観光消費時系列'!D$4*100,1)</f>
        <v>4.8</v>
      </c>
      <c r="E11" s="426">
        <f>ROUND('1観光消費時系列'!E11/'1観光消費時系列'!E$4*100,1)</f>
        <v>4.8</v>
      </c>
      <c r="F11" s="426">
        <f>ROUND('1観光消費時系列'!F11/'1観光消費時系列'!F$4*100,1)</f>
        <v>4.5999999999999996</v>
      </c>
      <c r="G11" s="426">
        <f>ROUND('1観光消費時系列'!G11/'1観光消費時系列'!G$4*100,1)</f>
        <v>4.5999999999999996</v>
      </c>
      <c r="H11" s="426">
        <f>ROUND('1観光消費時系列'!H11/'1観光消費時系列'!H$4*100,1)</f>
        <v>4.4000000000000004</v>
      </c>
      <c r="I11" s="426">
        <f>ROUND('1観光消費時系列'!I11/'1観光消費時系列'!I$4*100,1)</f>
        <v>4.5</v>
      </c>
      <c r="J11" s="240">
        <f>ROUND('1観光消費時系列'!J11/'1観光消費時系列'!J$4*100,1)</f>
        <v>4.4000000000000004</v>
      </c>
      <c r="K11" s="240">
        <f>ROUND('1観光消費時系列'!K11/'1観光消費時系列'!K$4*100,1)</f>
        <v>4.2</v>
      </c>
      <c r="L11" s="240">
        <f>ROUND('1観光消費時系列'!L11/'1観光消費時系列'!L$4*100,1)</f>
        <v>4.3</v>
      </c>
      <c r="M11" s="240">
        <f>ROUND('1観光消費時系列'!M11/'1観光消費時系列'!M$4*100,1)</f>
        <v>4.5</v>
      </c>
    </row>
    <row r="12" spans="1:13" x14ac:dyDescent="0.2">
      <c r="A12" s="236"/>
      <c r="B12" s="422" t="s">
        <v>319</v>
      </c>
      <c r="C12" s="442">
        <f>ROUND('1観光消費時系列'!C12/'1観光消費時系列'!C$4*100,1)</f>
        <v>8.4</v>
      </c>
      <c r="D12" s="426">
        <f>ROUND('1観光消費時系列'!D12/'1観光消費時系列'!D$4*100,1)</f>
        <v>8.3000000000000007</v>
      </c>
      <c r="E12" s="426">
        <f>ROUND('1観光消費時系列'!E12/'1観光消費時系列'!E$4*100,1)</f>
        <v>9.1</v>
      </c>
      <c r="F12" s="426">
        <f>ROUND('1観光消費時系列'!F12/'1観光消費時系列'!F$4*100,1)</f>
        <v>9.3000000000000007</v>
      </c>
      <c r="G12" s="426">
        <f>ROUND('1観光消費時系列'!G12/'1観光消費時系列'!G$4*100,1)</f>
        <v>9.5</v>
      </c>
      <c r="H12" s="426">
        <f>ROUND('1観光消費時系列'!H12/'1観光消費時系列'!H$4*100,1)</f>
        <v>8.5</v>
      </c>
      <c r="I12" s="426">
        <f>ROUND('1観光消費時系列'!I12/'1観光消費時系列'!I$4*100,1)</f>
        <v>8.5</v>
      </c>
      <c r="J12" s="240">
        <f>ROUND('1観光消費時系列'!J12/'1観光消費時系列'!J$4*100,1)</f>
        <v>8.3000000000000007</v>
      </c>
      <c r="K12" s="240">
        <f>ROUND('1観光消費時系列'!K12/'1観光消費時系列'!K$4*100,1)</f>
        <v>8.4</v>
      </c>
      <c r="L12" s="240">
        <f>ROUND('1観光消費時系列'!L12/'1観光消費時系列'!L$4*100,1)</f>
        <v>8.3000000000000007</v>
      </c>
      <c r="M12" s="240">
        <f>ROUND('1観光消費時系列'!M12/'1観光消費時系列'!M$4*100,1)</f>
        <v>8.3000000000000007</v>
      </c>
    </row>
    <row r="13" spans="1:13" x14ac:dyDescent="0.2">
      <c r="A13" s="236"/>
      <c r="B13" s="422" t="s">
        <v>320</v>
      </c>
      <c r="C13" s="442">
        <f>ROUND('1観光消費時系列'!C13/'1観光消費時系列'!C$4*100,1)</f>
        <v>3.1</v>
      </c>
      <c r="D13" s="426">
        <f>ROUND('1観光消費時系列'!D13/'1観光消費時系列'!D$4*100,1)</f>
        <v>3.1</v>
      </c>
      <c r="E13" s="426">
        <f>ROUND('1観光消費時系列'!E13/'1観光消費時系列'!E$4*100,1)</f>
        <v>3.1</v>
      </c>
      <c r="F13" s="426">
        <f>ROUND('1観光消費時系列'!F13/'1観光消費時系列'!F$4*100,1)</f>
        <v>2.8</v>
      </c>
      <c r="G13" s="426">
        <f>ROUND('1観光消費時系列'!G13/'1観光消費時系列'!G$4*100,1)</f>
        <v>2.7</v>
      </c>
      <c r="H13" s="426">
        <f>ROUND('1観光消費時系列'!H13/'1観光消費時系列'!H$4*100,1)</f>
        <v>2.7</v>
      </c>
      <c r="I13" s="426">
        <f>ROUND('1観光消費時系列'!I13/'1観光消費時系列'!I$4*100,1)</f>
        <v>2.9</v>
      </c>
      <c r="J13" s="240">
        <f>ROUND('1観光消費時系列'!J13/'1観光消費時系列'!J$4*100,1)</f>
        <v>2.9</v>
      </c>
      <c r="K13" s="240">
        <f>ROUND('1観光消費時系列'!K13/'1観光消費時系列'!K$4*100,1)</f>
        <v>2.9</v>
      </c>
      <c r="L13" s="240">
        <f>ROUND('1観光消費時系列'!L13/'1観光消費時系列'!L$4*100,1)</f>
        <v>3.2</v>
      </c>
      <c r="M13" s="240">
        <f>ROUND('1観光消費時系列'!M13/'1観光消費時系列'!M$4*100,1)</f>
        <v>3.8</v>
      </c>
    </row>
    <row r="14" spans="1:13" x14ac:dyDescent="0.2">
      <c r="A14" s="236"/>
      <c r="B14" s="422" t="s">
        <v>321</v>
      </c>
      <c r="C14" s="442">
        <f>ROUND('1観光消費時系列'!C14/'1観光消費時系列'!C$4*100,1)</f>
        <v>8.8000000000000007</v>
      </c>
      <c r="D14" s="426">
        <f>ROUND('1観光消費時系列'!D14/'1観光消費時系列'!D$4*100,1)</f>
        <v>8.5</v>
      </c>
      <c r="E14" s="426">
        <f>ROUND('1観光消費時系列'!E14/'1観光消費時系列'!E$4*100,1)</f>
        <v>9.3000000000000007</v>
      </c>
      <c r="F14" s="426">
        <f>ROUND('1観光消費時系列'!F14/'1観光消費時系列'!F$4*100,1)</f>
        <v>8.8000000000000007</v>
      </c>
      <c r="G14" s="426">
        <f>ROUND('1観光消費時系列'!G14/'1観光消費時系列'!G$4*100,1)</f>
        <v>9.3000000000000007</v>
      </c>
      <c r="H14" s="426">
        <f>ROUND('1観光消費時系列'!H14/'1観光消費時系列'!H$4*100,1)</f>
        <v>9.5</v>
      </c>
      <c r="I14" s="426">
        <f>ROUND('1観光消費時系列'!I14/'1観光消費時系列'!I$4*100,1)</f>
        <v>9.3000000000000007</v>
      </c>
      <c r="J14" s="240">
        <f>ROUND('1観光消費時系列'!J14/'1観光消費時系列'!J$4*100,1)</f>
        <v>9.1999999999999993</v>
      </c>
      <c r="K14" s="240">
        <f>ROUND('1観光消費時系列'!K14/'1観光消費時系列'!K$4*100,1)</f>
        <v>9</v>
      </c>
      <c r="L14" s="240">
        <f>ROUND('1観光消費時系列'!L14/'1観光消費時系列'!L$4*100,1)</f>
        <v>9.1</v>
      </c>
      <c r="M14" s="240">
        <f>ROUND('1観光消費時系列'!M14/'1観光消費時系列'!M$4*100,1)</f>
        <v>9.9</v>
      </c>
    </row>
    <row r="15" spans="1:13" x14ac:dyDescent="0.2">
      <c r="A15" s="236"/>
      <c r="B15" s="422"/>
      <c r="C15" s="442"/>
      <c r="D15" s="426"/>
      <c r="E15" s="426"/>
      <c r="F15" s="426"/>
      <c r="G15" s="426"/>
      <c r="H15" s="426"/>
      <c r="I15" s="426"/>
      <c r="J15" s="240"/>
      <c r="K15" s="240"/>
      <c r="L15" s="240"/>
      <c r="M15" s="240"/>
    </row>
    <row r="16" spans="1:13" x14ac:dyDescent="0.2">
      <c r="A16" s="237">
        <v>100</v>
      </c>
      <c r="B16" s="422" t="s">
        <v>163</v>
      </c>
      <c r="C16" s="442">
        <f>ROUND('1観光消費時系列'!C16/'1観光消費時系列'!C$4*100,1)</f>
        <v>27.5</v>
      </c>
      <c r="D16" s="426">
        <f>ROUND('1観光消費時系列'!D16/'1観光消費時系列'!D$4*100,1)</f>
        <v>27.6</v>
      </c>
      <c r="E16" s="426">
        <f>ROUND('1観光消費時系列'!E16/'1観光消費時系列'!E$4*100,1)</f>
        <v>28.1</v>
      </c>
      <c r="F16" s="426">
        <f>ROUND('1観光消費時系列'!F16/'1観光消費時系列'!F$4*100,1)</f>
        <v>29.3</v>
      </c>
      <c r="G16" s="426">
        <f>ROUND('1観光消費時系列'!G16/'1観光消費時系列'!G$4*100,1)</f>
        <v>29</v>
      </c>
      <c r="H16" s="426">
        <f>ROUND('1観光消費時系列'!H16/'1観光消費時系列'!H$4*100,1)</f>
        <v>28.1</v>
      </c>
      <c r="I16" s="426">
        <f>ROUND('1観光消費時系列'!I16/'1観光消費時系列'!I$4*100,1)</f>
        <v>28.6</v>
      </c>
      <c r="J16" s="240">
        <f>ROUND('1観光消費時系列'!J16/'1観光消費時系列'!J$4*100,1)</f>
        <v>30.6</v>
      </c>
      <c r="K16" s="240">
        <f>ROUND('1観光消費時系列'!K16/'1観光消費時系列'!K$4*100,1)</f>
        <v>27.5</v>
      </c>
      <c r="L16" s="240">
        <f>ROUND('1観光消費時系列'!L16/'1観光消費時系列'!L$4*100,1)</f>
        <v>28.4</v>
      </c>
      <c r="M16" s="240">
        <f>ROUND('1観光消費時系列'!M16/'1観光消費時系列'!M$4*100,1)</f>
        <v>24.5</v>
      </c>
    </row>
    <row r="17" spans="1:13" x14ac:dyDescent="0.2">
      <c r="A17" s="238"/>
      <c r="B17" s="422" t="s">
        <v>322</v>
      </c>
      <c r="C17" s="442">
        <f>ROUND('1観光消費時系列'!C17/'1観光消費時系列'!C$4*100,1)</f>
        <v>10.199999999999999</v>
      </c>
      <c r="D17" s="426">
        <f>ROUND('1観光消費時系列'!D17/'1観光消費時系列'!D$4*100,1)</f>
        <v>9.9</v>
      </c>
      <c r="E17" s="426">
        <f>ROUND('1観光消費時系列'!E17/'1観光消費時系列'!E$4*100,1)</f>
        <v>9.6</v>
      </c>
      <c r="F17" s="426">
        <f>ROUND('1観光消費時系列'!F17/'1観光消費時系列'!F$4*100,1)</f>
        <v>9.6999999999999993</v>
      </c>
      <c r="G17" s="426">
        <f>ROUND('1観光消費時系列'!G17/'1観光消費時系列'!G$4*100,1)</f>
        <v>9.6</v>
      </c>
      <c r="H17" s="426">
        <f>ROUND('1観光消費時系列'!H17/'1観光消費時系列'!H$4*100,1)</f>
        <v>9.5</v>
      </c>
      <c r="I17" s="426">
        <f>ROUND('1観光消費時系列'!I17/'1観光消費時系列'!I$4*100,1)</f>
        <v>10</v>
      </c>
      <c r="J17" s="240">
        <f>ROUND('1観光消費時系列'!J17/'1観光消費時系列'!J$4*100,1)</f>
        <v>9.6</v>
      </c>
      <c r="K17" s="240">
        <f>ROUND('1観光消費時系列'!K17/'1観光消費時系列'!K$4*100,1)</f>
        <v>10.1</v>
      </c>
      <c r="L17" s="240">
        <f>ROUND('1観光消費時系列'!L17/'1観光消費時系列'!L$4*100,1)</f>
        <v>10.199999999999999</v>
      </c>
      <c r="M17" s="240">
        <f>ROUND('1観光消費時系列'!M17/'1観光消費時系列'!M$4*100,1)</f>
        <v>10.4</v>
      </c>
    </row>
    <row r="18" spans="1:13" x14ac:dyDescent="0.2">
      <c r="A18" s="235">
        <v>202</v>
      </c>
      <c r="B18" s="422" t="s">
        <v>164</v>
      </c>
      <c r="C18" s="442">
        <f>ROUND('1観光消費時系列'!C18/'1観光消費時系列'!C$4*100,1)</f>
        <v>1.7</v>
      </c>
      <c r="D18" s="426">
        <f>ROUND('1観光消費時系列'!D18/'1観光消費時系列'!D$4*100,1)</f>
        <v>1.8</v>
      </c>
      <c r="E18" s="426">
        <f>ROUND('1観光消費時系列'!E18/'1観光消費時系列'!E$4*100,1)</f>
        <v>1.8</v>
      </c>
      <c r="F18" s="426">
        <f>ROUND('1観光消費時系列'!F18/'1観光消費時系列'!F$4*100,1)</f>
        <v>1.9</v>
      </c>
      <c r="G18" s="426">
        <f>ROUND('1観光消費時系列'!G18/'1観光消費時系列'!G$4*100,1)</f>
        <v>1.9</v>
      </c>
      <c r="H18" s="426">
        <f>ROUND('1観光消費時系列'!H18/'1観光消費時系列'!H$4*100,1)</f>
        <v>2</v>
      </c>
      <c r="I18" s="426">
        <f>ROUND('1観光消費時系列'!I18/'1観光消費時系列'!I$4*100,1)</f>
        <v>2.2000000000000002</v>
      </c>
      <c r="J18" s="240">
        <f>ROUND('1観光消費時系列'!J18/'1観光消費時系列'!J$4*100,1)</f>
        <v>2</v>
      </c>
      <c r="K18" s="240">
        <f>ROUND('1観光消費時系列'!K18/'1観光消費時系列'!K$4*100,1)</f>
        <v>2.2000000000000002</v>
      </c>
      <c r="L18" s="240">
        <f>ROUND('1観光消費時系列'!L18/'1観光消費時系列'!L$4*100,1)</f>
        <v>2.4</v>
      </c>
      <c r="M18" s="240">
        <f>ROUND('1観光消費時系列'!M18/'1観光消費時系列'!M$4*100,1)</f>
        <v>2.6</v>
      </c>
    </row>
    <row r="19" spans="1:13" x14ac:dyDescent="0.2">
      <c r="A19" s="235">
        <v>204</v>
      </c>
      <c r="B19" s="422" t="s">
        <v>165</v>
      </c>
      <c r="C19" s="442">
        <f>ROUND('1観光消費時系列'!C19/'1観光消費時系列'!C$4*100,1)</f>
        <v>8.3000000000000007</v>
      </c>
      <c r="D19" s="426">
        <f>ROUND('1観光消費時系列'!D19/'1観光消費時系列'!D$4*100,1)</f>
        <v>8</v>
      </c>
      <c r="E19" s="426">
        <f>ROUND('1観光消費時系列'!E19/'1観光消費時系列'!E$4*100,1)</f>
        <v>7.6</v>
      </c>
      <c r="F19" s="426">
        <f>ROUND('1観光消費時系列'!F19/'1観光消費時系列'!F$4*100,1)</f>
        <v>7.6</v>
      </c>
      <c r="G19" s="426">
        <f>ROUND('1観光消費時系列'!G19/'1観光消費時系列'!G$4*100,1)</f>
        <v>7.5</v>
      </c>
      <c r="H19" s="426">
        <f>ROUND('1観光消費時系列'!H19/'1観光消費時系列'!H$4*100,1)</f>
        <v>7.3</v>
      </c>
      <c r="I19" s="426">
        <f>ROUND('1観光消費時系列'!I19/'1観光消費時系列'!I$4*100,1)</f>
        <v>7.6</v>
      </c>
      <c r="J19" s="240">
        <f>ROUND('1観光消費時系列'!J19/'1観光消費時系列'!J$4*100,1)</f>
        <v>7.3</v>
      </c>
      <c r="K19" s="240">
        <f>ROUND('1観光消費時系列'!K19/'1観光消費時系列'!K$4*100,1)</f>
        <v>7.7</v>
      </c>
      <c r="L19" s="240">
        <f>ROUND('1観光消費時系列'!L19/'1観光消費時系列'!L$4*100,1)</f>
        <v>7.5</v>
      </c>
      <c r="M19" s="240">
        <f>ROUND('1観光消費時系列'!M19/'1観光消費時系列'!M$4*100,1)</f>
        <v>7.5</v>
      </c>
    </row>
    <row r="20" spans="1:13" x14ac:dyDescent="0.2">
      <c r="A20" s="235">
        <v>206</v>
      </c>
      <c r="B20" s="422" t="s">
        <v>166</v>
      </c>
      <c r="C20" s="442">
        <f>ROUND('1観光消費時系列'!C20/'1観光消費時系列'!C$4*100,1)</f>
        <v>0.2</v>
      </c>
      <c r="D20" s="426">
        <f>ROUND('1観光消費時系列'!D20/'1観光消費時系列'!D$4*100,1)</f>
        <v>0.2</v>
      </c>
      <c r="E20" s="426">
        <f>ROUND('1観光消費時系列'!E20/'1観光消費時系列'!E$4*100,1)</f>
        <v>0.2</v>
      </c>
      <c r="F20" s="426">
        <f>ROUND('1観光消費時系列'!F20/'1観光消費時系列'!F$4*100,1)</f>
        <v>0.2</v>
      </c>
      <c r="G20" s="426">
        <f>ROUND('1観光消費時系列'!G20/'1観光消費時系列'!G$4*100,1)</f>
        <v>0.2</v>
      </c>
      <c r="H20" s="426">
        <f>ROUND('1観光消費時系列'!H20/'1観光消費時系列'!H$4*100,1)</f>
        <v>0.2</v>
      </c>
      <c r="I20" s="426">
        <f>ROUND('1観光消費時系列'!I20/'1観光消費時系列'!I$4*100,1)</f>
        <v>0.3</v>
      </c>
      <c r="J20" s="240">
        <f>ROUND('1観光消費時系列'!J20/'1観光消費時系列'!J$4*100,1)</f>
        <v>0.2</v>
      </c>
      <c r="K20" s="240">
        <f>ROUND('1観光消費時系列'!K20/'1観光消費時系列'!K$4*100,1)</f>
        <v>0.2</v>
      </c>
      <c r="L20" s="240">
        <f>ROUND('1観光消費時系列'!L20/'1観光消費時系列'!L$4*100,1)</f>
        <v>0.3</v>
      </c>
      <c r="M20" s="240">
        <f>ROUND('1観光消費時系列'!M20/'1観光消費時系列'!M$4*100,1)</f>
        <v>0.3</v>
      </c>
    </row>
    <row r="21" spans="1:13" x14ac:dyDescent="0.2">
      <c r="A21" s="238"/>
      <c r="B21" s="422" t="s">
        <v>314</v>
      </c>
      <c r="C21" s="442">
        <f>ROUND('1観光消費時系列'!C21/'1観光消費時系列'!C$4*100,1)</f>
        <v>11.6</v>
      </c>
      <c r="D21" s="426">
        <f>ROUND('1観光消費時系列'!D21/'1観光消費時系列'!D$4*100,1)</f>
        <v>11.5</v>
      </c>
      <c r="E21" s="426">
        <f>ROUND('1観光消費時系列'!E21/'1観光消費時系列'!E$4*100,1)</f>
        <v>11.1</v>
      </c>
      <c r="F21" s="426">
        <f>ROUND('1観光消費時系列'!F21/'1観光消費時系列'!F$4*100,1)</f>
        <v>10.6</v>
      </c>
      <c r="G21" s="426">
        <f>ROUND('1観光消費時系列'!G21/'1観光消費時系列'!G$4*100,1)</f>
        <v>10.5</v>
      </c>
      <c r="H21" s="426">
        <f>ROUND('1観光消費時系列'!H21/'1観光消費時系列'!H$4*100,1)</f>
        <v>10.5</v>
      </c>
      <c r="I21" s="426">
        <f>ROUND('1観光消費時系列'!I21/'1観光消費時系列'!I$4*100,1)</f>
        <v>10.6</v>
      </c>
      <c r="J21" s="240">
        <f>ROUND('1観光消費時系列'!J21/'1観光消費時系列'!J$4*100,1)</f>
        <v>10.5</v>
      </c>
      <c r="K21" s="240">
        <f>ROUND('1観光消費時系列'!K21/'1観光消費時系列'!K$4*100,1)</f>
        <v>12.4</v>
      </c>
      <c r="L21" s="240">
        <f>ROUND('1観光消費時系列'!L21/'1観光消費時系列'!L$4*100,1)</f>
        <v>11.8</v>
      </c>
      <c r="M21" s="240">
        <f>ROUND('1観光消費時系列'!M21/'1観光消費時系列'!M$4*100,1)</f>
        <v>13.6</v>
      </c>
    </row>
    <row r="22" spans="1:13" x14ac:dyDescent="0.2">
      <c r="A22" s="235">
        <v>207</v>
      </c>
      <c r="B22" s="422" t="s">
        <v>167</v>
      </c>
      <c r="C22" s="442">
        <f>ROUND('1観光消費時系列'!C22/'1観光消費時系列'!C$4*100,1)</f>
        <v>1.9</v>
      </c>
      <c r="D22" s="426">
        <f>ROUND('1観光消費時系列'!D22/'1観光消費時系列'!D$4*100,1)</f>
        <v>1.8</v>
      </c>
      <c r="E22" s="426">
        <f>ROUND('1観光消費時系列'!E22/'1観光消費時系列'!E$4*100,1)</f>
        <v>1.9</v>
      </c>
      <c r="F22" s="426">
        <f>ROUND('1観光消費時系列'!F22/'1観光消費時系列'!F$4*100,1)</f>
        <v>1.7</v>
      </c>
      <c r="G22" s="426">
        <f>ROUND('1観光消費時系列'!G22/'1観光消費時系列'!G$4*100,1)</f>
        <v>1.8</v>
      </c>
      <c r="H22" s="426">
        <f>ROUND('1観光消費時系列'!H22/'1観光消費時系列'!H$4*100,1)</f>
        <v>1.8</v>
      </c>
      <c r="I22" s="426">
        <f>ROUND('1観光消費時系列'!I22/'1観光消費時系列'!I$4*100,1)</f>
        <v>1.6</v>
      </c>
      <c r="J22" s="240">
        <f>ROUND('1観光消費時系列'!J22/'1観光消費時系列'!J$4*100,1)</f>
        <v>1.7</v>
      </c>
      <c r="K22" s="240">
        <f>ROUND('1観光消費時系列'!K22/'1観光消費時系列'!K$4*100,1)</f>
        <v>1.8</v>
      </c>
      <c r="L22" s="240">
        <f>ROUND('1観光消費時系列'!L22/'1観光消費時系列'!L$4*100,1)</f>
        <v>1.6</v>
      </c>
      <c r="M22" s="240">
        <f>ROUND('1観光消費時系列'!M22/'1観光消費時系列'!M$4*100,1)</f>
        <v>1.9</v>
      </c>
    </row>
    <row r="23" spans="1:13" x14ac:dyDescent="0.2">
      <c r="A23" s="235">
        <v>214</v>
      </c>
      <c r="B23" s="422" t="s">
        <v>168</v>
      </c>
      <c r="C23" s="442">
        <f>ROUND('1観光消費時系列'!C23/'1観光消費時系列'!C$4*100,1)</f>
        <v>5.7</v>
      </c>
      <c r="D23" s="426">
        <f>ROUND('1観光消費時系列'!D23/'1観光消費時系列'!D$4*100,1)</f>
        <v>5.7</v>
      </c>
      <c r="E23" s="426">
        <f>ROUND('1観光消費時系列'!E23/'1観光消費時系列'!E$4*100,1)</f>
        <v>5.4</v>
      </c>
      <c r="F23" s="426">
        <f>ROUND('1観光消費時系列'!F23/'1観光消費時系列'!F$4*100,1)</f>
        <v>5.2</v>
      </c>
      <c r="G23" s="426">
        <f>ROUND('1観光消費時系列'!G23/'1観光消費時系列'!G$4*100,1)</f>
        <v>5</v>
      </c>
      <c r="H23" s="426">
        <f>ROUND('1観光消費時系列'!H23/'1観光消費時系列'!H$4*100,1)</f>
        <v>5</v>
      </c>
      <c r="I23" s="426">
        <f>ROUND('1観光消費時系列'!I23/'1観光消費時系列'!I$4*100,1)</f>
        <v>5.2</v>
      </c>
      <c r="J23" s="240">
        <f>ROUND('1観光消費時系列'!J23/'1観光消費時系列'!J$4*100,1)</f>
        <v>5.0999999999999996</v>
      </c>
      <c r="K23" s="240">
        <f>ROUND('1観光消費時系列'!K23/'1観光消費時系列'!K$4*100,1)</f>
        <v>7</v>
      </c>
      <c r="L23" s="240">
        <f>ROUND('1観光消費時系列'!L23/'1観光消費時系列'!L$4*100,1)</f>
        <v>6.2</v>
      </c>
      <c r="M23" s="240">
        <f>ROUND('1観光消費時系列'!M23/'1観光消費時系列'!M$4*100,1)</f>
        <v>7</v>
      </c>
    </row>
    <row r="24" spans="1:13" x14ac:dyDescent="0.2">
      <c r="A24" s="235">
        <v>217</v>
      </c>
      <c r="B24" s="422" t="s">
        <v>169</v>
      </c>
      <c r="C24" s="442">
        <f>ROUND('1観光消費時系列'!C24/'1観光消費時系列'!C$4*100,1)</f>
        <v>1.4</v>
      </c>
      <c r="D24" s="426">
        <f>ROUND('1観光消費時系列'!D24/'1観光消費時系列'!D$4*100,1)</f>
        <v>1.4</v>
      </c>
      <c r="E24" s="426">
        <f>ROUND('1観光消費時系列'!E24/'1観光消費時系列'!E$4*100,1)</f>
        <v>1.3</v>
      </c>
      <c r="F24" s="426">
        <f>ROUND('1観光消費時系列'!F24/'1観光消費時系列'!F$4*100,1)</f>
        <v>1.3</v>
      </c>
      <c r="G24" s="426">
        <f>ROUND('1観光消費時系列'!G24/'1観光消費時系列'!G$4*100,1)</f>
        <v>1.3</v>
      </c>
      <c r="H24" s="426">
        <f>ROUND('1観光消費時系列'!H24/'1観光消費時系列'!H$4*100,1)</f>
        <v>1.3</v>
      </c>
      <c r="I24" s="426">
        <f>ROUND('1観光消費時系列'!I24/'1観光消費時系列'!I$4*100,1)</f>
        <v>1.4</v>
      </c>
      <c r="J24" s="240">
        <f>ROUND('1観光消費時系列'!J24/'1観光消費時系列'!J$4*100,1)</f>
        <v>1.4</v>
      </c>
      <c r="K24" s="240">
        <f>ROUND('1観光消費時系列'!K24/'1観光消費時系列'!K$4*100,1)</f>
        <v>1.4</v>
      </c>
      <c r="L24" s="240">
        <f>ROUND('1観光消費時系列'!L24/'1観光消費時系列'!L$4*100,1)</f>
        <v>1.3</v>
      </c>
      <c r="M24" s="240">
        <f>ROUND('1観光消費時系列'!M24/'1観光消費時系列'!M$4*100,1)</f>
        <v>1.2</v>
      </c>
    </row>
    <row r="25" spans="1:13" x14ac:dyDescent="0.2">
      <c r="A25" s="235">
        <v>219</v>
      </c>
      <c r="B25" s="422" t="s">
        <v>170</v>
      </c>
      <c r="C25" s="442">
        <f>ROUND('1観光消費時系列'!C25/'1観光消費時系列'!C$4*100,1)</f>
        <v>1.9</v>
      </c>
      <c r="D25" s="426">
        <f>ROUND('1観光消費時系列'!D25/'1観光消費時系列'!D$4*100,1)</f>
        <v>1.8</v>
      </c>
      <c r="E25" s="426">
        <f>ROUND('1観光消費時系列'!E25/'1観光消費時系列'!E$4*100,1)</f>
        <v>1.8</v>
      </c>
      <c r="F25" s="426">
        <f>ROUND('1観光消費時系列'!F25/'1観光消費時系列'!F$4*100,1)</f>
        <v>1.7</v>
      </c>
      <c r="G25" s="426">
        <f>ROUND('1観光消費時系列'!G25/'1観光消費時系列'!G$4*100,1)</f>
        <v>1.7</v>
      </c>
      <c r="H25" s="426">
        <f>ROUND('1観光消費時系列'!H25/'1観光消費時系列'!H$4*100,1)</f>
        <v>1.7</v>
      </c>
      <c r="I25" s="426">
        <f>ROUND('1観光消費時系列'!I25/'1観光消費時系列'!I$4*100,1)</f>
        <v>1.7</v>
      </c>
      <c r="J25" s="240">
        <f>ROUND('1観光消費時系列'!J25/'1観光消費時系列'!J$4*100,1)</f>
        <v>1.6</v>
      </c>
      <c r="K25" s="240">
        <f>ROUND('1観光消費時系列'!K25/'1観光消費時系列'!K$4*100,1)</f>
        <v>1.6</v>
      </c>
      <c r="L25" s="240">
        <f>ROUND('1観光消費時系列'!L25/'1観光消費時系列'!L$4*100,1)</f>
        <v>1.8</v>
      </c>
      <c r="M25" s="240">
        <f>ROUND('1観光消費時系列'!M25/'1観光消費時系列'!M$4*100,1)</f>
        <v>2.5</v>
      </c>
    </row>
    <row r="26" spans="1:13" x14ac:dyDescent="0.2">
      <c r="A26" s="235">
        <v>301</v>
      </c>
      <c r="B26" s="422" t="s">
        <v>171</v>
      </c>
      <c r="C26" s="442">
        <f>ROUND('1観光消費時系列'!C26/'1観光消費時系列'!C$4*100,1)</f>
        <v>0.8</v>
      </c>
      <c r="D26" s="426">
        <f>ROUND('1観光消費時系列'!D26/'1観光消費時系列'!D$4*100,1)</f>
        <v>0.7</v>
      </c>
      <c r="E26" s="426">
        <f>ROUND('1観光消費時系列'!E26/'1観光消費時系列'!E$4*100,1)</f>
        <v>0.7</v>
      </c>
      <c r="F26" s="426">
        <f>ROUND('1観光消費時系列'!F26/'1観光消費時系列'!F$4*100,1)</f>
        <v>0.7</v>
      </c>
      <c r="G26" s="426">
        <f>ROUND('1観光消費時系列'!G26/'1観光消費時系列'!G$4*100,1)</f>
        <v>0.7</v>
      </c>
      <c r="H26" s="426">
        <f>ROUND('1観光消費時系列'!H26/'1観光消費時系列'!H$4*100,1)</f>
        <v>0.7</v>
      </c>
      <c r="I26" s="426">
        <f>ROUND('1観光消費時系列'!I26/'1観光消費時系列'!I$4*100,1)</f>
        <v>0.7</v>
      </c>
      <c r="J26" s="240">
        <f>ROUND('1観光消費時系列'!J26/'1観光消費時系列'!J$4*100,1)</f>
        <v>0.7</v>
      </c>
      <c r="K26" s="240">
        <f>ROUND('1観光消費時系列'!K26/'1観光消費時系列'!K$4*100,1)</f>
        <v>0.7</v>
      </c>
      <c r="L26" s="240">
        <f>ROUND('1観光消費時系列'!L26/'1観光消費時系列'!L$4*100,1)</f>
        <v>0.7</v>
      </c>
      <c r="M26" s="240">
        <f>ROUND('1観光消費時系列'!M26/'1観光消費時系列'!M$4*100,1)</f>
        <v>1</v>
      </c>
    </row>
    <row r="27" spans="1:13" x14ac:dyDescent="0.2">
      <c r="A27" s="238"/>
      <c r="B27" s="422" t="s">
        <v>315</v>
      </c>
      <c r="C27" s="442">
        <f>ROUND('1観光消費時系列'!C27/'1観光消費時系列'!C$4*100,1)</f>
        <v>6.6</v>
      </c>
      <c r="D27" s="426">
        <f>ROUND('1観光消費時系列'!D27/'1観光消費時系列'!D$4*100,1)</f>
        <v>6.5</v>
      </c>
      <c r="E27" s="426">
        <f>ROUND('1観光消費時系列'!E27/'1観光消費時系列'!E$4*100,1)</f>
        <v>6.2</v>
      </c>
      <c r="F27" s="426">
        <f>ROUND('1観光消費時系列'!F27/'1観光消費時系列'!F$4*100,1)</f>
        <v>6</v>
      </c>
      <c r="G27" s="426">
        <f>ROUND('1観光消費時系列'!G27/'1観光消費時系列'!G$4*100,1)</f>
        <v>5.9</v>
      </c>
      <c r="H27" s="426">
        <f>ROUND('1観光消費時系列'!H27/'1観光消費時系列'!H$4*100,1)</f>
        <v>5.8</v>
      </c>
      <c r="I27" s="426">
        <f>ROUND('1観光消費時系列'!I27/'1観光消費時系列'!I$4*100,1)</f>
        <v>6.1</v>
      </c>
      <c r="J27" s="240">
        <f>ROUND('1観光消費時系列'!J27/'1観光消費時系列'!J$4*100,1)</f>
        <v>6.2</v>
      </c>
      <c r="K27" s="240">
        <f>ROUND('1観光消費時系列'!K27/'1観光消費時系列'!K$4*100,1)</f>
        <v>6.3</v>
      </c>
      <c r="L27" s="240">
        <f>ROUND('1観光消費時系列'!L27/'1観光消費時系列'!L$4*100,1)</f>
        <v>6.6</v>
      </c>
      <c r="M27" s="240">
        <f>ROUND('1観光消費時系列'!M27/'1観光消費時系列'!M$4*100,1)</f>
        <v>7.3</v>
      </c>
    </row>
    <row r="28" spans="1:13" x14ac:dyDescent="0.2">
      <c r="A28" s="235">
        <v>203</v>
      </c>
      <c r="B28" s="422" t="s">
        <v>172</v>
      </c>
      <c r="C28" s="442">
        <f>ROUND('1観光消費時系列'!C28/'1観光消費時系列'!C$4*100,1)</f>
        <v>3.7</v>
      </c>
      <c r="D28" s="426">
        <f>ROUND('1観光消費時系列'!D28/'1観光消費時系列'!D$4*100,1)</f>
        <v>3.6</v>
      </c>
      <c r="E28" s="426">
        <f>ROUND('1観光消費時系列'!E28/'1観光消費時系列'!E$4*100,1)</f>
        <v>3.4</v>
      </c>
      <c r="F28" s="426">
        <f>ROUND('1観光消費時系列'!F28/'1観光消費時系列'!F$4*100,1)</f>
        <v>3.3</v>
      </c>
      <c r="G28" s="426">
        <f>ROUND('1観光消費時系列'!G28/'1観光消費時系列'!G$4*100,1)</f>
        <v>3.4</v>
      </c>
      <c r="H28" s="426">
        <f>ROUND('1観光消費時系列'!H28/'1観光消費時系列'!H$4*100,1)</f>
        <v>3.4</v>
      </c>
      <c r="I28" s="426">
        <f>ROUND('1観光消費時系列'!I28/'1観光消費時系列'!I$4*100,1)</f>
        <v>3.5</v>
      </c>
      <c r="J28" s="240">
        <f>ROUND('1観光消費時系列'!J28/'1観光消費時系列'!J$4*100,1)</f>
        <v>3.7</v>
      </c>
      <c r="K28" s="240">
        <f>ROUND('1観光消費時系列'!K28/'1観光消費時系列'!K$4*100,1)</f>
        <v>3.8</v>
      </c>
      <c r="L28" s="240">
        <f>ROUND('1観光消費時系列'!L28/'1観光消費時系列'!L$4*100,1)</f>
        <v>4</v>
      </c>
      <c r="M28" s="240">
        <f>ROUND('1観光消費時系列'!M28/'1観光消費時系列'!M$4*100,1)</f>
        <v>4.3</v>
      </c>
    </row>
    <row r="29" spans="1:13" x14ac:dyDescent="0.2">
      <c r="A29" s="235">
        <v>210</v>
      </c>
      <c r="B29" s="422" t="s">
        <v>173</v>
      </c>
      <c r="C29" s="442">
        <f>ROUND('1観光消費時系列'!C29/'1観光消費時系列'!C$4*100,1)</f>
        <v>1.7</v>
      </c>
      <c r="D29" s="426">
        <f>ROUND('1観光消費時系列'!D29/'1観光消費時系列'!D$4*100,1)</f>
        <v>1.7</v>
      </c>
      <c r="E29" s="426">
        <f>ROUND('1観光消費時系列'!E29/'1観光消費時系列'!E$4*100,1)</f>
        <v>1.6</v>
      </c>
      <c r="F29" s="426">
        <f>ROUND('1観光消費時系列'!F29/'1観光消費時系列'!F$4*100,1)</f>
        <v>1.5</v>
      </c>
      <c r="G29" s="426">
        <f>ROUND('1観光消費時系列'!G29/'1観光消費時系列'!G$4*100,1)</f>
        <v>1.5</v>
      </c>
      <c r="H29" s="426">
        <f>ROUND('1観光消費時系列'!H29/'1観光消費時系列'!H$4*100,1)</f>
        <v>1.5</v>
      </c>
      <c r="I29" s="426">
        <f>ROUND('1観光消費時系列'!I29/'1観光消費時系列'!I$4*100,1)</f>
        <v>1.6</v>
      </c>
      <c r="J29" s="240">
        <f>ROUND('1観光消費時系列'!J29/'1観光消費時系列'!J$4*100,1)</f>
        <v>1.5</v>
      </c>
      <c r="K29" s="240">
        <f>ROUND('1観光消費時系列'!K29/'1観光消費時系列'!K$4*100,1)</f>
        <v>1.5</v>
      </c>
      <c r="L29" s="240">
        <f>ROUND('1観光消費時系列'!L29/'1観光消費時系列'!L$4*100,1)</f>
        <v>1.5</v>
      </c>
      <c r="M29" s="240">
        <f>ROUND('1観光消費時系列'!M29/'1観光消費時系列'!M$4*100,1)</f>
        <v>1.6</v>
      </c>
    </row>
    <row r="30" spans="1:13" x14ac:dyDescent="0.2">
      <c r="A30" s="235">
        <v>216</v>
      </c>
      <c r="B30" s="422" t="s">
        <v>174</v>
      </c>
      <c r="C30" s="442">
        <f>ROUND('1観光消費時系列'!C30/'1観光消費時系列'!C$4*100,1)</f>
        <v>0.9</v>
      </c>
      <c r="D30" s="426">
        <f>ROUND('1観光消費時系列'!D30/'1観光消費時系列'!D$4*100,1)</f>
        <v>0.9</v>
      </c>
      <c r="E30" s="426">
        <f>ROUND('1観光消費時系列'!E30/'1観光消費時系列'!E$4*100,1)</f>
        <v>0.8</v>
      </c>
      <c r="F30" s="426">
        <f>ROUND('1観光消費時系列'!F30/'1観光消費時系列'!F$4*100,1)</f>
        <v>0.8</v>
      </c>
      <c r="G30" s="426">
        <f>ROUND('1観光消費時系列'!G30/'1観光消費時系列'!G$4*100,1)</f>
        <v>0.7</v>
      </c>
      <c r="H30" s="426">
        <f>ROUND('1観光消費時系列'!H30/'1観光消費時系列'!H$4*100,1)</f>
        <v>0.6</v>
      </c>
      <c r="I30" s="426">
        <f>ROUND('1観光消費時系列'!I30/'1観光消費時系列'!I$4*100,1)</f>
        <v>0.7</v>
      </c>
      <c r="J30" s="240">
        <f>ROUND('1観光消費時系列'!J30/'1観光消費時系列'!J$4*100,1)</f>
        <v>0.7</v>
      </c>
      <c r="K30" s="240">
        <f>ROUND('1観光消費時系列'!K30/'1観光消費時系列'!K$4*100,1)</f>
        <v>0.7</v>
      </c>
      <c r="L30" s="240">
        <f>ROUND('1観光消費時系列'!L30/'1観光消費時系列'!L$4*100,1)</f>
        <v>0.8</v>
      </c>
      <c r="M30" s="240">
        <f>ROUND('1観光消費時系列'!M30/'1観光消費時系列'!M$4*100,1)</f>
        <v>1.1000000000000001</v>
      </c>
    </row>
    <row r="31" spans="1:13" x14ac:dyDescent="0.2">
      <c r="A31" s="235">
        <v>381</v>
      </c>
      <c r="B31" s="422" t="s">
        <v>175</v>
      </c>
      <c r="C31" s="442">
        <f>ROUND('1観光消費時系列'!C31/'1観光消費時系列'!C$4*100,1)</f>
        <v>0.1</v>
      </c>
      <c r="D31" s="426">
        <f>ROUND('1観光消費時系列'!D31/'1観光消費時系列'!D$4*100,1)</f>
        <v>0.1</v>
      </c>
      <c r="E31" s="426">
        <f>ROUND('1観光消費時系列'!E31/'1観光消費時系列'!E$4*100,1)</f>
        <v>0.1</v>
      </c>
      <c r="F31" s="426">
        <f>ROUND('1観光消費時系列'!F31/'1観光消費時系列'!F$4*100,1)</f>
        <v>0.1</v>
      </c>
      <c r="G31" s="426">
        <f>ROUND('1観光消費時系列'!G31/'1観光消費時系列'!G$4*100,1)</f>
        <v>0.1</v>
      </c>
      <c r="H31" s="426">
        <f>ROUND('1観光消費時系列'!H31/'1観光消費時系列'!H$4*100,1)</f>
        <v>0.1</v>
      </c>
      <c r="I31" s="426">
        <f>ROUND('1観光消費時系列'!I31/'1観光消費時系列'!I$4*100,1)</f>
        <v>0.1</v>
      </c>
      <c r="J31" s="240">
        <f>ROUND('1観光消費時系列'!J31/'1観光消費時系列'!J$4*100,1)</f>
        <v>0.1</v>
      </c>
      <c r="K31" s="240">
        <f>ROUND('1観光消費時系列'!K31/'1観光消費時系列'!K$4*100,1)</f>
        <v>0.1</v>
      </c>
      <c r="L31" s="240">
        <f>ROUND('1観光消費時系列'!L31/'1観光消費時系列'!L$4*100,1)</f>
        <v>0.1</v>
      </c>
      <c r="M31" s="240">
        <f>ROUND('1観光消費時系列'!M31/'1観光消費時系列'!M$4*100,1)</f>
        <v>0.1</v>
      </c>
    </row>
    <row r="32" spans="1:13" x14ac:dyDescent="0.2">
      <c r="A32" s="235">
        <v>382</v>
      </c>
      <c r="B32" s="422" t="s">
        <v>176</v>
      </c>
      <c r="C32" s="442">
        <f>ROUND('1観光消費時系列'!C32/'1観光消費時系列'!C$4*100,1)</f>
        <v>0.3</v>
      </c>
      <c r="D32" s="426">
        <f>ROUND('1観光消費時系列'!D32/'1観光消費時系列'!D$4*100,1)</f>
        <v>0.3</v>
      </c>
      <c r="E32" s="426">
        <f>ROUND('1観光消費時系列'!E32/'1観光消費時系列'!E$4*100,1)</f>
        <v>0.3</v>
      </c>
      <c r="F32" s="426">
        <f>ROUND('1観光消費時系列'!F32/'1観光消費時系列'!F$4*100,1)</f>
        <v>0.3</v>
      </c>
      <c r="G32" s="426">
        <f>ROUND('1観光消費時系列'!G32/'1観光消費時系列'!G$4*100,1)</f>
        <v>0.3</v>
      </c>
      <c r="H32" s="426">
        <f>ROUND('1観光消費時系列'!H32/'1観光消費時系列'!H$4*100,1)</f>
        <v>0.2</v>
      </c>
      <c r="I32" s="426">
        <f>ROUND('1観光消費時系列'!I32/'1観光消費時系列'!I$4*100,1)</f>
        <v>0.2</v>
      </c>
      <c r="J32" s="240">
        <f>ROUND('1観光消費時系列'!J32/'1観光消費時系列'!J$4*100,1)</f>
        <v>0.2</v>
      </c>
      <c r="K32" s="240">
        <f>ROUND('1観光消費時系列'!K32/'1観光消費時系列'!K$4*100,1)</f>
        <v>0.2</v>
      </c>
      <c r="L32" s="240">
        <f>ROUND('1観光消費時系列'!L32/'1観光消費時系列'!L$4*100,1)</f>
        <v>0.2</v>
      </c>
      <c r="M32" s="240">
        <f>ROUND('1観光消費時系列'!M32/'1観光消費時系列'!M$4*100,1)</f>
        <v>0.2</v>
      </c>
    </row>
    <row r="33" spans="1:13" x14ac:dyDescent="0.2">
      <c r="A33" s="238"/>
      <c r="B33" s="422" t="s">
        <v>316</v>
      </c>
      <c r="C33" s="442">
        <f>ROUND('1観光消費時系列'!C33/'1観光消費時系列'!C$4*100,1)</f>
        <v>11.7</v>
      </c>
      <c r="D33" s="426">
        <f>ROUND('1観光消費時系列'!D33/'1観光消費時系列'!D$4*100,1)</f>
        <v>11.5</v>
      </c>
      <c r="E33" s="426">
        <f>ROUND('1観光消費時系列'!E33/'1観光消費時系列'!E$4*100,1)</f>
        <v>11.4</v>
      </c>
      <c r="F33" s="426">
        <f>ROUND('1観光消費時系列'!F33/'1観光消費時系列'!F$4*100,1)</f>
        <v>11.2</v>
      </c>
      <c r="G33" s="426">
        <f>ROUND('1観光消費時系列'!G33/'1観光消費時系列'!G$4*100,1)</f>
        <v>11.2</v>
      </c>
      <c r="H33" s="426">
        <f>ROUND('1観光消費時系列'!H33/'1観光消費時系列'!H$4*100,1)</f>
        <v>10.6</v>
      </c>
      <c r="I33" s="426">
        <f>ROUND('1観光消費時系列'!I33/'1観光消費時系列'!I$4*100,1)</f>
        <v>10.4</v>
      </c>
      <c r="J33" s="240">
        <f>ROUND('1観光消費時系列'!J33/'1観光消費時系列'!J$4*100,1)</f>
        <v>10.1</v>
      </c>
      <c r="K33" s="240">
        <f>ROUND('1観光消費時系列'!K33/'1観光消費時系列'!K$4*100,1)</f>
        <v>10.7</v>
      </c>
      <c r="L33" s="240">
        <f>ROUND('1観光消費時系列'!L33/'1観光消費時系列'!L$4*100,1)</f>
        <v>10.4</v>
      </c>
      <c r="M33" s="240">
        <f>ROUND('1観光消費時系列'!M33/'1観光消費時系列'!M$4*100,1)</f>
        <v>11</v>
      </c>
    </row>
    <row r="34" spans="1:13" x14ac:dyDescent="0.2">
      <c r="A34" s="235">
        <v>213</v>
      </c>
      <c r="B34" s="422" t="s">
        <v>177</v>
      </c>
      <c r="C34" s="442">
        <f>ROUND('1観光消費時系列'!C34/'1観光消費時系列'!C$4*100,1)</f>
        <v>1.1000000000000001</v>
      </c>
      <c r="D34" s="426">
        <f>ROUND('1観光消費時系列'!D34/'1観光消費時系列'!D$4*100,1)</f>
        <v>1.1000000000000001</v>
      </c>
      <c r="E34" s="426">
        <f>ROUND('1観光消費時系列'!E34/'1観光消費時系列'!E$4*100,1)</f>
        <v>1.1000000000000001</v>
      </c>
      <c r="F34" s="426">
        <f>ROUND('1観光消費時系列'!F34/'1観光消費時系列'!F$4*100,1)</f>
        <v>1</v>
      </c>
      <c r="G34" s="426">
        <f>ROUND('1観光消費時系列'!G34/'1観光消費時系列'!G$4*100,1)</f>
        <v>1</v>
      </c>
      <c r="H34" s="426">
        <f>ROUND('1観光消費時系列'!H34/'1観光消費時系列'!H$4*100,1)</f>
        <v>1.1000000000000001</v>
      </c>
      <c r="I34" s="426">
        <f>ROUND('1観光消費時系列'!I34/'1観光消費時系列'!I$4*100,1)</f>
        <v>1.1000000000000001</v>
      </c>
      <c r="J34" s="240">
        <f>ROUND('1観光消費時系列'!J34/'1観光消費時系列'!J$4*100,1)</f>
        <v>1</v>
      </c>
      <c r="K34" s="240">
        <f>ROUND('1観光消費時系列'!K34/'1観光消費時系列'!K$4*100,1)</f>
        <v>1</v>
      </c>
      <c r="L34" s="240">
        <f>ROUND('1観光消費時系列'!L34/'1観光消費時系列'!L$4*100,1)</f>
        <v>1</v>
      </c>
      <c r="M34" s="240">
        <f>ROUND('1観光消費時系列'!M34/'1観光消費時系列'!M$4*100,1)</f>
        <v>1</v>
      </c>
    </row>
    <row r="35" spans="1:13" x14ac:dyDescent="0.2">
      <c r="A35" s="235">
        <v>215</v>
      </c>
      <c r="B35" s="422" t="s">
        <v>323</v>
      </c>
      <c r="C35" s="442">
        <f>ROUND('1観光消費時系列'!C35/'1観光消費時系列'!C$4*100,1)</f>
        <v>4.3</v>
      </c>
      <c r="D35" s="426">
        <f>ROUND('1観光消費時系列'!D35/'1観光消費時系列'!D$4*100,1)</f>
        <v>4.3</v>
      </c>
      <c r="E35" s="426">
        <f>ROUND('1観光消費時系列'!E35/'1観光消費時系列'!E$4*100,1)</f>
        <v>4.3</v>
      </c>
      <c r="F35" s="426">
        <f>ROUND('1観光消費時系列'!F35/'1観光消費時系列'!F$4*100,1)</f>
        <v>4.2</v>
      </c>
      <c r="G35" s="426">
        <f>ROUND('1観光消費時系列'!G35/'1観光消費時系列'!G$4*100,1)</f>
        <v>3.8</v>
      </c>
      <c r="H35" s="426">
        <f>ROUND('1観光消費時系列'!H35/'1観光消費時系列'!H$4*100,1)</f>
        <v>3.5</v>
      </c>
      <c r="I35" s="426">
        <f>ROUND('1観光消費時系列'!I35/'1観光消費時系列'!I$4*100,1)</f>
        <v>3.4</v>
      </c>
      <c r="J35" s="240">
        <f>ROUND('1観光消費時系列'!J35/'1観光消費時系列'!J$4*100,1)</f>
        <v>3.7</v>
      </c>
      <c r="K35" s="240">
        <f>ROUND('1観光消費時系列'!K35/'1観光消費時系列'!K$4*100,1)</f>
        <v>3.7</v>
      </c>
      <c r="L35" s="240">
        <f>ROUND('1観光消費時系列'!L35/'1観光消費時系列'!L$4*100,1)</f>
        <v>3.4</v>
      </c>
      <c r="M35" s="240">
        <f>ROUND('1観光消費時系列'!M35/'1観光消費時系列'!M$4*100,1)</f>
        <v>3.9</v>
      </c>
    </row>
    <row r="36" spans="1:13" x14ac:dyDescent="0.2">
      <c r="A36" s="235">
        <v>218</v>
      </c>
      <c r="B36" s="422" t="s">
        <v>179</v>
      </c>
      <c r="C36" s="442">
        <f>ROUND('1観光消費時系列'!C36/'1観光消費時系列'!C$4*100,1)</f>
        <v>1.8</v>
      </c>
      <c r="D36" s="426">
        <f>ROUND('1観光消費時系列'!D36/'1観光消費時系列'!D$4*100,1)</f>
        <v>1.8</v>
      </c>
      <c r="E36" s="426">
        <f>ROUND('1観光消費時系列'!E36/'1観光消費時系列'!E$4*100,1)</f>
        <v>1.6</v>
      </c>
      <c r="F36" s="426">
        <f>ROUND('1観光消費時系列'!F36/'1観光消費時系列'!F$4*100,1)</f>
        <v>1.7</v>
      </c>
      <c r="G36" s="426">
        <f>ROUND('1観光消費時系列'!G36/'1観光消費時系列'!G$4*100,1)</f>
        <v>1.8</v>
      </c>
      <c r="H36" s="426">
        <f>ROUND('1観光消費時系列'!H36/'1観光消費時系列'!H$4*100,1)</f>
        <v>1.9</v>
      </c>
      <c r="I36" s="426">
        <f>ROUND('1観光消費時系列'!I36/'1観光消費時系列'!I$4*100,1)</f>
        <v>1.8</v>
      </c>
      <c r="J36" s="240">
        <f>ROUND('1観光消費時系列'!J36/'1観光消費時系列'!J$4*100,1)</f>
        <v>1.6</v>
      </c>
      <c r="K36" s="240">
        <f>ROUND('1観光消費時系列'!K36/'1観光消費時系列'!K$4*100,1)</f>
        <v>1.7</v>
      </c>
      <c r="L36" s="240">
        <f>ROUND('1観光消費時系列'!L36/'1観光消費時系列'!L$4*100,1)</f>
        <v>1.3</v>
      </c>
      <c r="M36" s="240">
        <f>ROUND('1観光消費時系列'!M36/'1観光消費時系列'!M$4*100,1)</f>
        <v>1.7</v>
      </c>
    </row>
    <row r="37" spans="1:13" x14ac:dyDescent="0.2">
      <c r="A37" s="235">
        <v>220</v>
      </c>
      <c r="B37" s="422" t="s">
        <v>180</v>
      </c>
      <c r="C37" s="442">
        <f>ROUND('1観光消費時系列'!C37/'1観光消費時系列'!C$4*100,1)</f>
        <v>0.7</v>
      </c>
      <c r="D37" s="426">
        <f>ROUND('1観光消費時系列'!D37/'1観光消費時系列'!D$4*100,1)</f>
        <v>0.7</v>
      </c>
      <c r="E37" s="426">
        <f>ROUND('1観光消費時系列'!E37/'1観光消費時系列'!E$4*100,1)</f>
        <v>0.7</v>
      </c>
      <c r="F37" s="426">
        <f>ROUND('1観光消費時系列'!F37/'1観光消費時系列'!F$4*100,1)</f>
        <v>0.7</v>
      </c>
      <c r="G37" s="426">
        <f>ROUND('1観光消費時系列'!G37/'1観光消費時系列'!G$4*100,1)</f>
        <v>0.7</v>
      </c>
      <c r="H37" s="426">
        <f>ROUND('1観光消費時系列'!H37/'1観光消費時系列'!H$4*100,1)</f>
        <v>0.7</v>
      </c>
      <c r="I37" s="426">
        <f>ROUND('1観光消費時系列'!I37/'1観光消費時系列'!I$4*100,1)</f>
        <v>0.7</v>
      </c>
      <c r="J37" s="240">
        <f>ROUND('1観光消費時系列'!J37/'1観光消費時系列'!J$4*100,1)</f>
        <v>0.6</v>
      </c>
      <c r="K37" s="240">
        <f>ROUND('1観光消費時系列'!K37/'1観光消費時系列'!K$4*100,1)</f>
        <v>0.7</v>
      </c>
      <c r="L37" s="240">
        <f>ROUND('1観光消費時系列'!L37/'1観光消費時系列'!L$4*100,1)</f>
        <v>1.7</v>
      </c>
      <c r="M37" s="240">
        <f>ROUND('1観光消費時系列'!M37/'1観光消費時系列'!M$4*100,1)</f>
        <v>1</v>
      </c>
    </row>
    <row r="38" spans="1:13" x14ac:dyDescent="0.2">
      <c r="A38" s="235">
        <v>228</v>
      </c>
      <c r="B38" s="422" t="s">
        <v>29</v>
      </c>
      <c r="C38" s="442">
        <f>ROUND('1観光消費時系列'!C38/'1観光消費時系列'!C$4*100,1)</f>
        <v>3</v>
      </c>
      <c r="D38" s="426">
        <f>ROUND('1観光消費時系列'!D38/'1観光消費時系列'!D$4*100,1)</f>
        <v>2.9</v>
      </c>
      <c r="E38" s="426">
        <f>ROUND('1観光消費時系列'!E38/'1観光消費時系列'!E$4*100,1)</f>
        <v>2.9</v>
      </c>
      <c r="F38" s="426">
        <f>ROUND('1観光消費時系列'!F38/'1観光消費時系列'!F$4*100,1)</f>
        <v>2.8</v>
      </c>
      <c r="G38" s="426">
        <f>ROUND('1観光消費時系列'!G38/'1観光消費時系列'!G$4*100,1)</f>
        <v>3</v>
      </c>
      <c r="H38" s="426">
        <f>ROUND('1観光消費時系列'!H38/'1観光消費時系列'!H$4*100,1)</f>
        <v>2.7</v>
      </c>
      <c r="I38" s="426">
        <f>ROUND('1観光消費時系列'!I38/'1観光消費時系列'!I$4*100,1)</f>
        <v>2.7</v>
      </c>
      <c r="J38" s="240">
        <f>ROUND('1観光消費時系列'!J38/'1観光消費時系列'!J$4*100,1)</f>
        <v>2.6</v>
      </c>
      <c r="K38" s="240">
        <f>ROUND('1観光消費時系列'!K38/'1観光消費時系列'!K$4*100,1)</f>
        <v>2.8</v>
      </c>
      <c r="L38" s="240">
        <f>ROUND('1観光消費時系列'!L38/'1観光消費時系列'!L$4*100,1)</f>
        <v>2.4</v>
      </c>
      <c r="M38" s="240">
        <f>ROUND('1観光消費時系列'!M38/'1観光消費時系列'!M$4*100,1)</f>
        <v>2.6</v>
      </c>
    </row>
    <row r="39" spans="1:13" x14ac:dyDescent="0.2">
      <c r="A39" s="235">
        <v>365</v>
      </c>
      <c r="B39" s="422" t="s">
        <v>324</v>
      </c>
      <c r="C39" s="442">
        <f>ROUND('1観光消費時系列'!C39/'1観光消費時系列'!C$4*100,1)</f>
        <v>0.7</v>
      </c>
      <c r="D39" s="426">
        <f>ROUND('1観光消費時系列'!D39/'1観光消費時系列'!D$4*100,1)</f>
        <v>0.7</v>
      </c>
      <c r="E39" s="426">
        <f>ROUND('1観光消費時系列'!E39/'1観光消費時系列'!E$4*100,1)</f>
        <v>0.8</v>
      </c>
      <c r="F39" s="426">
        <f>ROUND('1観光消費時系列'!F39/'1観光消費時系列'!F$4*100,1)</f>
        <v>0.9</v>
      </c>
      <c r="G39" s="426">
        <f>ROUND('1観光消費時系列'!G39/'1観光消費時系列'!G$4*100,1)</f>
        <v>0.9</v>
      </c>
      <c r="H39" s="426">
        <f>ROUND('1観光消費時系列'!H39/'1観光消費時系列'!H$4*100,1)</f>
        <v>0.9</v>
      </c>
      <c r="I39" s="426">
        <f>ROUND('1観光消費時系列'!I39/'1観光消費時系列'!I$4*100,1)</f>
        <v>0.8</v>
      </c>
      <c r="J39" s="240">
        <f>ROUND('1観光消費時系列'!J39/'1観光消費時系列'!J$4*100,1)</f>
        <v>0.8</v>
      </c>
      <c r="K39" s="240">
        <f>ROUND('1観光消費時系列'!K39/'1観光消費時系列'!K$4*100,1)</f>
        <v>0.8</v>
      </c>
      <c r="L39" s="240">
        <f>ROUND('1観光消費時系列'!L39/'1観光消費時系列'!L$4*100,1)</f>
        <v>0.6</v>
      </c>
      <c r="M39" s="240">
        <f>ROUND('1観光消費時系列'!M39/'1観光消費時系列'!M$4*100,1)</f>
        <v>0.8</v>
      </c>
    </row>
    <row r="40" spans="1:13" x14ac:dyDescent="0.2">
      <c r="A40" s="238"/>
      <c r="B40" s="422" t="s">
        <v>317</v>
      </c>
      <c r="C40" s="442">
        <f>ROUND('1観光消費時系列'!C40/'1観光消費時系列'!C$4*100,1)</f>
        <v>7.2</v>
      </c>
      <c r="D40" s="426">
        <f>ROUND('1観光消費時系列'!D40/'1観光消費時系列'!D$4*100,1)</f>
        <v>8.1999999999999993</v>
      </c>
      <c r="E40" s="426">
        <f>ROUND('1観光消費時系列'!E40/'1観光消費時系列'!E$4*100,1)</f>
        <v>7.2</v>
      </c>
      <c r="F40" s="426">
        <f>ROUND('1観光消費時系列'!F40/'1観光消費時系列'!F$4*100,1)</f>
        <v>7.5</v>
      </c>
      <c r="G40" s="426">
        <f>ROUND('1観光消費時系列'!G40/'1観光消費時系列'!G$4*100,1)</f>
        <v>7.6</v>
      </c>
      <c r="H40" s="426">
        <f>ROUND('1観光消費時系列'!H40/'1観光消費時系列'!H$4*100,1)</f>
        <v>10.3</v>
      </c>
      <c r="I40" s="426">
        <f>ROUND('1観光消費時系列'!I40/'1観光消費時系列'!I$4*100,1)</f>
        <v>9.1</v>
      </c>
      <c r="J40" s="240">
        <f>ROUND('1観光消費時系列'!J40/'1観光消費時系列'!J$4*100,1)</f>
        <v>8.3000000000000007</v>
      </c>
      <c r="K40" s="240">
        <f>ROUND('1観光消費時系列'!K40/'1観光消費時系列'!K$4*100,1)</f>
        <v>8.4</v>
      </c>
      <c r="L40" s="240">
        <f>ROUND('1観光消費時系列'!L40/'1観光消費時系列'!L$4*100,1)</f>
        <v>7.9</v>
      </c>
      <c r="M40" s="240">
        <f>ROUND('1観光消費時系列'!M40/'1観光消費時系列'!M$4*100,1)</f>
        <v>6.7</v>
      </c>
    </row>
    <row r="41" spans="1:13" x14ac:dyDescent="0.2">
      <c r="A41" s="235">
        <v>201</v>
      </c>
      <c r="B41" s="422" t="s">
        <v>325</v>
      </c>
      <c r="C41" s="442">
        <f>ROUND('1観光消費時系列'!C41/'1観光消費時系列'!C$4*100,1)</f>
        <v>6.4</v>
      </c>
      <c r="D41" s="426">
        <f>ROUND('1観光消費時系列'!D41/'1観光消費時系列'!D$4*100,1)</f>
        <v>7.4</v>
      </c>
      <c r="E41" s="426">
        <f>ROUND('1観光消費時系列'!E41/'1観光消費時系列'!E$4*100,1)</f>
        <v>6.5</v>
      </c>
      <c r="F41" s="426">
        <f>ROUND('1観光消費時系列'!F41/'1観光消費時系列'!F$4*100,1)</f>
        <v>6.8</v>
      </c>
      <c r="G41" s="426">
        <f>ROUND('1観光消費時系列'!G41/'1観光消費時系列'!G$4*100,1)</f>
        <v>6.9</v>
      </c>
      <c r="H41" s="426">
        <f>ROUND('1観光消費時系列'!H41/'1観光消費時系列'!H$4*100,1)</f>
        <v>9.6</v>
      </c>
      <c r="I41" s="426">
        <f>ROUND('1観光消費時系列'!I41/'1観光消費時系列'!I$4*100,1)</f>
        <v>8.3000000000000007</v>
      </c>
      <c r="J41" s="240">
        <f>ROUND('1観光消費時系列'!J41/'1観光消費時系列'!J$4*100,1)</f>
        <v>7.5</v>
      </c>
      <c r="K41" s="240">
        <f>ROUND('1観光消費時系列'!K41/'1観光消費時系列'!K$4*100,1)</f>
        <v>7.6</v>
      </c>
      <c r="L41" s="240">
        <f>ROUND('1観光消費時系列'!L41/'1観光消費時系列'!L$4*100,1)</f>
        <v>7.2</v>
      </c>
      <c r="M41" s="240">
        <f>ROUND('1観光消費時系列'!M41/'1観光消費時系列'!M$4*100,1)</f>
        <v>5.4</v>
      </c>
    </row>
    <row r="42" spans="1:13" x14ac:dyDescent="0.2">
      <c r="A42" s="235">
        <v>442</v>
      </c>
      <c r="B42" s="422" t="s">
        <v>326</v>
      </c>
      <c r="C42" s="442">
        <f>ROUND('1観光消費時系列'!C42/'1観光消費時系列'!C$4*100,1)</f>
        <v>0.1</v>
      </c>
      <c r="D42" s="426">
        <f>ROUND('1観光消費時系列'!D42/'1観光消費時系列'!D$4*100,1)</f>
        <v>0.1</v>
      </c>
      <c r="E42" s="426">
        <f>ROUND('1観光消費時系列'!E42/'1観光消費時系列'!E$4*100,1)</f>
        <v>0.1</v>
      </c>
      <c r="F42" s="426">
        <f>ROUND('1観光消費時系列'!F42/'1観光消費時系列'!F$4*100,1)</f>
        <v>0.1</v>
      </c>
      <c r="G42" s="426">
        <f>ROUND('1観光消費時系列'!G42/'1観光消費時系列'!G$4*100,1)</f>
        <v>0.1</v>
      </c>
      <c r="H42" s="426">
        <f>ROUND('1観光消費時系列'!H42/'1観光消費時系列'!H$4*100,1)</f>
        <v>0.1</v>
      </c>
      <c r="I42" s="426">
        <f>ROUND('1観光消費時系列'!I42/'1観光消費時系列'!I$4*100,1)</f>
        <v>0.1</v>
      </c>
      <c r="J42" s="240">
        <f>ROUND('1観光消費時系列'!J42/'1観光消費時系列'!J$4*100,1)</f>
        <v>0.1</v>
      </c>
      <c r="K42" s="240">
        <f>ROUND('1観光消費時系列'!K42/'1観光消費時系列'!K$4*100,1)</f>
        <v>0.1</v>
      </c>
      <c r="L42" s="240">
        <f>ROUND('1観光消費時系列'!L42/'1観光消費時系列'!L$4*100,1)</f>
        <v>0.1</v>
      </c>
      <c r="M42" s="240">
        <f>ROUND('1観光消費時系列'!M42/'1観光消費時系列'!M$4*100,1)</f>
        <v>0.1</v>
      </c>
    </row>
    <row r="43" spans="1:13" x14ac:dyDescent="0.2">
      <c r="A43" s="235">
        <v>443</v>
      </c>
      <c r="B43" s="422" t="s">
        <v>327</v>
      </c>
      <c r="C43" s="442">
        <f>ROUND('1観光消費時系列'!C43/'1観光消費時系列'!C$4*100,1)</f>
        <v>0.2</v>
      </c>
      <c r="D43" s="426">
        <f>ROUND('1観光消費時系列'!D43/'1観光消費時系列'!D$4*100,1)</f>
        <v>0.2</v>
      </c>
      <c r="E43" s="426">
        <f>ROUND('1観光消費時系列'!E43/'1観光消費時系列'!E$4*100,1)</f>
        <v>0.2</v>
      </c>
      <c r="F43" s="426">
        <f>ROUND('1観光消費時系列'!F43/'1観光消費時系列'!F$4*100,1)</f>
        <v>0.2</v>
      </c>
      <c r="G43" s="426">
        <f>ROUND('1観光消費時系列'!G43/'1観光消費時系列'!G$4*100,1)</f>
        <v>0.2</v>
      </c>
      <c r="H43" s="426">
        <f>ROUND('1観光消費時系列'!H43/'1観光消費時系列'!H$4*100,1)</f>
        <v>0.2</v>
      </c>
      <c r="I43" s="426">
        <f>ROUND('1観光消費時系列'!I43/'1観光消費時系列'!I$4*100,1)</f>
        <v>0.2</v>
      </c>
      <c r="J43" s="240">
        <f>ROUND('1観光消費時系列'!J43/'1観光消費時系列'!J$4*100,1)</f>
        <v>0.2</v>
      </c>
      <c r="K43" s="240">
        <f>ROUND('1観光消費時系列'!K43/'1観光消費時系列'!K$4*100,1)</f>
        <v>0.2</v>
      </c>
      <c r="L43" s="240">
        <f>ROUND('1観光消費時系列'!L43/'1観光消費時系列'!L$4*100,1)</f>
        <v>0.2</v>
      </c>
      <c r="M43" s="240">
        <f>ROUND('1観光消費時系列'!M43/'1観光消費時系列'!M$4*100,1)</f>
        <v>0.4</v>
      </c>
    </row>
    <row r="44" spans="1:13" x14ac:dyDescent="0.2">
      <c r="A44" s="235">
        <v>446</v>
      </c>
      <c r="B44" s="422" t="s">
        <v>328</v>
      </c>
      <c r="C44" s="442">
        <f>ROUND('1観光消費時系列'!C44/'1観光消費時系列'!C$4*100,1)</f>
        <v>0.5</v>
      </c>
      <c r="D44" s="426">
        <f>ROUND('1観光消費時系列'!D44/'1観光消費時系列'!D$4*100,1)</f>
        <v>0.5</v>
      </c>
      <c r="E44" s="426">
        <f>ROUND('1観光消費時系列'!E44/'1観光消費時系列'!E$4*100,1)</f>
        <v>0.5</v>
      </c>
      <c r="F44" s="426">
        <f>ROUND('1観光消費時系列'!F44/'1観光消費時系列'!F$4*100,1)</f>
        <v>0.4</v>
      </c>
      <c r="G44" s="426">
        <f>ROUND('1観光消費時系列'!G44/'1観光消費時系列'!G$4*100,1)</f>
        <v>0.4</v>
      </c>
      <c r="H44" s="426">
        <f>ROUND('1観光消費時系列'!H44/'1観光消費時系列'!H$4*100,1)</f>
        <v>0.4</v>
      </c>
      <c r="I44" s="426">
        <f>ROUND('1観光消費時系列'!I44/'1観光消費時系列'!I$4*100,1)</f>
        <v>0.4</v>
      </c>
      <c r="J44" s="240">
        <f>ROUND('1観光消費時系列'!J44/'1観光消費時系列'!J$4*100,1)</f>
        <v>0.5</v>
      </c>
      <c r="K44" s="240">
        <f>ROUND('1観光消費時系列'!K44/'1観光消費時系列'!K$4*100,1)</f>
        <v>0.5</v>
      </c>
      <c r="L44" s="240">
        <f>ROUND('1観光消費時系列'!L44/'1観光消費時系列'!L$4*100,1)</f>
        <v>0.4</v>
      </c>
      <c r="M44" s="240">
        <f>ROUND('1観光消費時系列'!M44/'1観光消費時系列'!M$4*100,1)</f>
        <v>0.8</v>
      </c>
    </row>
    <row r="45" spans="1:13" x14ac:dyDescent="0.2">
      <c r="A45" s="238"/>
      <c r="B45" s="422" t="s">
        <v>318</v>
      </c>
      <c r="C45" s="442">
        <f>ROUND('1観光消費時系列'!C45/'1観光消費時系列'!C$4*100,1)</f>
        <v>4.8</v>
      </c>
      <c r="D45" s="426">
        <f>ROUND('1観光消費時系列'!D45/'1観光消費時系列'!D$4*100,1)</f>
        <v>4.8</v>
      </c>
      <c r="E45" s="426">
        <f>ROUND('1観光消費時系列'!E45/'1観光消費時系列'!E$4*100,1)</f>
        <v>4.8</v>
      </c>
      <c r="F45" s="426">
        <f>ROUND('1観光消費時系列'!F45/'1観光消費時系列'!F$4*100,1)</f>
        <v>4.5999999999999996</v>
      </c>
      <c r="G45" s="426">
        <f>ROUND('1観光消費時系列'!G45/'1観光消費時系列'!G$4*100,1)</f>
        <v>4.5999999999999996</v>
      </c>
      <c r="H45" s="426">
        <f>ROUND('1観光消費時系列'!H45/'1観光消費時系列'!H$4*100,1)</f>
        <v>4.4000000000000004</v>
      </c>
      <c r="I45" s="426">
        <f>ROUND('1観光消費時系列'!I45/'1観光消費時系列'!I$4*100,1)</f>
        <v>4.5</v>
      </c>
      <c r="J45" s="240">
        <f>ROUND('1観光消費時系列'!J45/'1観光消費時系列'!J$4*100,1)</f>
        <v>4.4000000000000004</v>
      </c>
      <c r="K45" s="240">
        <f>ROUND('1観光消費時系列'!K45/'1観光消費時系列'!K$4*100,1)</f>
        <v>4.2</v>
      </c>
      <c r="L45" s="240">
        <f>ROUND('1観光消費時系列'!L45/'1観光消費時系列'!L$4*100,1)</f>
        <v>4.3</v>
      </c>
      <c r="M45" s="240">
        <f>ROUND('1観光消費時系列'!M45/'1観光消費時系列'!M$4*100,1)</f>
        <v>4.5</v>
      </c>
    </row>
    <row r="46" spans="1:13" x14ac:dyDescent="0.2">
      <c r="A46" s="235">
        <v>208</v>
      </c>
      <c r="B46" s="422" t="s">
        <v>184</v>
      </c>
      <c r="C46" s="442">
        <f>ROUND('1観光消費時系列'!C46/'1観光消費時系列'!C$4*100,1)</f>
        <v>0.6</v>
      </c>
      <c r="D46" s="426">
        <f>ROUND('1観光消費時系列'!D46/'1観光消費時系列'!D$4*100,1)</f>
        <v>0.6</v>
      </c>
      <c r="E46" s="426">
        <f>ROUND('1観光消費時系列'!E46/'1観光消費時系列'!E$4*100,1)</f>
        <v>0.6</v>
      </c>
      <c r="F46" s="426">
        <f>ROUND('1観光消費時系列'!F46/'1観光消費時系列'!F$4*100,1)</f>
        <v>0.6</v>
      </c>
      <c r="G46" s="426">
        <f>ROUND('1観光消費時系列'!G46/'1観光消費時系列'!G$4*100,1)</f>
        <v>0.6</v>
      </c>
      <c r="H46" s="426">
        <f>ROUND('1観光消費時系列'!H46/'1観光消費時系列'!H$4*100,1)</f>
        <v>0.5</v>
      </c>
      <c r="I46" s="426">
        <f>ROUND('1観光消費時系列'!I46/'1観光消費時系列'!I$4*100,1)</f>
        <v>0.5</v>
      </c>
      <c r="J46" s="240">
        <f>ROUND('1観光消費時系列'!J46/'1観光消費時系列'!J$4*100,1)</f>
        <v>0.5</v>
      </c>
      <c r="K46" s="240">
        <f>ROUND('1観光消費時系列'!K46/'1観光消費時系列'!K$4*100,1)</f>
        <v>0.5</v>
      </c>
      <c r="L46" s="240">
        <f>ROUND('1観光消費時系列'!L46/'1観光消費時系列'!L$4*100,1)</f>
        <v>0.6</v>
      </c>
      <c r="M46" s="240">
        <f>ROUND('1観光消費時系列'!M46/'1観光消費時系列'!M$4*100,1)</f>
        <v>0.7</v>
      </c>
    </row>
    <row r="47" spans="1:13" x14ac:dyDescent="0.2">
      <c r="A47" s="235">
        <v>212</v>
      </c>
      <c r="B47" s="422" t="s">
        <v>329</v>
      </c>
      <c r="C47" s="442">
        <f>ROUND('1観光消費時系列'!C47/'1観光消費時系列'!C$4*100,1)</f>
        <v>1.3</v>
      </c>
      <c r="D47" s="426">
        <f>ROUND('1観光消費時系列'!D47/'1観光消費時系列'!D$4*100,1)</f>
        <v>1.3</v>
      </c>
      <c r="E47" s="426">
        <f>ROUND('1観光消費時系列'!E47/'1観光消費時系列'!E$4*100,1)</f>
        <v>1.3</v>
      </c>
      <c r="F47" s="426">
        <f>ROUND('1観光消費時系列'!F47/'1観光消費時系列'!F$4*100,1)</f>
        <v>1.3</v>
      </c>
      <c r="G47" s="426">
        <f>ROUND('1観光消費時系列'!G47/'1観光消費時系列'!G$4*100,1)</f>
        <v>1.3</v>
      </c>
      <c r="H47" s="426">
        <f>ROUND('1観光消費時系列'!H47/'1観光消費時系列'!H$4*100,1)</f>
        <v>1.3</v>
      </c>
      <c r="I47" s="426">
        <f>ROUND('1観光消費時系列'!I47/'1観光消費時系列'!I$4*100,1)</f>
        <v>1.3</v>
      </c>
      <c r="J47" s="240">
        <f>ROUND('1観光消費時系列'!J47/'1観光消費時系列'!J$4*100,1)</f>
        <v>1.3</v>
      </c>
      <c r="K47" s="240">
        <f>ROUND('1観光消費時系列'!K47/'1観光消費時系列'!K$4*100,1)</f>
        <v>1.2</v>
      </c>
      <c r="L47" s="240">
        <f>ROUND('1観光消費時系列'!L47/'1観光消費時系列'!L$4*100,1)</f>
        <v>1.3</v>
      </c>
      <c r="M47" s="240">
        <f>ROUND('1観光消費時系列'!M47/'1観光消費時系列'!M$4*100,1)</f>
        <v>1.3</v>
      </c>
    </row>
    <row r="48" spans="1:13" x14ac:dyDescent="0.2">
      <c r="A48" s="235">
        <v>227</v>
      </c>
      <c r="B48" s="422" t="s">
        <v>18</v>
      </c>
      <c r="C48" s="442">
        <f>ROUND('1観光消費時系列'!C48/'1観光消費時系列'!C$4*100,1)</f>
        <v>0.8</v>
      </c>
      <c r="D48" s="426">
        <f>ROUND('1観光消費時系列'!D48/'1観光消費時系列'!D$4*100,1)</f>
        <v>0.8</v>
      </c>
      <c r="E48" s="426">
        <f>ROUND('1観光消費時系列'!E48/'1観光消費時系列'!E$4*100,1)</f>
        <v>0.8</v>
      </c>
      <c r="F48" s="426">
        <f>ROUND('1観光消費時系列'!F48/'1観光消費時系列'!F$4*100,1)</f>
        <v>0.8</v>
      </c>
      <c r="G48" s="426">
        <f>ROUND('1観光消費時系列'!G48/'1観光消費時系列'!G$4*100,1)</f>
        <v>0.8</v>
      </c>
      <c r="H48" s="426">
        <f>ROUND('1観光消費時系列'!H48/'1観光消費時系列'!H$4*100,1)</f>
        <v>0.8</v>
      </c>
      <c r="I48" s="426">
        <f>ROUND('1観光消費時系列'!I48/'1観光消費時系列'!I$4*100,1)</f>
        <v>0.7</v>
      </c>
      <c r="J48" s="240">
        <f>ROUND('1観光消費時系列'!J48/'1観光消費時系列'!J$4*100,1)</f>
        <v>0.6</v>
      </c>
      <c r="K48" s="240">
        <f>ROUND('1観光消費時系列'!K48/'1観光消費時系列'!K$4*100,1)</f>
        <v>0.6</v>
      </c>
      <c r="L48" s="240">
        <f>ROUND('1観光消費時系列'!L48/'1観光消費時系列'!L$4*100,1)</f>
        <v>0.6</v>
      </c>
      <c r="M48" s="240">
        <f>ROUND('1観光消費時系列'!M48/'1観光消費時系列'!M$4*100,1)</f>
        <v>0.8</v>
      </c>
    </row>
    <row r="49" spans="1:13" x14ac:dyDescent="0.2">
      <c r="A49" s="235">
        <v>229</v>
      </c>
      <c r="B49" s="422" t="s">
        <v>20</v>
      </c>
      <c r="C49" s="442">
        <f>ROUND('1観光消費時系列'!C49/'1観光消費時系列'!C$4*100,1)</f>
        <v>1.2</v>
      </c>
      <c r="D49" s="426">
        <f>ROUND('1観光消費時系列'!D49/'1観光消費時系列'!D$4*100,1)</f>
        <v>1.2</v>
      </c>
      <c r="E49" s="426">
        <f>ROUND('1観光消費時系列'!E49/'1観光消費時系列'!E$4*100,1)</f>
        <v>1.2</v>
      </c>
      <c r="F49" s="426">
        <f>ROUND('1観光消費時系列'!F49/'1観光消費時系列'!F$4*100,1)</f>
        <v>1.1000000000000001</v>
      </c>
      <c r="G49" s="426">
        <f>ROUND('1観光消費時系列'!G49/'1観光消費時系列'!G$4*100,1)</f>
        <v>1.1000000000000001</v>
      </c>
      <c r="H49" s="426">
        <f>ROUND('1観光消費時系列'!H49/'1観光消費時系列'!H$4*100,1)</f>
        <v>1.1000000000000001</v>
      </c>
      <c r="I49" s="426">
        <f>ROUND('1観光消費時系列'!I49/'1観光消費時系列'!I$4*100,1)</f>
        <v>1.2</v>
      </c>
      <c r="J49" s="240">
        <f>ROUND('1観光消費時系列'!J49/'1観光消費時系列'!J$4*100,1)</f>
        <v>1.1000000000000001</v>
      </c>
      <c r="K49" s="240">
        <f>ROUND('1観光消費時系列'!K49/'1観光消費時系列'!K$4*100,1)</f>
        <v>1.1000000000000001</v>
      </c>
      <c r="L49" s="240">
        <f>ROUND('1観光消費時系列'!L49/'1観光消費時系列'!L$4*100,1)</f>
        <v>1</v>
      </c>
      <c r="M49" s="240">
        <f>ROUND('1観光消費時系列'!M49/'1観光消費時系列'!M$4*100,1)</f>
        <v>1</v>
      </c>
    </row>
    <row r="50" spans="1:13" x14ac:dyDescent="0.2">
      <c r="A50" s="235">
        <v>464</v>
      </c>
      <c r="B50" s="422" t="s">
        <v>187</v>
      </c>
      <c r="C50" s="442">
        <f>ROUND('1観光消費時系列'!C50/'1観光消費時系列'!C$4*100,1)</f>
        <v>0.2</v>
      </c>
      <c r="D50" s="426">
        <f>ROUND('1観光消費時系列'!D50/'1観光消費時系列'!D$4*100,1)</f>
        <v>0.1</v>
      </c>
      <c r="E50" s="426">
        <f>ROUND('1観光消費時系列'!E50/'1観光消費時系列'!E$4*100,1)</f>
        <v>0.1</v>
      </c>
      <c r="F50" s="426">
        <f>ROUND('1観光消費時系列'!F50/'1観光消費時系列'!F$4*100,1)</f>
        <v>0.1</v>
      </c>
      <c r="G50" s="426">
        <f>ROUND('1観光消費時系列'!G50/'1観光消費時系列'!G$4*100,1)</f>
        <v>0.1</v>
      </c>
      <c r="H50" s="426">
        <f>ROUND('1観光消費時系列'!H50/'1観光消費時系列'!H$4*100,1)</f>
        <v>0.1</v>
      </c>
      <c r="I50" s="426">
        <f>ROUND('1観光消費時系列'!I50/'1観光消費時系列'!I$4*100,1)</f>
        <v>0.1</v>
      </c>
      <c r="J50" s="240">
        <f>ROUND('1観光消費時系列'!J50/'1観光消費時系列'!J$4*100,1)</f>
        <v>0.1</v>
      </c>
      <c r="K50" s="240">
        <f>ROUND('1観光消費時系列'!K50/'1観光消費時系列'!K$4*100,1)</f>
        <v>0.1</v>
      </c>
      <c r="L50" s="240">
        <f>ROUND('1観光消費時系列'!L50/'1観光消費時系列'!L$4*100,1)</f>
        <v>0.1</v>
      </c>
      <c r="M50" s="240">
        <f>ROUND('1観光消費時系列'!M50/'1観光消費時系列'!M$4*100,1)</f>
        <v>0.1</v>
      </c>
    </row>
    <row r="51" spans="1:13" x14ac:dyDescent="0.2">
      <c r="A51" s="235">
        <v>481</v>
      </c>
      <c r="B51" s="422" t="s">
        <v>188</v>
      </c>
      <c r="C51" s="442">
        <f>ROUND('1観光消費時系列'!C51/'1観光消費時系列'!C$4*100,1)</f>
        <v>0.2</v>
      </c>
      <c r="D51" s="426">
        <f>ROUND('1観光消費時系列'!D51/'1観光消費時系列'!D$4*100,1)</f>
        <v>0.3</v>
      </c>
      <c r="E51" s="426">
        <f>ROUND('1観光消費時系列'!E51/'1観光消費時系列'!E$4*100,1)</f>
        <v>0.2</v>
      </c>
      <c r="F51" s="426">
        <f>ROUND('1観光消費時系列'!F51/'1観光消費時系列'!F$4*100,1)</f>
        <v>0.2</v>
      </c>
      <c r="G51" s="426">
        <f>ROUND('1観光消費時系列'!G51/'1観光消費時系列'!G$4*100,1)</f>
        <v>0.2</v>
      </c>
      <c r="H51" s="426">
        <f>ROUND('1観光消費時系列'!H51/'1観光消費時系列'!H$4*100,1)</f>
        <v>0.2</v>
      </c>
      <c r="I51" s="426">
        <f>ROUND('1観光消費時系列'!I51/'1観光消費時系列'!I$4*100,1)</f>
        <v>0.2</v>
      </c>
      <c r="J51" s="240">
        <f>ROUND('1観光消費時系列'!J51/'1観光消費時系列'!J$4*100,1)</f>
        <v>0.2</v>
      </c>
      <c r="K51" s="240">
        <f>ROUND('1観光消費時系列'!K51/'1観光消費時系列'!K$4*100,1)</f>
        <v>0.2</v>
      </c>
      <c r="L51" s="240">
        <f>ROUND('1観光消費時系列'!L51/'1観光消費時系列'!L$4*100,1)</f>
        <v>0.1</v>
      </c>
      <c r="M51" s="240">
        <f>ROUND('1観光消費時系列'!M51/'1観光消費時系列'!M$4*100,1)</f>
        <v>0.1</v>
      </c>
    </row>
    <row r="52" spans="1:13" x14ac:dyDescent="0.2">
      <c r="A52" s="235">
        <v>501</v>
      </c>
      <c r="B52" s="422" t="s">
        <v>189</v>
      </c>
      <c r="C52" s="442">
        <f>ROUND('1観光消費時系列'!C52/'1観光消費時系列'!C$4*100,1)</f>
        <v>0.5</v>
      </c>
      <c r="D52" s="426">
        <f>ROUND('1観光消費時系列'!D52/'1観光消費時系列'!D$4*100,1)</f>
        <v>0.5</v>
      </c>
      <c r="E52" s="426">
        <f>ROUND('1観光消費時系列'!E52/'1観光消費時系列'!E$4*100,1)</f>
        <v>0.5</v>
      </c>
      <c r="F52" s="426">
        <f>ROUND('1観光消費時系列'!F52/'1観光消費時系列'!F$4*100,1)</f>
        <v>0.5</v>
      </c>
      <c r="G52" s="426">
        <f>ROUND('1観光消費時系列'!G52/'1観光消費時系列'!G$4*100,1)</f>
        <v>0.4</v>
      </c>
      <c r="H52" s="426">
        <f>ROUND('1観光消費時系列'!H52/'1観光消費時系列'!H$4*100,1)</f>
        <v>0.4</v>
      </c>
      <c r="I52" s="426">
        <f>ROUND('1観光消費時系列'!I52/'1観光消費時系列'!I$4*100,1)</f>
        <v>0.4</v>
      </c>
      <c r="J52" s="240">
        <f>ROUND('1観光消費時系列'!J52/'1観光消費時系列'!J$4*100,1)</f>
        <v>0.5</v>
      </c>
      <c r="K52" s="240">
        <f>ROUND('1観光消費時系列'!K52/'1観光消費時系列'!K$4*100,1)</f>
        <v>0.5</v>
      </c>
      <c r="L52" s="240">
        <f>ROUND('1観光消費時系列'!L52/'1観光消費時系列'!L$4*100,1)</f>
        <v>0.5</v>
      </c>
      <c r="M52" s="240">
        <f>ROUND('1観光消費時系列'!M52/'1観光消費時系列'!M$4*100,1)</f>
        <v>0.5</v>
      </c>
    </row>
    <row r="53" spans="1:13" x14ac:dyDescent="0.2">
      <c r="A53" s="238"/>
      <c r="B53" s="422" t="s">
        <v>319</v>
      </c>
      <c r="C53" s="442">
        <f>ROUND('1観光消費時系列'!C53/'1観光消費時系列'!C$4*100,1)</f>
        <v>8.4</v>
      </c>
      <c r="D53" s="426">
        <f>ROUND('1観光消費時系列'!D53/'1観光消費時系列'!D$4*100,1)</f>
        <v>8.3000000000000007</v>
      </c>
      <c r="E53" s="426">
        <f>ROUND('1観光消費時系列'!E53/'1観光消費時系列'!E$4*100,1)</f>
        <v>9.1</v>
      </c>
      <c r="F53" s="426">
        <f>ROUND('1観光消費時系列'!F53/'1観光消費時系列'!F$4*100,1)</f>
        <v>9.3000000000000007</v>
      </c>
      <c r="G53" s="426">
        <f>ROUND('1観光消費時系列'!G53/'1観光消費時系列'!G$4*100,1)</f>
        <v>9.5</v>
      </c>
      <c r="H53" s="426">
        <f>ROUND('1観光消費時系列'!H53/'1観光消費時系列'!H$4*100,1)</f>
        <v>8.5</v>
      </c>
      <c r="I53" s="426">
        <f>ROUND('1観光消費時系列'!I53/'1観光消費時系列'!I$4*100,1)</f>
        <v>8.5</v>
      </c>
      <c r="J53" s="240">
        <f>ROUND('1観光消費時系列'!J53/'1観光消費時系列'!J$4*100,1)</f>
        <v>8.3000000000000007</v>
      </c>
      <c r="K53" s="240">
        <f>ROUND('1観光消費時系列'!K53/'1観光消費時系列'!K$4*100,1)</f>
        <v>8.4</v>
      </c>
      <c r="L53" s="240">
        <f>ROUND('1観光消費時系列'!L53/'1観光消費時系列'!L$4*100,1)</f>
        <v>8.3000000000000007</v>
      </c>
      <c r="M53" s="240">
        <f>ROUND('1観光消費時系列'!M53/'1観光消費時系列'!M$4*100,1)</f>
        <v>8.3000000000000007</v>
      </c>
    </row>
    <row r="54" spans="1:13" x14ac:dyDescent="0.2">
      <c r="A54" s="237">
        <v>209</v>
      </c>
      <c r="B54" s="422" t="s">
        <v>330</v>
      </c>
      <c r="C54" s="442">
        <f>ROUND('1観光消費時系列'!C54/'1観光消費時系列'!C$4*100,1)</f>
        <v>4.4000000000000004</v>
      </c>
      <c r="D54" s="426">
        <f>ROUND('1観光消費時系列'!D54/'1観光消費時系列'!D$4*100,1)</f>
        <v>4.5</v>
      </c>
      <c r="E54" s="426">
        <f>ROUND('1観光消費時系列'!E54/'1観光消費時系列'!E$4*100,1)</f>
        <v>4.3</v>
      </c>
      <c r="F54" s="426">
        <f>ROUND('1観光消費時系列'!F54/'1観光消費時系列'!F$4*100,1)</f>
        <v>4.2</v>
      </c>
      <c r="G54" s="426">
        <f>ROUND('1観光消費時系列'!G54/'1観光消費時系列'!G$4*100,1)</f>
        <v>4.5</v>
      </c>
      <c r="H54" s="426">
        <f>ROUND('1観光消費時系列'!H54/'1観光消費時系列'!H$4*100,1)</f>
        <v>4</v>
      </c>
      <c r="I54" s="426">
        <f>ROUND('1観光消費時系列'!I54/'1観光消費時系列'!I$4*100,1)</f>
        <v>4</v>
      </c>
      <c r="J54" s="240">
        <f>ROUND('1観光消費時系列'!J54/'1観光消費時系列'!J$4*100,1)</f>
        <v>3.9</v>
      </c>
      <c r="K54" s="240">
        <f>ROUND('1観光消費時系列'!K54/'1観光消費時系列'!K$4*100,1)</f>
        <v>3.9</v>
      </c>
      <c r="L54" s="240">
        <f>ROUND('1観光消費時系列'!L54/'1観光消費時系列'!L$4*100,1)</f>
        <v>4.0999999999999996</v>
      </c>
      <c r="M54" s="240">
        <f>ROUND('1観光消費時系列'!M54/'1観光消費時系列'!M$4*100,1)</f>
        <v>3.7</v>
      </c>
    </row>
    <row r="55" spans="1:13" x14ac:dyDescent="0.2">
      <c r="A55" s="235">
        <v>222</v>
      </c>
      <c r="B55" s="422" t="s">
        <v>331</v>
      </c>
      <c r="C55" s="442">
        <f>ROUND('1観光消費時系列'!C55/'1観光消費時系列'!C$4*100,1)</f>
        <v>1</v>
      </c>
      <c r="D55" s="426">
        <f>ROUND('1観光消費時系列'!D55/'1観光消費時系列'!D$4*100,1)</f>
        <v>0.9</v>
      </c>
      <c r="E55" s="426">
        <f>ROUND('1観光消費時系列'!E55/'1観光消費時系列'!E$4*100,1)</f>
        <v>1</v>
      </c>
      <c r="F55" s="426">
        <f>ROUND('1観光消費時系列'!F55/'1観光消費時系列'!F$4*100,1)</f>
        <v>1</v>
      </c>
      <c r="G55" s="426">
        <f>ROUND('1観光消費時系列'!G55/'1観光消費時系列'!G$4*100,1)</f>
        <v>1.1000000000000001</v>
      </c>
      <c r="H55" s="426">
        <f>ROUND('1観光消費時系列'!H55/'1観光消費時系列'!H$4*100,1)</f>
        <v>0.9</v>
      </c>
      <c r="I55" s="426">
        <f>ROUND('1観光消費時系列'!I55/'1観光消費時系列'!I$4*100,1)</f>
        <v>1</v>
      </c>
      <c r="J55" s="240">
        <f>ROUND('1観光消費時系列'!J55/'1観光消費時系列'!J$4*100,1)</f>
        <v>0.9</v>
      </c>
      <c r="K55" s="240">
        <f>ROUND('1観光消費時系列'!K55/'1観光消費時系列'!K$4*100,1)</f>
        <v>0.9</v>
      </c>
      <c r="L55" s="240">
        <f>ROUND('1観光消費時系列'!L55/'1観光消費時系列'!L$4*100,1)</f>
        <v>0.8</v>
      </c>
      <c r="M55" s="240">
        <f>ROUND('1観光消費時系列'!M55/'1観光消費時系列'!M$4*100,1)</f>
        <v>0.7</v>
      </c>
    </row>
    <row r="56" spans="1:13" x14ac:dyDescent="0.2">
      <c r="A56" s="235">
        <v>225</v>
      </c>
      <c r="B56" s="422" t="s">
        <v>11</v>
      </c>
      <c r="C56" s="442">
        <f>ROUND('1観光消費時系列'!C56/'1観光消費時系列'!C$4*100,1)</f>
        <v>0.7</v>
      </c>
      <c r="D56" s="426">
        <f>ROUND('1観光消費時系列'!D56/'1観光消費時系列'!D$4*100,1)</f>
        <v>0.7</v>
      </c>
      <c r="E56" s="426">
        <f>ROUND('1観光消費時系列'!E56/'1観光消費時系列'!E$4*100,1)</f>
        <v>1.3</v>
      </c>
      <c r="F56" s="426">
        <f>ROUND('1観光消費時系列'!F56/'1観光消費時系列'!F$4*100,1)</f>
        <v>1.5</v>
      </c>
      <c r="G56" s="426">
        <f>ROUND('1観光消費時系列'!G56/'1観光消費時系列'!G$4*100,1)</f>
        <v>1.5</v>
      </c>
      <c r="H56" s="426">
        <f>ROUND('1観光消費時系列'!H56/'1観光消費時系列'!H$4*100,1)</f>
        <v>1.4</v>
      </c>
      <c r="I56" s="426">
        <f>ROUND('1観光消費時系列'!I56/'1観光消費時系列'!I$4*100,1)</f>
        <v>1.3</v>
      </c>
      <c r="J56" s="240">
        <f>ROUND('1観光消費時系列'!J56/'1観光消費時系列'!J$4*100,1)</f>
        <v>1.3</v>
      </c>
      <c r="K56" s="240">
        <f>ROUND('1観光消費時系列'!K56/'1観光消費時系列'!K$4*100,1)</f>
        <v>1.3</v>
      </c>
      <c r="L56" s="240">
        <f>ROUND('1観光消費時系列'!L56/'1観光消費時系列'!L$4*100,1)</f>
        <v>1.2</v>
      </c>
      <c r="M56" s="240">
        <f>ROUND('1観光消費時系列'!M56/'1観光消費時系列'!M$4*100,1)</f>
        <v>1.3</v>
      </c>
    </row>
    <row r="57" spans="1:13" x14ac:dyDescent="0.2">
      <c r="A57" s="235">
        <v>585</v>
      </c>
      <c r="B57" s="422" t="s">
        <v>332</v>
      </c>
      <c r="C57" s="442">
        <f>ROUND('1観光消費時系列'!C57/'1観光消費時系列'!C$4*100,1)</f>
        <v>1.3</v>
      </c>
      <c r="D57" s="426">
        <f>ROUND('1観光消費時系列'!D57/'1観光消費時系列'!D$4*100,1)</f>
        <v>1.3</v>
      </c>
      <c r="E57" s="426">
        <f>ROUND('1観光消費時系列'!E57/'1観光消費時系列'!E$4*100,1)</f>
        <v>1.4</v>
      </c>
      <c r="F57" s="426">
        <f>ROUND('1観光消費時系列'!F57/'1観光消費時系列'!F$4*100,1)</f>
        <v>1.4</v>
      </c>
      <c r="G57" s="426">
        <f>ROUND('1観光消費時系列'!G57/'1観光消費時系列'!G$4*100,1)</f>
        <v>1.4</v>
      </c>
      <c r="H57" s="426">
        <f>ROUND('1観光消費時系列'!H57/'1観光消費時系列'!H$4*100,1)</f>
        <v>1.2</v>
      </c>
      <c r="I57" s="426">
        <f>ROUND('1観光消費時系列'!I57/'1観光消費時系列'!I$4*100,1)</f>
        <v>1.3</v>
      </c>
      <c r="J57" s="240">
        <f>ROUND('1観光消費時系列'!J57/'1観光消費時系列'!J$4*100,1)</f>
        <v>1.3</v>
      </c>
      <c r="K57" s="240">
        <f>ROUND('1観光消費時系列'!K57/'1観光消費時系列'!K$4*100,1)</f>
        <v>1.3</v>
      </c>
      <c r="L57" s="240">
        <f>ROUND('1観光消費時系列'!L57/'1観光消費時系列'!L$4*100,1)</f>
        <v>1.2</v>
      </c>
      <c r="M57" s="240">
        <f>ROUND('1観光消費時系列'!M57/'1観光消費時系列'!M$4*100,1)</f>
        <v>1.6</v>
      </c>
    </row>
    <row r="58" spans="1:13" x14ac:dyDescent="0.2">
      <c r="A58" s="235">
        <v>586</v>
      </c>
      <c r="B58" s="422" t="s">
        <v>333</v>
      </c>
      <c r="C58" s="442">
        <f>ROUND('1観光消費時系列'!C58/'1観光消費時系列'!C$4*100,1)</f>
        <v>1</v>
      </c>
      <c r="D58" s="426">
        <f>ROUND('1観光消費時系列'!D58/'1観光消費時系列'!D$4*100,1)</f>
        <v>1</v>
      </c>
      <c r="E58" s="426">
        <f>ROUND('1観光消費時系列'!E58/'1観光消費時系列'!E$4*100,1)</f>
        <v>1.1000000000000001</v>
      </c>
      <c r="F58" s="426">
        <f>ROUND('1観光消費時系列'!F58/'1観光消費時系列'!F$4*100,1)</f>
        <v>1.1000000000000001</v>
      </c>
      <c r="G58" s="426">
        <f>ROUND('1観光消費時系列'!G58/'1観光消費時系列'!G$4*100,1)</f>
        <v>1.1000000000000001</v>
      </c>
      <c r="H58" s="426">
        <f>ROUND('1観光消費時系列'!H58/'1観光消費時系列'!H$4*100,1)</f>
        <v>1</v>
      </c>
      <c r="I58" s="426">
        <f>ROUND('1観光消費時系列'!I58/'1観光消費時系列'!I$4*100,1)</f>
        <v>1</v>
      </c>
      <c r="J58" s="240">
        <f>ROUND('1観光消費時系列'!J58/'1観光消費時系列'!J$4*100,1)</f>
        <v>1</v>
      </c>
      <c r="K58" s="240">
        <f>ROUND('1観光消費時系列'!K58/'1観光消費時系列'!K$4*100,1)</f>
        <v>1</v>
      </c>
      <c r="L58" s="240">
        <f>ROUND('1観光消費時系列'!L58/'1観光消費時系列'!L$4*100,1)</f>
        <v>1</v>
      </c>
      <c r="M58" s="240">
        <f>ROUND('1観光消費時系列'!M58/'1観光消費時系列'!M$4*100,1)</f>
        <v>1</v>
      </c>
    </row>
    <row r="59" spans="1:13" x14ac:dyDescent="0.2">
      <c r="A59" s="238"/>
      <c r="B59" s="422" t="s">
        <v>320</v>
      </c>
      <c r="C59" s="442">
        <f>ROUND('1観光消費時系列'!C59/'1観光消費時系列'!C$4*100,1)</f>
        <v>3.1</v>
      </c>
      <c r="D59" s="426">
        <f>ROUND('1観光消費時系列'!D59/'1観光消費時系列'!D$4*100,1)</f>
        <v>3.1</v>
      </c>
      <c r="E59" s="426">
        <f>ROUND('1観光消費時系列'!E59/'1観光消費時系列'!E$4*100,1)</f>
        <v>3.1</v>
      </c>
      <c r="F59" s="426">
        <f>ROUND('1観光消費時系列'!F59/'1観光消費時系列'!F$4*100,1)</f>
        <v>2.8</v>
      </c>
      <c r="G59" s="426">
        <f>ROUND('1観光消費時系列'!G59/'1観光消費時系列'!G$4*100,1)</f>
        <v>2.7</v>
      </c>
      <c r="H59" s="426">
        <f>ROUND('1観光消費時系列'!H59/'1観光消費時系列'!H$4*100,1)</f>
        <v>2.7</v>
      </c>
      <c r="I59" s="426">
        <f>ROUND('1観光消費時系列'!I59/'1観光消費時系列'!I$4*100,1)</f>
        <v>2.9</v>
      </c>
      <c r="J59" s="240">
        <f>ROUND('1観光消費時系列'!J59/'1観光消費時系列'!J$4*100,1)</f>
        <v>2.9</v>
      </c>
      <c r="K59" s="240">
        <f>ROUND('1観光消費時系列'!K59/'1観光消費時系列'!K$4*100,1)</f>
        <v>2.9</v>
      </c>
      <c r="L59" s="240">
        <f>ROUND('1観光消費時系列'!L59/'1観光消費時系列'!L$4*100,1)</f>
        <v>3.2</v>
      </c>
      <c r="M59" s="240">
        <f>ROUND('1観光消費時系列'!M59/'1観光消費時系列'!M$4*100,1)</f>
        <v>3.8</v>
      </c>
    </row>
    <row r="60" spans="1:13" x14ac:dyDescent="0.2">
      <c r="A60" s="235">
        <v>221</v>
      </c>
      <c r="B60" s="422" t="s">
        <v>573</v>
      </c>
      <c r="C60" s="442">
        <f>ROUND('1観光消費時系列'!C60/'1観光消費時系列'!C$4*100,1)</f>
        <v>1.7</v>
      </c>
      <c r="D60" s="426">
        <f>ROUND('1観光消費時系列'!D60/'1観光消費時系列'!D$4*100,1)</f>
        <v>1.7</v>
      </c>
      <c r="E60" s="426">
        <f>ROUND('1観光消費時系列'!E60/'1観光消費時系列'!E$4*100,1)</f>
        <v>1.7</v>
      </c>
      <c r="F60" s="426">
        <f>ROUND('1観光消費時系列'!F60/'1観光消費時系列'!F$4*100,1)</f>
        <v>1.5</v>
      </c>
      <c r="G60" s="426">
        <f>ROUND('1観光消費時系列'!G60/'1観光消費時系列'!G$4*100,1)</f>
        <v>1.5</v>
      </c>
      <c r="H60" s="426">
        <f>ROUND('1観光消費時系列'!H60/'1観光消費時系列'!H$4*100,1)</f>
        <v>1.4</v>
      </c>
      <c r="I60" s="426">
        <f>ROUND('1観光消費時系列'!I60/'1観光消費時系列'!I$4*100,1)</f>
        <v>1.5</v>
      </c>
      <c r="J60" s="240">
        <f>ROUND('1観光消費時系列'!J60/'1観光消費時系列'!J$4*100,1)</f>
        <v>1.5</v>
      </c>
      <c r="K60" s="240">
        <f>ROUND('1観光消費時系列'!K60/'1観光消費時系列'!K$4*100,1)</f>
        <v>1.5</v>
      </c>
      <c r="L60" s="240">
        <f>ROUND('1観光消費時系列'!L60/'1観光消費時系列'!L$4*100,1)</f>
        <v>1.8</v>
      </c>
      <c r="M60" s="240">
        <f>ROUND('1観光消費時系列'!M60/'1観光消費時系列'!M$4*100,1)</f>
        <v>2.2000000000000002</v>
      </c>
    </row>
    <row r="61" spans="1:13" x14ac:dyDescent="0.2">
      <c r="A61" s="235">
        <v>223</v>
      </c>
      <c r="B61" s="422" t="s">
        <v>5</v>
      </c>
      <c r="C61" s="442">
        <f>ROUND('1観光消費時系列'!C61/'1観光消費時系列'!C$4*100,1)</f>
        <v>1.4</v>
      </c>
      <c r="D61" s="426">
        <f>ROUND('1観光消費時系列'!D61/'1観光消費時系列'!D$4*100,1)</f>
        <v>1.4</v>
      </c>
      <c r="E61" s="426">
        <f>ROUND('1観光消費時系列'!E61/'1観光消費時系列'!E$4*100,1)</f>
        <v>1.5</v>
      </c>
      <c r="F61" s="426">
        <f>ROUND('1観光消費時系列'!F61/'1観光消費時系列'!F$4*100,1)</f>
        <v>1.4</v>
      </c>
      <c r="G61" s="426">
        <f>ROUND('1観光消費時系列'!G61/'1観光消費時系列'!G$4*100,1)</f>
        <v>1.3</v>
      </c>
      <c r="H61" s="426">
        <f>ROUND('1観光消費時系列'!H61/'1観光消費時系列'!H$4*100,1)</f>
        <v>1.3</v>
      </c>
      <c r="I61" s="426">
        <f>ROUND('1観光消費時系列'!I61/'1観光消費時系列'!I$4*100,1)</f>
        <v>1.3</v>
      </c>
      <c r="J61" s="240">
        <f>ROUND('1観光消費時系列'!J61/'1観光消費時系列'!J$4*100,1)</f>
        <v>1.3</v>
      </c>
      <c r="K61" s="240">
        <f>ROUND('1観光消費時系列'!K61/'1観光消費時系列'!K$4*100,1)</f>
        <v>1.4</v>
      </c>
      <c r="L61" s="240">
        <f>ROUND('1観光消費時系列'!L61/'1観光消費時系列'!L$4*100,1)</f>
        <v>1.4</v>
      </c>
      <c r="M61" s="240">
        <f>ROUND('1観光消費時系列'!M61/'1観光消費時系列'!M$4*100,1)</f>
        <v>1.7</v>
      </c>
    </row>
    <row r="62" spans="1:13" x14ac:dyDescent="0.2">
      <c r="A62" s="238"/>
      <c r="B62" s="422" t="s">
        <v>321</v>
      </c>
      <c r="C62" s="442">
        <f>ROUND('1観光消費時系列'!C62/'1観光消費時系列'!C$4*100,1)</f>
        <v>8.8000000000000007</v>
      </c>
      <c r="D62" s="426">
        <f>ROUND('1観光消費時系列'!D62/'1観光消費時系列'!D$4*100,1)</f>
        <v>8.5</v>
      </c>
      <c r="E62" s="426">
        <f>ROUND('1観光消費時系列'!E62/'1観光消費時系列'!E$4*100,1)</f>
        <v>9.3000000000000007</v>
      </c>
      <c r="F62" s="426">
        <f>ROUND('1観光消費時系列'!F62/'1観光消費時系列'!F$4*100,1)</f>
        <v>8.8000000000000007</v>
      </c>
      <c r="G62" s="426">
        <f>ROUND('1観光消費時系列'!G62/'1観光消費時系列'!G$4*100,1)</f>
        <v>9.3000000000000007</v>
      </c>
      <c r="H62" s="426">
        <f>ROUND('1観光消費時系列'!H62/'1観光消費時系列'!H$4*100,1)</f>
        <v>9.5</v>
      </c>
      <c r="I62" s="426">
        <f>ROUND('1観光消費時系列'!I62/'1観光消費時系列'!I$4*100,1)</f>
        <v>9.3000000000000007</v>
      </c>
      <c r="J62" s="240">
        <f>ROUND('1観光消費時系列'!J62/'1観光消費時系列'!J$4*100,1)</f>
        <v>9.1999999999999993</v>
      </c>
      <c r="K62" s="240">
        <f>ROUND('1観光消費時系列'!K62/'1観光消費時系列'!K$4*100,1)</f>
        <v>9</v>
      </c>
      <c r="L62" s="240">
        <f>ROUND('1観光消費時系列'!L62/'1観光消費時系列'!L$4*100,1)</f>
        <v>9.1</v>
      </c>
      <c r="M62" s="240">
        <f>ROUND('1観光消費時系列'!M62/'1観光消費時系列'!M$4*100,1)</f>
        <v>9.9</v>
      </c>
    </row>
    <row r="63" spans="1:13" x14ac:dyDescent="0.2">
      <c r="A63" s="235">
        <v>205</v>
      </c>
      <c r="B63" s="422" t="s">
        <v>196</v>
      </c>
      <c r="C63" s="442">
        <f>ROUND('1観光消費時系列'!C63/'1観光消費時系列'!C$4*100,1)</f>
        <v>1.8</v>
      </c>
      <c r="D63" s="426">
        <f>ROUND('1観光消費時系列'!D63/'1観光消費時系列'!D$4*100,1)</f>
        <v>1.8</v>
      </c>
      <c r="E63" s="426">
        <f>ROUND('1観光消費時系列'!E63/'1観光消費時系列'!E$4*100,1)</f>
        <v>2.1</v>
      </c>
      <c r="F63" s="426">
        <f>ROUND('1観光消費時系列'!F63/'1観光消費時系列'!F$4*100,1)</f>
        <v>1.9</v>
      </c>
      <c r="G63" s="426">
        <f>ROUND('1観光消費時系列'!G63/'1観光消費時系列'!G$4*100,1)</f>
        <v>1.9</v>
      </c>
      <c r="H63" s="426">
        <f>ROUND('1観光消費時系列'!H63/'1観光消費時系列'!H$4*100,1)</f>
        <v>2</v>
      </c>
      <c r="I63" s="426">
        <f>ROUND('1観光消費時系列'!I63/'1観光消費時系列'!I$4*100,1)</f>
        <v>1.9</v>
      </c>
      <c r="J63" s="240">
        <f>ROUND('1観光消費時系列'!J63/'1観光消費時系列'!J$4*100,1)</f>
        <v>2</v>
      </c>
      <c r="K63" s="240">
        <f>ROUND('1観光消費時系列'!K63/'1観光消費時系列'!K$4*100,1)</f>
        <v>2</v>
      </c>
      <c r="L63" s="240">
        <f>ROUND('1観光消費時系列'!L63/'1観光消費時系列'!L$4*100,1)</f>
        <v>2.1</v>
      </c>
      <c r="M63" s="240">
        <f>ROUND('1観光消費時系列'!M63/'1観光消費時系列'!M$4*100,1)</f>
        <v>2.4</v>
      </c>
    </row>
    <row r="64" spans="1:13" x14ac:dyDescent="0.2">
      <c r="A64" s="235">
        <v>224</v>
      </c>
      <c r="B64" s="422" t="s">
        <v>3</v>
      </c>
      <c r="C64" s="442">
        <f>ROUND('1観光消費時系列'!C64/'1観光消費時系列'!C$4*100,1)</f>
        <v>2.7</v>
      </c>
      <c r="D64" s="426">
        <f>ROUND('1観光消費時系列'!D64/'1観光消費時系列'!D$4*100,1)</f>
        <v>2.7</v>
      </c>
      <c r="E64" s="426">
        <f>ROUND('1観光消費時系列'!E64/'1観光消費時系列'!E$4*100,1)</f>
        <v>3</v>
      </c>
      <c r="F64" s="426">
        <f>ROUND('1観光消費時系列'!F64/'1観光消費時系列'!F$4*100,1)</f>
        <v>2.8</v>
      </c>
      <c r="G64" s="426">
        <f>ROUND('1観光消費時系列'!G64/'1観光消費時系列'!G$4*100,1)</f>
        <v>2.4</v>
      </c>
      <c r="H64" s="426">
        <f>ROUND('1観光消費時系列'!H64/'1観光消費時系列'!H$4*100,1)</f>
        <v>2.4</v>
      </c>
      <c r="I64" s="426">
        <f>ROUND('1観光消費時系列'!I64/'1観光消費時系列'!I$4*100,1)</f>
        <v>2.5</v>
      </c>
      <c r="J64" s="240">
        <f>ROUND('1観光消費時系列'!J64/'1観光消費時系列'!J$4*100,1)</f>
        <v>2.2999999999999998</v>
      </c>
      <c r="K64" s="240">
        <f>ROUND('1観光消費時系列'!K64/'1観光消費時系列'!K$4*100,1)</f>
        <v>2.2000000000000002</v>
      </c>
      <c r="L64" s="240">
        <f>ROUND('1観光消費時系列'!L64/'1観光消費時系列'!L$4*100,1)</f>
        <v>2.2000000000000002</v>
      </c>
      <c r="M64" s="240">
        <f>ROUND('1観光消費時系列'!M64/'1観光消費時系列'!M$4*100,1)</f>
        <v>2.1</v>
      </c>
    </row>
    <row r="65" spans="1:13" x14ac:dyDescent="0.2">
      <c r="A65" s="239">
        <v>226</v>
      </c>
      <c r="B65" s="423" t="s">
        <v>1</v>
      </c>
      <c r="C65" s="443">
        <f>ROUND('1観光消費時系列'!C65/'1観光消費時系列'!C$4*100,1)</f>
        <v>4.3</v>
      </c>
      <c r="D65" s="427">
        <f>ROUND('1観光消費時系列'!D65/'1観光消費時系列'!D$4*100,1)</f>
        <v>4</v>
      </c>
      <c r="E65" s="427">
        <f>ROUND('1観光消費時系列'!E65/'1観光消費時系列'!E$4*100,1)</f>
        <v>4.3</v>
      </c>
      <c r="F65" s="427">
        <f>ROUND('1観光消費時系列'!F65/'1観光消費時系列'!F$4*100,1)</f>
        <v>4.0999999999999996</v>
      </c>
      <c r="G65" s="427">
        <f>ROUND('1観光消費時系列'!G65/'1観光消費時系列'!G$4*100,1)</f>
        <v>5</v>
      </c>
      <c r="H65" s="427">
        <f>ROUND('1観光消費時系列'!H65/'1観光消費時系列'!H$4*100,1)</f>
        <v>5.2</v>
      </c>
      <c r="I65" s="427">
        <f>ROUND('1観光消費時系列'!I65/'1観光消費時系列'!I$4*100,1)</f>
        <v>4.9000000000000004</v>
      </c>
      <c r="J65" s="241">
        <f>ROUND('1観光消費時系列'!J65/'1観光消費時系列'!J$4*100,1)</f>
        <v>4.8</v>
      </c>
      <c r="K65" s="241">
        <f>ROUND('1観光消費時系列'!K65/'1観光消費時系列'!K$4*100,1)</f>
        <v>4.8</v>
      </c>
      <c r="L65" s="241">
        <f>ROUND('1観光消費時系列'!L65/'1観光消費時系列'!L$4*100,1)</f>
        <v>4.7</v>
      </c>
      <c r="M65" s="241">
        <f>ROUND('1観光消費時系列'!M65/'1観光消費時系列'!M$4*100,1)</f>
        <v>5.4</v>
      </c>
    </row>
    <row r="66" spans="1:13" x14ac:dyDescent="0.2">
      <c r="A66" s="180" t="s">
        <v>679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O68"/>
  <sheetViews>
    <sheetView workbookViewId="0">
      <pane xSplit="2" ySplit="3" topLeftCell="C26" activePane="bottomRight" state="frozen"/>
      <selection pane="topRight" activeCell="C1" sqref="C1"/>
      <selection pane="bottomLeft" activeCell="A4" sqref="A4"/>
      <selection pane="bottomRight" activeCell="M44" sqref="M44"/>
    </sheetView>
  </sheetViews>
  <sheetFormatPr defaultColWidth="9" defaultRowHeight="13" x14ac:dyDescent="0.2"/>
  <cols>
    <col min="1" max="1" width="6.26953125" style="183" customWidth="1"/>
    <col min="2" max="2" width="11.453125" style="183" customWidth="1"/>
    <col min="3" max="13" width="11" style="183" customWidth="1"/>
    <col min="14" max="16384" width="9" style="183"/>
  </cols>
  <sheetData>
    <row r="1" spans="1:15" x14ac:dyDescent="0.2">
      <c r="A1" s="181" t="s">
        <v>658</v>
      </c>
      <c r="B1" s="247"/>
      <c r="C1" s="180"/>
      <c r="D1" s="180"/>
      <c r="E1" s="180"/>
      <c r="G1" s="180"/>
      <c r="H1" s="554" t="str">
        <f>'1観光消費時系列'!F1</f>
        <v>2021.9.6</v>
      </c>
      <c r="J1" s="184" t="s">
        <v>209</v>
      </c>
      <c r="K1" s="184"/>
      <c r="L1" s="249"/>
      <c r="M1" s="249"/>
      <c r="N1" s="247"/>
    </row>
    <row r="2" spans="1:15" x14ac:dyDescent="0.2">
      <c r="A2" s="742" t="s">
        <v>364</v>
      </c>
      <c r="B2" s="750"/>
      <c r="C2" s="252"/>
      <c r="D2" s="182"/>
      <c r="E2" s="182"/>
      <c r="F2" s="182"/>
      <c r="G2" s="182"/>
      <c r="H2" s="182"/>
      <c r="I2" s="228" t="s">
        <v>362</v>
      </c>
      <c r="J2" s="228"/>
      <c r="K2" s="228"/>
      <c r="L2" s="228"/>
      <c r="M2" s="228"/>
      <c r="N2" s="182"/>
      <c r="O2" s="494"/>
    </row>
    <row r="3" spans="1:15" x14ac:dyDescent="0.2">
      <c r="A3" s="744"/>
      <c r="B3" s="751"/>
      <c r="C3" s="231" t="s">
        <v>69</v>
      </c>
      <c r="D3" s="179" t="s">
        <v>70</v>
      </c>
      <c r="E3" s="179" t="s">
        <v>67</v>
      </c>
      <c r="F3" s="179" t="s">
        <v>61</v>
      </c>
      <c r="G3" s="179" t="s">
        <v>60</v>
      </c>
      <c r="H3" s="179" t="s">
        <v>59</v>
      </c>
      <c r="I3" s="110" t="s">
        <v>58</v>
      </c>
      <c r="J3" s="110" t="s">
        <v>478</v>
      </c>
      <c r="K3" s="110" t="s">
        <v>591</v>
      </c>
      <c r="L3" s="110" t="s">
        <v>594</v>
      </c>
      <c r="M3" s="110" t="s">
        <v>665</v>
      </c>
      <c r="N3" s="94" t="s">
        <v>678</v>
      </c>
      <c r="O3" s="605" t="s">
        <v>574</v>
      </c>
    </row>
    <row r="4" spans="1:15" x14ac:dyDescent="0.2">
      <c r="A4" s="237"/>
      <c r="B4" s="229" t="s">
        <v>312</v>
      </c>
      <c r="C4" s="253">
        <f>SUM(C5:C14)</f>
        <v>455581</v>
      </c>
      <c r="D4" s="225">
        <f t="shared" ref="D4:J4" si="0">SUM(D5:D14)</f>
        <v>439884</v>
      </c>
      <c r="E4" s="225">
        <f t="shared" si="0"/>
        <v>470651</v>
      </c>
      <c r="F4" s="225">
        <f t="shared" si="0"/>
        <v>489186</v>
      </c>
      <c r="G4" s="225">
        <f t="shared" si="0"/>
        <v>494015</v>
      </c>
      <c r="H4" s="225">
        <f t="shared" si="0"/>
        <v>541438</v>
      </c>
      <c r="I4" s="225">
        <f t="shared" si="0"/>
        <v>551317</v>
      </c>
      <c r="J4" s="225">
        <f t="shared" si="0"/>
        <v>587435</v>
      </c>
      <c r="K4" s="225">
        <f t="shared" ref="K4:L4" si="1">SUM(K5:K14)</f>
        <v>530725</v>
      </c>
      <c r="L4" s="225">
        <f t="shared" si="1"/>
        <v>580070</v>
      </c>
      <c r="M4" s="225">
        <f t="shared" ref="M4" si="2">SUM(M5:M14)</f>
        <v>404362</v>
      </c>
      <c r="N4" s="719">
        <f>ROUND((M4-L4)/L4*100,1)</f>
        <v>-30.3</v>
      </c>
      <c r="O4" s="495">
        <f>ROUND(M4/$M$4*100,1)</f>
        <v>100</v>
      </c>
    </row>
    <row r="5" spans="1:15" x14ac:dyDescent="0.2">
      <c r="A5" s="235"/>
      <c r="B5" s="229" t="s">
        <v>163</v>
      </c>
      <c r="C5" s="253">
        <f>C16</f>
        <v>125921</v>
      </c>
      <c r="D5" s="225">
        <f t="shared" ref="D5:J6" si="3">D16</f>
        <v>122479</v>
      </c>
      <c r="E5" s="225">
        <f t="shared" si="3"/>
        <v>133737</v>
      </c>
      <c r="F5" s="225">
        <f t="shared" si="3"/>
        <v>144707</v>
      </c>
      <c r="G5" s="225">
        <f t="shared" si="3"/>
        <v>144640</v>
      </c>
      <c r="H5" s="225">
        <f t="shared" si="3"/>
        <v>153338</v>
      </c>
      <c r="I5" s="225">
        <f t="shared" si="3"/>
        <v>158389</v>
      </c>
      <c r="J5" s="225">
        <f t="shared" si="3"/>
        <v>180049</v>
      </c>
      <c r="K5" s="225">
        <f t="shared" ref="K5:L5" si="4">K16</f>
        <v>146500</v>
      </c>
      <c r="L5" s="225">
        <f t="shared" si="4"/>
        <v>167090</v>
      </c>
      <c r="M5" s="225">
        <f t="shared" ref="M5" si="5">M16</f>
        <v>101023</v>
      </c>
      <c r="N5" s="438">
        <f t="shared" ref="N5:N65" si="6">ROUND((M5-L5)/L5*100,1)</f>
        <v>-39.5</v>
      </c>
      <c r="O5" s="496">
        <f t="shared" ref="O5:O65" si="7">ROUND(M5/$M$4*100,1)</f>
        <v>25</v>
      </c>
    </row>
    <row r="6" spans="1:15" x14ac:dyDescent="0.2">
      <c r="A6" s="236"/>
      <c r="B6" s="229" t="s">
        <v>313</v>
      </c>
      <c r="C6" s="253">
        <f>C17</f>
        <v>45341</v>
      </c>
      <c r="D6" s="225">
        <f t="shared" si="3"/>
        <v>42712</v>
      </c>
      <c r="E6" s="225">
        <f t="shared" si="3"/>
        <v>43940</v>
      </c>
      <c r="F6" s="225">
        <f t="shared" si="3"/>
        <v>46607</v>
      </c>
      <c r="G6" s="225">
        <f t="shared" si="3"/>
        <v>46379</v>
      </c>
      <c r="H6" s="225">
        <f t="shared" si="3"/>
        <v>50730</v>
      </c>
      <c r="I6" s="225">
        <f t="shared" si="3"/>
        <v>54467</v>
      </c>
      <c r="J6" s="225">
        <f t="shared" si="3"/>
        <v>55793</v>
      </c>
      <c r="K6" s="225">
        <f t="shared" ref="K6:L6" si="8">K17</f>
        <v>53073</v>
      </c>
      <c r="L6" s="225">
        <f t="shared" si="8"/>
        <v>58181</v>
      </c>
      <c r="M6" s="225">
        <f t="shared" ref="M6" si="9">M17</f>
        <v>41703</v>
      </c>
      <c r="N6" s="438">
        <f t="shared" si="6"/>
        <v>-28.3</v>
      </c>
      <c r="O6" s="496">
        <f t="shared" si="7"/>
        <v>10.3</v>
      </c>
    </row>
    <row r="7" spans="1:15" x14ac:dyDescent="0.2">
      <c r="A7" s="236"/>
      <c r="B7" s="229" t="s">
        <v>314</v>
      </c>
      <c r="C7" s="253">
        <f>C21</f>
        <v>51477</v>
      </c>
      <c r="D7" s="225">
        <f t="shared" ref="D7:J7" si="10">D21</f>
        <v>47655</v>
      </c>
      <c r="E7" s="225">
        <f t="shared" si="10"/>
        <v>48798</v>
      </c>
      <c r="F7" s="225">
        <f t="shared" si="10"/>
        <v>48724</v>
      </c>
      <c r="G7" s="225">
        <f t="shared" si="10"/>
        <v>48772</v>
      </c>
      <c r="H7" s="225">
        <f t="shared" si="10"/>
        <v>53573</v>
      </c>
      <c r="I7" s="225">
        <f t="shared" si="10"/>
        <v>55621</v>
      </c>
      <c r="J7" s="225">
        <f t="shared" si="10"/>
        <v>58586</v>
      </c>
      <c r="K7" s="225">
        <f t="shared" ref="K7:L7" si="11">K21</f>
        <v>62671</v>
      </c>
      <c r="L7" s="225">
        <f t="shared" si="11"/>
        <v>63967</v>
      </c>
      <c r="M7" s="225">
        <f t="shared" ref="M7" si="12">M21</f>
        <v>50877</v>
      </c>
      <c r="N7" s="438">
        <f t="shared" si="6"/>
        <v>-20.5</v>
      </c>
      <c r="O7" s="496">
        <f t="shared" si="7"/>
        <v>12.6</v>
      </c>
    </row>
    <row r="8" spans="1:15" x14ac:dyDescent="0.2">
      <c r="A8" s="236"/>
      <c r="B8" s="229" t="s">
        <v>315</v>
      </c>
      <c r="C8" s="253">
        <f>C27</f>
        <v>29454</v>
      </c>
      <c r="D8" s="225">
        <f t="shared" ref="D8:J8" si="13">D27</f>
        <v>27944</v>
      </c>
      <c r="E8" s="225">
        <f t="shared" si="13"/>
        <v>29001</v>
      </c>
      <c r="F8" s="225">
        <f t="shared" si="13"/>
        <v>29011</v>
      </c>
      <c r="G8" s="225">
        <f t="shared" si="13"/>
        <v>28664</v>
      </c>
      <c r="H8" s="225">
        <f t="shared" si="13"/>
        <v>31031</v>
      </c>
      <c r="I8" s="225">
        <f t="shared" si="13"/>
        <v>33239</v>
      </c>
      <c r="J8" s="225">
        <f t="shared" si="13"/>
        <v>35923</v>
      </c>
      <c r="K8" s="225">
        <f t="shared" ref="K8:L8" si="14">K27</f>
        <v>33215</v>
      </c>
      <c r="L8" s="225">
        <f t="shared" si="14"/>
        <v>37650</v>
      </c>
      <c r="M8" s="225">
        <f t="shared" ref="M8" si="15">M27</f>
        <v>29494</v>
      </c>
      <c r="N8" s="438">
        <f t="shared" si="6"/>
        <v>-21.7</v>
      </c>
      <c r="O8" s="496">
        <f t="shared" si="7"/>
        <v>7.3</v>
      </c>
    </row>
    <row r="9" spans="1:15" x14ac:dyDescent="0.2">
      <c r="A9" s="236"/>
      <c r="B9" s="229" t="s">
        <v>316</v>
      </c>
      <c r="C9" s="253">
        <f>C33</f>
        <v>55704</v>
      </c>
      <c r="D9" s="225">
        <f t="shared" ref="D9:J9" si="16">D33</f>
        <v>53335</v>
      </c>
      <c r="E9" s="225">
        <f t="shared" si="16"/>
        <v>56032</v>
      </c>
      <c r="F9" s="225">
        <f t="shared" si="16"/>
        <v>57266</v>
      </c>
      <c r="G9" s="225">
        <f t="shared" si="16"/>
        <v>57981</v>
      </c>
      <c r="H9" s="225">
        <f t="shared" si="16"/>
        <v>60404</v>
      </c>
      <c r="I9" s="225">
        <f t="shared" si="16"/>
        <v>60785</v>
      </c>
      <c r="J9" s="225">
        <f t="shared" si="16"/>
        <v>63117</v>
      </c>
      <c r="K9" s="225">
        <f t="shared" ref="K9:L9" si="17">K33</f>
        <v>59724</v>
      </c>
      <c r="L9" s="225">
        <f t="shared" si="17"/>
        <v>61242</v>
      </c>
      <c r="M9" s="225">
        <f t="shared" ref="M9" si="18">M33</f>
        <v>45629</v>
      </c>
      <c r="N9" s="438">
        <f t="shared" si="6"/>
        <v>-25.5</v>
      </c>
      <c r="O9" s="496">
        <f t="shared" si="7"/>
        <v>11.3</v>
      </c>
    </row>
    <row r="10" spans="1:15" x14ac:dyDescent="0.2">
      <c r="A10" s="236"/>
      <c r="B10" s="229" t="s">
        <v>317</v>
      </c>
      <c r="C10" s="253">
        <f>C40</f>
        <v>32525</v>
      </c>
      <c r="D10" s="225">
        <f t="shared" ref="D10:J10" si="19">D40</f>
        <v>35994</v>
      </c>
      <c r="E10" s="225">
        <f t="shared" si="19"/>
        <v>33796</v>
      </c>
      <c r="F10" s="225">
        <f t="shared" si="19"/>
        <v>36522</v>
      </c>
      <c r="G10" s="225">
        <f t="shared" si="19"/>
        <v>37335</v>
      </c>
      <c r="H10" s="225">
        <f t="shared" si="19"/>
        <v>55858</v>
      </c>
      <c r="I10" s="225">
        <f t="shared" si="19"/>
        <v>50028</v>
      </c>
      <c r="J10" s="225">
        <f t="shared" si="19"/>
        <v>48792</v>
      </c>
      <c r="K10" s="225">
        <f t="shared" ref="K10:L10" si="20">K40</f>
        <v>44924</v>
      </c>
      <c r="L10" s="225">
        <f t="shared" si="20"/>
        <v>46113</v>
      </c>
      <c r="M10" s="225">
        <f t="shared" ref="M10" si="21">M40</f>
        <v>27256</v>
      </c>
      <c r="N10" s="438">
        <f t="shared" si="6"/>
        <v>-40.9</v>
      </c>
      <c r="O10" s="496">
        <f t="shared" si="7"/>
        <v>6.7</v>
      </c>
    </row>
    <row r="11" spans="1:15" x14ac:dyDescent="0.2">
      <c r="A11" s="236"/>
      <c r="B11" s="229" t="s">
        <v>318</v>
      </c>
      <c r="C11" s="253">
        <f>C45</f>
        <v>21807</v>
      </c>
      <c r="D11" s="225">
        <f t="shared" ref="D11:J11" si="22">D45</f>
        <v>20880</v>
      </c>
      <c r="E11" s="225">
        <f t="shared" si="22"/>
        <v>22627</v>
      </c>
      <c r="F11" s="225">
        <f t="shared" si="22"/>
        <v>22636</v>
      </c>
      <c r="G11" s="225">
        <f t="shared" si="22"/>
        <v>22542</v>
      </c>
      <c r="H11" s="225">
        <f t="shared" si="22"/>
        <v>24013</v>
      </c>
      <c r="I11" s="225">
        <f t="shared" si="22"/>
        <v>24620</v>
      </c>
      <c r="J11" s="225">
        <f t="shared" si="22"/>
        <v>25625</v>
      </c>
      <c r="K11" s="225">
        <f t="shared" ref="K11:L11" si="23">K45</f>
        <v>22476</v>
      </c>
      <c r="L11" s="225">
        <f t="shared" si="23"/>
        <v>24895</v>
      </c>
      <c r="M11" s="225">
        <f t="shared" ref="M11" si="24">M45</f>
        <v>18464</v>
      </c>
      <c r="N11" s="438">
        <f t="shared" si="6"/>
        <v>-25.8</v>
      </c>
      <c r="O11" s="496">
        <f t="shared" si="7"/>
        <v>4.5999999999999996</v>
      </c>
    </row>
    <row r="12" spans="1:15" x14ac:dyDescent="0.2">
      <c r="A12" s="236"/>
      <c r="B12" s="229" t="s">
        <v>319</v>
      </c>
      <c r="C12" s="253">
        <f>C53</f>
        <v>39343</v>
      </c>
      <c r="D12" s="225">
        <f t="shared" ref="D12:J12" si="25">D53</f>
        <v>37544</v>
      </c>
      <c r="E12" s="225">
        <f t="shared" si="25"/>
        <v>44007</v>
      </c>
      <c r="F12" s="225">
        <f t="shared" si="25"/>
        <v>46379</v>
      </c>
      <c r="G12" s="225">
        <f t="shared" si="25"/>
        <v>48336</v>
      </c>
      <c r="H12" s="225">
        <f t="shared" si="25"/>
        <v>46556</v>
      </c>
      <c r="I12" s="225">
        <f t="shared" si="25"/>
        <v>47433</v>
      </c>
      <c r="J12" s="225">
        <f t="shared" si="25"/>
        <v>49095</v>
      </c>
      <c r="K12" s="225">
        <f t="shared" ref="K12:L12" si="26">K53</f>
        <v>45081</v>
      </c>
      <c r="L12" s="225">
        <f t="shared" si="26"/>
        <v>49447</v>
      </c>
      <c r="M12" s="225">
        <f t="shared" ref="M12" si="27">M53</f>
        <v>34393</v>
      </c>
      <c r="N12" s="438">
        <f t="shared" si="6"/>
        <v>-30.4</v>
      </c>
      <c r="O12" s="496">
        <f t="shared" si="7"/>
        <v>8.5</v>
      </c>
    </row>
    <row r="13" spans="1:15" x14ac:dyDescent="0.2">
      <c r="A13" s="236"/>
      <c r="B13" s="229" t="s">
        <v>320</v>
      </c>
      <c r="C13" s="253">
        <f>C59</f>
        <v>13713</v>
      </c>
      <c r="D13" s="225">
        <f t="shared" ref="D13:J13" si="28">D59</f>
        <v>13489</v>
      </c>
      <c r="E13" s="225">
        <f t="shared" si="28"/>
        <v>14346</v>
      </c>
      <c r="F13" s="225">
        <f t="shared" si="28"/>
        <v>13709</v>
      </c>
      <c r="G13" s="225">
        <f t="shared" si="28"/>
        <v>13229</v>
      </c>
      <c r="H13" s="225">
        <f t="shared" si="28"/>
        <v>14355</v>
      </c>
      <c r="I13" s="225">
        <f t="shared" si="28"/>
        <v>15578</v>
      </c>
      <c r="J13" s="225">
        <f t="shared" si="28"/>
        <v>16719</v>
      </c>
      <c r="K13" s="225">
        <f t="shared" ref="K13:L13" si="29">K59</f>
        <v>15352</v>
      </c>
      <c r="L13" s="225">
        <f t="shared" si="29"/>
        <v>18039</v>
      </c>
      <c r="M13" s="225">
        <f t="shared" ref="M13" si="30">M59</f>
        <v>15279</v>
      </c>
      <c r="N13" s="438">
        <f t="shared" si="6"/>
        <v>-15.3</v>
      </c>
      <c r="O13" s="496">
        <f t="shared" si="7"/>
        <v>3.8</v>
      </c>
    </row>
    <row r="14" spans="1:15" x14ac:dyDescent="0.2">
      <c r="A14" s="236"/>
      <c r="B14" s="229" t="s">
        <v>321</v>
      </c>
      <c r="C14" s="253">
        <f>C62</f>
        <v>40296</v>
      </c>
      <c r="D14" s="225">
        <f t="shared" ref="D14:J14" si="31">D62</f>
        <v>37852</v>
      </c>
      <c r="E14" s="225">
        <f t="shared" si="31"/>
        <v>44367</v>
      </c>
      <c r="F14" s="225">
        <f t="shared" si="31"/>
        <v>43625</v>
      </c>
      <c r="G14" s="225">
        <f t="shared" si="31"/>
        <v>46137</v>
      </c>
      <c r="H14" s="225">
        <f t="shared" si="31"/>
        <v>51580</v>
      </c>
      <c r="I14" s="225">
        <f t="shared" si="31"/>
        <v>51157</v>
      </c>
      <c r="J14" s="225">
        <f t="shared" si="31"/>
        <v>53736</v>
      </c>
      <c r="K14" s="225">
        <f t="shared" ref="K14:L14" si="32">K62</f>
        <v>47709</v>
      </c>
      <c r="L14" s="225">
        <f t="shared" si="32"/>
        <v>53446</v>
      </c>
      <c r="M14" s="225">
        <f t="shared" ref="M14" si="33">M62</f>
        <v>40244</v>
      </c>
      <c r="N14" s="439">
        <f t="shared" si="6"/>
        <v>-24.7</v>
      </c>
      <c r="O14" s="497">
        <f t="shared" si="7"/>
        <v>10</v>
      </c>
    </row>
    <row r="15" spans="1:15" x14ac:dyDescent="0.2">
      <c r="A15" s="242"/>
      <c r="B15" s="251"/>
      <c r="C15" s="254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438" t="s">
        <v>212</v>
      </c>
      <c r="O15" s="496" t="s">
        <v>212</v>
      </c>
    </row>
    <row r="16" spans="1:15" x14ac:dyDescent="0.2">
      <c r="A16" s="237">
        <v>100</v>
      </c>
      <c r="B16" s="229" t="s">
        <v>163</v>
      </c>
      <c r="C16" s="253">
        <f>'6項目別観光GDP'!C8</f>
        <v>125921</v>
      </c>
      <c r="D16" s="225">
        <f>'6項目別観光GDP'!D8</f>
        <v>122479</v>
      </c>
      <c r="E16" s="225">
        <f>'6項目別観光GDP'!E8</f>
        <v>133737</v>
      </c>
      <c r="F16" s="225">
        <f>'6項目別観光GDP'!F8</f>
        <v>144707</v>
      </c>
      <c r="G16" s="225">
        <f>'6項目別観光GDP'!G8</f>
        <v>144640</v>
      </c>
      <c r="H16" s="225">
        <f>'6項目別観光GDP'!H8</f>
        <v>153338</v>
      </c>
      <c r="I16" s="225">
        <f>'6項目別観光GDP'!I8</f>
        <v>158389</v>
      </c>
      <c r="J16" s="225">
        <f>'6項目別観光GDP'!J8</f>
        <v>180049</v>
      </c>
      <c r="K16" s="225">
        <f>'6項目別観光GDP'!K8</f>
        <v>146500</v>
      </c>
      <c r="L16" s="225">
        <f>'6項目別観光GDP'!L8</f>
        <v>167090</v>
      </c>
      <c r="M16" s="225">
        <f>'6項目別観光GDP'!M8</f>
        <v>101023</v>
      </c>
      <c r="N16" s="438">
        <f t="shared" si="6"/>
        <v>-39.5</v>
      </c>
      <c r="O16" s="496">
        <f t="shared" si="7"/>
        <v>25</v>
      </c>
    </row>
    <row r="17" spans="1:15" x14ac:dyDescent="0.2">
      <c r="A17" s="238"/>
      <c r="B17" s="229" t="s">
        <v>322</v>
      </c>
      <c r="C17" s="253">
        <f>SUM(C18:C20)</f>
        <v>45341</v>
      </c>
      <c r="D17" s="225">
        <f t="shared" ref="D17:J17" si="34">SUM(D18:D20)</f>
        <v>42712</v>
      </c>
      <c r="E17" s="225">
        <f t="shared" si="34"/>
        <v>43940</v>
      </c>
      <c r="F17" s="225">
        <f t="shared" si="34"/>
        <v>46607</v>
      </c>
      <c r="G17" s="225">
        <f t="shared" si="34"/>
        <v>46379</v>
      </c>
      <c r="H17" s="225">
        <f t="shared" si="34"/>
        <v>50730</v>
      </c>
      <c r="I17" s="225">
        <f t="shared" si="34"/>
        <v>54467</v>
      </c>
      <c r="J17" s="225">
        <f t="shared" si="34"/>
        <v>55793</v>
      </c>
      <c r="K17" s="225">
        <f t="shared" ref="K17:L17" si="35">SUM(K18:K20)</f>
        <v>53073</v>
      </c>
      <c r="L17" s="225">
        <f t="shared" si="35"/>
        <v>58181</v>
      </c>
      <c r="M17" s="225">
        <f t="shared" ref="M17" si="36">SUM(M18:M20)</f>
        <v>41703</v>
      </c>
      <c r="N17" s="438">
        <f t="shared" si="6"/>
        <v>-28.3</v>
      </c>
      <c r="O17" s="496">
        <f t="shared" si="7"/>
        <v>10.3</v>
      </c>
    </row>
    <row r="18" spans="1:15" x14ac:dyDescent="0.2">
      <c r="A18" s="235">
        <v>202</v>
      </c>
      <c r="B18" s="229" t="s">
        <v>164</v>
      </c>
      <c r="C18" s="253">
        <f>'6項目別観光GDP'!C12</f>
        <v>7917</v>
      </c>
      <c r="D18" s="225">
        <f>'6項目別観光GDP'!D12</f>
        <v>7797</v>
      </c>
      <c r="E18" s="225">
        <f>'6項目別観光GDP'!E12</f>
        <v>8642</v>
      </c>
      <c r="F18" s="225">
        <f>'6項目別観光GDP'!F12</f>
        <v>9237</v>
      </c>
      <c r="G18" s="225">
        <f>'6項目別観光GDP'!G12</f>
        <v>9356</v>
      </c>
      <c r="H18" s="225">
        <f>'6項目別観光GDP'!H12</f>
        <v>10835</v>
      </c>
      <c r="I18" s="225">
        <f>'6項目別観光GDP'!I12</f>
        <v>12069</v>
      </c>
      <c r="J18" s="225">
        <f>'6項目別観光GDP'!J12</f>
        <v>12098</v>
      </c>
      <c r="K18" s="225">
        <f>'6項目別観光GDP'!K12</f>
        <v>11896</v>
      </c>
      <c r="L18" s="225">
        <f>'6項目別観光GDP'!L12</f>
        <v>14019</v>
      </c>
      <c r="M18" s="225">
        <f>'6項目別観光GDP'!M12</f>
        <v>10577</v>
      </c>
      <c r="N18" s="438">
        <f t="shared" si="6"/>
        <v>-24.6</v>
      </c>
      <c r="O18" s="496">
        <f t="shared" si="7"/>
        <v>2.6</v>
      </c>
    </row>
    <row r="19" spans="1:15" x14ac:dyDescent="0.2">
      <c r="A19" s="235">
        <v>204</v>
      </c>
      <c r="B19" s="229" t="s">
        <v>165</v>
      </c>
      <c r="C19" s="253">
        <f>'6項目別観光GDP'!C16</f>
        <v>36618</v>
      </c>
      <c r="D19" s="225">
        <f>'6項目別観光GDP'!D16</f>
        <v>34042</v>
      </c>
      <c r="E19" s="225">
        <f>'6項目別観光GDP'!E16</f>
        <v>34323</v>
      </c>
      <c r="F19" s="225">
        <f>'6項目別観光GDP'!F16</f>
        <v>36225</v>
      </c>
      <c r="G19" s="225">
        <f>'6項目別観光GDP'!G16</f>
        <v>35941</v>
      </c>
      <c r="H19" s="225">
        <f>'6項目別観光GDP'!H16</f>
        <v>38698</v>
      </c>
      <c r="I19" s="225">
        <f>'6項目別観光GDP'!I16</f>
        <v>41011</v>
      </c>
      <c r="J19" s="225">
        <f>'6項目別観光GDP'!J16</f>
        <v>42333</v>
      </c>
      <c r="K19" s="225">
        <f>'6項目別観光GDP'!K16</f>
        <v>39928</v>
      </c>
      <c r="L19" s="225">
        <f>'6項目別観光GDP'!L16</f>
        <v>42721</v>
      </c>
      <c r="M19" s="225">
        <f>'6項目別観光GDP'!M16</f>
        <v>30068</v>
      </c>
      <c r="N19" s="438">
        <f t="shared" si="6"/>
        <v>-29.6</v>
      </c>
      <c r="O19" s="496">
        <f t="shared" si="7"/>
        <v>7.4</v>
      </c>
    </row>
    <row r="20" spans="1:15" x14ac:dyDescent="0.2">
      <c r="A20" s="235">
        <v>206</v>
      </c>
      <c r="B20" s="229" t="s">
        <v>166</v>
      </c>
      <c r="C20" s="253">
        <f>'6項目別観光GDP'!C20</f>
        <v>806</v>
      </c>
      <c r="D20" s="225">
        <f>'6項目別観光GDP'!D20</f>
        <v>873</v>
      </c>
      <c r="E20" s="225">
        <f>'6項目別観光GDP'!E20</f>
        <v>975</v>
      </c>
      <c r="F20" s="225">
        <f>'6項目別観光GDP'!F20</f>
        <v>1145</v>
      </c>
      <c r="G20" s="225">
        <f>'6項目別観光GDP'!G20</f>
        <v>1082</v>
      </c>
      <c r="H20" s="225">
        <f>'6項目別観光GDP'!H20</f>
        <v>1197</v>
      </c>
      <c r="I20" s="225">
        <f>'6項目別観光GDP'!I20</f>
        <v>1387</v>
      </c>
      <c r="J20" s="225">
        <f>'6項目別観光GDP'!J20</f>
        <v>1362</v>
      </c>
      <c r="K20" s="225">
        <f>'6項目別観光GDP'!K20</f>
        <v>1249</v>
      </c>
      <c r="L20" s="225">
        <f>'6項目別観光GDP'!L20</f>
        <v>1441</v>
      </c>
      <c r="M20" s="225">
        <f>'6項目別観光GDP'!M20</f>
        <v>1058</v>
      </c>
      <c r="N20" s="438">
        <f t="shared" si="6"/>
        <v>-26.6</v>
      </c>
      <c r="O20" s="496">
        <f t="shared" si="7"/>
        <v>0.3</v>
      </c>
    </row>
    <row r="21" spans="1:15" x14ac:dyDescent="0.2">
      <c r="A21" s="238"/>
      <c r="B21" s="229" t="s">
        <v>314</v>
      </c>
      <c r="C21" s="253">
        <f>SUM(C22:C26)</f>
        <v>51477</v>
      </c>
      <c r="D21" s="225">
        <f t="shared" ref="D21:J21" si="37">SUM(D22:D26)</f>
        <v>47655</v>
      </c>
      <c r="E21" s="225">
        <f t="shared" si="37"/>
        <v>48798</v>
      </c>
      <c r="F21" s="225">
        <f t="shared" si="37"/>
        <v>48724</v>
      </c>
      <c r="G21" s="225">
        <f t="shared" si="37"/>
        <v>48772</v>
      </c>
      <c r="H21" s="225">
        <f t="shared" si="37"/>
        <v>53573</v>
      </c>
      <c r="I21" s="225">
        <f t="shared" si="37"/>
        <v>55621</v>
      </c>
      <c r="J21" s="225">
        <f t="shared" si="37"/>
        <v>58586</v>
      </c>
      <c r="K21" s="225">
        <f t="shared" ref="K21:L21" si="38">SUM(K22:K26)</f>
        <v>62671</v>
      </c>
      <c r="L21" s="225">
        <f t="shared" si="38"/>
        <v>63967</v>
      </c>
      <c r="M21" s="225">
        <f t="shared" ref="M21" si="39">SUM(M22:M26)</f>
        <v>50877</v>
      </c>
      <c r="N21" s="438">
        <f t="shared" si="6"/>
        <v>-20.5</v>
      </c>
      <c r="O21" s="496">
        <f t="shared" si="7"/>
        <v>12.6</v>
      </c>
    </row>
    <row r="22" spans="1:15" x14ac:dyDescent="0.2">
      <c r="A22" s="235">
        <v>207</v>
      </c>
      <c r="B22" s="229" t="s">
        <v>167</v>
      </c>
      <c r="C22" s="253">
        <f>'6項目別観光GDP'!C24</f>
        <v>8277</v>
      </c>
      <c r="D22" s="225">
        <f>'6項目別観光GDP'!D24</f>
        <v>7837</v>
      </c>
      <c r="E22" s="225">
        <f>'6項目別観光GDP'!E24</f>
        <v>8529</v>
      </c>
      <c r="F22" s="225">
        <f>'6項目別観光GDP'!F24</f>
        <v>8172</v>
      </c>
      <c r="G22" s="225">
        <f>'6項目別観光GDP'!G24</f>
        <v>8574</v>
      </c>
      <c r="H22" s="225">
        <f>'6項目別観光GDP'!H24</f>
        <v>9670</v>
      </c>
      <c r="I22" s="225">
        <f>'6項目別観光GDP'!I24</f>
        <v>8937</v>
      </c>
      <c r="J22" s="225">
        <f>'6項目別観光GDP'!J24</f>
        <v>9645</v>
      </c>
      <c r="K22" s="225">
        <f>'6項目別観光GDP'!K24</f>
        <v>9552</v>
      </c>
      <c r="L22" s="225">
        <f>'6項目別観光GDP'!L24</f>
        <v>9303</v>
      </c>
      <c r="M22" s="225">
        <f>'6項目別観光GDP'!M24</f>
        <v>7408</v>
      </c>
      <c r="N22" s="438">
        <f t="shared" si="6"/>
        <v>-20.399999999999999</v>
      </c>
      <c r="O22" s="496">
        <f t="shared" si="7"/>
        <v>1.8</v>
      </c>
    </row>
    <row r="23" spans="1:15" x14ac:dyDescent="0.2">
      <c r="A23" s="235">
        <v>214</v>
      </c>
      <c r="B23" s="229" t="s">
        <v>168</v>
      </c>
      <c r="C23" s="253">
        <f>'6項目別観光GDP'!C28</f>
        <v>25224</v>
      </c>
      <c r="D23" s="225">
        <f>'6項目別観光GDP'!D28</f>
        <v>24668</v>
      </c>
      <c r="E23" s="225">
        <f>'6項目別観光GDP'!E28</f>
        <v>24541</v>
      </c>
      <c r="F23" s="225">
        <f>'6項目別観光GDP'!F28</f>
        <v>24749</v>
      </c>
      <c r="G23" s="225">
        <f>'6項目別観光GDP'!G28</f>
        <v>24189</v>
      </c>
      <c r="H23" s="225">
        <f>'6項目別観光GDP'!H28</f>
        <v>26293</v>
      </c>
      <c r="I23" s="225">
        <f>'6項目別観光GDP'!I28</f>
        <v>28051</v>
      </c>
      <c r="J23" s="225">
        <f>'6項目別観光GDP'!J28</f>
        <v>29563</v>
      </c>
      <c r="K23" s="225">
        <f>'6項目別観光GDP'!K28</f>
        <v>36327</v>
      </c>
      <c r="L23" s="225">
        <f>'6項目別観光GDP'!L28</f>
        <v>35134</v>
      </c>
      <c r="M23" s="225">
        <f>'6項目別観光GDP'!M28</f>
        <v>27807</v>
      </c>
      <c r="N23" s="438">
        <f t="shared" si="6"/>
        <v>-20.9</v>
      </c>
      <c r="O23" s="496">
        <f t="shared" si="7"/>
        <v>6.9</v>
      </c>
    </row>
    <row r="24" spans="1:15" x14ac:dyDescent="0.2">
      <c r="A24" s="235">
        <v>217</v>
      </c>
      <c r="B24" s="229" t="s">
        <v>169</v>
      </c>
      <c r="C24" s="253">
        <f>'6項目別観光GDP'!C32</f>
        <v>6020</v>
      </c>
      <c r="D24" s="225">
        <f>'6項目別観光GDP'!D32</f>
        <v>6019</v>
      </c>
      <c r="E24" s="225">
        <f>'6項目別観光GDP'!E32</f>
        <v>6096</v>
      </c>
      <c r="F24" s="225">
        <f>'6項目別観光GDP'!F32</f>
        <v>6054</v>
      </c>
      <c r="G24" s="225">
        <f>'6項目別観光GDP'!G32</f>
        <v>5996</v>
      </c>
      <c r="H24" s="225">
        <f>'6項目別観光GDP'!H32</f>
        <v>6735</v>
      </c>
      <c r="I24" s="225">
        <f>'6項目別観光GDP'!I32</f>
        <v>7467</v>
      </c>
      <c r="J24" s="225">
        <f>'6項目別観光GDP'!J32</f>
        <v>8323</v>
      </c>
      <c r="K24" s="225">
        <f>'6項目別観光GDP'!K32</f>
        <v>7024</v>
      </c>
      <c r="L24" s="225">
        <f>'6項目別観光GDP'!L32</f>
        <v>7558</v>
      </c>
      <c r="M24" s="225">
        <f>'6項目別観光GDP'!M32</f>
        <v>4921</v>
      </c>
      <c r="N24" s="438">
        <f t="shared" si="6"/>
        <v>-34.9</v>
      </c>
      <c r="O24" s="496">
        <f t="shared" si="7"/>
        <v>1.2</v>
      </c>
    </row>
    <row r="25" spans="1:15" x14ac:dyDescent="0.2">
      <c r="A25" s="235">
        <v>219</v>
      </c>
      <c r="B25" s="229" t="s">
        <v>170</v>
      </c>
      <c r="C25" s="253">
        <f>'6項目別観光GDP'!C36</f>
        <v>8423</v>
      </c>
      <c r="D25" s="225">
        <f>'6項目別観光GDP'!D36</f>
        <v>6034</v>
      </c>
      <c r="E25" s="225">
        <f>'6項目別観光GDP'!E36</f>
        <v>6513</v>
      </c>
      <c r="F25" s="225">
        <f>'6項目別観光GDP'!F36</f>
        <v>6536</v>
      </c>
      <c r="G25" s="225">
        <f>'6項目別観光GDP'!G36</f>
        <v>6602</v>
      </c>
      <c r="H25" s="225">
        <f>'6項目別観光GDP'!H36</f>
        <v>7053</v>
      </c>
      <c r="I25" s="225">
        <f>'6項目別観光GDP'!I36</f>
        <v>7119</v>
      </c>
      <c r="J25" s="225">
        <f>'6項目別観光GDP'!J36</f>
        <v>6961</v>
      </c>
      <c r="K25" s="225">
        <f>'6項目別観光GDP'!K36</f>
        <v>6214</v>
      </c>
      <c r="L25" s="225">
        <f>'6項目別観光GDP'!L36</f>
        <v>7728</v>
      </c>
      <c r="M25" s="225">
        <f>'6項目別観光GDP'!M36</f>
        <v>6855</v>
      </c>
      <c r="N25" s="438">
        <f t="shared" si="6"/>
        <v>-11.3</v>
      </c>
      <c r="O25" s="496">
        <f t="shared" si="7"/>
        <v>1.7</v>
      </c>
    </row>
    <row r="26" spans="1:15" x14ac:dyDescent="0.2">
      <c r="A26" s="235">
        <v>301</v>
      </c>
      <c r="B26" s="229" t="s">
        <v>171</v>
      </c>
      <c r="C26" s="253">
        <f>'6項目別観光GDP'!C40</f>
        <v>3533</v>
      </c>
      <c r="D26" s="225">
        <f>'6項目別観光GDP'!D40</f>
        <v>3097</v>
      </c>
      <c r="E26" s="225">
        <f>'6項目別観光GDP'!E40</f>
        <v>3119</v>
      </c>
      <c r="F26" s="225">
        <f>'6項目別観光GDP'!F40</f>
        <v>3213</v>
      </c>
      <c r="G26" s="225">
        <f>'6項目別観光GDP'!G40</f>
        <v>3411</v>
      </c>
      <c r="H26" s="225">
        <f>'6項目別観光GDP'!H40</f>
        <v>3822</v>
      </c>
      <c r="I26" s="225">
        <f>'6項目別観光GDP'!I40</f>
        <v>4047</v>
      </c>
      <c r="J26" s="225">
        <f>'6項目別観光GDP'!J40</f>
        <v>4094</v>
      </c>
      <c r="K26" s="225">
        <f>'6項目別観光GDP'!K40</f>
        <v>3554</v>
      </c>
      <c r="L26" s="225">
        <f>'6項目別観光GDP'!L40</f>
        <v>4244</v>
      </c>
      <c r="M26" s="225">
        <f>'6項目別観光GDP'!M40</f>
        <v>3886</v>
      </c>
      <c r="N26" s="438">
        <f t="shared" si="6"/>
        <v>-8.4</v>
      </c>
      <c r="O26" s="496">
        <f t="shared" si="7"/>
        <v>1</v>
      </c>
    </row>
    <row r="27" spans="1:15" x14ac:dyDescent="0.2">
      <c r="A27" s="238"/>
      <c r="B27" s="229" t="s">
        <v>315</v>
      </c>
      <c r="C27" s="253">
        <f>SUM(C28:C32)</f>
        <v>29454</v>
      </c>
      <c r="D27" s="225">
        <f t="shared" ref="D27:J27" si="40">SUM(D28:D32)</f>
        <v>27944</v>
      </c>
      <c r="E27" s="225">
        <f t="shared" si="40"/>
        <v>29001</v>
      </c>
      <c r="F27" s="225">
        <f t="shared" si="40"/>
        <v>29011</v>
      </c>
      <c r="G27" s="225">
        <f t="shared" si="40"/>
        <v>28664</v>
      </c>
      <c r="H27" s="225">
        <f t="shared" si="40"/>
        <v>31031</v>
      </c>
      <c r="I27" s="225">
        <f t="shared" si="40"/>
        <v>33239</v>
      </c>
      <c r="J27" s="225">
        <f t="shared" si="40"/>
        <v>35923</v>
      </c>
      <c r="K27" s="225">
        <f t="shared" ref="K27:L27" si="41">SUM(K28:K32)</f>
        <v>33215</v>
      </c>
      <c r="L27" s="225">
        <f t="shared" si="41"/>
        <v>37650</v>
      </c>
      <c r="M27" s="225">
        <f t="shared" ref="M27" si="42">SUM(M28:M32)</f>
        <v>29494</v>
      </c>
      <c r="N27" s="438">
        <f t="shared" si="6"/>
        <v>-21.7</v>
      </c>
      <c r="O27" s="496">
        <f t="shared" si="7"/>
        <v>7.3</v>
      </c>
    </row>
    <row r="28" spans="1:15" x14ac:dyDescent="0.2">
      <c r="A28" s="235">
        <v>203</v>
      </c>
      <c r="B28" s="229" t="s">
        <v>172</v>
      </c>
      <c r="C28" s="253">
        <f>'6項目別観光GDP'!C44</f>
        <v>16405</v>
      </c>
      <c r="D28" s="225">
        <f>'6項目別観光GDP'!D44</f>
        <v>15540</v>
      </c>
      <c r="E28" s="225">
        <f>'6項目別観光GDP'!E44</f>
        <v>15983</v>
      </c>
      <c r="F28" s="225">
        <f>'6項目別観光GDP'!F44</f>
        <v>16127</v>
      </c>
      <c r="G28" s="225">
        <f>'6項目別観光GDP'!G44</f>
        <v>16620</v>
      </c>
      <c r="H28" s="225">
        <f>'6項目別観光GDP'!H44</f>
        <v>18158</v>
      </c>
      <c r="I28" s="225">
        <f>'6項目別観光GDP'!I44</f>
        <v>19330</v>
      </c>
      <c r="J28" s="225">
        <f>'6項目別観光GDP'!J44</f>
        <v>21830</v>
      </c>
      <c r="K28" s="225">
        <f>'6項目別観光GDP'!K44</f>
        <v>19996</v>
      </c>
      <c r="L28" s="225">
        <f>'6項目別観光GDP'!L44</f>
        <v>22738</v>
      </c>
      <c r="M28" s="225">
        <f>'6項目別観光GDP'!M44</f>
        <v>17327</v>
      </c>
      <c r="N28" s="438">
        <f t="shared" si="6"/>
        <v>-23.8</v>
      </c>
      <c r="O28" s="496">
        <f t="shared" si="7"/>
        <v>4.3</v>
      </c>
    </row>
    <row r="29" spans="1:15" x14ac:dyDescent="0.2">
      <c r="A29" s="235">
        <v>210</v>
      </c>
      <c r="B29" s="229" t="s">
        <v>173</v>
      </c>
      <c r="C29" s="253">
        <f>'6項目別観光GDP'!C48</f>
        <v>7462</v>
      </c>
      <c r="D29" s="225">
        <f>'6項目別観光GDP'!D48</f>
        <v>7259</v>
      </c>
      <c r="E29" s="225">
        <f>'6項目別観光GDP'!E48</f>
        <v>7607</v>
      </c>
      <c r="F29" s="225">
        <f>'6項目別観光GDP'!F48</f>
        <v>7355</v>
      </c>
      <c r="G29" s="225">
        <f>'6項目別観光GDP'!G48</f>
        <v>7129</v>
      </c>
      <c r="H29" s="225">
        <f>'6項目別観光GDP'!H48</f>
        <v>7844</v>
      </c>
      <c r="I29" s="225">
        <f>'6項目別観光GDP'!I48</f>
        <v>8503</v>
      </c>
      <c r="J29" s="225">
        <f>'6項目別観光GDP'!J48</f>
        <v>8558</v>
      </c>
      <c r="K29" s="225">
        <f>'6項目別観光GDP'!K48</f>
        <v>7898</v>
      </c>
      <c r="L29" s="225">
        <f>'6項目別観光GDP'!L48</f>
        <v>8443</v>
      </c>
      <c r="M29" s="225">
        <f>'6項目別観光GDP'!M48</f>
        <v>6492</v>
      </c>
      <c r="N29" s="438">
        <f t="shared" si="6"/>
        <v>-23.1</v>
      </c>
      <c r="O29" s="496">
        <f t="shared" si="7"/>
        <v>1.6</v>
      </c>
    </row>
    <row r="30" spans="1:15" x14ac:dyDescent="0.2">
      <c r="A30" s="235">
        <v>216</v>
      </c>
      <c r="B30" s="229" t="s">
        <v>174</v>
      </c>
      <c r="C30" s="253">
        <f>'6項目別観光GDP'!C52</f>
        <v>3843</v>
      </c>
      <c r="D30" s="225">
        <f>'6項目別観光GDP'!D52</f>
        <v>3738</v>
      </c>
      <c r="E30" s="225">
        <f>'6項目別観光GDP'!E52</f>
        <v>3785</v>
      </c>
      <c r="F30" s="225">
        <f>'6項目別観光GDP'!F52</f>
        <v>3761</v>
      </c>
      <c r="G30" s="225">
        <f>'6項目別観光GDP'!G52</f>
        <v>3369</v>
      </c>
      <c r="H30" s="225">
        <f>'6項目別観光GDP'!H52</f>
        <v>3453</v>
      </c>
      <c r="I30" s="225">
        <f>'6項目別観光GDP'!I52</f>
        <v>3744</v>
      </c>
      <c r="J30" s="225">
        <f>'6項目別観光GDP'!J52</f>
        <v>3961</v>
      </c>
      <c r="K30" s="225">
        <f>'6項目別観光GDP'!K52</f>
        <v>3871</v>
      </c>
      <c r="L30" s="225">
        <f>'6項目別観光GDP'!L52</f>
        <v>4903</v>
      </c>
      <c r="M30" s="225">
        <f>'6項目別観光GDP'!M52</f>
        <v>4616</v>
      </c>
      <c r="N30" s="438">
        <f t="shared" si="6"/>
        <v>-5.9</v>
      </c>
      <c r="O30" s="496">
        <f t="shared" si="7"/>
        <v>1.1000000000000001</v>
      </c>
    </row>
    <row r="31" spans="1:15" x14ac:dyDescent="0.2">
      <c r="A31" s="235">
        <v>381</v>
      </c>
      <c r="B31" s="229" t="s">
        <v>175</v>
      </c>
      <c r="C31" s="253">
        <f>'6項目別観光GDP'!C56</f>
        <v>378</v>
      </c>
      <c r="D31" s="225">
        <f>'6項目別観光GDP'!D56</f>
        <v>311</v>
      </c>
      <c r="E31" s="225">
        <f>'6項目別観光GDP'!E56</f>
        <v>338</v>
      </c>
      <c r="F31" s="225">
        <f>'6項目別観光GDP'!F56</f>
        <v>341</v>
      </c>
      <c r="G31" s="225">
        <f>'6項目別観光GDP'!G56</f>
        <v>330</v>
      </c>
      <c r="H31" s="225">
        <f>'6項目別観光GDP'!H56</f>
        <v>353</v>
      </c>
      <c r="I31" s="225">
        <f>'6項目別観光GDP'!I56</f>
        <v>394</v>
      </c>
      <c r="J31" s="225">
        <f>'6項目別観光GDP'!J56</f>
        <v>393</v>
      </c>
      <c r="K31" s="225">
        <f>'6項目別観光GDP'!K56</f>
        <v>366</v>
      </c>
      <c r="L31" s="225">
        <f>'6項目別観光GDP'!L56</f>
        <v>376</v>
      </c>
      <c r="M31" s="225">
        <f>'6項目別観光GDP'!M56</f>
        <v>345</v>
      </c>
      <c r="N31" s="438">
        <f t="shared" si="6"/>
        <v>-8.1999999999999993</v>
      </c>
      <c r="O31" s="496">
        <f t="shared" si="7"/>
        <v>0.1</v>
      </c>
    </row>
    <row r="32" spans="1:15" x14ac:dyDescent="0.2">
      <c r="A32" s="235">
        <v>382</v>
      </c>
      <c r="B32" s="229" t="s">
        <v>176</v>
      </c>
      <c r="C32" s="253">
        <f>'6項目別観光GDP'!C60</f>
        <v>1366</v>
      </c>
      <c r="D32" s="225">
        <f>'6項目別観光GDP'!D60</f>
        <v>1096</v>
      </c>
      <c r="E32" s="225">
        <f>'6項目別観光GDP'!E60</f>
        <v>1288</v>
      </c>
      <c r="F32" s="225">
        <f>'6項目別観光GDP'!F60</f>
        <v>1427</v>
      </c>
      <c r="G32" s="225">
        <f>'6項目別観光GDP'!G60</f>
        <v>1216</v>
      </c>
      <c r="H32" s="225">
        <f>'6項目別観光GDP'!H60</f>
        <v>1223</v>
      </c>
      <c r="I32" s="225">
        <f>'6項目別観光GDP'!I60</f>
        <v>1268</v>
      </c>
      <c r="J32" s="225">
        <f>'6項目別観光GDP'!J60</f>
        <v>1181</v>
      </c>
      <c r="K32" s="225">
        <f>'6項目別観光GDP'!K60</f>
        <v>1084</v>
      </c>
      <c r="L32" s="225">
        <f>'6項目別観光GDP'!L60</f>
        <v>1190</v>
      </c>
      <c r="M32" s="225">
        <f>'6項目別観光GDP'!M60</f>
        <v>714</v>
      </c>
      <c r="N32" s="438">
        <f t="shared" si="6"/>
        <v>-40</v>
      </c>
      <c r="O32" s="496">
        <f t="shared" si="7"/>
        <v>0.2</v>
      </c>
    </row>
    <row r="33" spans="1:15" x14ac:dyDescent="0.2">
      <c r="A33" s="238"/>
      <c r="B33" s="229" t="s">
        <v>316</v>
      </c>
      <c r="C33" s="253">
        <f>SUM(C34:C39)</f>
        <v>55704</v>
      </c>
      <c r="D33" s="225">
        <f t="shared" ref="D33:J33" si="43">SUM(D34:D39)</f>
        <v>53335</v>
      </c>
      <c r="E33" s="225">
        <f t="shared" si="43"/>
        <v>56032</v>
      </c>
      <c r="F33" s="225">
        <f t="shared" si="43"/>
        <v>57266</v>
      </c>
      <c r="G33" s="225">
        <f t="shared" si="43"/>
        <v>57981</v>
      </c>
      <c r="H33" s="225">
        <f t="shared" si="43"/>
        <v>60404</v>
      </c>
      <c r="I33" s="225">
        <f t="shared" si="43"/>
        <v>60785</v>
      </c>
      <c r="J33" s="225">
        <f t="shared" si="43"/>
        <v>63117</v>
      </c>
      <c r="K33" s="225">
        <f t="shared" ref="K33:L33" si="44">SUM(K34:K39)</f>
        <v>59724</v>
      </c>
      <c r="L33" s="225">
        <f t="shared" si="44"/>
        <v>61242</v>
      </c>
      <c r="M33" s="225">
        <f t="shared" ref="M33" si="45">SUM(M34:M39)</f>
        <v>45629</v>
      </c>
      <c r="N33" s="438">
        <f t="shared" si="6"/>
        <v>-25.5</v>
      </c>
      <c r="O33" s="496">
        <f t="shared" si="7"/>
        <v>11.3</v>
      </c>
    </row>
    <row r="34" spans="1:15" x14ac:dyDescent="0.2">
      <c r="A34" s="235">
        <v>213</v>
      </c>
      <c r="B34" s="229" t="s">
        <v>177</v>
      </c>
      <c r="C34" s="253">
        <f>'6項目別観光GDP'!C64</f>
        <v>4947</v>
      </c>
      <c r="D34" s="225">
        <f>'6項目別観光GDP'!D64</f>
        <v>4932</v>
      </c>
      <c r="E34" s="225">
        <f>'6項目別観光GDP'!E64</f>
        <v>5024</v>
      </c>
      <c r="F34" s="225">
        <f>'6項目別観光GDP'!F64</f>
        <v>4912</v>
      </c>
      <c r="G34" s="225">
        <f>'6項目別観光GDP'!G64</f>
        <v>4769</v>
      </c>
      <c r="H34" s="225">
        <f>'6項目別観光GDP'!H64</f>
        <v>5723</v>
      </c>
      <c r="I34" s="225">
        <f>'6項目別観光GDP'!I64</f>
        <v>5820</v>
      </c>
      <c r="J34" s="225">
        <f>'6項目別観光GDP'!J64</f>
        <v>5714</v>
      </c>
      <c r="K34" s="225">
        <f>'6項目別観光GDP'!K64</f>
        <v>5442</v>
      </c>
      <c r="L34" s="225">
        <f>'6項目別観光GDP'!L64</f>
        <v>5529</v>
      </c>
      <c r="M34" s="225">
        <f>'6項目別観光GDP'!M64</f>
        <v>4017</v>
      </c>
      <c r="N34" s="438">
        <f t="shared" si="6"/>
        <v>-27.3</v>
      </c>
      <c r="O34" s="496">
        <f t="shared" si="7"/>
        <v>1</v>
      </c>
    </row>
    <row r="35" spans="1:15" x14ac:dyDescent="0.2">
      <c r="A35" s="235">
        <v>215</v>
      </c>
      <c r="B35" s="229" t="s">
        <v>323</v>
      </c>
      <c r="C35" s="253">
        <f>'6項目別観光GDP'!C68</f>
        <v>18934</v>
      </c>
      <c r="D35" s="225">
        <f>'6項目別観光GDP'!D68</f>
        <v>18246</v>
      </c>
      <c r="E35" s="225">
        <f>'6項目別観光GDP'!E68</f>
        <v>19339</v>
      </c>
      <c r="F35" s="225">
        <f>'6項目別観光GDP'!F68</f>
        <v>19783</v>
      </c>
      <c r="G35" s="225">
        <f>'6項目別観光GDP'!G68</f>
        <v>17971</v>
      </c>
      <c r="H35" s="225">
        <f>'6項目別観光GDP'!H68</f>
        <v>18267</v>
      </c>
      <c r="I35" s="225">
        <f>'6項目別観光GDP'!I68</f>
        <v>18387</v>
      </c>
      <c r="J35" s="225">
        <f>'6項目別観光GDP'!J68</f>
        <v>21204</v>
      </c>
      <c r="K35" s="225">
        <f>'6項目別観光GDP'!K68</f>
        <v>19254</v>
      </c>
      <c r="L35" s="225">
        <f>'6項目別観光GDP'!L68</f>
        <v>19369</v>
      </c>
      <c r="M35" s="225">
        <f>'6項目別観光GDP'!M68</f>
        <v>15733</v>
      </c>
      <c r="N35" s="438">
        <f t="shared" si="6"/>
        <v>-18.8</v>
      </c>
      <c r="O35" s="496">
        <f t="shared" si="7"/>
        <v>3.9</v>
      </c>
    </row>
    <row r="36" spans="1:15" x14ac:dyDescent="0.2">
      <c r="A36" s="235">
        <v>218</v>
      </c>
      <c r="B36" s="229" t="s">
        <v>179</v>
      </c>
      <c r="C36" s="253">
        <f>'6項目別観光GDP'!C72</f>
        <v>7952</v>
      </c>
      <c r="D36" s="225">
        <f>'6項目別観光GDP'!D72</f>
        <v>7564</v>
      </c>
      <c r="E36" s="225">
        <f>'6項目別観光GDP'!E72</f>
        <v>7459</v>
      </c>
      <c r="F36" s="225">
        <f>'6項目別観光GDP'!F72</f>
        <v>7835</v>
      </c>
      <c r="G36" s="225">
        <f>'6項目別観光GDP'!G72</f>
        <v>8607</v>
      </c>
      <c r="H36" s="225">
        <f>'6項目別観光GDP'!H72</f>
        <v>9924</v>
      </c>
      <c r="I36" s="225">
        <f>'6項目別観光GDP'!I72</f>
        <v>9715</v>
      </c>
      <c r="J36" s="225">
        <f>'6項目別観光GDP'!J72</f>
        <v>9246</v>
      </c>
      <c r="K36" s="225">
        <f>'6項目別観光GDP'!K72</f>
        <v>8783</v>
      </c>
      <c r="L36" s="225">
        <f>'6項目別観光GDP'!L72</f>
        <v>7537</v>
      </c>
      <c r="M36" s="225">
        <f>'6項目別観光GDP'!M72</f>
        <v>6676</v>
      </c>
      <c r="N36" s="438">
        <f t="shared" si="6"/>
        <v>-11.4</v>
      </c>
      <c r="O36" s="496">
        <f t="shared" si="7"/>
        <v>1.7</v>
      </c>
    </row>
    <row r="37" spans="1:15" x14ac:dyDescent="0.2">
      <c r="A37" s="235">
        <v>220</v>
      </c>
      <c r="B37" s="229" t="s">
        <v>180</v>
      </c>
      <c r="C37" s="253">
        <f>'6項目別観光GDP'!C76</f>
        <v>7008</v>
      </c>
      <c r="D37" s="225">
        <f>'6項目別観光GDP'!D76</f>
        <v>6656</v>
      </c>
      <c r="E37" s="225">
        <f>'6項目別観光GDP'!E76</f>
        <v>6917</v>
      </c>
      <c r="F37" s="225">
        <f>'6項目別観光GDP'!F76</f>
        <v>7007</v>
      </c>
      <c r="G37" s="225">
        <f>'6項目別観光GDP'!G76</f>
        <v>7344</v>
      </c>
      <c r="H37" s="225">
        <f>'6項目別観光GDP'!H76</f>
        <v>7460</v>
      </c>
      <c r="I37" s="225">
        <f>'6項目別観光GDP'!I76</f>
        <v>7509</v>
      </c>
      <c r="J37" s="225">
        <f>'6項目別観光GDP'!J76</f>
        <v>7543</v>
      </c>
      <c r="K37" s="225">
        <f>'6項目別観光GDP'!K76</f>
        <v>7370</v>
      </c>
      <c r="L37" s="225">
        <f>'6項目別観光GDP'!L76</f>
        <v>11255</v>
      </c>
      <c r="M37" s="225">
        <f>'6項目別観光GDP'!M76</f>
        <v>5822</v>
      </c>
      <c r="N37" s="438">
        <f t="shared" si="6"/>
        <v>-48.3</v>
      </c>
      <c r="O37" s="496">
        <f t="shared" si="7"/>
        <v>1.4</v>
      </c>
    </row>
    <row r="38" spans="1:15" x14ac:dyDescent="0.2">
      <c r="A38" s="235">
        <v>228</v>
      </c>
      <c r="B38" s="229" t="s">
        <v>29</v>
      </c>
      <c r="C38" s="253">
        <f>'6項目別観光GDP'!C80</f>
        <v>13606</v>
      </c>
      <c r="D38" s="225">
        <f>'6項目別観光GDP'!D80</f>
        <v>12817</v>
      </c>
      <c r="E38" s="225">
        <f>'6項目別観光GDP'!E80</f>
        <v>13437</v>
      </c>
      <c r="F38" s="225">
        <f>'6項目別観光GDP'!F80</f>
        <v>13477</v>
      </c>
      <c r="G38" s="225">
        <f>'6項目別観光GDP'!G80</f>
        <v>14792</v>
      </c>
      <c r="H38" s="225">
        <f>'6項目別観光GDP'!H80</f>
        <v>14452</v>
      </c>
      <c r="I38" s="225">
        <f>'6項目別観光GDP'!I80</f>
        <v>14750</v>
      </c>
      <c r="J38" s="225">
        <f>'6項目別観光GDP'!J80</f>
        <v>15016</v>
      </c>
      <c r="K38" s="225">
        <f>'6項目別観光GDP'!K80</f>
        <v>14935</v>
      </c>
      <c r="L38" s="225">
        <f>'6項目別観光GDP'!L80</f>
        <v>13914</v>
      </c>
      <c r="M38" s="225">
        <f>'6項目別観光GDP'!M80</f>
        <v>10266</v>
      </c>
      <c r="N38" s="438">
        <f t="shared" si="6"/>
        <v>-26.2</v>
      </c>
      <c r="O38" s="496">
        <f t="shared" si="7"/>
        <v>2.5</v>
      </c>
    </row>
    <row r="39" spans="1:15" x14ac:dyDescent="0.2">
      <c r="A39" s="235">
        <v>365</v>
      </c>
      <c r="B39" s="229" t="s">
        <v>324</v>
      </c>
      <c r="C39" s="253">
        <f>'6項目別観光GDP'!C84</f>
        <v>3257</v>
      </c>
      <c r="D39" s="225">
        <f>'6項目別観光GDP'!D84</f>
        <v>3120</v>
      </c>
      <c r="E39" s="225">
        <f>'6項目別観光GDP'!E84</f>
        <v>3856</v>
      </c>
      <c r="F39" s="225">
        <f>'6項目別観光GDP'!F84</f>
        <v>4252</v>
      </c>
      <c r="G39" s="225">
        <f>'6項目別観光GDP'!G84</f>
        <v>4498</v>
      </c>
      <c r="H39" s="225">
        <f>'6項目別観光GDP'!H84</f>
        <v>4578</v>
      </c>
      <c r="I39" s="225">
        <f>'6項目別観光GDP'!I84</f>
        <v>4604</v>
      </c>
      <c r="J39" s="225">
        <f>'6項目別観光GDP'!J84</f>
        <v>4394</v>
      </c>
      <c r="K39" s="225">
        <f>'6項目別観光GDP'!K84</f>
        <v>3940</v>
      </c>
      <c r="L39" s="225">
        <f>'6項目別観光GDP'!L84</f>
        <v>3638</v>
      </c>
      <c r="M39" s="225">
        <f>'6項目別観光GDP'!M84</f>
        <v>3115</v>
      </c>
      <c r="N39" s="438">
        <f t="shared" si="6"/>
        <v>-14.4</v>
      </c>
      <c r="O39" s="496">
        <f t="shared" si="7"/>
        <v>0.8</v>
      </c>
    </row>
    <row r="40" spans="1:15" x14ac:dyDescent="0.2">
      <c r="A40" s="238"/>
      <c r="B40" s="229" t="s">
        <v>317</v>
      </c>
      <c r="C40" s="253">
        <f>SUM(C41:C44)</f>
        <v>32525</v>
      </c>
      <c r="D40" s="225">
        <f t="shared" ref="D40:J40" si="46">SUM(D41:D44)</f>
        <v>35994</v>
      </c>
      <c r="E40" s="225">
        <f t="shared" si="46"/>
        <v>33796</v>
      </c>
      <c r="F40" s="225">
        <f t="shared" si="46"/>
        <v>36522</v>
      </c>
      <c r="G40" s="225">
        <f t="shared" si="46"/>
        <v>37335</v>
      </c>
      <c r="H40" s="225">
        <f t="shared" si="46"/>
        <v>55858</v>
      </c>
      <c r="I40" s="225">
        <f t="shared" si="46"/>
        <v>50028</v>
      </c>
      <c r="J40" s="225">
        <f t="shared" si="46"/>
        <v>48792</v>
      </c>
      <c r="K40" s="225">
        <f t="shared" ref="K40:L40" si="47">SUM(K41:K44)</f>
        <v>44924</v>
      </c>
      <c r="L40" s="225">
        <f t="shared" si="47"/>
        <v>46113</v>
      </c>
      <c r="M40" s="225">
        <f t="shared" ref="M40" si="48">SUM(M41:M44)</f>
        <v>27256</v>
      </c>
      <c r="N40" s="438">
        <f t="shared" si="6"/>
        <v>-40.9</v>
      </c>
      <c r="O40" s="496">
        <f t="shared" si="7"/>
        <v>6.7</v>
      </c>
    </row>
    <row r="41" spans="1:15" x14ac:dyDescent="0.2">
      <c r="A41" s="235">
        <v>201</v>
      </c>
      <c r="B41" s="229" t="s">
        <v>325</v>
      </c>
      <c r="C41" s="253">
        <f>'6項目別観光GDP'!C88</f>
        <v>29081</v>
      </c>
      <c r="D41" s="225">
        <f>'6項目別観光GDP'!D88</f>
        <v>32424</v>
      </c>
      <c r="E41" s="225">
        <f>'6項目別観光GDP'!E88</f>
        <v>30275</v>
      </c>
      <c r="F41" s="225">
        <f>'6項目別観光GDP'!F88</f>
        <v>33181</v>
      </c>
      <c r="G41" s="225">
        <f>'6項目別観光GDP'!G88</f>
        <v>34027</v>
      </c>
      <c r="H41" s="225">
        <f>'6項目別観光GDP'!H88</f>
        <v>52272</v>
      </c>
      <c r="I41" s="225">
        <f>'6項目別観光GDP'!I88</f>
        <v>45889</v>
      </c>
      <c r="J41" s="225">
        <f>'6項目別観光GDP'!J88</f>
        <v>44295</v>
      </c>
      <c r="K41" s="225">
        <f>'6項目別観光GDP'!K88</f>
        <v>40754</v>
      </c>
      <c r="L41" s="225">
        <f>'6項目別観光GDP'!L88</f>
        <v>41811</v>
      </c>
      <c r="M41" s="225">
        <f>'6項目別観光GDP'!M88</f>
        <v>21882</v>
      </c>
      <c r="N41" s="438">
        <f t="shared" si="6"/>
        <v>-47.7</v>
      </c>
      <c r="O41" s="496">
        <f t="shared" si="7"/>
        <v>5.4</v>
      </c>
    </row>
    <row r="42" spans="1:15" x14ac:dyDescent="0.2">
      <c r="A42" s="235">
        <v>442</v>
      </c>
      <c r="B42" s="229" t="s">
        <v>326</v>
      </c>
      <c r="C42" s="253">
        <f>'6項目別観光GDP'!C96</f>
        <v>561</v>
      </c>
      <c r="D42" s="225">
        <f>'6項目別観光GDP'!D96</f>
        <v>584</v>
      </c>
      <c r="E42" s="225">
        <f>'6項目別観光GDP'!E96</f>
        <v>509</v>
      </c>
      <c r="F42" s="225">
        <f>'6項目別観光GDP'!F96</f>
        <v>414</v>
      </c>
      <c r="G42" s="225">
        <f>'6項目別観光GDP'!G96</f>
        <v>269</v>
      </c>
      <c r="H42" s="225">
        <f>'6項目別観光GDP'!H96</f>
        <v>346</v>
      </c>
      <c r="I42" s="225">
        <f>'6項目別観光GDP'!I96</f>
        <v>538</v>
      </c>
      <c r="J42" s="225">
        <f>'6項目別観光GDP'!J96</f>
        <v>510</v>
      </c>
      <c r="K42" s="225">
        <f>'6項目別観光GDP'!K96</f>
        <v>386</v>
      </c>
      <c r="L42" s="225">
        <f>'6項目別観光GDP'!L96</f>
        <v>415</v>
      </c>
      <c r="M42" s="225">
        <f>'6項目別観光GDP'!M96</f>
        <v>386</v>
      </c>
      <c r="N42" s="438">
        <f t="shared" si="6"/>
        <v>-7</v>
      </c>
      <c r="O42" s="496">
        <f t="shared" si="7"/>
        <v>0.1</v>
      </c>
    </row>
    <row r="43" spans="1:15" x14ac:dyDescent="0.2">
      <c r="A43" s="235">
        <v>443</v>
      </c>
      <c r="B43" s="229" t="s">
        <v>327</v>
      </c>
      <c r="C43" s="253">
        <f>'6項目別観光GDP'!C100</f>
        <v>819</v>
      </c>
      <c r="D43" s="225">
        <f>'6項目別観光GDP'!D100</f>
        <v>819</v>
      </c>
      <c r="E43" s="225">
        <f>'6項目別観光GDP'!E100</f>
        <v>825</v>
      </c>
      <c r="F43" s="225">
        <f>'6項目別観光GDP'!F100</f>
        <v>869</v>
      </c>
      <c r="G43" s="225">
        <f>'6項目別観光GDP'!G100</f>
        <v>996</v>
      </c>
      <c r="H43" s="225">
        <f>'6項目別観光GDP'!H100</f>
        <v>1033</v>
      </c>
      <c r="I43" s="225">
        <f>'6項目別観光GDP'!I100</f>
        <v>1334</v>
      </c>
      <c r="J43" s="225">
        <f>'6項目別観光GDP'!J100</f>
        <v>1341</v>
      </c>
      <c r="K43" s="225">
        <f>'6項目別観光GDP'!K100</f>
        <v>1218</v>
      </c>
      <c r="L43" s="225">
        <f>'6項目別観光GDP'!L100</f>
        <v>1360</v>
      </c>
      <c r="M43" s="225">
        <f>'6項目別観光GDP'!M100</f>
        <v>1729</v>
      </c>
      <c r="N43" s="438">
        <f t="shared" si="6"/>
        <v>27.1</v>
      </c>
      <c r="O43" s="496">
        <f t="shared" si="7"/>
        <v>0.4</v>
      </c>
    </row>
    <row r="44" spans="1:15" x14ac:dyDescent="0.2">
      <c r="A44" s="235">
        <v>446</v>
      </c>
      <c r="B44" s="229" t="s">
        <v>328</v>
      </c>
      <c r="C44" s="253">
        <f>'6項目別観光GDP'!C92</f>
        <v>2064</v>
      </c>
      <c r="D44" s="225">
        <f>'6項目別観光GDP'!D92</f>
        <v>2167</v>
      </c>
      <c r="E44" s="225">
        <f>'6項目別観光GDP'!E92</f>
        <v>2187</v>
      </c>
      <c r="F44" s="225">
        <f>'6項目別観光GDP'!F92</f>
        <v>2058</v>
      </c>
      <c r="G44" s="225">
        <f>'6項目別観光GDP'!G92</f>
        <v>2043</v>
      </c>
      <c r="H44" s="225">
        <f>'6項目別観光GDP'!H92</f>
        <v>2207</v>
      </c>
      <c r="I44" s="225">
        <f>'6項目別観光GDP'!I92</f>
        <v>2267</v>
      </c>
      <c r="J44" s="225">
        <f>'6項目別観光GDP'!J92</f>
        <v>2646</v>
      </c>
      <c r="K44" s="225">
        <f>'6項目別観光GDP'!K92</f>
        <v>2566</v>
      </c>
      <c r="L44" s="225">
        <f>'6項目別観光GDP'!L92</f>
        <v>2527</v>
      </c>
      <c r="M44" s="225">
        <f>'6項目別観光GDP'!M92</f>
        <v>3259</v>
      </c>
      <c r="N44" s="438">
        <f t="shared" si="6"/>
        <v>29</v>
      </c>
      <c r="O44" s="496">
        <f t="shared" si="7"/>
        <v>0.8</v>
      </c>
    </row>
    <row r="45" spans="1:15" x14ac:dyDescent="0.2">
      <c r="A45" s="238"/>
      <c r="B45" s="229" t="s">
        <v>318</v>
      </c>
      <c r="C45" s="253">
        <f>SUM(C46:C52)</f>
        <v>21807</v>
      </c>
      <c r="D45" s="225">
        <f t="shared" ref="D45:J45" si="49">SUM(D46:D52)</f>
        <v>20880</v>
      </c>
      <c r="E45" s="225">
        <f t="shared" si="49"/>
        <v>22627</v>
      </c>
      <c r="F45" s="225">
        <f t="shared" si="49"/>
        <v>22636</v>
      </c>
      <c r="G45" s="225">
        <f t="shared" si="49"/>
        <v>22542</v>
      </c>
      <c r="H45" s="225">
        <f t="shared" si="49"/>
        <v>24013</v>
      </c>
      <c r="I45" s="225">
        <f t="shared" si="49"/>
        <v>24620</v>
      </c>
      <c r="J45" s="225">
        <f t="shared" si="49"/>
        <v>25625</v>
      </c>
      <c r="K45" s="225">
        <f t="shared" ref="K45:L45" si="50">SUM(K46:K52)</f>
        <v>22476</v>
      </c>
      <c r="L45" s="225">
        <f t="shared" si="50"/>
        <v>24895</v>
      </c>
      <c r="M45" s="225">
        <f t="shared" ref="M45" si="51">SUM(M46:M52)</f>
        <v>18464</v>
      </c>
      <c r="N45" s="438">
        <f t="shared" si="6"/>
        <v>-25.8</v>
      </c>
      <c r="O45" s="496">
        <f t="shared" si="7"/>
        <v>4.5999999999999996</v>
      </c>
    </row>
    <row r="46" spans="1:15" x14ac:dyDescent="0.2">
      <c r="A46" s="235">
        <v>208</v>
      </c>
      <c r="B46" s="229" t="s">
        <v>184</v>
      </c>
      <c r="C46" s="253">
        <f>'6項目別観光GDP'!C104</f>
        <v>2857</v>
      </c>
      <c r="D46" s="225">
        <f>'6項目別観光GDP'!D104</f>
        <v>2602</v>
      </c>
      <c r="E46" s="225">
        <f>'6項目別観光GDP'!E104</f>
        <v>3078</v>
      </c>
      <c r="F46" s="225">
        <f>'6項目別観光GDP'!F104</f>
        <v>3033</v>
      </c>
      <c r="G46" s="225">
        <f>'6項目別観光GDP'!G104</f>
        <v>2921</v>
      </c>
      <c r="H46" s="225">
        <f>'6項目別観光GDP'!H104</f>
        <v>2825</v>
      </c>
      <c r="I46" s="225">
        <f>'6項目別観光GDP'!I104</f>
        <v>2868</v>
      </c>
      <c r="J46" s="225">
        <f>'6項目別観光GDP'!J104</f>
        <v>3135</v>
      </c>
      <c r="K46" s="225">
        <f>'6項目別観光GDP'!K104</f>
        <v>2845</v>
      </c>
      <c r="L46" s="225">
        <f>'6項目別観光GDP'!L104</f>
        <v>3299</v>
      </c>
      <c r="M46" s="225">
        <f>'6項目別観光GDP'!M104</f>
        <v>2836</v>
      </c>
      <c r="N46" s="438">
        <f t="shared" si="6"/>
        <v>-14</v>
      </c>
      <c r="O46" s="496">
        <f t="shared" si="7"/>
        <v>0.7</v>
      </c>
    </row>
    <row r="47" spans="1:15" x14ac:dyDescent="0.2">
      <c r="A47" s="235">
        <v>212</v>
      </c>
      <c r="B47" s="229" t="s">
        <v>329</v>
      </c>
      <c r="C47" s="253">
        <f>'6項目別観光GDP'!C112</f>
        <v>5954</v>
      </c>
      <c r="D47" s="225">
        <f>'6項目別観光GDP'!D112</f>
        <v>5765</v>
      </c>
      <c r="E47" s="225">
        <f>'6項目別観光GDP'!E112</f>
        <v>6486</v>
      </c>
      <c r="F47" s="225">
        <f>'6項目別観光GDP'!F112</f>
        <v>6474</v>
      </c>
      <c r="G47" s="225">
        <f>'6項目別観光GDP'!G112</f>
        <v>6755</v>
      </c>
      <c r="H47" s="225">
        <f>'6項目別観光GDP'!H112</f>
        <v>7333</v>
      </c>
      <c r="I47" s="225">
        <f>'6項目別観光GDP'!I112</f>
        <v>7356</v>
      </c>
      <c r="J47" s="225">
        <f>'6項目別観光GDP'!J112</f>
        <v>7558</v>
      </c>
      <c r="K47" s="225">
        <f>'6項目別観光GDP'!K112</f>
        <v>6619</v>
      </c>
      <c r="L47" s="225">
        <f>'6項目別観光GDP'!L112</f>
        <v>7874</v>
      </c>
      <c r="M47" s="225">
        <f>'6項目別観光GDP'!M112</f>
        <v>5579</v>
      </c>
      <c r="N47" s="438">
        <f t="shared" si="6"/>
        <v>-29.1</v>
      </c>
      <c r="O47" s="496">
        <f t="shared" si="7"/>
        <v>1.4</v>
      </c>
    </row>
    <row r="48" spans="1:15" x14ac:dyDescent="0.2">
      <c r="A48" s="235">
        <v>227</v>
      </c>
      <c r="B48" s="229" t="s">
        <v>18</v>
      </c>
      <c r="C48" s="253">
        <f>'6項目別観光GDP'!C116</f>
        <v>3558</v>
      </c>
      <c r="D48" s="225">
        <f>'6項目別観光GDP'!D116</f>
        <v>3518</v>
      </c>
      <c r="E48" s="225">
        <f>'6項目別観光GDP'!E116</f>
        <v>3706</v>
      </c>
      <c r="F48" s="225">
        <f>'6項目別観光GDP'!F116</f>
        <v>3917</v>
      </c>
      <c r="G48" s="225">
        <f>'6項目別観光GDP'!G116</f>
        <v>3720</v>
      </c>
      <c r="H48" s="225">
        <f>'6項目別観光GDP'!H116</f>
        <v>4092</v>
      </c>
      <c r="I48" s="225">
        <f>'6項目別観光GDP'!I116</f>
        <v>3981</v>
      </c>
      <c r="J48" s="225">
        <f>'6項目別観光GDP'!J116</f>
        <v>3742</v>
      </c>
      <c r="K48" s="225">
        <f>'6項目別観光GDP'!K116</f>
        <v>3396</v>
      </c>
      <c r="L48" s="225">
        <f>'6項目別観光GDP'!L116</f>
        <v>3549</v>
      </c>
      <c r="M48" s="225">
        <f>'6項目別観光GDP'!M116</f>
        <v>3316</v>
      </c>
      <c r="N48" s="438">
        <f t="shared" si="6"/>
        <v>-6.6</v>
      </c>
      <c r="O48" s="496">
        <f t="shared" si="7"/>
        <v>0.8</v>
      </c>
    </row>
    <row r="49" spans="1:15" x14ac:dyDescent="0.2">
      <c r="A49" s="235">
        <v>229</v>
      </c>
      <c r="B49" s="229" t="s">
        <v>20</v>
      </c>
      <c r="C49" s="253">
        <f>'6項目別観光GDP'!C108</f>
        <v>5387</v>
      </c>
      <c r="D49" s="225">
        <f>'6項目別観光GDP'!D108</f>
        <v>5055</v>
      </c>
      <c r="E49" s="225">
        <f>'6項目別観光GDP'!E108</f>
        <v>5319</v>
      </c>
      <c r="F49" s="225">
        <f>'6項目別観光GDP'!F108</f>
        <v>5341</v>
      </c>
      <c r="G49" s="225">
        <f>'6項目別観光GDP'!G108</f>
        <v>5373</v>
      </c>
      <c r="H49" s="225">
        <f>'6項目別観光GDP'!H108</f>
        <v>5810</v>
      </c>
      <c r="I49" s="225">
        <f>'6項目別観光GDP'!I108</f>
        <v>6350</v>
      </c>
      <c r="J49" s="225">
        <f>'6項目別観光GDP'!J108</f>
        <v>6593</v>
      </c>
      <c r="K49" s="225">
        <f>'6項目別観光GDP'!K108</f>
        <v>5637</v>
      </c>
      <c r="L49" s="225">
        <f>'6項目別観光GDP'!L108</f>
        <v>5802</v>
      </c>
      <c r="M49" s="225">
        <f>'6項目別観光GDP'!M108</f>
        <v>3781</v>
      </c>
      <c r="N49" s="438">
        <f t="shared" si="6"/>
        <v>-34.799999999999997</v>
      </c>
      <c r="O49" s="496">
        <f t="shared" si="7"/>
        <v>0.9</v>
      </c>
    </row>
    <row r="50" spans="1:15" x14ac:dyDescent="0.2">
      <c r="A50" s="235">
        <v>464</v>
      </c>
      <c r="B50" s="229" t="s">
        <v>187</v>
      </c>
      <c r="C50" s="253">
        <f>'6項目別観光GDP'!C120</f>
        <v>724</v>
      </c>
      <c r="D50" s="225">
        <f>'6項目別観光GDP'!D120</f>
        <v>581</v>
      </c>
      <c r="E50" s="225">
        <f>'6項目別観光GDP'!E120</f>
        <v>643</v>
      </c>
      <c r="F50" s="225">
        <f>'6項目別観光GDP'!F120</f>
        <v>606</v>
      </c>
      <c r="G50" s="225">
        <f>'6項目別観光GDP'!G120</f>
        <v>606</v>
      </c>
      <c r="H50" s="225">
        <f>'6項目別観光GDP'!H120</f>
        <v>649</v>
      </c>
      <c r="I50" s="225">
        <f>'6項目別観光GDP'!I120</f>
        <v>635</v>
      </c>
      <c r="J50" s="225">
        <f>'6項目別観光GDP'!J120</f>
        <v>675</v>
      </c>
      <c r="K50" s="225">
        <f>'6項目別観光GDP'!K120</f>
        <v>606</v>
      </c>
      <c r="L50" s="225">
        <f>'6項目別観光GDP'!L120</f>
        <v>652</v>
      </c>
      <c r="M50" s="225">
        <f>'6項目別観光GDP'!M120</f>
        <v>396</v>
      </c>
      <c r="N50" s="438">
        <f t="shared" si="6"/>
        <v>-39.299999999999997</v>
      </c>
      <c r="O50" s="496">
        <f t="shared" si="7"/>
        <v>0.1</v>
      </c>
    </row>
    <row r="51" spans="1:15" x14ac:dyDescent="0.2">
      <c r="A51" s="235">
        <v>481</v>
      </c>
      <c r="B51" s="229" t="s">
        <v>188</v>
      </c>
      <c r="C51" s="253">
        <f>'6項目別観光GDP'!C124</f>
        <v>1055</v>
      </c>
      <c r="D51" s="225">
        <f>'6項目別観光GDP'!D124</f>
        <v>1125</v>
      </c>
      <c r="E51" s="225">
        <f>'6項目別観光GDP'!E124</f>
        <v>1102</v>
      </c>
      <c r="F51" s="225">
        <f>'6項目別観光GDP'!F124</f>
        <v>1001</v>
      </c>
      <c r="G51" s="225">
        <f>'6項目別観光GDP'!G124</f>
        <v>958</v>
      </c>
      <c r="H51" s="225">
        <f>'6項目別観光GDP'!H124</f>
        <v>896</v>
      </c>
      <c r="I51" s="225">
        <f>'6項目別観光GDP'!I124</f>
        <v>965</v>
      </c>
      <c r="J51" s="225">
        <f>'6項目別観光GDP'!J124</f>
        <v>1089</v>
      </c>
      <c r="K51" s="225">
        <f>'6項目別観光GDP'!K124</f>
        <v>820</v>
      </c>
      <c r="L51" s="225">
        <f>'6項目別観光GDP'!L124</f>
        <v>824</v>
      </c>
      <c r="M51" s="225">
        <f>'6項目別観光GDP'!M124</f>
        <v>548</v>
      </c>
      <c r="N51" s="438">
        <f t="shared" si="6"/>
        <v>-33.5</v>
      </c>
      <c r="O51" s="496">
        <f t="shared" si="7"/>
        <v>0.1</v>
      </c>
    </row>
    <row r="52" spans="1:15" x14ac:dyDescent="0.2">
      <c r="A52" s="235">
        <v>501</v>
      </c>
      <c r="B52" s="229" t="s">
        <v>189</v>
      </c>
      <c r="C52" s="253">
        <f>'6項目別観光GDP'!C128</f>
        <v>2272</v>
      </c>
      <c r="D52" s="225">
        <f>'6項目別観光GDP'!D128</f>
        <v>2234</v>
      </c>
      <c r="E52" s="225">
        <f>'6項目別観光GDP'!E128</f>
        <v>2293</v>
      </c>
      <c r="F52" s="225">
        <f>'6項目別観光GDP'!F128</f>
        <v>2264</v>
      </c>
      <c r="G52" s="225">
        <f>'6項目別観光GDP'!G128</f>
        <v>2209</v>
      </c>
      <c r="H52" s="225">
        <f>'6項目別観光GDP'!H128</f>
        <v>2408</v>
      </c>
      <c r="I52" s="225">
        <f>'6項目別観光GDP'!I128</f>
        <v>2465</v>
      </c>
      <c r="J52" s="225">
        <f>'6項目別観光GDP'!J128</f>
        <v>2833</v>
      </c>
      <c r="K52" s="225">
        <f>'6項目別観光GDP'!K128</f>
        <v>2553</v>
      </c>
      <c r="L52" s="225">
        <f>'6項目別観光GDP'!L128</f>
        <v>2895</v>
      </c>
      <c r="M52" s="225">
        <f>'6項目別観光GDP'!M128</f>
        <v>2008</v>
      </c>
      <c r="N52" s="438">
        <f t="shared" si="6"/>
        <v>-30.6</v>
      </c>
      <c r="O52" s="496">
        <f t="shared" si="7"/>
        <v>0.5</v>
      </c>
    </row>
    <row r="53" spans="1:15" x14ac:dyDescent="0.2">
      <c r="A53" s="238"/>
      <c r="B53" s="229" t="s">
        <v>319</v>
      </c>
      <c r="C53" s="253">
        <f>SUM(C54:C58)</f>
        <v>39343</v>
      </c>
      <c r="D53" s="225">
        <f t="shared" ref="D53:J53" si="52">SUM(D54:D58)</f>
        <v>37544</v>
      </c>
      <c r="E53" s="225">
        <f t="shared" si="52"/>
        <v>44007</v>
      </c>
      <c r="F53" s="225">
        <f t="shared" si="52"/>
        <v>46379</v>
      </c>
      <c r="G53" s="225">
        <f t="shared" si="52"/>
        <v>48336</v>
      </c>
      <c r="H53" s="225">
        <f t="shared" si="52"/>
        <v>46556</v>
      </c>
      <c r="I53" s="225">
        <f t="shared" si="52"/>
        <v>47433</v>
      </c>
      <c r="J53" s="225">
        <f t="shared" si="52"/>
        <v>49095</v>
      </c>
      <c r="K53" s="225">
        <f t="shared" ref="K53:L53" si="53">SUM(K54:K58)</f>
        <v>45081</v>
      </c>
      <c r="L53" s="225">
        <f t="shared" si="53"/>
        <v>49447</v>
      </c>
      <c r="M53" s="225">
        <f t="shared" ref="M53" si="54">SUM(M54:M58)</f>
        <v>34393</v>
      </c>
      <c r="N53" s="438">
        <f t="shared" si="6"/>
        <v>-30.4</v>
      </c>
      <c r="O53" s="496">
        <f t="shared" si="7"/>
        <v>8.5</v>
      </c>
    </row>
    <row r="54" spans="1:15" x14ac:dyDescent="0.2">
      <c r="A54" s="237">
        <v>209</v>
      </c>
      <c r="B54" s="229" t="s">
        <v>330</v>
      </c>
      <c r="C54" s="253">
        <f>'6項目別観光GDP'!C132</f>
        <v>20697</v>
      </c>
      <c r="D54" s="225">
        <f>'6項目別観光GDP'!D132</f>
        <v>20784</v>
      </c>
      <c r="E54" s="225">
        <f>'6項目別観光GDP'!E132</f>
        <v>21513</v>
      </c>
      <c r="F54" s="225">
        <f>'6項目別観光GDP'!F132</f>
        <v>21616</v>
      </c>
      <c r="G54" s="225">
        <f>'6項目別観光GDP'!G132</f>
        <v>23282</v>
      </c>
      <c r="H54" s="225">
        <f>'6項目別観光GDP'!H132</f>
        <v>22436</v>
      </c>
      <c r="I54" s="225">
        <f>'6項目別観光GDP'!I132</f>
        <v>22327</v>
      </c>
      <c r="J54" s="225">
        <f>'6項目別観光GDP'!J132</f>
        <v>23031</v>
      </c>
      <c r="K54" s="225">
        <f>'6項目別観光GDP'!K132</f>
        <v>21368</v>
      </c>
      <c r="L54" s="225">
        <f>'6項目別観光GDP'!L132</f>
        <v>24858</v>
      </c>
      <c r="M54" s="225">
        <f>'6項目別観光GDP'!M132</f>
        <v>15605</v>
      </c>
      <c r="N54" s="438">
        <f t="shared" si="6"/>
        <v>-37.200000000000003</v>
      </c>
      <c r="O54" s="496">
        <f t="shared" si="7"/>
        <v>3.9</v>
      </c>
    </row>
    <row r="55" spans="1:15" x14ac:dyDescent="0.2">
      <c r="A55" s="235">
        <v>222</v>
      </c>
      <c r="B55" s="229" t="s">
        <v>331</v>
      </c>
      <c r="C55" s="253">
        <f>'6項目別観光GDP'!C136</f>
        <v>4836</v>
      </c>
      <c r="D55" s="225">
        <f>'6項目別観光GDP'!D136</f>
        <v>3766</v>
      </c>
      <c r="E55" s="225">
        <f>'6項目別観光GDP'!E136</f>
        <v>4778</v>
      </c>
      <c r="F55" s="225">
        <f>'6項目別観光GDP'!F136</f>
        <v>5219</v>
      </c>
      <c r="G55" s="225">
        <f>'6項目別観光GDP'!G136</f>
        <v>5397</v>
      </c>
      <c r="H55" s="225">
        <f>'6項目別観光GDP'!H136</f>
        <v>4654</v>
      </c>
      <c r="I55" s="225">
        <f>'6項目別観光GDP'!I136</f>
        <v>5294</v>
      </c>
      <c r="J55" s="225">
        <f>'6項目別観光GDP'!J136</f>
        <v>5475</v>
      </c>
      <c r="K55" s="225">
        <f>'6項目別観光GDP'!K136</f>
        <v>4805</v>
      </c>
      <c r="L55" s="225">
        <f>'6項目別観光GDP'!L136</f>
        <v>4940</v>
      </c>
      <c r="M55" s="225">
        <f>'6項目別観光GDP'!M136</f>
        <v>2906</v>
      </c>
      <c r="N55" s="438">
        <f t="shared" si="6"/>
        <v>-41.2</v>
      </c>
      <c r="O55" s="496">
        <f t="shared" si="7"/>
        <v>0.7</v>
      </c>
    </row>
    <row r="56" spans="1:15" x14ac:dyDescent="0.2">
      <c r="A56" s="235">
        <v>225</v>
      </c>
      <c r="B56" s="229" t="s">
        <v>11</v>
      </c>
      <c r="C56" s="253">
        <f>'6項目別観光GDP'!C140</f>
        <v>3039</v>
      </c>
      <c r="D56" s="225">
        <f>'6項目別観光GDP'!D140</f>
        <v>2971</v>
      </c>
      <c r="E56" s="225">
        <f>'6項目別観光GDP'!E140</f>
        <v>6014</v>
      </c>
      <c r="F56" s="225">
        <f>'6項目別観光GDP'!F140</f>
        <v>7251</v>
      </c>
      <c r="G56" s="225">
        <f>'6項目別観光GDP'!G140</f>
        <v>7411</v>
      </c>
      <c r="H56" s="225">
        <f>'6項目別観光GDP'!H140</f>
        <v>7420</v>
      </c>
      <c r="I56" s="225">
        <f>'6項目別観光GDP'!I140</f>
        <v>7190</v>
      </c>
      <c r="J56" s="225">
        <f>'6項目別観光GDP'!J140</f>
        <v>7491</v>
      </c>
      <c r="K56" s="225">
        <f>'6項目別観光GDP'!K140</f>
        <v>6684</v>
      </c>
      <c r="L56" s="225">
        <f>'6項目別観光GDP'!L140</f>
        <v>7177</v>
      </c>
      <c r="M56" s="225">
        <f>'6項目別観光GDP'!M140</f>
        <v>5154</v>
      </c>
      <c r="N56" s="438">
        <f t="shared" si="6"/>
        <v>-28.2</v>
      </c>
      <c r="O56" s="496">
        <f t="shared" si="7"/>
        <v>1.3</v>
      </c>
    </row>
    <row r="57" spans="1:15" x14ac:dyDescent="0.2">
      <c r="A57" s="235">
        <v>585</v>
      </c>
      <c r="B57" s="229" t="s">
        <v>332</v>
      </c>
      <c r="C57" s="253">
        <f>'6項目別観光GDP'!C144</f>
        <v>6166</v>
      </c>
      <c r="D57" s="225">
        <f>'6項目別観光GDP'!D144</f>
        <v>5962</v>
      </c>
      <c r="E57" s="225">
        <f>'6項目別観光GDP'!E144</f>
        <v>6802</v>
      </c>
      <c r="F57" s="225">
        <f>'6項目別観光GDP'!F144</f>
        <v>7265</v>
      </c>
      <c r="G57" s="225">
        <f>'6項目別観光GDP'!G144</f>
        <v>7231</v>
      </c>
      <c r="H57" s="225">
        <f>'6項目別観光GDP'!H144</f>
        <v>6762</v>
      </c>
      <c r="I57" s="225">
        <f>'6項目別観光GDP'!I144</f>
        <v>7234</v>
      </c>
      <c r="J57" s="225">
        <f>'6項目別観光GDP'!J144</f>
        <v>7418</v>
      </c>
      <c r="K57" s="225">
        <f>'6項目別観光GDP'!K144</f>
        <v>7106</v>
      </c>
      <c r="L57" s="225">
        <f>'6項目別観光GDP'!L144</f>
        <v>7002</v>
      </c>
      <c r="M57" s="225">
        <f>'6項目別観光GDP'!M144</f>
        <v>6722</v>
      </c>
      <c r="N57" s="438">
        <f t="shared" si="6"/>
        <v>-4</v>
      </c>
      <c r="O57" s="496">
        <f t="shared" si="7"/>
        <v>1.7</v>
      </c>
    </row>
    <row r="58" spans="1:15" x14ac:dyDescent="0.2">
      <c r="A58" s="235">
        <v>586</v>
      </c>
      <c r="B58" s="229" t="s">
        <v>333</v>
      </c>
      <c r="C58" s="253">
        <f>'6項目別観光GDP'!C148</f>
        <v>4605</v>
      </c>
      <c r="D58" s="225">
        <f>'6項目別観光GDP'!D148</f>
        <v>4061</v>
      </c>
      <c r="E58" s="225">
        <f>'6項目別観光GDP'!E148</f>
        <v>4900</v>
      </c>
      <c r="F58" s="225">
        <f>'6項目別観光GDP'!F148</f>
        <v>5028</v>
      </c>
      <c r="G58" s="225">
        <f>'6項目別観光GDP'!G148</f>
        <v>5015</v>
      </c>
      <c r="H58" s="225">
        <f>'6項目別観光GDP'!H148</f>
        <v>5284</v>
      </c>
      <c r="I58" s="225">
        <f>'6項目別観光GDP'!I148</f>
        <v>5388</v>
      </c>
      <c r="J58" s="225">
        <f>'6項目別観光GDP'!J148</f>
        <v>5680</v>
      </c>
      <c r="K58" s="225">
        <f>'6項目別観光GDP'!K148</f>
        <v>5118</v>
      </c>
      <c r="L58" s="225">
        <f>'6項目別観光GDP'!L148</f>
        <v>5470</v>
      </c>
      <c r="M58" s="225">
        <f>'6項目別観光GDP'!M148</f>
        <v>4006</v>
      </c>
      <c r="N58" s="438">
        <f t="shared" si="6"/>
        <v>-26.8</v>
      </c>
      <c r="O58" s="496">
        <f t="shared" si="7"/>
        <v>1</v>
      </c>
    </row>
    <row r="59" spans="1:15" x14ac:dyDescent="0.2">
      <c r="A59" s="238"/>
      <c r="B59" s="229" t="s">
        <v>320</v>
      </c>
      <c r="C59" s="253">
        <f>SUM(C60:C61)</f>
        <v>13713</v>
      </c>
      <c r="D59" s="225">
        <f t="shared" ref="D59:J59" si="55">SUM(D60:D61)</f>
        <v>13489</v>
      </c>
      <c r="E59" s="225">
        <f t="shared" si="55"/>
        <v>14346</v>
      </c>
      <c r="F59" s="225">
        <f t="shared" si="55"/>
        <v>13709</v>
      </c>
      <c r="G59" s="225">
        <f t="shared" si="55"/>
        <v>13229</v>
      </c>
      <c r="H59" s="225">
        <f t="shared" si="55"/>
        <v>14355</v>
      </c>
      <c r="I59" s="225">
        <f t="shared" si="55"/>
        <v>15578</v>
      </c>
      <c r="J59" s="225">
        <f t="shared" si="55"/>
        <v>16719</v>
      </c>
      <c r="K59" s="225">
        <f t="shared" ref="K59:L59" si="56">SUM(K60:K61)</f>
        <v>15352</v>
      </c>
      <c r="L59" s="225">
        <f t="shared" si="56"/>
        <v>18039</v>
      </c>
      <c r="M59" s="225">
        <f t="shared" ref="M59" si="57">SUM(M60:M61)</f>
        <v>15279</v>
      </c>
      <c r="N59" s="438">
        <f t="shared" si="6"/>
        <v>-15.3</v>
      </c>
      <c r="O59" s="496">
        <f t="shared" si="7"/>
        <v>3.8</v>
      </c>
    </row>
    <row r="60" spans="1:15" x14ac:dyDescent="0.2">
      <c r="A60" s="235">
        <v>221</v>
      </c>
      <c r="B60" s="229" t="s">
        <v>573</v>
      </c>
      <c r="C60" s="253">
        <f>'6項目別観光GDP'!C152</f>
        <v>7512</v>
      </c>
      <c r="D60" s="225">
        <f>'6項目別観光GDP'!D152</f>
        <v>7455</v>
      </c>
      <c r="E60" s="225">
        <f>'6項目別観光GDP'!E152</f>
        <v>7609</v>
      </c>
      <c r="F60" s="225">
        <f>'6項目別観光GDP'!F152</f>
        <v>7206</v>
      </c>
      <c r="G60" s="225">
        <f>'6項目別観光GDP'!G152</f>
        <v>7111</v>
      </c>
      <c r="H60" s="225">
        <f>'6項目別観光GDP'!H152</f>
        <v>7648</v>
      </c>
      <c r="I60" s="225">
        <f>'6項目別観光GDP'!I152</f>
        <v>8415</v>
      </c>
      <c r="J60" s="225">
        <f>'6項目別観光GDP'!J152</f>
        <v>8958</v>
      </c>
      <c r="K60" s="225">
        <f>'6項目別観光GDP'!K152</f>
        <v>7981</v>
      </c>
      <c r="L60" s="225">
        <f>'6項目別観光GDP'!L152</f>
        <v>9991</v>
      </c>
      <c r="M60" s="225">
        <f>'6項目別観光GDP'!M152</f>
        <v>8616</v>
      </c>
      <c r="N60" s="438">
        <f t="shared" si="6"/>
        <v>-13.8</v>
      </c>
      <c r="O60" s="496">
        <f t="shared" si="7"/>
        <v>2.1</v>
      </c>
    </row>
    <row r="61" spans="1:15" x14ac:dyDescent="0.2">
      <c r="A61" s="235">
        <v>223</v>
      </c>
      <c r="B61" s="229" t="s">
        <v>5</v>
      </c>
      <c r="C61" s="253">
        <f>'6項目別観光GDP'!C156</f>
        <v>6201</v>
      </c>
      <c r="D61" s="225">
        <f>'6項目別観光GDP'!D156</f>
        <v>6034</v>
      </c>
      <c r="E61" s="225">
        <f>'6項目別観光GDP'!E156</f>
        <v>6737</v>
      </c>
      <c r="F61" s="225">
        <f>'6項目別観光GDP'!F156</f>
        <v>6503</v>
      </c>
      <c r="G61" s="225">
        <f>'6項目別観光GDP'!G156</f>
        <v>6118</v>
      </c>
      <c r="H61" s="225">
        <f>'6項目別観光GDP'!H156</f>
        <v>6707</v>
      </c>
      <c r="I61" s="225">
        <f>'6項目別観光GDP'!I156</f>
        <v>7163</v>
      </c>
      <c r="J61" s="225">
        <f>'6項目別観光GDP'!J156</f>
        <v>7761</v>
      </c>
      <c r="K61" s="225">
        <f>'6項目別観光GDP'!K156</f>
        <v>7371</v>
      </c>
      <c r="L61" s="225">
        <f>'6項目別観光GDP'!L156</f>
        <v>8048</v>
      </c>
      <c r="M61" s="225">
        <f>'6項目別観光GDP'!M156</f>
        <v>6663</v>
      </c>
      <c r="N61" s="438">
        <f t="shared" si="6"/>
        <v>-17.2</v>
      </c>
      <c r="O61" s="496">
        <f t="shared" si="7"/>
        <v>1.6</v>
      </c>
    </row>
    <row r="62" spans="1:15" x14ac:dyDescent="0.2">
      <c r="A62" s="238"/>
      <c r="B62" s="229" t="s">
        <v>321</v>
      </c>
      <c r="C62" s="253">
        <f>SUM(C63:C65)</f>
        <v>40296</v>
      </c>
      <c r="D62" s="225">
        <f t="shared" ref="D62:J62" si="58">SUM(D63:D65)</f>
        <v>37852</v>
      </c>
      <c r="E62" s="225">
        <f t="shared" si="58"/>
        <v>44367</v>
      </c>
      <c r="F62" s="225">
        <f t="shared" si="58"/>
        <v>43625</v>
      </c>
      <c r="G62" s="225">
        <f t="shared" si="58"/>
        <v>46137</v>
      </c>
      <c r="H62" s="225">
        <f t="shared" si="58"/>
        <v>51580</v>
      </c>
      <c r="I62" s="225">
        <f t="shared" si="58"/>
        <v>51157</v>
      </c>
      <c r="J62" s="225">
        <f t="shared" si="58"/>
        <v>53736</v>
      </c>
      <c r="K62" s="225">
        <f t="shared" ref="K62:L62" si="59">SUM(K63:K65)</f>
        <v>47709</v>
      </c>
      <c r="L62" s="225">
        <f t="shared" si="59"/>
        <v>53446</v>
      </c>
      <c r="M62" s="225">
        <f t="shared" ref="M62" si="60">SUM(M63:M65)</f>
        <v>40244</v>
      </c>
      <c r="N62" s="438">
        <f t="shared" si="6"/>
        <v>-24.7</v>
      </c>
      <c r="O62" s="496">
        <f t="shared" si="7"/>
        <v>10</v>
      </c>
    </row>
    <row r="63" spans="1:15" x14ac:dyDescent="0.2">
      <c r="A63" s="235">
        <v>205</v>
      </c>
      <c r="B63" s="229" t="s">
        <v>196</v>
      </c>
      <c r="C63" s="253">
        <f>'6項目別観光GDP'!C160</f>
        <v>8756</v>
      </c>
      <c r="D63" s="225">
        <f>'6項目別観光GDP'!D160</f>
        <v>8632</v>
      </c>
      <c r="E63" s="225">
        <f>'6項目別観光GDP'!E160</f>
        <v>10430</v>
      </c>
      <c r="F63" s="225">
        <f>'6項目別観光GDP'!F160</f>
        <v>9936</v>
      </c>
      <c r="G63" s="225">
        <f>'6項目別観光GDP'!G160</f>
        <v>10369</v>
      </c>
      <c r="H63" s="225">
        <f>'6項目別観光GDP'!H160</f>
        <v>11246</v>
      </c>
      <c r="I63" s="225">
        <f>'6項目別観光GDP'!I160</f>
        <v>11111</v>
      </c>
      <c r="J63" s="225">
        <f>'6項目別観光GDP'!J160</f>
        <v>12097</v>
      </c>
      <c r="K63" s="225">
        <f>'6項目別観光GDP'!K160</f>
        <v>11189</v>
      </c>
      <c r="L63" s="225">
        <f>'6項目別観光GDP'!L160</f>
        <v>13213</v>
      </c>
      <c r="M63" s="225">
        <f>'6項目別観光GDP'!M160</f>
        <v>10260</v>
      </c>
      <c r="N63" s="438">
        <f t="shared" si="6"/>
        <v>-22.3</v>
      </c>
      <c r="O63" s="496">
        <f t="shared" si="7"/>
        <v>2.5</v>
      </c>
    </row>
    <row r="64" spans="1:15" x14ac:dyDescent="0.2">
      <c r="A64" s="235">
        <v>224</v>
      </c>
      <c r="B64" s="229" t="s">
        <v>3</v>
      </c>
      <c r="C64" s="253">
        <f>'6項目別観光GDP'!C164</f>
        <v>12648</v>
      </c>
      <c r="D64" s="225">
        <f>'6項目別観光GDP'!D164</f>
        <v>11960</v>
      </c>
      <c r="E64" s="225">
        <f>'6項目別観光GDP'!E164</f>
        <v>14221</v>
      </c>
      <c r="F64" s="225">
        <f>'6項目別観光GDP'!F164</f>
        <v>14189</v>
      </c>
      <c r="G64" s="225">
        <f>'6項目別観光GDP'!G164</f>
        <v>11830</v>
      </c>
      <c r="H64" s="225">
        <f>'6項目別観光GDP'!H164</f>
        <v>13071</v>
      </c>
      <c r="I64" s="225">
        <f>'6項目別観光GDP'!I164</f>
        <v>13673</v>
      </c>
      <c r="J64" s="225">
        <f>'6項目別観光GDP'!J164</f>
        <v>13663</v>
      </c>
      <c r="K64" s="225">
        <f>'6項目別観光GDP'!K164</f>
        <v>11683</v>
      </c>
      <c r="L64" s="225">
        <f>'6項目別観光GDP'!L164</f>
        <v>13300</v>
      </c>
      <c r="M64" s="225">
        <f>'6項目別観光GDP'!M164</f>
        <v>8551</v>
      </c>
      <c r="N64" s="438">
        <f t="shared" si="6"/>
        <v>-35.700000000000003</v>
      </c>
      <c r="O64" s="496">
        <f t="shared" si="7"/>
        <v>2.1</v>
      </c>
    </row>
    <row r="65" spans="1:15" x14ac:dyDescent="0.2">
      <c r="A65" s="239">
        <v>226</v>
      </c>
      <c r="B65" s="230" t="s">
        <v>1</v>
      </c>
      <c r="C65" s="255">
        <f>'6項目別観光GDP'!C168</f>
        <v>18892</v>
      </c>
      <c r="D65" s="227">
        <f>'6項目別観光GDP'!D168</f>
        <v>17260</v>
      </c>
      <c r="E65" s="227">
        <f>'6項目別観光GDP'!E168</f>
        <v>19716</v>
      </c>
      <c r="F65" s="227">
        <f>'6項目別観光GDP'!F168</f>
        <v>19500</v>
      </c>
      <c r="G65" s="227">
        <f>'6項目別観光GDP'!G168</f>
        <v>23938</v>
      </c>
      <c r="H65" s="227">
        <f>'6項目別観光GDP'!H168</f>
        <v>27263</v>
      </c>
      <c r="I65" s="227">
        <f>'6項目別観光GDP'!I168</f>
        <v>26373</v>
      </c>
      <c r="J65" s="227">
        <f>'6項目別観光GDP'!J168</f>
        <v>27976</v>
      </c>
      <c r="K65" s="227">
        <f>'6項目別観光GDP'!K168</f>
        <v>24837</v>
      </c>
      <c r="L65" s="227">
        <f>'6項目別観光GDP'!L168</f>
        <v>26933</v>
      </c>
      <c r="M65" s="227">
        <f>'6項目別観光GDP'!M168</f>
        <v>21433</v>
      </c>
      <c r="N65" s="439">
        <f t="shared" si="6"/>
        <v>-20.399999999999999</v>
      </c>
      <c r="O65" s="497">
        <f t="shared" si="7"/>
        <v>5.3</v>
      </c>
    </row>
    <row r="66" spans="1:15" x14ac:dyDescent="0.2">
      <c r="A66" s="180" t="s">
        <v>679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47"/>
      <c r="O66" s="247"/>
    </row>
    <row r="67" spans="1:15" x14ac:dyDescent="0.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</row>
    <row r="68" spans="1:15" x14ac:dyDescent="0.2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N172"/>
  <sheetViews>
    <sheetView workbookViewId="0">
      <pane xSplit="2" ySplit="3" topLeftCell="C66" activePane="bottomRight" state="frozen"/>
      <selection pane="topRight" activeCell="C1" sqref="C1"/>
      <selection pane="bottomLeft" activeCell="A4" sqref="A4"/>
      <selection pane="bottomRight" activeCell="P66" sqref="P66"/>
    </sheetView>
  </sheetViews>
  <sheetFormatPr defaultRowHeight="13" x14ac:dyDescent="0.2"/>
  <cols>
    <col min="1" max="1" width="10" customWidth="1"/>
    <col min="2" max="2" width="13.36328125" customWidth="1"/>
    <col min="3" max="13" width="10.26953125" customWidth="1"/>
  </cols>
  <sheetData>
    <row r="1" spans="1:14" x14ac:dyDescent="0.2">
      <c r="A1" s="256" t="s">
        <v>581</v>
      </c>
      <c r="B1" s="256"/>
      <c r="C1" s="257"/>
      <c r="D1" s="257"/>
      <c r="E1" s="257"/>
      <c r="F1" s="554" t="str">
        <f>'1観光消費時系列'!F1</f>
        <v>2021.9.6</v>
      </c>
      <c r="I1" s="257" t="s">
        <v>212</v>
      </c>
      <c r="J1" s="257"/>
      <c r="K1" s="257"/>
      <c r="L1" s="444" t="s">
        <v>209</v>
      </c>
      <c r="M1" s="444"/>
      <c r="N1" s="257"/>
    </row>
    <row r="2" spans="1:14" x14ac:dyDescent="0.2">
      <c r="A2" s="742" t="s">
        <v>364</v>
      </c>
      <c r="B2" s="743"/>
      <c r="C2" s="228"/>
      <c r="D2" s="228"/>
      <c r="E2" s="228"/>
      <c r="F2" s="228"/>
      <c r="G2" s="228"/>
      <c r="H2" s="228"/>
      <c r="I2" s="228" t="s">
        <v>362</v>
      </c>
      <c r="J2" s="228"/>
      <c r="K2" s="228"/>
      <c r="L2" s="228"/>
      <c r="M2" s="228"/>
      <c r="N2" s="445"/>
    </row>
    <row r="3" spans="1:14" x14ac:dyDescent="0.2">
      <c r="A3" s="748"/>
      <c r="B3" s="749"/>
      <c r="C3" s="295" t="s">
        <v>69</v>
      </c>
      <c r="D3" s="295" t="s">
        <v>70</v>
      </c>
      <c r="E3" s="295" t="s">
        <v>67</v>
      </c>
      <c r="F3" s="295" t="s">
        <v>61</v>
      </c>
      <c r="G3" s="295" t="s">
        <v>60</v>
      </c>
      <c r="H3" s="295" t="s">
        <v>59</v>
      </c>
      <c r="I3" s="295" t="s">
        <v>58</v>
      </c>
      <c r="J3" s="295" t="s">
        <v>478</v>
      </c>
      <c r="K3" s="295" t="s">
        <v>591</v>
      </c>
      <c r="L3" s="295" t="s">
        <v>592</v>
      </c>
      <c r="M3" s="295" t="s">
        <v>664</v>
      </c>
      <c r="N3" s="611" t="s">
        <v>678</v>
      </c>
    </row>
    <row r="4" spans="1:14" x14ac:dyDescent="0.2">
      <c r="A4" s="446" t="s">
        <v>454</v>
      </c>
      <c r="B4" s="303" t="s">
        <v>572</v>
      </c>
      <c r="C4" s="308">
        <f>SUM(C5:C7)</f>
        <v>455581</v>
      </c>
      <c r="D4" s="309">
        <f t="shared" ref="D4:J4" si="0">SUM(D5:D7)</f>
        <v>439884</v>
      </c>
      <c r="E4" s="309">
        <f t="shared" si="0"/>
        <v>470651</v>
      </c>
      <c r="F4" s="309">
        <f t="shared" si="0"/>
        <v>489186</v>
      </c>
      <c r="G4" s="309">
        <f t="shared" si="0"/>
        <v>494015</v>
      </c>
      <c r="H4" s="309">
        <f t="shared" si="0"/>
        <v>541438</v>
      </c>
      <c r="I4" s="309">
        <f t="shared" si="0"/>
        <v>551317</v>
      </c>
      <c r="J4" s="309">
        <f t="shared" si="0"/>
        <v>587435</v>
      </c>
      <c r="K4" s="309">
        <f t="shared" ref="K4:L4" si="1">SUM(K5:K7)</f>
        <v>530725</v>
      </c>
      <c r="L4" s="309">
        <f t="shared" si="1"/>
        <v>580070</v>
      </c>
      <c r="M4" s="309">
        <f t="shared" ref="M4" si="2">SUM(M5:M7)</f>
        <v>404362</v>
      </c>
      <c r="N4" s="715">
        <f>ROUND((M4-L4)/L4*100,1)</f>
        <v>-30.3</v>
      </c>
    </row>
    <row r="5" spans="1:14" x14ac:dyDescent="0.2">
      <c r="A5" s="447"/>
      <c r="B5" s="447" t="s">
        <v>213</v>
      </c>
      <c r="C5" s="305">
        <f>C9+C13+C17+C21+C25+C29+C33+C37+C41+C45+C49+C53+C57+C61+C65+C69+C73+C77+C81+C85+C89+C93+C97+C101+C105+C109+C113+C117+C121+C125+C129+C133+C137+C141+C145+C149+C153+C157+C161+C165+C169</f>
        <v>48403</v>
      </c>
      <c r="D5" s="304">
        <f t="shared" ref="D5:J5" si="3">D9+D13+D17+D21+D25+D29+D33+D37+D41+D45+D49+D53+D57+D61+D65+D69+D73+D77+D81+D85+D89+D93+D97+D101+D105+D109+D113+D117+D121+D125+D129+D133+D137+D141+D145+D149+D153+D157+D161+D165+D169</f>
        <v>47772</v>
      </c>
      <c r="E5" s="304">
        <f t="shared" si="3"/>
        <v>57214</v>
      </c>
      <c r="F5" s="304">
        <f t="shared" si="3"/>
        <v>55123</v>
      </c>
      <c r="G5" s="304">
        <f t="shared" si="3"/>
        <v>61339</v>
      </c>
      <c r="H5" s="304">
        <f t="shared" si="3"/>
        <v>58114</v>
      </c>
      <c r="I5" s="304">
        <f t="shared" si="3"/>
        <v>50701</v>
      </c>
      <c r="J5" s="304">
        <f t="shared" si="3"/>
        <v>54125</v>
      </c>
      <c r="K5" s="304">
        <f t="shared" ref="K5:L5" si="4">K9+K13+K17+K21+K25+K29+K33+K37+K41+K45+K49+K53+K57+K61+K65+K69+K73+K77+K81+K85+K89+K93+K97+K101+K105+K109+K113+K117+K121+K125+K129+K133+K137+K141+K145+K149+K153+K157+K161+K165+K169</f>
        <v>54567</v>
      </c>
      <c r="L5" s="304">
        <f t="shared" si="4"/>
        <v>67894</v>
      </c>
      <c r="M5" s="304">
        <f t="shared" ref="M5" si="5">M9+M13+M17+M21+M25+M29+M33+M37+M41+M45+M49+M53+M57+M61+M65+M69+M73+M77+M81+M85+M89+M93+M97+M101+M105+M109+M113+M117+M121+M125+M129+M133+M137+M141+M145+M149+M153+M157+M161+M165+M169</f>
        <v>36034</v>
      </c>
      <c r="N5" s="716">
        <f t="shared" ref="N5:N68" si="6">ROUND((M5-L5)/L5*100,1)</f>
        <v>-46.9</v>
      </c>
    </row>
    <row r="6" spans="1:14" x14ac:dyDescent="0.2">
      <c r="A6" s="447"/>
      <c r="B6" s="447" t="s">
        <v>214</v>
      </c>
      <c r="C6" s="305">
        <f t="shared" ref="C6:J7" si="7">C10+C14+C18+C22+C26+C30+C34+C38+C42+C46+C50+C54+C58+C62+C66+C70+C74+C78+C82+C86+C90+C94+C98+C102+C106+C110+C114+C118+C122+C126+C130+C134+C138+C142+C146+C150+C154+C158+C162+C166+C170</f>
        <v>146379</v>
      </c>
      <c r="D6" s="304">
        <f t="shared" si="7"/>
        <v>142995</v>
      </c>
      <c r="E6" s="304">
        <f t="shared" si="7"/>
        <v>150708</v>
      </c>
      <c r="F6" s="304">
        <f t="shared" si="7"/>
        <v>155168</v>
      </c>
      <c r="G6" s="304">
        <f t="shared" si="7"/>
        <v>159547</v>
      </c>
      <c r="H6" s="304">
        <f t="shared" si="7"/>
        <v>181487</v>
      </c>
      <c r="I6" s="304">
        <f t="shared" si="7"/>
        <v>196014</v>
      </c>
      <c r="J6" s="304">
        <f t="shared" si="7"/>
        <v>215224</v>
      </c>
      <c r="K6" s="304">
        <f t="shared" ref="K6:L6" si="8">K10+K14+K18+K22+K26+K30+K34+K38+K42+K46+K50+K54+K58+K62+K66+K70+K74+K78+K82+K86+K90+K94+K98+K102+K106+K110+K114+K118+K122+K126+K130+K134+K138+K142+K146+K150+K154+K158+K162+K166+K170</f>
        <v>182107</v>
      </c>
      <c r="L6" s="304">
        <f t="shared" si="8"/>
        <v>201298</v>
      </c>
      <c r="M6" s="304">
        <f t="shared" ref="M6" si="9">M10+M14+M18+M22+M26+M30+M34+M38+M42+M46+M50+M54+M58+M62+M66+M70+M74+M78+M82+M86+M90+M94+M98+M102+M106+M110+M114+M118+M122+M126+M130+M134+M138+M142+M146+M150+M154+M158+M162+M166+M170</f>
        <v>172505</v>
      </c>
      <c r="N6" s="716">
        <f t="shared" si="6"/>
        <v>-14.3</v>
      </c>
    </row>
    <row r="7" spans="1:14" x14ac:dyDescent="0.2">
      <c r="A7" s="448" t="s">
        <v>212</v>
      </c>
      <c r="B7" s="448" t="s">
        <v>215</v>
      </c>
      <c r="C7" s="306">
        <f t="shared" si="7"/>
        <v>260799</v>
      </c>
      <c r="D7" s="307">
        <f t="shared" si="7"/>
        <v>249117</v>
      </c>
      <c r="E7" s="307">
        <f t="shared" si="7"/>
        <v>262729</v>
      </c>
      <c r="F7" s="307">
        <f t="shared" si="7"/>
        <v>278895</v>
      </c>
      <c r="G7" s="307">
        <f t="shared" si="7"/>
        <v>273129</v>
      </c>
      <c r="H7" s="307">
        <f t="shared" si="7"/>
        <v>301837</v>
      </c>
      <c r="I7" s="307">
        <f t="shared" si="7"/>
        <v>304602</v>
      </c>
      <c r="J7" s="307">
        <f t="shared" si="7"/>
        <v>318086</v>
      </c>
      <c r="K7" s="307">
        <f t="shared" ref="K7:L7" si="10">K11+K15+K19+K23+K27+K31+K35+K39+K43+K47+K51+K55+K59+K63+K67+K71+K75+K79+K83+K87+K91+K95+K99+K103+K107+K111+K115+K119+K123+K127+K131+K135+K139+K143+K147+K151+K155+K159+K163+K167+K171</f>
        <v>294051</v>
      </c>
      <c r="L7" s="307">
        <f t="shared" si="10"/>
        <v>310878</v>
      </c>
      <c r="M7" s="307">
        <f t="shared" ref="M7" si="11">M11+M15+M19+M23+M27+M31+M35+M39+M43+M47+M51+M55+M59+M63+M67+M71+M75+M79+M83+M87+M91+M95+M99+M103+M107+M111+M115+M119+M123+M127+M131+M135+M139+M143+M147+M151+M155+M159+M163+M167+M171</f>
        <v>195823</v>
      </c>
      <c r="N7" s="716">
        <f t="shared" si="6"/>
        <v>-37</v>
      </c>
    </row>
    <row r="8" spans="1:14" x14ac:dyDescent="0.2">
      <c r="A8" s="447" t="s">
        <v>163</v>
      </c>
      <c r="B8" s="303" t="s">
        <v>572</v>
      </c>
      <c r="C8" s="119">
        <f>SUM(C9:C11)</f>
        <v>125921</v>
      </c>
      <c r="D8" s="119">
        <f t="shared" ref="D8:J8" si="12">SUM(D9:D11)</f>
        <v>122479</v>
      </c>
      <c r="E8" s="119">
        <f t="shared" si="12"/>
        <v>133737</v>
      </c>
      <c r="F8" s="119">
        <f t="shared" si="12"/>
        <v>144707</v>
      </c>
      <c r="G8" s="119">
        <f t="shared" si="12"/>
        <v>144640</v>
      </c>
      <c r="H8" s="119">
        <f t="shared" si="12"/>
        <v>153338</v>
      </c>
      <c r="I8" s="119">
        <f t="shared" si="12"/>
        <v>158389</v>
      </c>
      <c r="J8" s="119">
        <f t="shared" si="12"/>
        <v>180049</v>
      </c>
      <c r="K8" s="119">
        <f t="shared" ref="K8:L8" si="13">SUM(K9:K11)</f>
        <v>146500</v>
      </c>
      <c r="L8" s="119">
        <f t="shared" si="13"/>
        <v>167090</v>
      </c>
      <c r="M8" s="119">
        <f t="shared" ref="M8" si="14">SUM(M9:M11)</f>
        <v>101023</v>
      </c>
      <c r="N8" s="715">
        <f t="shared" si="6"/>
        <v>-39.5</v>
      </c>
    </row>
    <row r="9" spans="1:14" x14ac:dyDescent="0.2">
      <c r="A9" s="447"/>
      <c r="B9" s="449" t="s">
        <v>213</v>
      </c>
      <c r="C9" s="433">
        <f>ROUND('2項目別時系列'!C9*付加価値率!X14,0)</f>
        <v>18351</v>
      </c>
      <c r="D9" s="433">
        <f>ROUND('2項目別時系列'!D9*付加価値率!Y14,0)</f>
        <v>18720</v>
      </c>
      <c r="E9" s="433">
        <f>ROUND('2項目別時系列'!E9*付加価値率!Z14,0)</f>
        <v>22594</v>
      </c>
      <c r="F9" s="433">
        <f>ROUND('2項目別時系列'!F9*付加価値率!AA14,0)</f>
        <v>22109</v>
      </c>
      <c r="G9" s="433">
        <f>ROUND('2項目別時系列'!G9*付加価値率!AB14,0)</f>
        <v>24376</v>
      </c>
      <c r="H9" s="433">
        <f>ROUND('2項目別時系列'!H9*付加価値率!AC14,0)</f>
        <v>21910</v>
      </c>
      <c r="I9" s="433">
        <f>ROUND('2項目別時系列'!I9*付加価値率!AD14,0)</f>
        <v>20050</v>
      </c>
      <c r="J9" s="433">
        <f>ROUND('2項目別時系列'!J9*付加価値率!AE14,0)</f>
        <v>21757</v>
      </c>
      <c r="K9" s="433">
        <f>ROUND('2項目別時系列'!K9*付加価値率!AF14,0)</f>
        <v>19968</v>
      </c>
      <c r="L9" s="433">
        <f>ROUND('2項目別時系列'!L9*付加価値率!AG14,0)</f>
        <v>26425</v>
      </c>
      <c r="M9" s="433">
        <f>ROUND('2項目別時系列'!M9*付加価値率!AH14,0)</f>
        <v>13497</v>
      </c>
      <c r="N9" s="716">
        <f t="shared" si="6"/>
        <v>-48.9</v>
      </c>
    </row>
    <row r="10" spans="1:14" x14ac:dyDescent="0.2">
      <c r="A10" s="447"/>
      <c r="B10" s="449" t="s">
        <v>214</v>
      </c>
      <c r="C10" s="433">
        <f>ROUND('2項目別時系列'!C10*付加価値率!X13,0)</f>
        <v>37971</v>
      </c>
      <c r="D10" s="433">
        <f>ROUND('2項目別時系列'!D10*付加価値率!Y13,0)</f>
        <v>37532</v>
      </c>
      <c r="E10" s="433">
        <f>ROUND('2項目別時系列'!E10*付加価値率!Z13,0)</f>
        <v>39960</v>
      </c>
      <c r="F10" s="433">
        <f>ROUND('2項目別時系列'!F10*付加価値率!AA13,0)</f>
        <v>43180</v>
      </c>
      <c r="G10" s="433">
        <f>ROUND('2項目別時系列'!G10*付加価値率!AB13,0)</f>
        <v>43702</v>
      </c>
      <c r="H10" s="433">
        <f>ROUND('2項目別時系列'!H10*付加価値率!AC13,0)</f>
        <v>48812</v>
      </c>
      <c r="I10" s="433">
        <f>ROUND('2項目別時系列'!I10*付加価値率!AD13,0)</f>
        <v>53825</v>
      </c>
      <c r="J10" s="433">
        <f>ROUND('2項目別時系列'!J10*付加価値率!AE13,0)</f>
        <v>64009</v>
      </c>
      <c r="K10" s="433">
        <f>ROUND('2項目別時系列'!K10*付加価値率!AF13,0)</f>
        <v>49521</v>
      </c>
      <c r="L10" s="433">
        <f>ROUND('2項目別時系列'!L10*付加価値率!AG13,0)</f>
        <v>56187</v>
      </c>
      <c r="M10" s="433">
        <f>ROUND('2項目別時系列'!M10*付加価値率!AH13,0)</f>
        <v>44489</v>
      </c>
      <c r="N10" s="716">
        <f t="shared" si="6"/>
        <v>-20.8</v>
      </c>
    </row>
    <row r="11" spans="1:14" x14ac:dyDescent="0.2">
      <c r="A11" s="447" t="s">
        <v>212</v>
      </c>
      <c r="B11" s="449" t="s">
        <v>215</v>
      </c>
      <c r="C11" s="433">
        <f>ROUND('2項目別時系列'!C11*付加価値率!X16,0)</f>
        <v>69599</v>
      </c>
      <c r="D11" s="433">
        <f>ROUND('2項目別時系列'!D11*付加価値率!Y16,0)</f>
        <v>66227</v>
      </c>
      <c r="E11" s="433">
        <f>ROUND('2項目別時系列'!E11*付加価値率!Z16,0)</f>
        <v>71183</v>
      </c>
      <c r="F11" s="433">
        <f>ROUND('2項目別時系列'!F11*付加価値率!AA16,0)</f>
        <v>79418</v>
      </c>
      <c r="G11" s="433">
        <f>ROUND('2項目別時系列'!G11*付加価値率!AB16,0)</f>
        <v>76562</v>
      </c>
      <c r="H11" s="433">
        <f>ROUND('2項目別時系列'!H11*付加価値率!AC16,0)</f>
        <v>82616</v>
      </c>
      <c r="I11" s="433">
        <f>ROUND('2項目別時系列'!I11*付加価値率!AD16,0)</f>
        <v>84514</v>
      </c>
      <c r="J11" s="433">
        <f>ROUND('2項目別時系列'!J11*付加価値率!AE16,0)</f>
        <v>94283</v>
      </c>
      <c r="K11" s="433">
        <f>ROUND('2項目別時系列'!K11*付加価値率!AF16,0)</f>
        <v>77011</v>
      </c>
      <c r="L11" s="433">
        <f>ROUND('2項目別時系列'!L11*付加価値率!AG16,0)</f>
        <v>84478</v>
      </c>
      <c r="M11" s="433">
        <f>ROUND('2項目別時系列'!M11*付加価値率!AH16,0)</f>
        <v>43037</v>
      </c>
      <c r="N11" s="717">
        <f t="shared" si="6"/>
        <v>-49.1</v>
      </c>
    </row>
    <row r="12" spans="1:14" x14ac:dyDescent="0.2">
      <c r="A12" s="446" t="s">
        <v>164</v>
      </c>
      <c r="B12" s="303" t="s">
        <v>572</v>
      </c>
      <c r="C12" s="116">
        <f>SUM(C13:C15)</f>
        <v>7917</v>
      </c>
      <c r="D12" s="116">
        <f t="shared" ref="D12:J12" si="15">SUM(D13:D15)</f>
        <v>7797</v>
      </c>
      <c r="E12" s="116">
        <f t="shared" si="15"/>
        <v>8642</v>
      </c>
      <c r="F12" s="116">
        <f t="shared" si="15"/>
        <v>9237</v>
      </c>
      <c r="G12" s="116">
        <f t="shared" si="15"/>
        <v>9356</v>
      </c>
      <c r="H12" s="116">
        <f t="shared" si="15"/>
        <v>10835</v>
      </c>
      <c r="I12" s="116">
        <f t="shared" si="15"/>
        <v>12069</v>
      </c>
      <c r="J12" s="116">
        <f t="shared" si="15"/>
        <v>12098</v>
      </c>
      <c r="K12" s="116">
        <f t="shared" ref="K12:L12" si="16">SUM(K13:K15)</f>
        <v>11896</v>
      </c>
      <c r="L12" s="116">
        <f t="shared" si="16"/>
        <v>14019</v>
      </c>
      <c r="M12" s="116">
        <f t="shared" ref="M12" si="17">SUM(M13:M15)</f>
        <v>10577</v>
      </c>
      <c r="N12" s="716">
        <f t="shared" si="6"/>
        <v>-24.6</v>
      </c>
    </row>
    <row r="13" spans="1:14" x14ac:dyDescent="0.2">
      <c r="A13" s="447"/>
      <c r="B13" s="449" t="s">
        <v>213</v>
      </c>
      <c r="C13" s="95">
        <f>ROUND('2項目別時系列'!C13*付加価値率!X14,0)</f>
        <v>1226</v>
      </c>
      <c r="D13" s="95">
        <f>ROUND('2項目別時系列'!D13*付加価値率!Y14,0)</f>
        <v>1165</v>
      </c>
      <c r="E13" s="95">
        <f>ROUND('2項目別時系列'!E13*付加価値率!Z14,0)</f>
        <v>1395</v>
      </c>
      <c r="F13" s="95">
        <f>ROUND('2項目別時系列'!F13*付加価値率!AA14,0)</f>
        <v>1481</v>
      </c>
      <c r="G13" s="95">
        <f>ROUND('2項目別時系列'!G13*付加価値率!AB14,0)</f>
        <v>1703</v>
      </c>
      <c r="H13" s="95">
        <f>ROUND('2項目別時系列'!H13*付加価値率!AC14,0)</f>
        <v>1732</v>
      </c>
      <c r="I13" s="95">
        <f>ROUND('2項目別時系列'!I13*付加価値率!AD14,0)</f>
        <v>1590</v>
      </c>
      <c r="J13" s="95">
        <f>ROUND('2項目別時系列'!J13*付加価値率!AE14,0)</f>
        <v>1762</v>
      </c>
      <c r="K13" s="95">
        <f>ROUND('2項目別時系列'!K13*付加価値率!AF14,0)</f>
        <v>1851</v>
      </c>
      <c r="L13" s="95">
        <f>ROUND('2項目別時系列'!L13*付加価値率!AG14,0)</f>
        <v>2190</v>
      </c>
      <c r="M13" s="95">
        <f>ROUND('2項目別時系列'!M13*付加価値率!AH14,0)</f>
        <v>1200</v>
      </c>
      <c r="N13" s="716">
        <f t="shared" si="6"/>
        <v>-45.2</v>
      </c>
    </row>
    <row r="14" spans="1:14" x14ac:dyDescent="0.2">
      <c r="A14" s="447"/>
      <c r="B14" s="449" t="s">
        <v>214</v>
      </c>
      <c r="C14" s="95">
        <f>ROUND('2項目別時系列'!C14*付加価値率!X13,0)</f>
        <v>2915</v>
      </c>
      <c r="D14" s="95">
        <f>ROUND('2項目別時系列'!D14*付加価値率!Y13,0)</f>
        <v>2936</v>
      </c>
      <c r="E14" s="95">
        <f>ROUND('2項目別時系列'!E14*付加価値率!Z13,0)</f>
        <v>3115</v>
      </c>
      <c r="F14" s="95">
        <f>ROUND('2項目別時系列'!F14*付加価値率!AA13,0)</f>
        <v>3385</v>
      </c>
      <c r="G14" s="95">
        <f>ROUND('2項目別時系列'!G14*付加価値率!AB13,0)</f>
        <v>3498</v>
      </c>
      <c r="H14" s="95">
        <f>ROUND('2項目別時系列'!H14*付加価値率!AC13,0)</f>
        <v>4206</v>
      </c>
      <c r="I14" s="95">
        <f>ROUND('2項目別時系列'!I14*付加価値率!AD13,0)</f>
        <v>5036</v>
      </c>
      <c r="J14" s="95">
        <f>ROUND('2項目別時系列'!J14*付加価値率!AE13,0)</f>
        <v>5258</v>
      </c>
      <c r="K14" s="95">
        <f>ROUND('2項目別時系列'!K14*付加価値率!AF13,0)</f>
        <v>4858</v>
      </c>
      <c r="L14" s="95">
        <f>ROUND('2項目別時系列'!L14*付加価値率!AG13,0)</f>
        <v>5960</v>
      </c>
      <c r="M14" s="95">
        <f>ROUND('2項目別時系列'!M14*付加価値率!AH13,0)</f>
        <v>5627</v>
      </c>
      <c r="N14" s="716">
        <f t="shared" si="6"/>
        <v>-5.6</v>
      </c>
    </row>
    <row r="15" spans="1:14" x14ac:dyDescent="0.2">
      <c r="A15" s="448"/>
      <c r="B15" s="450" t="s">
        <v>215</v>
      </c>
      <c r="C15" s="97">
        <f>ROUND('2項目別時系列'!C15*付加価値率!X16,0)</f>
        <v>3776</v>
      </c>
      <c r="D15" s="97">
        <f>ROUND('2項目別時系列'!D15*付加価値率!Y16,0)</f>
        <v>3696</v>
      </c>
      <c r="E15" s="97">
        <f>ROUND('2項目別時系列'!E15*付加価値率!Z16,0)</f>
        <v>4132</v>
      </c>
      <c r="F15" s="97">
        <f>ROUND('2項目別時系列'!F15*付加価値率!AA16,0)</f>
        <v>4371</v>
      </c>
      <c r="G15" s="97">
        <f>ROUND('2項目別時系列'!G15*付加価値率!AB16,0)</f>
        <v>4155</v>
      </c>
      <c r="H15" s="97">
        <f>ROUND('2項目別時系列'!H15*付加価値率!AC16,0)</f>
        <v>4897</v>
      </c>
      <c r="I15" s="97">
        <f>ROUND('2項目別時系列'!I15*付加価値率!AD16,0)</f>
        <v>5443</v>
      </c>
      <c r="J15" s="97">
        <f>ROUND('2項目別時系列'!J15*付加価値率!AE16,0)</f>
        <v>5078</v>
      </c>
      <c r="K15" s="97">
        <f>ROUND('2項目別時系列'!K15*付加価値率!AF16,0)</f>
        <v>5187</v>
      </c>
      <c r="L15" s="97">
        <f>ROUND('2項目別時系列'!L15*付加価値率!AG16,0)</f>
        <v>5869</v>
      </c>
      <c r="M15" s="97">
        <f>ROUND('2項目別時系列'!M15*付加価値率!AH16,0)</f>
        <v>3750</v>
      </c>
      <c r="N15" s="716">
        <f t="shared" si="6"/>
        <v>-36.1</v>
      </c>
    </row>
    <row r="16" spans="1:14" x14ac:dyDescent="0.2">
      <c r="A16" s="447" t="s">
        <v>165</v>
      </c>
      <c r="B16" s="303" t="s">
        <v>572</v>
      </c>
      <c r="C16" s="117">
        <f>SUM(C17:C19)</f>
        <v>36618</v>
      </c>
      <c r="D16" s="117">
        <f t="shared" ref="D16:J16" si="18">SUM(D17:D19)</f>
        <v>34042</v>
      </c>
      <c r="E16" s="117">
        <f t="shared" si="18"/>
        <v>34323</v>
      </c>
      <c r="F16" s="117">
        <f t="shared" si="18"/>
        <v>36225</v>
      </c>
      <c r="G16" s="117">
        <f t="shared" si="18"/>
        <v>35941</v>
      </c>
      <c r="H16" s="117">
        <f t="shared" si="18"/>
        <v>38698</v>
      </c>
      <c r="I16" s="117">
        <f t="shared" si="18"/>
        <v>41011</v>
      </c>
      <c r="J16" s="117">
        <f t="shared" si="18"/>
        <v>42333</v>
      </c>
      <c r="K16" s="117">
        <f t="shared" ref="K16:L16" si="19">SUM(K17:K19)</f>
        <v>39928</v>
      </c>
      <c r="L16" s="117">
        <f t="shared" si="19"/>
        <v>42721</v>
      </c>
      <c r="M16" s="117">
        <f t="shared" ref="M16" si="20">SUM(M17:M19)</f>
        <v>30068</v>
      </c>
      <c r="N16" s="715">
        <f t="shared" si="6"/>
        <v>-29.6</v>
      </c>
    </row>
    <row r="17" spans="1:14" x14ac:dyDescent="0.2">
      <c r="A17" s="447"/>
      <c r="B17" s="449" t="s">
        <v>213</v>
      </c>
      <c r="C17" s="95">
        <f>ROUND('2項目別時系列'!C17*付加価値率!X14,0)</f>
        <v>499</v>
      </c>
      <c r="D17" s="95">
        <f>ROUND('2項目別時系列'!D17*付加価値率!Y14,0)</f>
        <v>485</v>
      </c>
      <c r="E17" s="95">
        <f>ROUND('2項目別時系列'!E17*付加価値率!Z14,0)</f>
        <v>610</v>
      </c>
      <c r="F17" s="95">
        <f>ROUND('2項目別時系列'!F17*付加価値率!AA14,0)</f>
        <v>591</v>
      </c>
      <c r="G17" s="95">
        <f>ROUND('2項目別時系列'!G17*付加価値率!AB14,0)</f>
        <v>724</v>
      </c>
      <c r="H17" s="95">
        <f>ROUND('2項目別時系列'!H17*付加価値率!AC14,0)</f>
        <v>685</v>
      </c>
      <c r="I17" s="95">
        <f>ROUND('2項目別時系列'!I17*付加価値率!AD14,0)</f>
        <v>596</v>
      </c>
      <c r="J17" s="95">
        <f>ROUND('2項目別時系列'!J17*付加価値率!AE14,0)</f>
        <v>661</v>
      </c>
      <c r="K17" s="95">
        <f>ROUND('2項目別時系列'!K17*付加価値率!AF14,0)</f>
        <v>924</v>
      </c>
      <c r="L17" s="95">
        <f>ROUND('2項目別時系列'!L17*付加価値率!AG14,0)</f>
        <v>1204</v>
      </c>
      <c r="M17" s="95">
        <f>ROUND('2項目別時系列'!M17*付加価値率!AH14,0)</f>
        <v>625</v>
      </c>
      <c r="N17" s="716">
        <f t="shared" si="6"/>
        <v>-48.1</v>
      </c>
    </row>
    <row r="18" spans="1:14" x14ac:dyDescent="0.2">
      <c r="A18" s="447"/>
      <c r="B18" s="449" t="s">
        <v>214</v>
      </c>
      <c r="C18" s="95">
        <f>ROUND('2項目別時系列'!C18*付加価値率!X13,0)</f>
        <v>13092</v>
      </c>
      <c r="D18" s="95">
        <f>ROUND('2項目別時系列'!D18*付加価値率!Y13,0)</f>
        <v>12404</v>
      </c>
      <c r="E18" s="95">
        <f>ROUND('2項目別時系列'!E18*付加価値率!Z13,0)</f>
        <v>12492</v>
      </c>
      <c r="F18" s="95">
        <f>ROUND('2項目別時系列'!F18*付加価値率!AA13,0)</f>
        <v>13016</v>
      </c>
      <c r="G18" s="95">
        <f>ROUND('2項目別時系列'!G18*付加価値率!AB13,0)</f>
        <v>13172</v>
      </c>
      <c r="H18" s="95">
        <f>ROUND('2項目別時系列'!H18*付加価値率!AC13,0)</f>
        <v>14467</v>
      </c>
      <c r="I18" s="95">
        <f>ROUND('2項目別時系列'!I18*付加価値率!AD13,0)</f>
        <v>16204</v>
      </c>
      <c r="J18" s="95">
        <f>ROUND('2項目別時系列'!J18*付加価値率!AE13,0)</f>
        <v>16874</v>
      </c>
      <c r="K18" s="95">
        <f>ROUND('2項目別時系列'!K18*付加価値率!AF13,0)</f>
        <v>14437</v>
      </c>
      <c r="L18" s="95">
        <f>ROUND('2項目別時系列'!L18*付加価値率!AG13,0)</f>
        <v>16254</v>
      </c>
      <c r="M18" s="95">
        <f>ROUND('2項目別時系列'!M18*付加価値率!AH13,0)</f>
        <v>13722</v>
      </c>
      <c r="N18" s="716">
        <f t="shared" si="6"/>
        <v>-15.6</v>
      </c>
    </row>
    <row r="19" spans="1:14" x14ac:dyDescent="0.2">
      <c r="A19" s="448"/>
      <c r="B19" s="450" t="s">
        <v>215</v>
      </c>
      <c r="C19" s="97">
        <f>ROUND('2項目別時系列'!C19*付加価値率!X16,0)</f>
        <v>23027</v>
      </c>
      <c r="D19" s="97">
        <f>ROUND('2項目別時系列'!D19*付加価値率!Y16,0)</f>
        <v>21153</v>
      </c>
      <c r="E19" s="97">
        <f>ROUND('2項目別時系列'!E19*付加価値率!Z16,0)</f>
        <v>21221</v>
      </c>
      <c r="F19" s="97">
        <f>ROUND('2項目別時系列'!F19*付加価値率!AA16,0)</f>
        <v>22618</v>
      </c>
      <c r="G19" s="97">
        <f>ROUND('2項目別時系列'!G19*付加価値率!AB16,0)</f>
        <v>22045</v>
      </c>
      <c r="H19" s="97">
        <f>ROUND('2項目別時系列'!H19*付加価値率!AC16,0)</f>
        <v>23546</v>
      </c>
      <c r="I19" s="97">
        <f>ROUND('2項目別時系列'!I19*付加価値率!AD16,0)</f>
        <v>24211</v>
      </c>
      <c r="J19" s="97">
        <f>ROUND('2項目別時系列'!J19*付加価値率!AE16,0)</f>
        <v>24798</v>
      </c>
      <c r="K19" s="97">
        <f>ROUND('2項目別時系列'!K19*付加価値率!AF16,0)</f>
        <v>24567</v>
      </c>
      <c r="L19" s="97">
        <f>ROUND('2項目別時系列'!L19*付加価値率!AG16,0)</f>
        <v>25263</v>
      </c>
      <c r="M19" s="97">
        <f>ROUND('2項目別時系列'!M19*付加価値率!AH16,0)</f>
        <v>15721</v>
      </c>
      <c r="N19" s="717">
        <f t="shared" si="6"/>
        <v>-37.799999999999997</v>
      </c>
    </row>
    <row r="20" spans="1:14" x14ac:dyDescent="0.2">
      <c r="A20" s="447" t="s">
        <v>166</v>
      </c>
      <c r="B20" s="303" t="s">
        <v>572</v>
      </c>
      <c r="C20" s="117">
        <f>SUM(C21:C23)</f>
        <v>806</v>
      </c>
      <c r="D20" s="117">
        <f t="shared" ref="D20:J20" si="21">SUM(D21:D23)</f>
        <v>873</v>
      </c>
      <c r="E20" s="117">
        <f t="shared" si="21"/>
        <v>975</v>
      </c>
      <c r="F20" s="117">
        <f t="shared" si="21"/>
        <v>1145</v>
      </c>
      <c r="G20" s="117">
        <f t="shared" si="21"/>
        <v>1082</v>
      </c>
      <c r="H20" s="117">
        <f t="shared" si="21"/>
        <v>1197</v>
      </c>
      <c r="I20" s="117">
        <f t="shared" si="21"/>
        <v>1387</v>
      </c>
      <c r="J20" s="117">
        <f t="shared" si="21"/>
        <v>1362</v>
      </c>
      <c r="K20" s="117">
        <f t="shared" ref="K20:L20" si="22">SUM(K21:K23)</f>
        <v>1249</v>
      </c>
      <c r="L20" s="117">
        <f t="shared" si="22"/>
        <v>1441</v>
      </c>
      <c r="M20" s="117">
        <f t="shared" ref="M20" si="23">SUM(M21:M23)</f>
        <v>1058</v>
      </c>
      <c r="N20" s="716">
        <f t="shared" si="6"/>
        <v>-26.6</v>
      </c>
    </row>
    <row r="21" spans="1:14" x14ac:dyDescent="0.2">
      <c r="A21" s="447"/>
      <c r="B21" s="447" t="s">
        <v>213</v>
      </c>
      <c r="C21" s="95">
        <f>ROUND('2項目別時系列'!C21*付加価値率!X14,0)</f>
        <v>70</v>
      </c>
      <c r="D21" s="95">
        <f>ROUND('2項目別時系列'!D21*付加価値率!Y14,0)</f>
        <v>79</v>
      </c>
      <c r="E21" s="95">
        <f>ROUND('2項目別時系列'!E21*付加価値率!Z14,0)</f>
        <v>98</v>
      </c>
      <c r="F21" s="95">
        <f>ROUND('2項目別時系列'!F21*付加価値率!AA14,0)</f>
        <v>90</v>
      </c>
      <c r="G21" s="95">
        <f>ROUND('2項目別時系列'!G21*付加価値率!AB14,0)</f>
        <v>93</v>
      </c>
      <c r="H21" s="95">
        <f>ROUND('2項目別時系列'!H21*付加価値率!AC14,0)</f>
        <v>86</v>
      </c>
      <c r="I21" s="95">
        <f>ROUND('2項目別時系列'!I21*付加価値率!AD14,0)</f>
        <v>74</v>
      </c>
      <c r="J21" s="95">
        <f>ROUND('2項目別時系列'!J21*付加価値率!AE14,0)</f>
        <v>68</v>
      </c>
      <c r="K21" s="95">
        <f>ROUND('2項目別時系列'!K21*付加価値率!AF14,0)</f>
        <v>70</v>
      </c>
      <c r="L21" s="95">
        <f>ROUND('2項目別時系列'!L21*付加価値率!AG14,0)</f>
        <v>90</v>
      </c>
      <c r="M21" s="95">
        <f>ROUND('2項目別時系列'!M21*付加価値率!AH14,0)</f>
        <v>73</v>
      </c>
      <c r="N21" s="716">
        <f t="shared" si="6"/>
        <v>-18.899999999999999</v>
      </c>
    </row>
    <row r="22" spans="1:14" x14ac:dyDescent="0.2">
      <c r="A22" s="447"/>
      <c r="B22" s="447" t="s">
        <v>214</v>
      </c>
      <c r="C22" s="95">
        <f>ROUND('2項目別時系列'!C22*付加価値率!X13,0)</f>
        <v>292</v>
      </c>
      <c r="D22" s="95">
        <f>ROUND('2項目別時系列'!D22*付加価値率!Y13,0)</f>
        <v>324</v>
      </c>
      <c r="E22" s="95">
        <f>ROUND('2項目別時系列'!E22*付加価値率!Z13,0)</f>
        <v>353</v>
      </c>
      <c r="F22" s="95">
        <f>ROUND('2項目別時系列'!F22*付加価値率!AA13,0)</f>
        <v>415</v>
      </c>
      <c r="G22" s="95">
        <f>ROUND('2項目別時系列'!G22*付加価値率!AB13,0)</f>
        <v>401</v>
      </c>
      <c r="H22" s="95">
        <f>ROUND('2項目別時系列'!H22*付加価値率!AC13,0)</f>
        <v>456</v>
      </c>
      <c r="I22" s="95">
        <f>ROUND('2項目別時系列'!I22*付加価値率!AD13,0)</f>
        <v>559</v>
      </c>
      <c r="J22" s="95">
        <f>ROUND('2項目別時系列'!J22*付加価値率!AE13,0)</f>
        <v>556</v>
      </c>
      <c r="K22" s="95">
        <f>ROUND('2項目別時系列'!K22*付加価値率!AF13,0)</f>
        <v>466</v>
      </c>
      <c r="L22" s="95">
        <f>ROUND('2項目別時系列'!L22*付加価値率!AG13,0)</f>
        <v>566</v>
      </c>
      <c r="M22" s="95">
        <f>ROUND('2項目別時系列'!M22*付加価値率!AH13,0)</f>
        <v>525</v>
      </c>
      <c r="N22" s="716">
        <f t="shared" si="6"/>
        <v>-7.2</v>
      </c>
    </row>
    <row r="23" spans="1:14" x14ac:dyDescent="0.2">
      <c r="A23" s="448" t="s">
        <v>212</v>
      </c>
      <c r="B23" s="448" t="s">
        <v>215</v>
      </c>
      <c r="C23" s="97">
        <f>ROUND('2項目別時系列'!C23*付加価値率!X16,0)</f>
        <v>444</v>
      </c>
      <c r="D23" s="97">
        <f>ROUND('2項目別時系列'!D23*付加価値率!Y16,0)</f>
        <v>470</v>
      </c>
      <c r="E23" s="97">
        <f>ROUND('2項目別時系列'!E23*付加価値率!Z16,0)</f>
        <v>524</v>
      </c>
      <c r="F23" s="97">
        <f>ROUND('2項目別時系列'!F23*付加価値率!AA16,0)</f>
        <v>640</v>
      </c>
      <c r="G23" s="97">
        <f>ROUND('2項目別時系列'!G23*付加価値率!AB16,0)</f>
        <v>588</v>
      </c>
      <c r="H23" s="97">
        <f>ROUND('2項目別時系列'!H23*付加価値率!AC16,0)</f>
        <v>655</v>
      </c>
      <c r="I23" s="97">
        <f>ROUND('2項目別時系列'!I23*付加価値率!AD16,0)</f>
        <v>754</v>
      </c>
      <c r="J23" s="97">
        <f>ROUND('2項目別時系列'!J23*付加価値率!AE16,0)</f>
        <v>738</v>
      </c>
      <c r="K23" s="97">
        <f>ROUND('2項目別時系列'!K23*付加価値率!AF16,0)</f>
        <v>713</v>
      </c>
      <c r="L23" s="97">
        <f>ROUND('2項目別時系列'!L23*付加価値率!AG16,0)</f>
        <v>785</v>
      </c>
      <c r="M23" s="97">
        <f>ROUND('2項目別時系列'!M23*付加価値率!AH16,0)</f>
        <v>460</v>
      </c>
      <c r="N23" s="716">
        <f t="shared" si="6"/>
        <v>-41.4</v>
      </c>
    </row>
    <row r="24" spans="1:14" x14ac:dyDescent="0.2">
      <c r="A24" s="447" t="s">
        <v>167</v>
      </c>
      <c r="B24" s="303" t="s">
        <v>572</v>
      </c>
      <c r="C24" s="119">
        <f>SUM(C25:C27)</f>
        <v>8277</v>
      </c>
      <c r="D24" s="119">
        <f t="shared" ref="D24:J24" si="24">SUM(D25:D27)</f>
        <v>7837</v>
      </c>
      <c r="E24" s="119">
        <f t="shared" si="24"/>
        <v>8529</v>
      </c>
      <c r="F24" s="119">
        <f t="shared" si="24"/>
        <v>8172</v>
      </c>
      <c r="G24" s="119">
        <f t="shared" si="24"/>
        <v>8574</v>
      </c>
      <c r="H24" s="119">
        <f t="shared" si="24"/>
        <v>9670</v>
      </c>
      <c r="I24" s="119">
        <f t="shared" si="24"/>
        <v>8937</v>
      </c>
      <c r="J24" s="119">
        <f t="shared" si="24"/>
        <v>9645</v>
      </c>
      <c r="K24" s="119">
        <f t="shared" ref="K24:L24" si="25">SUM(K25:K27)</f>
        <v>9552</v>
      </c>
      <c r="L24" s="119">
        <f t="shared" si="25"/>
        <v>9303</v>
      </c>
      <c r="M24" s="119">
        <f t="shared" ref="M24" si="26">SUM(M25:M27)</f>
        <v>7408</v>
      </c>
      <c r="N24" s="715">
        <f t="shared" si="6"/>
        <v>-20.399999999999999</v>
      </c>
    </row>
    <row r="25" spans="1:14" x14ac:dyDescent="0.2">
      <c r="A25" s="447"/>
      <c r="B25" s="449" t="s">
        <v>213</v>
      </c>
      <c r="C25" s="433">
        <f>ROUND('2項目別時系列'!C25*付加価値率!X14,0)</f>
        <v>158</v>
      </c>
      <c r="D25" s="433">
        <f>ROUND('2項目別時系列'!D25*付加価値率!Y14,0)</f>
        <v>170</v>
      </c>
      <c r="E25" s="433">
        <f>ROUND('2項目別時系列'!E25*付加価値率!Z14,0)</f>
        <v>222</v>
      </c>
      <c r="F25" s="433">
        <f>ROUND('2項目別時系列'!F25*付加価値率!AA14,0)</f>
        <v>195</v>
      </c>
      <c r="G25" s="433">
        <f>ROUND('2項目別時系列'!G25*付加価値率!AB14,0)</f>
        <v>196</v>
      </c>
      <c r="H25" s="433">
        <f>ROUND('2項目別時系列'!H25*付加価値率!AC14,0)</f>
        <v>180</v>
      </c>
      <c r="I25" s="433">
        <f>ROUND('2項目別時系列'!I25*付加価値率!AD14,0)</f>
        <v>147</v>
      </c>
      <c r="J25" s="433">
        <f>ROUND('2項目別時系列'!J25*付加価値率!AE14,0)</f>
        <v>152</v>
      </c>
      <c r="K25" s="433">
        <f>ROUND('2項目別時系列'!K25*付加価値率!AF14,0)</f>
        <v>152</v>
      </c>
      <c r="L25" s="433">
        <f>ROUND('2項目別時系列'!L25*付加価値率!AG14,0)</f>
        <v>167</v>
      </c>
      <c r="M25" s="433">
        <f>ROUND('2項目別時系列'!M25*付加価値率!AH14,0)</f>
        <v>84</v>
      </c>
      <c r="N25" s="716">
        <f t="shared" si="6"/>
        <v>-49.7</v>
      </c>
    </row>
    <row r="26" spans="1:14" x14ac:dyDescent="0.2">
      <c r="A26" s="447"/>
      <c r="B26" s="449" t="s">
        <v>214</v>
      </c>
      <c r="C26" s="433">
        <f>ROUND('2項目別時系列'!C26*付加価値率!X13,0)</f>
        <v>3043</v>
      </c>
      <c r="D26" s="433">
        <f>ROUND('2項目別時系列'!D26*付加価値率!Y13,0)</f>
        <v>2908</v>
      </c>
      <c r="E26" s="433">
        <f>ROUND('2項目別時系列'!E26*付加価値率!Z13,0)</f>
        <v>3186</v>
      </c>
      <c r="F26" s="433">
        <f>ROUND('2項目別時系列'!F26*付加価値率!AA13,0)</f>
        <v>2989</v>
      </c>
      <c r="G26" s="433">
        <f>ROUND('2項目別時系列'!G26*付加価値率!AB13,0)</f>
        <v>3227</v>
      </c>
      <c r="H26" s="433">
        <f>ROUND('2項目別時系列'!H26*付加価値率!AC13,0)</f>
        <v>3744</v>
      </c>
      <c r="I26" s="433">
        <f>ROUND('2項目別時系列'!I26*付加価値率!AD13,0)</f>
        <v>3623</v>
      </c>
      <c r="J26" s="433">
        <f>ROUND('2項目別時系列'!J26*付加価値率!AE13,0)</f>
        <v>4010</v>
      </c>
      <c r="K26" s="433">
        <f>ROUND('2項目別時系列'!K26*付加価値率!AF13,0)</f>
        <v>3804</v>
      </c>
      <c r="L26" s="433">
        <f>ROUND('2項目別時系列'!L26*付加価値率!AG13,0)</f>
        <v>3871</v>
      </c>
      <c r="M26" s="433">
        <f>ROUND('2項目別時系列'!M26*付加価値率!AH13,0)</f>
        <v>3677</v>
      </c>
      <c r="N26" s="716">
        <f t="shared" si="6"/>
        <v>-5</v>
      </c>
    </row>
    <row r="27" spans="1:14" x14ac:dyDescent="0.2">
      <c r="A27" s="448"/>
      <c r="B27" s="449" t="s">
        <v>215</v>
      </c>
      <c r="C27" s="97">
        <f>ROUND('2項目別時系列'!C27*付加価値率!X16,0)</f>
        <v>5076</v>
      </c>
      <c r="D27" s="97">
        <f>ROUND('2項目別時系列'!D27*付加価値率!Y16,0)</f>
        <v>4759</v>
      </c>
      <c r="E27" s="97">
        <f>ROUND('2項目別時系列'!E27*付加価値率!Z16,0)</f>
        <v>5121</v>
      </c>
      <c r="F27" s="97">
        <f>ROUND('2項目別時系列'!F27*付加価値率!AA16,0)</f>
        <v>4988</v>
      </c>
      <c r="G27" s="97">
        <f>ROUND('2項目別時系列'!G27*付加価値率!AB16,0)</f>
        <v>5151</v>
      </c>
      <c r="H27" s="97">
        <f>ROUND('2項目別時系列'!H27*付加価値率!AC16,0)</f>
        <v>5746</v>
      </c>
      <c r="I27" s="97">
        <f>ROUND('2項目別時系列'!I27*付加価値率!AD16,0)</f>
        <v>5167</v>
      </c>
      <c r="J27" s="97">
        <f>ROUND('2項目別時系列'!J27*付加価値率!AE16,0)</f>
        <v>5483</v>
      </c>
      <c r="K27" s="97">
        <f>ROUND('2項目別時系列'!K27*付加価値率!AF16,0)</f>
        <v>5596</v>
      </c>
      <c r="L27" s="97">
        <f>ROUND('2項目別時系列'!L27*付加価値率!AG16,0)</f>
        <v>5265</v>
      </c>
      <c r="M27" s="97">
        <f>ROUND('2項目別時系列'!M27*付加価値率!AH16,0)</f>
        <v>3647</v>
      </c>
      <c r="N27" s="717">
        <f t="shared" si="6"/>
        <v>-30.7</v>
      </c>
    </row>
    <row r="28" spans="1:14" x14ac:dyDescent="0.2">
      <c r="A28" s="447" t="s">
        <v>168</v>
      </c>
      <c r="B28" s="303" t="s">
        <v>572</v>
      </c>
      <c r="C28" s="119">
        <f>SUM(C29:C31)</f>
        <v>25224</v>
      </c>
      <c r="D28" s="119">
        <f t="shared" ref="D28:J28" si="27">SUM(D29:D31)</f>
        <v>24668</v>
      </c>
      <c r="E28" s="119">
        <f t="shared" si="27"/>
        <v>24541</v>
      </c>
      <c r="F28" s="119">
        <f t="shared" si="27"/>
        <v>24749</v>
      </c>
      <c r="G28" s="119">
        <f t="shared" si="27"/>
        <v>24189</v>
      </c>
      <c r="H28" s="119">
        <f t="shared" si="27"/>
        <v>26293</v>
      </c>
      <c r="I28" s="119">
        <f t="shared" si="27"/>
        <v>28051</v>
      </c>
      <c r="J28" s="119">
        <f t="shared" si="27"/>
        <v>29563</v>
      </c>
      <c r="K28" s="119">
        <f t="shared" ref="K28:L28" si="28">SUM(K29:K31)</f>
        <v>36327</v>
      </c>
      <c r="L28" s="119">
        <f t="shared" si="28"/>
        <v>35134</v>
      </c>
      <c r="M28" s="119">
        <f t="shared" ref="M28" si="29">SUM(M29:M31)</f>
        <v>27807</v>
      </c>
      <c r="N28" s="716">
        <f t="shared" si="6"/>
        <v>-20.9</v>
      </c>
    </row>
    <row r="29" spans="1:14" x14ac:dyDescent="0.2">
      <c r="A29" s="447"/>
      <c r="B29" s="449" t="s">
        <v>213</v>
      </c>
      <c r="C29" s="433">
        <f>ROUND('2項目別時系列'!C29*付加価値率!X14,0)</f>
        <v>548</v>
      </c>
      <c r="D29" s="433">
        <f>ROUND('2項目別時系列'!D29*付加価値率!Y14,0)</f>
        <v>802</v>
      </c>
      <c r="E29" s="433">
        <f>ROUND('2項目別時系列'!E29*付加価値率!Z14,0)</f>
        <v>636</v>
      </c>
      <c r="F29" s="433">
        <f>ROUND('2項目別時系列'!F29*付加価値率!AA14,0)</f>
        <v>662</v>
      </c>
      <c r="G29" s="433">
        <f>ROUND('2項目別時系列'!G29*付加価値率!AB14,0)</f>
        <v>740</v>
      </c>
      <c r="H29" s="433">
        <f>ROUND('2項目別時系列'!H29*付加価値率!AC14,0)</f>
        <v>658</v>
      </c>
      <c r="I29" s="433">
        <f>ROUND('2項目別時系列'!I29*付加価値率!AD14,0)</f>
        <v>568</v>
      </c>
      <c r="J29" s="433">
        <f>ROUND('2項目別時系列'!J29*付加価値率!AE14,0)</f>
        <v>607</v>
      </c>
      <c r="K29" s="433">
        <f>ROUND('2項目別時系列'!K29*付加価値率!AF14,0)</f>
        <v>583</v>
      </c>
      <c r="L29" s="433">
        <f>ROUND('2項目別時系列'!L29*付加価値率!AG14,0)</f>
        <v>748</v>
      </c>
      <c r="M29" s="433">
        <f>ROUND('2項目別時系列'!M29*付加価値率!AH14,0)</f>
        <v>483</v>
      </c>
      <c r="N29" s="716">
        <f t="shared" si="6"/>
        <v>-35.4</v>
      </c>
    </row>
    <row r="30" spans="1:14" x14ac:dyDescent="0.2">
      <c r="A30" s="447"/>
      <c r="B30" s="449" t="s">
        <v>214</v>
      </c>
      <c r="C30" s="433">
        <f>ROUND('2項目別時系列'!C30*付加価値率!X13,0)</f>
        <v>9268</v>
      </c>
      <c r="D30" s="433">
        <f>ROUND('2項目別時系列'!D30*付加価値率!Y13,0)</f>
        <v>9136</v>
      </c>
      <c r="E30" s="433">
        <f>ROUND('2項目別時系列'!E30*付加価値率!Z13,0)</f>
        <v>9163</v>
      </c>
      <c r="F30" s="433">
        <f>ROUND('2項目別時系列'!F30*付加価値率!AA13,0)</f>
        <v>9040</v>
      </c>
      <c r="G30" s="433">
        <f>ROUND('2項目別時系列'!G30*付加価値率!AB13,0)</f>
        <v>9084</v>
      </c>
      <c r="H30" s="433">
        <f>ROUND('2項目別時系列'!H30*付加価値率!AC13,0)</f>
        <v>10183</v>
      </c>
      <c r="I30" s="433">
        <f>ROUND('2項目別時系列'!I30*付加価値率!AD13,0)</f>
        <v>11381</v>
      </c>
      <c r="J30" s="433">
        <f>ROUND('2項目別時系列'!J30*付加価値率!AE13,0)</f>
        <v>12309</v>
      </c>
      <c r="K30" s="433">
        <f>ROUND('2項目別時系列'!K30*付加価値率!AF13,0)</f>
        <v>14448</v>
      </c>
      <c r="L30" s="433">
        <f>ROUND('2項目別時系列'!L30*付加価値率!AG13,0)</f>
        <v>14626</v>
      </c>
      <c r="M30" s="433">
        <f>ROUND('2項目別時系列'!M30*付加価値率!AH13,0)</f>
        <v>13885</v>
      </c>
      <c r="N30" s="716">
        <f t="shared" si="6"/>
        <v>-5.0999999999999996</v>
      </c>
    </row>
    <row r="31" spans="1:14" x14ac:dyDescent="0.2">
      <c r="A31" s="448"/>
      <c r="B31" s="450" t="s">
        <v>215</v>
      </c>
      <c r="C31" s="97">
        <f>ROUND('2項目別時系列'!C31*付加価値率!X16,0)</f>
        <v>15408</v>
      </c>
      <c r="D31" s="97">
        <f>ROUND('2項目別時系列'!D31*付加価値率!Y16,0)</f>
        <v>14730</v>
      </c>
      <c r="E31" s="97">
        <f>ROUND('2項目別時系列'!E31*付加価値率!Z16,0)</f>
        <v>14742</v>
      </c>
      <c r="F31" s="97">
        <f>ROUND('2項目別時系列'!F31*付加価値率!AA16,0)</f>
        <v>15047</v>
      </c>
      <c r="G31" s="97">
        <f>ROUND('2項目別時系列'!G31*付加価値率!AB16,0)</f>
        <v>14365</v>
      </c>
      <c r="H31" s="97">
        <f>ROUND('2項目別時系列'!H31*付加価値率!AC16,0)</f>
        <v>15452</v>
      </c>
      <c r="I31" s="97">
        <f>ROUND('2項目別時系列'!I31*付加価値率!AD16,0)</f>
        <v>16102</v>
      </c>
      <c r="J31" s="97">
        <f>ROUND('2項目別時系列'!J31*付加価値率!AE16,0)</f>
        <v>16647</v>
      </c>
      <c r="K31" s="97">
        <f>ROUND('2項目別時系列'!K31*付加価値率!AF16,0)</f>
        <v>21296</v>
      </c>
      <c r="L31" s="97">
        <f>ROUND('2項目別時系列'!L31*付加価値率!AG16,0)</f>
        <v>19760</v>
      </c>
      <c r="M31" s="97">
        <f>ROUND('2項目別時系列'!M31*付加価値率!AH16,0)</f>
        <v>13439</v>
      </c>
      <c r="N31" s="716">
        <f t="shared" si="6"/>
        <v>-32</v>
      </c>
    </row>
    <row r="32" spans="1:14" x14ac:dyDescent="0.2">
      <c r="A32" s="447" t="s">
        <v>169</v>
      </c>
      <c r="B32" s="303" t="s">
        <v>572</v>
      </c>
      <c r="C32" s="119">
        <f>SUM(C33:C35)</f>
        <v>6020</v>
      </c>
      <c r="D32" s="119">
        <f t="shared" ref="D32:J32" si="30">SUM(D33:D35)</f>
        <v>6019</v>
      </c>
      <c r="E32" s="119">
        <f t="shared" si="30"/>
        <v>6096</v>
      </c>
      <c r="F32" s="119">
        <f t="shared" si="30"/>
        <v>6054</v>
      </c>
      <c r="G32" s="119">
        <f t="shared" si="30"/>
        <v>5996</v>
      </c>
      <c r="H32" s="119">
        <f t="shared" si="30"/>
        <v>6735</v>
      </c>
      <c r="I32" s="119">
        <f t="shared" si="30"/>
        <v>7467</v>
      </c>
      <c r="J32" s="119">
        <f t="shared" si="30"/>
        <v>8323</v>
      </c>
      <c r="K32" s="119">
        <f t="shared" ref="K32:L32" si="31">SUM(K33:K35)</f>
        <v>7024</v>
      </c>
      <c r="L32" s="119">
        <f t="shared" si="31"/>
        <v>7558</v>
      </c>
      <c r="M32" s="119">
        <f t="shared" ref="M32" si="32">SUM(M33:M35)</f>
        <v>4921</v>
      </c>
      <c r="N32" s="715">
        <f t="shared" si="6"/>
        <v>-34.9</v>
      </c>
    </row>
    <row r="33" spans="1:14" x14ac:dyDescent="0.2">
      <c r="A33" s="447"/>
      <c r="B33" s="449" t="s">
        <v>213</v>
      </c>
      <c r="C33" s="433">
        <f>ROUND('2項目別時系列'!C33*付加価値率!X14,0)</f>
        <v>21</v>
      </c>
      <c r="D33" s="433">
        <f>ROUND('2項目別時系列'!D33*付加価値率!Y14,0)</f>
        <v>147</v>
      </c>
      <c r="E33" s="433">
        <f>ROUND('2項目別時系列'!E33*付加価値率!Z14,0)</f>
        <v>125</v>
      </c>
      <c r="F33" s="433">
        <f>ROUND('2項目別時系列'!F33*付加価値率!AA14,0)</f>
        <v>119</v>
      </c>
      <c r="G33" s="433">
        <f>ROUND('2項目別時系列'!G33*付加価値率!AB14,0)</f>
        <v>122</v>
      </c>
      <c r="H33" s="433">
        <f>ROUND('2項目別時系列'!H33*付加価値率!AC14,0)</f>
        <v>105</v>
      </c>
      <c r="I33" s="433">
        <f>ROUND('2項目別時系列'!I33*付加価値率!AD14,0)</f>
        <v>101</v>
      </c>
      <c r="J33" s="433">
        <f>ROUND('2項目別時系列'!J33*付加価値率!AE14,0)</f>
        <v>103</v>
      </c>
      <c r="K33" s="433">
        <f>ROUND('2項目別時系列'!K33*付加価値率!AF14,0)</f>
        <v>42</v>
      </c>
      <c r="L33" s="433">
        <f>ROUND('2項目別時系列'!L33*付加価値率!AG14,0)</f>
        <v>62</v>
      </c>
      <c r="M33" s="433">
        <f>ROUND('2項目別時系列'!M33*付加価値率!AH14,0)</f>
        <v>29</v>
      </c>
      <c r="N33" s="716">
        <f t="shared" si="6"/>
        <v>-53.2</v>
      </c>
    </row>
    <row r="34" spans="1:14" x14ac:dyDescent="0.2">
      <c r="A34" s="447"/>
      <c r="B34" s="449" t="s">
        <v>214</v>
      </c>
      <c r="C34" s="95">
        <f>ROUND('2項目別時系列'!C34*付加価値率!X13,0)</f>
        <v>2205</v>
      </c>
      <c r="D34" s="95">
        <f>ROUND('2項目別時系列'!D34*付加価値率!Y13,0)</f>
        <v>2209</v>
      </c>
      <c r="E34" s="95">
        <f>ROUND('2項目別時系列'!E34*付加価値率!Z13,0)</f>
        <v>2275</v>
      </c>
      <c r="F34" s="95">
        <f>ROUND('2項目別時系列'!F34*付加価値率!AA13,0)</f>
        <v>2205</v>
      </c>
      <c r="G34" s="95">
        <f>ROUND('2項目別時系列'!G34*付加価値率!AB13,0)</f>
        <v>2246</v>
      </c>
      <c r="H34" s="95">
        <f>ROUND('2項目別時系列'!H34*付加価値率!AC13,0)</f>
        <v>2601</v>
      </c>
      <c r="I34" s="95">
        <f>ROUND('2項目別時系列'!I34*付加価値率!AD13,0)</f>
        <v>3019</v>
      </c>
      <c r="J34" s="95">
        <f>ROUND('2項目別時系列'!J34*付加価値率!AE13,0)</f>
        <v>3450</v>
      </c>
      <c r="K34" s="95">
        <f>ROUND('2項目別時系列'!K34*付加価値率!AF13,0)</f>
        <v>2779</v>
      </c>
      <c r="L34" s="95">
        <f>ROUND('2項目別時系列'!L34*付加価値率!AG13,0)</f>
        <v>3121</v>
      </c>
      <c r="M34" s="95">
        <f>ROUND('2項目別時系列'!M34*付加価値率!AH13,0)</f>
        <v>2431</v>
      </c>
      <c r="N34" s="716">
        <f t="shared" si="6"/>
        <v>-22.1</v>
      </c>
    </row>
    <row r="35" spans="1:14" x14ac:dyDescent="0.2">
      <c r="A35" s="448"/>
      <c r="B35" s="450" t="s">
        <v>215</v>
      </c>
      <c r="C35" s="97">
        <f>ROUND('2項目別時系列'!C35*付加価値率!X16,0)</f>
        <v>3794</v>
      </c>
      <c r="D35" s="97">
        <f>ROUND('2項目別時系列'!D35*付加価値率!Y16,0)</f>
        <v>3663</v>
      </c>
      <c r="E35" s="97">
        <f>ROUND('2項目別時系列'!E35*付加価値率!Z16,0)</f>
        <v>3696</v>
      </c>
      <c r="F35" s="97">
        <f>ROUND('2項目別時系列'!F35*付加価値率!AA16,0)</f>
        <v>3730</v>
      </c>
      <c r="G35" s="97">
        <f>ROUND('2項目別時系列'!G35*付加価値率!AB16,0)</f>
        <v>3628</v>
      </c>
      <c r="H35" s="97">
        <f>ROUND('2項目別時系列'!H35*付加価値率!AC16,0)</f>
        <v>4029</v>
      </c>
      <c r="I35" s="97">
        <f>ROUND('2項目別時系列'!I35*付加価値率!AD16,0)</f>
        <v>4347</v>
      </c>
      <c r="J35" s="97">
        <f>ROUND('2項目別時系列'!J35*付加価値率!AE16,0)</f>
        <v>4770</v>
      </c>
      <c r="K35" s="97">
        <f>ROUND('2項目別時系列'!K35*付加価値率!AF16,0)</f>
        <v>4203</v>
      </c>
      <c r="L35" s="97">
        <f>ROUND('2項目別時系列'!L35*付加価値率!AG16,0)</f>
        <v>4375</v>
      </c>
      <c r="M35" s="97">
        <f>ROUND('2項目別時系列'!M35*付加価値率!AH16,0)</f>
        <v>2461</v>
      </c>
      <c r="N35" s="717">
        <f t="shared" si="6"/>
        <v>-43.7</v>
      </c>
    </row>
    <row r="36" spans="1:14" x14ac:dyDescent="0.2">
      <c r="A36" s="447" t="s">
        <v>170</v>
      </c>
      <c r="B36" s="303" t="s">
        <v>572</v>
      </c>
      <c r="C36" s="119">
        <f>SUM(C37:C39)</f>
        <v>8423</v>
      </c>
      <c r="D36" s="119">
        <f t="shared" ref="D36:J36" si="33">SUM(D37:D39)</f>
        <v>6034</v>
      </c>
      <c r="E36" s="119">
        <f t="shared" si="33"/>
        <v>6513</v>
      </c>
      <c r="F36" s="119">
        <f t="shared" si="33"/>
        <v>6536</v>
      </c>
      <c r="G36" s="119">
        <f t="shared" si="33"/>
        <v>6602</v>
      </c>
      <c r="H36" s="119">
        <f t="shared" si="33"/>
        <v>7053</v>
      </c>
      <c r="I36" s="119">
        <f t="shared" si="33"/>
        <v>7119</v>
      </c>
      <c r="J36" s="119">
        <f t="shared" si="33"/>
        <v>6961</v>
      </c>
      <c r="K36" s="119">
        <f t="shared" ref="K36:L36" si="34">SUM(K37:K39)</f>
        <v>6214</v>
      </c>
      <c r="L36" s="119">
        <f t="shared" si="34"/>
        <v>7728</v>
      </c>
      <c r="M36" s="119">
        <f t="shared" ref="M36" si="35">SUM(M37:M39)</f>
        <v>6855</v>
      </c>
      <c r="N36" s="716">
        <f t="shared" si="6"/>
        <v>-11.3</v>
      </c>
    </row>
    <row r="37" spans="1:14" x14ac:dyDescent="0.2">
      <c r="A37" s="447"/>
      <c r="B37" s="447" t="s">
        <v>213</v>
      </c>
      <c r="C37" s="433">
        <f>ROUND('2項目別時系列'!C37*付加価値率!X14,0)</f>
        <v>623</v>
      </c>
      <c r="D37" s="433">
        <f>ROUND('2項目別時系列'!D37*付加価値率!Y14,0)</f>
        <v>632</v>
      </c>
      <c r="E37" s="433">
        <f>ROUND('2項目別時系列'!E37*付加価値率!Z14,0)</f>
        <v>811</v>
      </c>
      <c r="F37" s="433">
        <f>ROUND('2項目別時系列'!F37*付加価値率!AA14,0)</f>
        <v>793</v>
      </c>
      <c r="G37" s="433">
        <f>ROUND('2項目別時系列'!G37*付加価値率!AB14,0)</f>
        <v>887</v>
      </c>
      <c r="H37" s="433">
        <f>ROUND('2項目別時系列'!H37*付加価値率!AC14,0)</f>
        <v>820</v>
      </c>
      <c r="I37" s="433">
        <f>ROUND('2項目別時系列'!I37*付加価値率!AD14,0)</f>
        <v>724</v>
      </c>
      <c r="J37" s="433">
        <f>ROUND('2項目別時系列'!J37*付加価値率!AE14,0)</f>
        <v>680</v>
      </c>
      <c r="K37" s="433">
        <f>ROUND('2項目別時系列'!K37*付加価値率!AF14,0)</f>
        <v>710</v>
      </c>
      <c r="L37" s="433">
        <f>ROUND('2項目別時系列'!L37*付加価値率!AG14,0)</f>
        <v>782</v>
      </c>
      <c r="M37" s="433">
        <f>ROUND('2項目別時系列'!M37*付加価値率!AH14,0)</f>
        <v>433</v>
      </c>
      <c r="N37" s="716">
        <f t="shared" si="6"/>
        <v>-44.6</v>
      </c>
    </row>
    <row r="38" spans="1:14" x14ac:dyDescent="0.2">
      <c r="A38" s="447"/>
      <c r="B38" s="447" t="s">
        <v>214</v>
      </c>
      <c r="C38" s="95">
        <f>ROUND('2項目別時系列'!C38*付加価値率!X13,0)</f>
        <v>3147</v>
      </c>
      <c r="D38" s="95">
        <f>ROUND('2項目別時系列'!D42*付加価値率!Y13,0)</f>
        <v>1131</v>
      </c>
      <c r="E38" s="95">
        <f>ROUND('2項目別時系列'!E42*付加価値率!Z13,0)</f>
        <v>1165</v>
      </c>
      <c r="F38" s="95">
        <f>ROUND('2項目別時系列'!F42*付加価値率!AA13,0)</f>
        <v>1177</v>
      </c>
      <c r="G38" s="95">
        <f>ROUND('2項目別時系列'!G42*付加価値率!AB13,0)</f>
        <v>1282</v>
      </c>
      <c r="H38" s="95">
        <f>ROUND('2項目別時系列'!H42*付加価値率!AC13,0)</f>
        <v>1483</v>
      </c>
      <c r="I38" s="95">
        <f>ROUND('2項目別時系列'!I42*付加価値率!AD13,0)</f>
        <v>1650</v>
      </c>
      <c r="J38" s="95">
        <f>ROUND('2項目別時系列'!J42*付加価値率!AE13,0)</f>
        <v>1716</v>
      </c>
      <c r="K38" s="95">
        <f>ROUND('2項目別時系列'!K42*付加価値率!AF13,0)</f>
        <v>1434</v>
      </c>
      <c r="L38" s="95">
        <f>ROUND('2項目別時系列'!L42*付加価値率!AG13,0)</f>
        <v>1775</v>
      </c>
      <c r="M38" s="95">
        <f>ROUND('2項目別時系列'!M42*付加価値率!AH13,0)</f>
        <v>1927</v>
      </c>
      <c r="N38" s="716">
        <f t="shared" si="6"/>
        <v>8.6</v>
      </c>
    </row>
    <row r="39" spans="1:14" x14ac:dyDescent="0.2">
      <c r="A39" s="448"/>
      <c r="B39" s="448" t="s">
        <v>215</v>
      </c>
      <c r="C39" s="97">
        <f>ROUND('2項目別時系列'!C39*付加価値率!X16,0)</f>
        <v>4653</v>
      </c>
      <c r="D39" s="97">
        <f>ROUND('2項目別時系列'!D39*付加価値率!Y16,0)</f>
        <v>4271</v>
      </c>
      <c r="E39" s="97">
        <f>ROUND('2項目別時系列'!E39*付加価値率!Z16,0)</f>
        <v>4537</v>
      </c>
      <c r="F39" s="97">
        <f>ROUND('2項目別時系列'!F39*付加価値率!AA16,0)</f>
        <v>4566</v>
      </c>
      <c r="G39" s="97">
        <f>ROUND('2項目別時系列'!G39*付加価値率!AB16,0)</f>
        <v>4433</v>
      </c>
      <c r="H39" s="97">
        <f>ROUND('2項目別時系列'!H39*付加価値率!AC16,0)</f>
        <v>4750</v>
      </c>
      <c r="I39" s="97">
        <f>ROUND('2項目別時系列'!I39*付加価値率!AD16,0)</f>
        <v>4745</v>
      </c>
      <c r="J39" s="97">
        <f>ROUND('2項目別時系列'!J39*付加価値率!AE16,0)</f>
        <v>4565</v>
      </c>
      <c r="K39" s="97">
        <f>ROUND('2項目別時系列'!K39*付加価値率!AF16,0)</f>
        <v>4070</v>
      </c>
      <c r="L39" s="97">
        <f>ROUND('2項目別時系列'!L39*付加価値率!AG16,0)</f>
        <v>5171</v>
      </c>
      <c r="M39" s="97">
        <f>ROUND('2項目別時系列'!M39*付加価値率!AH16,0)</f>
        <v>4495</v>
      </c>
      <c r="N39" s="716">
        <f t="shared" si="6"/>
        <v>-13.1</v>
      </c>
    </row>
    <row r="40" spans="1:14" x14ac:dyDescent="0.2">
      <c r="A40" s="447" t="s">
        <v>171</v>
      </c>
      <c r="B40" s="303" t="s">
        <v>572</v>
      </c>
      <c r="C40" s="119">
        <f>SUM(C41:C43)</f>
        <v>3533</v>
      </c>
      <c r="D40" s="119">
        <f t="shared" ref="D40:J40" si="36">SUM(D41:D43)</f>
        <v>3097</v>
      </c>
      <c r="E40" s="119">
        <f t="shared" si="36"/>
        <v>3119</v>
      </c>
      <c r="F40" s="119">
        <f t="shared" si="36"/>
        <v>3213</v>
      </c>
      <c r="G40" s="119">
        <f t="shared" si="36"/>
        <v>3411</v>
      </c>
      <c r="H40" s="119">
        <f t="shared" si="36"/>
        <v>3822</v>
      </c>
      <c r="I40" s="119">
        <f t="shared" si="36"/>
        <v>4047</v>
      </c>
      <c r="J40" s="119">
        <f t="shared" si="36"/>
        <v>4094</v>
      </c>
      <c r="K40" s="119">
        <f t="shared" ref="K40:L40" si="37">SUM(K41:K43)</f>
        <v>3554</v>
      </c>
      <c r="L40" s="119">
        <f t="shared" si="37"/>
        <v>4244</v>
      </c>
      <c r="M40" s="119">
        <f t="shared" ref="M40" si="38">SUM(M41:M43)</f>
        <v>3886</v>
      </c>
      <c r="N40" s="715">
        <f t="shared" si="6"/>
        <v>-8.4</v>
      </c>
    </row>
    <row r="41" spans="1:14" x14ac:dyDescent="0.2">
      <c r="A41" s="447"/>
      <c r="B41" s="449" t="s">
        <v>213</v>
      </c>
      <c r="C41" s="433">
        <f>ROUND('2項目別時系列'!C41*付加価値率!X14,0)</f>
        <v>109</v>
      </c>
      <c r="D41" s="433">
        <f>ROUND('2項目別時系列'!D41*付加価値率!Y14,0)</f>
        <v>187</v>
      </c>
      <c r="E41" s="433">
        <f>ROUND('2項目別時系列'!E41*付加価値率!Z14,0)</f>
        <v>142</v>
      </c>
      <c r="F41" s="433">
        <f>ROUND('2項目別時系列'!F41*付加価値率!AA14,0)</f>
        <v>146</v>
      </c>
      <c r="G41" s="433">
        <f>ROUND('2項目別時系列'!G41*付加価値率!AB14,0)</f>
        <v>147</v>
      </c>
      <c r="H41" s="433">
        <f>ROUND('2項目別時系列'!H41*付加価値率!AC14,0)</f>
        <v>132</v>
      </c>
      <c r="I41" s="433">
        <f>ROUND('2項目別時系列'!I41*付加価値率!AD14,0)</f>
        <v>114</v>
      </c>
      <c r="J41" s="433">
        <f>ROUND('2項目別時系列'!J41*付加価値率!AE14,0)</f>
        <v>129</v>
      </c>
      <c r="K41" s="433">
        <f>ROUND('2項目別時系列'!K41*付加価値率!AF14,0)</f>
        <v>129</v>
      </c>
      <c r="L41" s="433">
        <f>ROUND('2項目別時系列'!L41*付加価値率!AG14,0)</f>
        <v>165</v>
      </c>
      <c r="M41" s="433">
        <f>ROUND('2項目別時系列'!M41*付加価値率!AH14,0)</f>
        <v>51</v>
      </c>
      <c r="N41" s="716">
        <f t="shared" si="6"/>
        <v>-69.099999999999994</v>
      </c>
    </row>
    <row r="42" spans="1:14" x14ac:dyDescent="0.2">
      <c r="A42" s="447"/>
      <c r="B42" s="449" t="s">
        <v>214</v>
      </c>
      <c r="C42" s="433">
        <f>ROUND('2項目別時系列'!C42*付加価値率!X13,0)</f>
        <v>1308</v>
      </c>
      <c r="D42" s="433">
        <f>ROUND('2項目別時系列'!D42*付加価値率!Y13,0)</f>
        <v>1131</v>
      </c>
      <c r="E42" s="433">
        <f>ROUND('2項目別時系列'!E42*付加価値率!Z13,0)</f>
        <v>1165</v>
      </c>
      <c r="F42" s="433">
        <f>ROUND('2項目別時系列'!F42*付加価値率!AA13,0)</f>
        <v>1177</v>
      </c>
      <c r="G42" s="433">
        <f>ROUND('2項目別時系列'!G42*付加価値率!AB13,0)</f>
        <v>1282</v>
      </c>
      <c r="H42" s="433">
        <f>ROUND('2項目別時系列'!H42*付加価値率!AC13,0)</f>
        <v>1483</v>
      </c>
      <c r="I42" s="433">
        <f>ROUND('2項目別時系列'!I42*付加価値率!AD13,0)</f>
        <v>1650</v>
      </c>
      <c r="J42" s="433">
        <f>ROUND('2項目別時系列'!J42*付加価値率!AE13,0)</f>
        <v>1716</v>
      </c>
      <c r="K42" s="433">
        <f>ROUND('2項目別時系列'!K42*付加価値率!AF13,0)</f>
        <v>1434</v>
      </c>
      <c r="L42" s="433">
        <f>ROUND('2項目別時系列'!L42*付加価値率!AG13,0)</f>
        <v>1775</v>
      </c>
      <c r="M42" s="433">
        <f>ROUND('2項目別時系列'!M42*付加価値率!AH13,0)</f>
        <v>1927</v>
      </c>
      <c r="N42" s="716">
        <f t="shared" si="6"/>
        <v>8.6</v>
      </c>
    </row>
    <row r="43" spans="1:14" x14ac:dyDescent="0.2">
      <c r="A43" s="447" t="s">
        <v>212</v>
      </c>
      <c r="B43" s="449" t="s">
        <v>215</v>
      </c>
      <c r="C43" s="433">
        <f>ROUND('2項目別時系列'!C43*付加価値率!X16,0)</f>
        <v>2116</v>
      </c>
      <c r="D43" s="433">
        <f>ROUND('2項目別時系列'!D43*付加価値率!Y16,0)</f>
        <v>1779</v>
      </c>
      <c r="E43" s="433">
        <f>ROUND('2項目別時系列'!E43*付加価値率!Z16,0)</f>
        <v>1812</v>
      </c>
      <c r="F43" s="433">
        <f>ROUND('2項目別時系列'!F43*付加価値率!AA16,0)</f>
        <v>1890</v>
      </c>
      <c r="G43" s="433">
        <f>ROUND('2項目別時系列'!G43*付加価値率!AB16,0)</f>
        <v>1982</v>
      </c>
      <c r="H43" s="433">
        <f>ROUND('2項目別時系列'!H43*付加価値率!AC16,0)</f>
        <v>2207</v>
      </c>
      <c r="I43" s="433">
        <f>ROUND('2項目別時系列'!I43*付加価値率!AD16,0)</f>
        <v>2283</v>
      </c>
      <c r="J43" s="433">
        <f>ROUND('2項目別時系列'!J43*付加価値率!AE16,0)</f>
        <v>2249</v>
      </c>
      <c r="K43" s="433">
        <f>ROUND('2項目別時系列'!K43*付加価値率!AF16,0)</f>
        <v>1991</v>
      </c>
      <c r="L43" s="433">
        <f>ROUND('2項目別時系列'!L43*付加価値率!AG16,0)</f>
        <v>2304</v>
      </c>
      <c r="M43" s="433">
        <f>ROUND('2項目別時系列'!M43*付加価値率!AH16,0)</f>
        <v>1908</v>
      </c>
      <c r="N43" s="717">
        <f t="shared" si="6"/>
        <v>-17.2</v>
      </c>
    </row>
    <row r="44" spans="1:14" x14ac:dyDescent="0.2">
      <c r="A44" s="446" t="s">
        <v>172</v>
      </c>
      <c r="B44" s="303" t="s">
        <v>572</v>
      </c>
      <c r="C44" s="116">
        <f>SUM(C45:C47)</f>
        <v>16405</v>
      </c>
      <c r="D44" s="116">
        <f t="shared" ref="D44:J44" si="39">SUM(D45:D47)</f>
        <v>15540</v>
      </c>
      <c r="E44" s="116">
        <f t="shared" si="39"/>
        <v>15983</v>
      </c>
      <c r="F44" s="116">
        <f t="shared" si="39"/>
        <v>16127</v>
      </c>
      <c r="G44" s="116">
        <f t="shared" si="39"/>
        <v>16620</v>
      </c>
      <c r="H44" s="116">
        <f t="shared" si="39"/>
        <v>18158</v>
      </c>
      <c r="I44" s="116">
        <f t="shared" si="39"/>
        <v>19330</v>
      </c>
      <c r="J44" s="116">
        <f t="shared" si="39"/>
        <v>21830</v>
      </c>
      <c r="K44" s="116">
        <f t="shared" ref="K44:L44" si="40">SUM(K45:K47)</f>
        <v>19996</v>
      </c>
      <c r="L44" s="116">
        <f t="shared" si="40"/>
        <v>22738</v>
      </c>
      <c r="M44" s="116">
        <f t="shared" ref="M44" si="41">SUM(M45:M47)</f>
        <v>17327</v>
      </c>
      <c r="N44" s="716">
        <f t="shared" si="6"/>
        <v>-23.8</v>
      </c>
    </row>
    <row r="45" spans="1:14" x14ac:dyDescent="0.2">
      <c r="A45" s="447"/>
      <c r="B45" s="449" t="s">
        <v>213</v>
      </c>
      <c r="C45" s="95">
        <f>ROUND('2項目別時系列'!C45*付加価値率!X14,0)</f>
        <v>1037</v>
      </c>
      <c r="D45" s="95">
        <f>ROUND('2項目別時系列'!D45*付加価値率!Y14,0)</f>
        <v>944</v>
      </c>
      <c r="E45" s="95">
        <f>ROUND('2項目別時系列'!E45*付加価値率!Z14,0)</f>
        <v>1470</v>
      </c>
      <c r="F45" s="95">
        <f>ROUND('2項目別時系列'!F45*付加価値率!AA14,0)</f>
        <v>1376</v>
      </c>
      <c r="G45" s="95">
        <f>ROUND('2項目別時系列'!G45*付加価値率!AB14,0)</f>
        <v>1518</v>
      </c>
      <c r="H45" s="95">
        <f>ROUND('2項目別時系列'!H45*付加価値率!AC14,0)</f>
        <v>1420</v>
      </c>
      <c r="I45" s="95">
        <f>ROUND('2項目別時系列'!I45*付加価値率!AD14,0)</f>
        <v>1319</v>
      </c>
      <c r="J45" s="95">
        <f>ROUND('2項目別時系列'!J45*付加価値率!AE14,0)</f>
        <v>1370</v>
      </c>
      <c r="K45" s="95">
        <f>ROUND('2項目別時系列'!K45*付加価値率!AF14,0)</f>
        <v>1559</v>
      </c>
      <c r="L45" s="95">
        <f>ROUND('2項目別時系列'!L45*付加価値率!AG14,0)</f>
        <v>1630</v>
      </c>
      <c r="M45" s="95">
        <f>ROUND('2項目別時系列'!M45*付加価値率!AH14,0)</f>
        <v>967</v>
      </c>
      <c r="N45" s="716">
        <f t="shared" si="6"/>
        <v>-40.700000000000003</v>
      </c>
    </row>
    <row r="46" spans="1:14" x14ac:dyDescent="0.2">
      <c r="A46" s="447"/>
      <c r="B46" s="449" t="s">
        <v>214</v>
      </c>
      <c r="C46" s="95">
        <f>ROUND('2項目別時系列'!C46*付加価値率!X13,0)</f>
        <v>5688</v>
      </c>
      <c r="D46" s="95">
        <f>ROUND('2項目別時系列'!D46*付加価値率!Y13,0)</f>
        <v>5546</v>
      </c>
      <c r="E46" s="95">
        <f>ROUND('2項目別時系列'!E46*付加価値率!Z13,0)</f>
        <v>5487</v>
      </c>
      <c r="F46" s="95">
        <f>ROUND('2項目別時系列'!F46*付加価値率!AA13,0)</f>
        <v>5528</v>
      </c>
      <c r="G46" s="95">
        <f>ROUND('2項目別時系列'!G46*付加価値率!AB13,0)</f>
        <v>5836</v>
      </c>
      <c r="H46" s="95">
        <f>ROUND('2項目別時系列'!H46*付加価値率!AC13,0)</f>
        <v>6599</v>
      </c>
      <c r="I46" s="95">
        <f>ROUND('2項目別時系列'!I46*付加価値率!AD13,0)</f>
        <v>7411</v>
      </c>
      <c r="J46" s="95">
        <f>ROUND('2項目別時系列'!J46*付加価値率!AE13,0)</f>
        <v>8635</v>
      </c>
      <c r="K46" s="95">
        <f>ROUND('2項目別時系列'!K46*付加価値率!AF13,0)</f>
        <v>7478</v>
      </c>
      <c r="L46" s="95">
        <f>ROUND('2項目別時系列'!L46*付加価値率!AG13,0)</f>
        <v>8866</v>
      </c>
      <c r="M46" s="95">
        <f>ROUND('2項目別時系列'!M46*付加価値率!AH13,0)</f>
        <v>8152</v>
      </c>
      <c r="N46" s="716">
        <f t="shared" si="6"/>
        <v>-8.1</v>
      </c>
    </row>
    <row r="47" spans="1:14" x14ac:dyDescent="0.2">
      <c r="A47" s="448"/>
      <c r="B47" s="450" t="s">
        <v>215</v>
      </c>
      <c r="C47" s="97">
        <f>ROUND('2項目別時系列'!C47*付加価値率!X16,0)</f>
        <v>9680</v>
      </c>
      <c r="D47" s="97">
        <f>ROUND('2項目別時系列'!D47*付加価値率!Y16,0)</f>
        <v>9050</v>
      </c>
      <c r="E47" s="97">
        <f>ROUND('2項目別時系列'!E47*付加価値率!Z16,0)</f>
        <v>9026</v>
      </c>
      <c r="F47" s="97">
        <f>ROUND('2項目別時系列'!F47*付加価値率!AA16,0)</f>
        <v>9223</v>
      </c>
      <c r="G47" s="97">
        <f>ROUND('2項目別時系列'!G47*付加価値率!AB16,0)</f>
        <v>9266</v>
      </c>
      <c r="H47" s="97">
        <f>ROUND('2項目別時系列'!H47*付加価値率!AC16,0)</f>
        <v>10139</v>
      </c>
      <c r="I47" s="97">
        <f>ROUND('2項目別時系列'!I47*付加価値率!AD16,0)</f>
        <v>10600</v>
      </c>
      <c r="J47" s="97">
        <f>ROUND('2項目別時系列'!J47*付加価値率!AE16,0)</f>
        <v>11825</v>
      </c>
      <c r="K47" s="97">
        <f>ROUND('2項目別時系列'!K47*付加価値率!AF16,0)</f>
        <v>10959</v>
      </c>
      <c r="L47" s="97">
        <f>ROUND('2項目別時系列'!L47*付加価値率!AG16,0)</f>
        <v>12242</v>
      </c>
      <c r="M47" s="97">
        <f>ROUND('2項目別時系列'!M47*付加価値率!AH16,0)</f>
        <v>8208</v>
      </c>
      <c r="N47" s="716">
        <f t="shared" si="6"/>
        <v>-33</v>
      </c>
    </row>
    <row r="48" spans="1:14" x14ac:dyDescent="0.2">
      <c r="A48" s="447" t="s">
        <v>173</v>
      </c>
      <c r="B48" s="303" t="s">
        <v>572</v>
      </c>
      <c r="C48" s="117">
        <f>SUM(C49:C51)</f>
        <v>7462</v>
      </c>
      <c r="D48" s="117">
        <f t="shared" ref="D48:J48" si="42">SUM(D49:D51)</f>
        <v>7259</v>
      </c>
      <c r="E48" s="117">
        <f t="shared" si="42"/>
        <v>7607</v>
      </c>
      <c r="F48" s="117">
        <f t="shared" si="42"/>
        <v>7355</v>
      </c>
      <c r="G48" s="117">
        <f t="shared" si="42"/>
        <v>7129</v>
      </c>
      <c r="H48" s="117">
        <f t="shared" si="42"/>
        <v>7844</v>
      </c>
      <c r="I48" s="117">
        <f t="shared" si="42"/>
        <v>8503</v>
      </c>
      <c r="J48" s="117">
        <f t="shared" si="42"/>
        <v>8558</v>
      </c>
      <c r="K48" s="117">
        <f t="shared" ref="K48:L48" si="43">SUM(K49:K51)</f>
        <v>7898</v>
      </c>
      <c r="L48" s="117">
        <f t="shared" si="43"/>
        <v>8443</v>
      </c>
      <c r="M48" s="117">
        <f t="shared" ref="M48" si="44">SUM(M49:M51)</f>
        <v>6492</v>
      </c>
      <c r="N48" s="715">
        <f t="shared" si="6"/>
        <v>-23.1</v>
      </c>
    </row>
    <row r="49" spans="1:14" x14ac:dyDescent="0.2">
      <c r="A49" s="447"/>
      <c r="B49" s="449" t="s">
        <v>213</v>
      </c>
      <c r="C49" s="95">
        <f>ROUND('2項目別時系列'!C49*付加価値率!X14,0)</f>
        <v>488</v>
      </c>
      <c r="D49" s="95">
        <f>ROUND('2項目別時系列'!D49*付加価値率!Y14,0)</f>
        <v>451</v>
      </c>
      <c r="E49" s="95">
        <f>ROUND('2項目別時系列'!E49*付加価値率!Z14,0)</f>
        <v>617</v>
      </c>
      <c r="F49" s="95">
        <f>ROUND('2項目別時系列'!F49*付加価値率!AA14,0)</f>
        <v>512</v>
      </c>
      <c r="G49" s="95">
        <f>ROUND('2項目別時系列'!G49*付加価値率!AB14,0)</f>
        <v>553</v>
      </c>
      <c r="H49" s="95">
        <f>ROUND('2項目別時系列'!H49*付加価値率!AC14,0)</f>
        <v>535</v>
      </c>
      <c r="I49" s="95">
        <f>ROUND('2項目別時系列'!I49*付加価値率!AD14,0)</f>
        <v>520</v>
      </c>
      <c r="J49" s="95">
        <f>ROUND('2項目別時系列'!J49*付加価値率!AE14,0)</f>
        <v>531</v>
      </c>
      <c r="K49" s="95">
        <f>ROUND('2項目別時系列'!K49*付加価値率!AF14,0)</f>
        <v>468</v>
      </c>
      <c r="L49" s="95">
        <f>ROUND('2項目別時系列'!L49*付加価値率!AG14,0)</f>
        <v>599</v>
      </c>
      <c r="M49" s="95">
        <f>ROUND('2項目別時系列'!M49*付加価値率!AH14,0)</f>
        <v>370</v>
      </c>
      <c r="N49" s="716">
        <f t="shared" si="6"/>
        <v>-38.200000000000003</v>
      </c>
    </row>
    <row r="50" spans="1:14" x14ac:dyDescent="0.2">
      <c r="A50" s="447"/>
      <c r="B50" s="449" t="s">
        <v>214</v>
      </c>
      <c r="C50" s="95">
        <f>ROUND('2項目別時系列'!C50*付加価値率!X13,0)</f>
        <v>2588</v>
      </c>
      <c r="D50" s="95">
        <f>ROUND('2項目別時系列'!D50*付加価値率!Y13,0)</f>
        <v>2591</v>
      </c>
      <c r="E50" s="95">
        <f>ROUND('2項目別時系列'!E50*付加価値率!Z13,0)</f>
        <v>2619</v>
      </c>
      <c r="F50" s="95">
        <f>ROUND('2項目別時系列'!F50*付加価値率!AA13,0)</f>
        <v>2521</v>
      </c>
      <c r="G50" s="95">
        <f>ROUND('2項目別時系列'!G50*付加価値率!AB13,0)</f>
        <v>2504</v>
      </c>
      <c r="H50" s="95">
        <f>ROUND('2項目別時系列'!H50*付加価値率!AC13,0)</f>
        <v>2846</v>
      </c>
      <c r="I50" s="95">
        <f>ROUND('2項目別時系列'!I50*付加価値率!AD13,0)</f>
        <v>3255</v>
      </c>
      <c r="J50" s="95">
        <f>ROUND('2項目別時系列'!J50*付加価値率!AE13,0)</f>
        <v>3389</v>
      </c>
      <c r="K50" s="95">
        <f>ROUND('2項目別時系列'!K50*付加価値率!AF13,0)</f>
        <v>2919</v>
      </c>
      <c r="L50" s="95">
        <f>ROUND('2項目別時系列'!L50*付加価値率!AG13,0)</f>
        <v>3288</v>
      </c>
      <c r="M50" s="95">
        <f>ROUND('2項目別時系列'!M50*付加価値率!AH13,0)</f>
        <v>3074</v>
      </c>
      <c r="N50" s="716">
        <f t="shared" si="6"/>
        <v>-6.5</v>
      </c>
    </row>
    <row r="51" spans="1:14" x14ac:dyDescent="0.2">
      <c r="A51" s="448"/>
      <c r="B51" s="450" t="s">
        <v>215</v>
      </c>
      <c r="C51" s="97">
        <f>ROUND('2項目別時系列'!C51*付加価値率!X16,0)</f>
        <v>4386</v>
      </c>
      <c r="D51" s="97">
        <f>ROUND('2項目別時系列'!D51*付加価値率!Y16,0)</f>
        <v>4217</v>
      </c>
      <c r="E51" s="97">
        <f>ROUND('2項目別時系列'!E51*付加価値率!Z16,0)</f>
        <v>4371</v>
      </c>
      <c r="F51" s="97">
        <f>ROUND('2項目別時系列'!F51*付加価値率!AA16,0)</f>
        <v>4322</v>
      </c>
      <c r="G51" s="97">
        <f>ROUND('2項目別時系列'!G51*付加価値率!AB16,0)</f>
        <v>4072</v>
      </c>
      <c r="H51" s="97">
        <f>ROUND('2項目別時系列'!H51*付加価値率!AC16,0)</f>
        <v>4463</v>
      </c>
      <c r="I51" s="97">
        <f>ROUND('2項目別時系列'!I51*付加価値率!AD16,0)</f>
        <v>4728</v>
      </c>
      <c r="J51" s="97">
        <f>ROUND('2項目別時系列'!J51*付加価値率!AE16,0)</f>
        <v>4638</v>
      </c>
      <c r="K51" s="97">
        <f>ROUND('2項目別時系列'!K51*付加価値率!AF16,0)</f>
        <v>4511</v>
      </c>
      <c r="L51" s="97">
        <f>ROUND('2項目別時系列'!L51*付加価値率!AG16,0)</f>
        <v>4556</v>
      </c>
      <c r="M51" s="97">
        <f>ROUND('2項目別時系列'!M51*付加価値率!AH16,0)</f>
        <v>3048</v>
      </c>
      <c r="N51" s="717">
        <f t="shared" si="6"/>
        <v>-33.1</v>
      </c>
    </row>
    <row r="52" spans="1:14" x14ac:dyDescent="0.2">
      <c r="A52" s="447" t="s">
        <v>174</v>
      </c>
      <c r="B52" s="303" t="s">
        <v>572</v>
      </c>
      <c r="C52" s="117">
        <f>SUM(C53:C55)</f>
        <v>3843</v>
      </c>
      <c r="D52" s="117">
        <f t="shared" ref="D52:J52" si="45">SUM(D53:D55)</f>
        <v>3738</v>
      </c>
      <c r="E52" s="117">
        <f t="shared" si="45"/>
        <v>3785</v>
      </c>
      <c r="F52" s="117">
        <f t="shared" si="45"/>
        <v>3761</v>
      </c>
      <c r="G52" s="117">
        <f t="shared" si="45"/>
        <v>3369</v>
      </c>
      <c r="H52" s="117">
        <f t="shared" si="45"/>
        <v>3453</v>
      </c>
      <c r="I52" s="117">
        <f t="shared" si="45"/>
        <v>3744</v>
      </c>
      <c r="J52" s="117">
        <f t="shared" si="45"/>
        <v>3961</v>
      </c>
      <c r="K52" s="117">
        <f t="shared" ref="K52:L52" si="46">SUM(K53:K55)</f>
        <v>3871</v>
      </c>
      <c r="L52" s="117">
        <f t="shared" si="46"/>
        <v>4903</v>
      </c>
      <c r="M52" s="117">
        <f t="shared" ref="M52" si="47">SUM(M53:M55)</f>
        <v>4616</v>
      </c>
      <c r="N52" s="716">
        <f t="shared" si="6"/>
        <v>-5.9</v>
      </c>
    </row>
    <row r="53" spans="1:14" x14ac:dyDescent="0.2">
      <c r="A53" s="447"/>
      <c r="B53" s="447" t="s">
        <v>213</v>
      </c>
      <c r="C53" s="95">
        <f>ROUND('2項目別時系列'!C53*付加価値率!X14,0)</f>
        <v>345</v>
      </c>
      <c r="D53" s="95">
        <f>ROUND('2項目別時系列'!D53*付加価値率!Y14,0)</f>
        <v>327</v>
      </c>
      <c r="E53" s="95">
        <f>ROUND('2項目別時系列'!E53*付加価値率!Z14,0)</f>
        <v>409</v>
      </c>
      <c r="F53" s="95">
        <f>ROUND('2項目別時系列'!F53*付加価値率!AA14,0)</f>
        <v>275</v>
      </c>
      <c r="G53" s="95">
        <f>ROUND('2項目別時系列'!G53*付加価値率!AB14,0)</f>
        <v>258</v>
      </c>
      <c r="H53" s="95">
        <f>ROUND('2項目別時系列'!H53*付加価値率!AC14,0)</f>
        <v>249</v>
      </c>
      <c r="I53" s="95">
        <f>ROUND('2項目別時系列'!I53*付加価値率!AD14,0)</f>
        <v>220</v>
      </c>
      <c r="J53" s="95">
        <f>ROUND('2項目別時系列'!J53*付加価値率!AE14,0)</f>
        <v>237</v>
      </c>
      <c r="K53" s="95">
        <f>ROUND('2項目別時系列'!K53*付加価値率!AF14,0)</f>
        <v>275</v>
      </c>
      <c r="L53" s="95">
        <f>ROUND('2項目別時系列'!L53*付加価値率!AG14,0)</f>
        <v>442</v>
      </c>
      <c r="M53" s="95">
        <f>ROUND('2項目別時系列'!M53*付加価値率!AH14,0)</f>
        <v>337</v>
      </c>
      <c r="N53" s="716">
        <f t="shared" si="6"/>
        <v>-23.8</v>
      </c>
    </row>
    <row r="54" spans="1:14" x14ac:dyDescent="0.2">
      <c r="A54" s="447"/>
      <c r="B54" s="447" t="s">
        <v>214</v>
      </c>
      <c r="C54" s="95">
        <f>ROUND('2項目別時系列'!C54*付加価値率!X13,0)</f>
        <v>1334</v>
      </c>
      <c r="D54" s="95">
        <f>ROUND('2項目別時系列'!D54*付加価値率!Y13,0)</f>
        <v>1334</v>
      </c>
      <c r="E54" s="95">
        <f>ROUND('2項目別時系列'!E54*付加価値率!Z13,0)</f>
        <v>1293</v>
      </c>
      <c r="F54" s="95">
        <f>ROUND('2項目別時系列'!F54*付加価値率!AA13,0)</f>
        <v>1289</v>
      </c>
      <c r="G54" s="95">
        <f>ROUND('2項目別時系列'!G54*付加価値率!AB13,0)</f>
        <v>1183</v>
      </c>
      <c r="H54" s="95">
        <f>ROUND('2項目別時系列'!H54*付加価値率!AC13,0)</f>
        <v>1253</v>
      </c>
      <c r="I54" s="95">
        <f>ROUND('2項目別時系列'!I54*付加価値率!AD13,0)</f>
        <v>1431</v>
      </c>
      <c r="J54" s="95">
        <f>ROUND('2項目別時系列'!J54*付加価値率!AE13,0)</f>
        <v>1566</v>
      </c>
      <c r="K54" s="95">
        <f>ROUND('2項目別時系列'!K54*付加価値率!AF13,0)</f>
        <v>1425</v>
      </c>
      <c r="L54" s="95">
        <f>ROUND('2項目別時系列'!L54*付加価値率!AG13,0)</f>
        <v>1909</v>
      </c>
      <c r="M54" s="95">
        <f>ROUND('2項目別時系列'!M54*付加価値率!AH13,0)</f>
        <v>2188</v>
      </c>
      <c r="N54" s="716">
        <f t="shared" si="6"/>
        <v>14.6</v>
      </c>
    </row>
    <row r="55" spans="1:14" x14ac:dyDescent="0.2">
      <c r="A55" s="448"/>
      <c r="B55" s="448" t="s">
        <v>215</v>
      </c>
      <c r="C55" s="97">
        <f>ROUND('2項目別時系列'!C55*付加価値率!X16,0)</f>
        <v>2164</v>
      </c>
      <c r="D55" s="97">
        <f>ROUND('2項目別時系列'!D55*付加価値率!Y16,0)</f>
        <v>2077</v>
      </c>
      <c r="E55" s="97">
        <f>ROUND('2項目別時系列'!E55*付加価値率!Z16,0)</f>
        <v>2083</v>
      </c>
      <c r="F55" s="97">
        <f>ROUND('2項目別時系列'!F55*付加価値率!AA16,0)</f>
        <v>2197</v>
      </c>
      <c r="G55" s="97">
        <f>ROUND('2項目別時系列'!G55*付加価値率!AB16,0)</f>
        <v>1928</v>
      </c>
      <c r="H55" s="97">
        <f>ROUND('2項目別時系列'!H55*付加価値率!AC16,0)</f>
        <v>1951</v>
      </c>
      <c r="I55" s="97">
        <f>ROUND('2項目別時系列'!I55*付加価値率!AD16,0)</f>
        <v>2093</v>
      </c>
      <c r="J55" s="97">
        <f>ROUND('2項目別時系列'!J55*付加価値率!AE16,0)</f>
        <v>2158</v>
      </c>
      <c r="K55" s="97">
        <f>ROUND('2項目別時系列'!K55*付加価値率!AF16,0)</f>
        <v>2171</v>
      </c>
      <c r="L55" s="97">
        <f>ROUND('2項目別時系列'!L55*付加価値率!AG16,0)</f>
        <v>2552</v>
      </c>
      <c r="M55" s="97">
        <f>ROUND('2項目別時系列'!M55*付加価値率!AH16,0)</f>
        <v>2091</v>
      </c>
      <c r="N55" s="716">
        <f t="shared" si="6"/>
        <v>-18.100000000000001</v>
      </c>
    </row>
    <row r="56" spans="1:14" x14ac:dyDescent="0.2">
      <c r="A56" s="447" t="s">
        <v>175</v>
      </c>
      <c r="B56" s="303" t="s">
        <v>572</v>
      </c>
      <c r="C56" s="117">
        <f>SUM(C57:C59)</f>
        <v>378</v>
      </c>
      <c r="D56" s="117">
        <f t="shared" ref="D56:J56" si="48">SUM(D57:D59)</f>
        <v>311</v>
      </c>
      <c r="E56" s="117">
        <f t="shared" si="48"/>
        <v>338</v>
      </c>
      <c r="F56" s="117">
        <f t="shared" si="48"/>
        <v>341</v>
      </c>
      <c r="G56" s="117">
        <f t="shared" si="48"/>
        <v>330</v>
      </c>
      <c r="H56" s="117">
        <f t="shared" si="48"/>
        <v>353</v>
      </c>
      <c r="I56" s="117">
        <f t="shared" si="48"/>
        <v>394</v>
      </c>
      <c r="J56" s="117">
        <f t="shared" si="48"/>
        <v>393</v>
      </c>
      <c r="K56" s="117">
        <f t="shared" ref="K56:L56" si="49">SUM(K57:K59)</f>
        <v>366</v>
      </c>
      <c r="L56" s="117">
        <f t="shared" si="49"/>
        <v>376</v>
      </c>
      <c r="M56" s="117">
        <f t="shared" ref="M56" si="50">SUM(M57:M59)</f>
        <v>345</v>
      </c>
      <c r="N56" s="715">
        <f t="shared" si="6"/>
        <v>-8.1999999999999993</v>
      </c>
    </row>
    <row r="57" spans="1:14" x14ac:dyDescent="0.2">
      <c r="A57" s="447"/>
      <c r="B57" s="449" t="s">
        <v>213</v>
      </c>
      <c r="C57" s="95">
        <f>ROUND('2項目別時系列'!C57*付加価値率!X14,0)</f>
        <v>0</v>
      </c>
      <c r="D57" s="95">
        <f>ROUND('2項目別時系列'!D57*付加価値率!Y14,0)</f>
        <v>0</v>
      </c>
      <c r="E57" s="95">
        <f>ROUND('2項目別時系列'!E57*付加価値率!Z14,0)</f>
        <v>0</v>
      </c>
      <c r="F57" s="95">
        <f>ROUND('2項目別時系列'!F57*付加価値率!AA14,0)</f>
        <v>0</v>
      </c>
      <c r="G57" s="95">
        <f>ROUND('2項目別時系列'!G57*付加価値率!AB14,0)</f>
        <v>0</v>
      </c>
      <c r="H57" s="95">
        <f>ROUND('2項目別時系列'!H57*付加価値率!AC14,0)</f>
        <v>0</v>
      </c>
      <c r="I57" s="95">
        <f>ROUND('2項目別時系列'!I57*付加価値率!AD14,0)</f>
        <v>0</v>
      </c>
      <c r="J57" s="95">
        <f>ROUND('2項目別時系列'!J57*付加価値率!AE14,0)</f>
        <v>0</v>
      </c>
      <c r="K57" s="95">
        <f>ROUND('2項目別時系列'!K57*付加価値率!AF14,0)</f>
        <v>0</v>
      </c>
      <c r="L57" s="95">
        <f>ROUND('2項目別時系列'!L57*付加価値率!AG14,0)</f>
        <v>0</v>
      </c>
      <c r="M57" s="95">
        <f>ROUND('2項目別時系列'!M57*付加価値率!AH14,0)</f>
        <v>0</v>
      </c>
      <c r="N57" s="720">
        <v>0</v>
      </c>
    </row>
    <row r="58" spans="1:14" x14ac:dyDescent="0.2">
      <c r="A58" s="447"/>
      <c r="B58" s="449" t="s">
        <v>214</v>
      </c>
      <c r="C58" s="95">
        <f>ROUND('2項目別時系列'!C58*付加価値率!X13,0)</f>
        <v>130</v>
      </c>
      <c r="D58" s="95">
        <f>ROUND('2項目別時系列'!D58*付加価値率!Y13,0)</f>
        <v>110</v>
      </c>
      <c r="E58" s="95">
        <f>ROUND('2項目別時系列'!E58*付加価値率!Z13,0)</f>
        <v>118</v>
      </c>
      <c r="F58" s="95">
        <f>ROUND('2項目別時系列'!F58*付加価値率!AA13,0)</f>
        <v>117</v>
      </c>
      <c r="G58" s="95">
        <f>ROUND('2項目別時系列'!G58*付加価値率!AB13,0)</f>
        <v>116</v>
      </c>
      <c r="H58" s="95">
        <f>ROUND('2項目別時系列'!H58*付加価値率!AC13,0)</f>
        <v>127</v>
      </c>
      <c r="I58" s="95">
        <f>ROUND('2項目別時系列'!I58*付加価値率!AD13,0)</f>
        <v>148</v>
      </c>
      <c r="J58" s="95">
        <f>ROUND('2項目別時系列'!J58*付加価値率!AE13,0)</f>
        <v>151</v>
      </c>
      <c r="K58" s="95">
        <f>ROUND('2項目別時系列'!K58*付加価値率!AF13,0)</f>
        <v>130</v>
      </c>
      <c r="L58" s="95">
        <f>ROUND('2項目別時系列'!L58*付加価値率!AG13,0)</f>
        <v>140</v>
      </c>
      <c r="M58" s="95">
        <f>ROUND('2項目別時系列'!M58*付加価値率!AH13,0)</f>
        <v>151</v>
      </c>
      <c r="N58" s="716">
        <f t="shared" si="6"/>
        <v>7.9</v>
      </c>
    </row>
    <row r="59" spans="1:14" x14ac:dyDescent="0.2">
      <c r="A59" s="448"/>
      <c r="B59" s="449" t="s">
        <v>215</v>
      </c>
      <c r="C59" s="97">
        <f>ROUND('2項目別時系列'!C59*付加価値率!X16,0)</f>
        <v>248</v>
      </c>
      <c r="D59" s="97">
        <f>ROUND('2項目別時系列'!D59*付加価値率!Y16,0)</f>
        <v>201</v>
      </c>
      <c r="E59" s="97">
        <f>ROUND('2項目別時系列'!E59*付加価値率!Z16,0)</f>
        <v>220</v>
      </c>
      <c r="F59" s="97">
        <f>ROUND('2項目別時系列'!F59*付加価値率!AA16,0)</f>
        <v>224</v>
      </c>
      <c r="G59" s="97">
        <f>ROUND('2項目別時系列'!G59*付加価値率!AB16,0)</f>
        <v>214</v>
      </c>
      <c r="H59" s="97">
        <f>ROUND('2項目別時系列'!H59*付加価値率!AC16,0)</f>
        <v>226</v>
      </c>
      <c r="I59" s="97">
        <f>ROUND('2項目別時系列'!I59*付加価値率!AD16,0)</f>
        <v>246</v>
      </c>
      <c r="J59" s="97">
        <f>ROUND('2項目別時系列'!J59*付加価値率!AE16,0)</f>
        <v>242</v>
      </c>
      <c r="K59" s="97">
        <f>ROUND('2項目別時系列'!K59*付加価値率!AF16,0)</f>
        <v>236</v>
      </c>
      <c r="L59" s="97">
        <f>ROUND('2項目別時系列'!L59*付加価値率!AG16,0)</f>
        <v>236</v>
      </c>
      <c r="M59" s="97">
        <f>ROUND('2項目別時系列'!M59*付加価値率!AH16,0)</f>
        <v>194</v>
      </c>
      <c r="N59" s="717">
        <f t="shared" si="6"/>
        <v>-17.8</v>
      </c>
    </row>
    <row r="60" spans="1:14" x14ac:dyDescent="0.2">
      <c r="A60" s="447" t="s">
        <v>176</v>
      </c>
      <c r="B60" s="303" t="s">
        <v>572</v>
      </c>
      <c r="C60" s="117">
        <f>SUM(C61:C63)</f>
        <v>1366</v>
      </c>
      <c r="D60" s="117">
        <f t="shared" ref="D60:J60" si="51">SUM(D61:D63)</f>
        <v>1096</v>
      </c>
      <c r="E60" s="117">
        <f t="shared" si="51"/>
        <v>1288</v>
      </c>
      <c r="F60" s="117">
        <f t="shared" si="51"/>
        <v>1427</v>
      </c>
      <c r="G60" s="117">
        <f t="shared" si="51"/>
        <v>1216</v>
      </c>
      <c r="H60" s="117">
        <f t="shared" si="51"/>
        <v>1223</v>
      </c>
      <c r="I60" s="117">
        <f t="shared" si="51"/>
        <v>1268</v>
      </c>
      <c r="J60" s="117">
        <f t="shared" si="51"/>
        <v>1181</v>
      </c>
      <c r="K60" s="117">
        <f t="shared" ref="K60:L60" si="52">SUM(K61:K63)</f>
        <v>1084</v>
      </c>
      <c r="L60" s="117">
        <f t="shared" si="52"/>
        <v>1190</v>
      </c>
      <c r="M60" s="117">
        <f t="shared" ref="M60" si="53">SUM(M61:M63)</f>
        <v>714</v>
      </c>
      <c r="N60" s="716">
        <f t="shared" si="6"/>
        <v>-40</v>
      </c>
    </row>
    <row r="61" spans="1:14" x14ac:dyDescent="0.2">
      <c r="A61" s="447"/>
      <c r="B61" s="449" t="s">
        <v>213</v>
      </c>
      <c r="C61" s="95">
        <f>ROUND('2項目別時系列'!C61*付加価値率!X14,0)</f>
        <v>0</v>
      </c>
      <c r="D61" s="95">
        <f>ROUND('2項目別時系列'!D61*付加価値率!Y14,0)</f>
        <v>0</v>
      </c>
      <c r="E61" s="95">
        <f>ROUND('2項目別時系列'!E61*付加価値率!Z14,0)</f>
        <v>0</v>
      </c>
      <c r="F61" s="95">
        <f>ROUND('2項目別時系列'!F61*付加価値率!AA14,0)</f>
        <v>0</v>
      </c>
      <c r="G61" s="95">
        <f>ROUND('2項目別時系列'!G61*付加価値率!AB14,0)</f>
        <v>0</v>
      </c>
      <c r="H61" s="95">
        <f>ROUND('2項目別時系列'!H61*付加価値率!AC14,0)</f>
        <v>0</v>
      </c>
      <c r="I61" s="95">
        <f>ROUND('2項目別時系列'!I61*付加価値率!AD14,0)</f>
        <v>0</v>
      </c>
      <c r="J61" s="95">
        <f>ROUND('2項目別時系列'!J61*付加価値率!AE14,0)</f>
        <v>0</v>
      </c>
      <c r="K61" s="95">
        <f>ROUND('2項目別時系列'!K61*付加価値率!AF14,0)</f>
        <v>0</v>
      </c>
      <c r="L61" s="95">
        <f>ROUND('2項目別時系列'!L61*付加価値率!AG14,0)</f>
        <v>0</v>
      </c>
      <c r="M61" s="95">
        <f>ROUND('2項目別時系列'!M61*付加価値率!AH14,0)</f>
        <v>0</v>
      </c>
      <c r="N61" s="720">
        <v>0</v>
      </c>
    </row>
    <row r="62" spans="1:14" x14ac:dyDescent="0.2">
      <c r="A62" s="447"/>
      <c r="B62" s="449" t="s">
        <v>214</v>
      </c>
      <c r="C62" s="95">
        <f>ROUND('2項目別時系列'!C62*付加価値率!X13,0)</f>
        <v>469</v>
      </c>
      <c r="D62" s="95">
        <f>ROUND('2項目別時系列'!D62*付加価値率!Y13,0)</f>
        <v>387</v>
      </c>
      <c r="E62" s="95">
        <f>ROUND('2項目別時系列'!E62*付加価値率!Z13,0)</f>
        <v>450</v>
      </c>
      <c r="F62" s="95">
        <f>ROUND('2項目別時系列'!F62*付加価値率!AA13,0)</f>
        <v>489</v>
      </c>
      <c r="G62" s="95">
        <f>ROUND('2項目別時系列'!G62*付加価値率!AB13,0)</f>
        <v>427</v>
      </c>
      <c r="H62" s="95">
        <f>ROUND('2項目別時系列'!H62*付加価値率!AC13,0)</f>
        <v>440</v>
      </c>
      <c r="I62" s="95">
        <f>ROUND('2項目別時系列'!I62*付加価値率!AD13,0)</f>
        <v>476</v>
      </c>
      <c r="J62" s="95">
        <f>ROUND('2項目別時系列'!J62*付加価値率!AE13,0)</f>
        <v>453</v>
      </c>
      <c r="K62" s="95">
        <f>ROUND('2項目別時系列'!K62*付加価値率!AF13,0)</f>
        <v>385</v>
      </c>
      <c r="L62" s="95">
        <f>ROUND('2項目別時系列'!L62*付加価値率!AG13,0)</f>
        <v>443</v>
      </c>
      <c r="M62" s="95">
        <f>ROUND('2項目別時系列'!M62*付加価値率!AH13,0)</f>
        <v>313</v>
      </c>
      <c r="N62" s="716">
        <f t="shared" si="6"/>
        <v>-29.3</v>
      </c>
    </row>
    <row r="63" spans="1:14" x14ac:dyDescent="0.2">
      <c r="A63" s="448" t="s">
        <v>212</v>
      </c>
      <c r="B63" s="450" t="s">
        <v>215</v>
      </c>
      <c r="C63" s="97">
        <f>ROUND('2項目別時系列'!C63*付加価値率!X16,0)</f>
        <v>897</v>
      </c>
      <c r="D63" s="97">
        <f>ROUND('2項目別時系列'!D63*付加価値率!Y16,0)</f>
        <v>709</v>
      </c>
      <c r="E63" s="97">
        <f>ROUND('2項目別時系列'!E63*付加価値率!Z16,0)</f>
        <v>838</v>
      </c>
      <c r="F63" s="97">
        <f>ROUND('2項目別時系列'!F63*付加価値率!AA16,0)</f>
        <v>938</v>
      </c>
      <c r="G63" s="97">
        <f>ROUND('2項目別時系列'!G63*付加価値率!AB16,0)</f>
        <v>789</v>
      </c>
      <c r="H63" s="97">
        <f>ROUND('2項目別時系列'!H63*付加価値率!AC16,0)</f>
        <v>783</v>
      </c>
      <c r="I63" s="97">
        <f>ROUND('2項目別時系列'!I63*付加価値率!AD16,0)</f>
        <v>792</v>
      </c>
      <c r="J63" s="97">
        <f>ROUND('2項目別時系列'!J63*付加価値率!AE16,0)</f>
        <v>728</v>
      </c>
      <c r="K63" s="97">
        <f>ROUND('2項目別時系列'!K63*付加価値率!AF16,0)</f>
        <v>699</v>
      </c>
      <c r="L63" s="97">
        <f>ROUND('2項目別時系列'!L63*付加価値率!AG16,0)</f>
        <v>747</v>
      </c>
      <c r="M63" s="97">
        <f>ROUND('2項目別時系列'!M63*付加価値率!AH16,0)</f>
        <v>401</v>
      </c>
      <c r="N63" s="716">
        <f t="shared" si="6"/>
        <v>-46.3</v>
      </c>
    </row>
    <row r="64" spans="1:14" x14ac:dyDescent="0.2">
      <c r="A64" s="447" t="s">
        <v>177</v>
      </c>
      <c r="B64" s="303" t="s">
        <v>572</v>
      </c>
      <c r="C64" s="117">
        <f>SUM(C65:C67)</f>
        <v>4947</v>
      </c>
      <c r="D64" s="117">
        <f t="shared" ref="D64:J64" si="54">SUM(D65:D67)</f>
        <v>4932</v>
      </c>
      <c r="E64" s="117">
        <f t="shared" si="54"/>
        <v>5024</v>
      </c>
      <c r="F64" s="117">
        <f t="shared" si="54"/>
        <v>4912</v>
      </c>
      <c r="G64" s="117">
        <f t="shared" si="54"/>
        <v>4769</v>
      </c>
      <c r="H64" s="117">
        <f t="shared" si="54"/>
        <v>5723</v>
      </c>
      <c r="I64" s="117">
        <f t="shared" si="54"/>
        <v>5820</v>
      </c>
      <c r="J64" s="117">
        <f t="shared" si="54"/>
        <v>5714</v>
      </c>
      <c r="K64" s="117">
        <f t="shared" ref="K64:L64" si="55">SUM(K65:K67)</f>
        <v>5442</v>
      </c>
      <c r="L64" s="117">
        <f t="shared" si="55"/>
        <v>5529</v>
      </c>
      <c r="M64" s="117">
        <f t="shared" ref="M64" si="56">SUM(M65:M67)</f>
        <v>4017</v>
      </c>
      <c r="N64" s="715">
        <f t="shared" si="6"/>
        <v>-27.3</v>
      </c>
    </row>
    <row r="65" spans="1:14" x14ac:dyDescent="0.2">
      <c r="A65" s="447"/>
      <c r="B65" s="449" t="s">
        <v>213</v>
      </c>
      <c r="C65" s="95">
        <f>ROUND('2項目別時系列'!C65*付加価値率!X14,0)</f>
        <v>330</v>
      </c>
      <c r="D65" s="95">
        <f>ROUND('2項目別時系列'!D65*付加価値率!Y14,0)</f>
        <v>313</v>
      </c>
      <c r="E65" s="95">
        <f>ROUND('2項目別時系列'!E65*付加価値率!Z14,0)</f>
        <v>436</v>
      </c>
      <c r="F65" s="95">
        <f>ROUND('2項目別時系列'!F65*付加価値率!AA14,0)</f>
        <v>393</v>
      </c>
      <c r="G65" s="95">
        <f>ROUND('2項目別時系列'!G65*付加価値率!AB14,0)</f>
        <v>412</v>
      </c>
      <c r="H65" s="95">
        <f>ROUND('2項目別時系列'!H65*付加価値率!AC14,0)</f>
        <v>458</v>
      </c>
      <c r="I65" s="95">
        <f>ROUND('2項目別時系列'!I65*付加価値率!AD14,0)</f>
        <v>440</v>
      </c>
      <c r="J65" s="95">
        <f>ROUND('2項目別時系列'!J65*付加価値率!AE14,0)</f>
        <v>428</v>
      </c>
      <c r="K65" s="95">
        <f>ROUND('2項目別時系列'!K65*付加価値率!AF14,0)</f>
        <v>417</v>
      </c>
      <c r="L65" s="95">
        <f>ROUND('2項目別時系列'!L65*付加価値率!AG14,0)</f>
        <v>556</v>
      </c>
      <c r="M65" s="95">
        <f>ROUND('2項目別時系列'!M65*付加価値率!AH14,0)</f>
        <v>355</v>
      </c>
      <c r="N65" s="716">
        <f t="shared" si="6"/>
        <v>-36.200000000000003</v>
      </c>
    </row>
    <row r="66" spans="1:14" x14ac:dyDescent="0.2">
      <c r="A66" s="447"/>
      <c r="B66" s="449" t="s">
        <v>214</v>
      </c>
      <c r="C66" s="95">
        <f>ROUND('2項目別時系列'!C66*付加価値率!X13,0)</f>
        <v>1841</v>
      </c>
      <c r="D66" s="95">
        <f>ROUND('2項目別時系列'!D66*付加価値率!Y13,0)</f>
        <v>1848</v>
      </c>
      <c r="E66" s="95">
        <f>ROUND('2項目別時系列'!E66*付加価値率!Z13,0)</f>
        <v>1817</v>
      </c>
      <c r="F66" s="95">
        <f>ROUND('2項目別時系列'!F66*付加価値率!AA13,0)</f>
        <v>1747</v>
      </c>
      <c r="G66" s="95">
        <f>ROUND('2項目別時系列'!G66*付加価値率!AB13,0)</f>
        <v>1676</v>
      </c>
      <c r="H66" s="95">
        <f>ROUND('2項目別時系列'!H66*付加価値率!AC13,0)</f>
        <v>2072</v>
      </c>
      <c r="I66" s="95">
        <f>ROUND('2項目別時系列'!I66*付加価値率!AD13,0)</f>
        <v>2101</v>
      </c>
      <c r="J66" s="95">
        <f>ROUND('2項目別時系列'!J66*付加価値率!AE13,0)</f>
        <v>2077</v>
      </c>
      <c r="K66" s="95">
        <f>ROUND('2項目別時系列'!K66*付加価値率!AF13,0)</f>
        <v>1834</v>
      </c>
      <c r="L66" s="95">
        <f>ROUND('2項目別時系列'!L66*付加価値率!AG13,0)</f>
        <v>1835</v>
      </c>
      <c r="M66" s="95">
        <f>ROUND('2項目別時系列'!M66*付加価値率!AH13,0)</f>
        <v>1202</v>
      </c>
      <c r="N66" s="716">
        <f t="shared" si="6"/>
        <v>-34.5</v>
      </c>
    </row>
    <row r="67" spans="1:14" x14ac:dyDescent="0.2">
      <c r="A67" s="448"/>
      <c r="B67" s="450" t="s">
        <v>215</v>
      </c>
      <c r="C67" s="97">
        <f>ROUND('2項目別時系列'!C67*付加価値率!X16,0)</f>
        <v>2776</v>
      </c>
      <c r="D67" s="97">
        <f>ROUND('2項目別時系列'!D67*付加価値率!Y16,0)</f>
        <v>2771</v>
      </c>
      <c r="E67" s="97">
        <f>ROUND('2項目別時系列'!E67*付加価値率!Z16,0)</f>
        <v>2771</v>
      </c>
      <c r="F67" s="97">
        <f>ROUND('2項目別時系列'!F67*付加価値率!AA16,0)</f>
        <v>2772</v>
      </c>
      <c r="G67" s="97">
        <f>ROUND('2項目別時系列'!G67*付加価値率!AB16,0)</f>
        <v>2681</v>
      </c>
      <c r="H67" s="97">
        <f>ROUND('2項目別時系列'!H67*付加価値率!AC16,0)</f>
        <v>3193</v>
      </c>
      <c r="I67" s="97">
        <f>ROUND('2項目別時系列'!I67*付加価値率!AD16,0)</f>
        <v>3279</v>
      </c>
      <c r="J67" s="97">
        <f>ROUND('2項目別時系列'!J67*付加価値率!AE16,0)</f>
        <v>3209</v>
      </c>
      <c r="K67" s="97">
        <f>ROUND('2項目別時系列'!K67*付加価値率!AF16,0)</f>
        <v>3191</v>
      </c>
      <c r="L67" s="97">
        <f>ROUND('2項目別時系列'!L67*付加価値率!AG16,0)</f>
        <v>3138</v>
      </c>
      <c r="M67" s="97">
        <f>ROUND('2項目別時系列'!M67*付加価値率!AH16,0)</f>
        <v>2460</v>
      </c>
      <c r="N67" s="717">
        <f t="shared" si="6"/>
        <v>-21.6</v>
      </c>
    </row>
    <row r="68" spans="1:14" x14ac:dyDescent="0.2">
      <c r="A68" s="447" t="s">
        <v>178</v>
      </c>
      <c r="B68" s="246" t="s">
        <v>307</v>
      </c>
      <c r="C68" s="117">
        <f>SUM(C69:C71)</f>
        <v>18934</v>
      </c>
      <c r="D68" s="117">
        <f t="shared" ref="D68:J68" si="57">SUM(D69:D71)</f>
        <v>18246</v>
      </c>
      <c r="E68" s="117">
        <f t="shared" si="57"/>
        <v>19339</v>
      </c>
      <c r="F68" s="117">
        <f t="shared" si="57"/>
        <v>19783</v>
      </c>
      <c r="G68" s="117">
        <f t="shared" si="57"/>
        <v>17971</v>
      </c>
      <c r="H68" s="117">
        <f t="shared" si="57"/>
        <v>18267</v>
      </c>
      <c r="I68" s="117">
        <f t="shared" si="57"/>
        <v>18387</v>
      </c>
      <c r="J68" s="117">
        <f t="shared" si="57"/>
        <v>21204</v>
      </c>
      <c r="K68" s="117">
        <f t="shared" ref="K68:L68" si="58">SUM(K69:K71)</f>
        <v>19254</v>
      </c>
      <c r="L68" s="117">
        <f t="shared" si="58"/>
        <v>19369</v>
      </c>
      <c r="M68" s="117">
        <f t="shared" ref="M68" si="59">SUM(M69:M71)</f>
        <v>15733</v>
      </c>
      <c r="N68" s="716">
        <f t="shared" si="6"/>
        <v>-18.8</v>
      </c>
    </row>
    <row r="69" spans="1:14" x14ac:dyDescent="0.2">
      <c r="A69" s="447"/>
      <c r="B69" s="449" t="s">
        <v>213</v>
      </c>
      <c r="C69" s="95">
        <f>ROUND('2項目別時系列'!C69*付加価値率!X14,0)</f>
        <v>472</v>
      </c>
      <c r="D69" s="95">
        <f>ROUND('2項目別時系列'!D69*付加価値率!Y14,0)</f>
        <v>404</v>
      </c>
      <c r="E69" s="95">
        <f>ROUND('2項目別時系列'!E69*付加価値率!Z14,0)</f>
        <v>452</v>
      </c>
      <c r="F69" s="95">
        <f>ROUND('2項目別時系列'!F69*付加価値率!AA14,0)</f>
        <v>463</v>
      </c>
      <c r="G69" s="95">
        <f>ROUND('2項目別時系列'!G69*付加価値率!AB14,0)</f>
        <v>537</v>
      </c>
      <c r="H69" s="95">
        <f>ROUND('2項目別時系列'!H69*付加価値率!AC14,0)</f>
        <v>455</v>
      </c>
      <c r="I69" s="95">
        <f>ROUND('2項目別時系列'!I69*付加価値率!AD14,0)</f>
        <v>368</v>
      </c>
      <c r="J69" s="95">
        <f>ROUND('2項目別時系列'!J69*付加価値率!AE14,0)</f>
        <v>876</v>
      </c>
      <c r="K69" s="95">
        <f>ROUND('2項目別時系列'!K69*付加価値率!AF14,0)</f>
        <v>756</v>
      </c>
      <c r="L69" s="95">
        <f>ROUND('2項目別時系列'!L69*付加価値率!AG14,0)</f>
        <v>1172</v>
      </c>
      <c r="M69" s="95">
        <f>ROUND('2項目別時系列'!M69*付加価値率!AH14,0)</f>
        <v>818</v>
      </c>
      <c r="N69" s="716">
        <f t="shared" ref="N69:N132" si="60">ROUND((M69-L69)/L69*100,1)</f>
        <v>-30.2</v>
      </c>
    </row>
    <row r="70" spans="1:14" x14ac:dyDescent="0.2">
      <c r="A70" s="447"/>
      <c r="B70" s="449" t="s">
        <v>214</v>
      </c>
      <c r="C70" s="95">
        <f>ROUND('2項目別時系列'!C70*付加価値率!X13,0)</f>
        <v>6865</v>
      </c>
      <c r="D70" s="95">
        <f>ROUND('2項目別時系列'!D70*付加価値率!Y13,0)</f>
        <v>6660</v>
      </c>
      <c r="E70" s="95">
        <f>ROUND('2項目別時系列'!E70*付加価値率!Z13,0)</f>
        <v>7014</v>
      </c>
      <c r="F70" s="95">
        <f>ROUND('2項目別時系列'!F70*付加価値率!AA13,0)</f>
        <v>6952</v>
      </c>
      <c r="G70" s="95">
        <f>ROUND('2項目別時系列'!G70*付加価値率!AB13,0)</f>
        <v>6250</v>
      </c>
      <c r="H70" s="95">
        <f>ROUND('2項目別時系列'!H70*付加価値率!AC13,0)</f>
        <v>6488</v>
      </c>
      <c r="I70" s="95">
        <f>ROUND('2項目別時系列'!I70*付加価値率!AD13,0)</f>
        <v>6436</v>
      </c>
      <c r="J70" s="95">
        <f>ROUND('2項目別時系列'!J70*付加価値率!AE13,0)</f>
        <v>7489</v>
      </c>
      <c r="K70" s="95">
        <f>ROUND('2項目別時系列'!K70*付加価値率!AF13,0)</f>
        <v>6183</v>
      </c>
      <c r="L70" s="95">
        <f>ROUND('2項目別時系列'!L70*付加価値率!AG13,0)</f>
        <v>6196</v>
      </c>
      <c r="M70" s="95">
        <f>ROUND('2項目別時系列'!M70*付加価値率!AH13,0)</f>
        <v>4520</v>
      </c>
      <c r="N70" s="716">
        <f t="shared" si="60"/>
        <v>-27</v>
      </c>
    </row>
    <row r="71" spans="1:14" x14ac:dyDescent="0.2">
      <c r="A71" s="448"/>
      <c r="B71" s="450" t="s">
        <v>215</v>
      </c>
      <c r="C71" s="97">
        <f>ROUND('2項目別時系列'!C71*付加価値率!X16,0)</f>
        <v>11597</v>
      </c>
      <c r="D71" s="97">
        <f>ROUND('2項目別時系列'!D71*付加価値率!Y16,0)</f>
        <v>11182</v>
      </c>
      <c r="E71" s="97">
        <f>ROUND('2項目別時系列'!E71*付加価値率!Z16,0)</f>
        <v>11873</v>
      </c>
      <c r="F71" s="97">
        <f>ROUND('2項目別時系列'!F71*付加価値率!AA16,0)</f>
        <v>12368</v>
      </c>
      <c r="G71" s="97">
        <f>ROUND('2項目別時系列'!G71*付加価値率!AB16,0)</f>
        <v>11184</v>
      </c>
      <c r="H71" s="97">
        <f>ROUND('2項目別時系列'!H71*付加価値率!AC16,0)</f>
        <v>11324</v>
      </c>
      <c r="I71" s="97">
        <f>ROUND('2項目別時系列'!I71*付加価値率!AD16,0)</f>
        <v>11583</v>
      </c>
      <c r="J71" s="97">
        <f>ROUND('2項目別時系列'!J71*付加価値率!AE16,0)</f>
        <v>12839</v>
      </c>
      <c r="K71" s="97">
        <f>ROUND('2項目別時系列'!K71*付加価値率!AF16,0)</f>
        <v>12315</v>
      </c>
      <c r="L71" s="97">
        <f>ROUND('2項目別時系列'!L71*付加価値率!AG16,0)</f>
        <v>12001</v>
      </c>
      <c r="M71" s="97">
        <f>ROUND('2項目別時系列'!M71*付加価値率!AH16,0)</f>
        <v>10395</v>
      </c>
      <c r="N71" s="716">
        <f t="shared" si="60"/>
        <v>-13.4</v>
      </c>
    </row>
    <row r="72" spans="1:14" x14ac:dyDescent="0.2">
      <c r="A72" s="447" t="s">
        <v>179</v>
      </c>
      <c r="B72" s="303" t="s">
        <v>572</v>
      </c>
      <c r="C72" s="117">
        <f>SUM(C73:C75)</f>
        <v>7952</v>
      </c>
      <c r="D72" s="117">
        <f t="shared" ref="D72:J72" si="61">SUM(D73:D75)</f>
        <v>7564</v>
      </c>
      <c r="E72" s="117">
        <f t="shared" si="61"/>
        <v>7459</v>
      </c>
      <c r="F72" s="117">
        <f t="shared" si="61"/>
        <v>7835</v>
      </c>
      <c r="G72" s="117">
        <f t="shared" si="61"/>
        <v>8607</v>
      </c>
      <c r="H72" s="117">
        <f t="shared" si="61"/>
        <v>9924</v>
      </c>
      <c r="I72" s="117">
        <f t="shared" si="61"/>
        <v>9715</v>
      </c>
      <c r="J72" s="117">
        <f t="shared" si="61"/>
        <v>9246</v>
      </c>
      <c r="K72" s="117">
        <f t="shared" ref="K72:L72" si="62">SUM(K73:K75)</f>
        <v>8783</v>
      </c>
      <c r="L72" s="117">
        <f t="shared" si="62"/>
        <v>7537</v>
      </c>
      <c r="M72" s="117">
        <f t="shared" ref="M72" si="63">SUM(M73:M75)</f>
        <v>6676</v>
      </c>
      <c r="N72" s="715">
        <f t="shared" si="60"/>
        <v>-11.4</v>
      </c>
    </row>
    <row r="73" spans="1:14" x14ac:dyDescent="0.2">
      <c r="A73" s="447"/>
      <c r="B73" s="447" t="s">
        <v>213</v>
      </c>
      <c r="C73" s="95">
        <f>ROUND('2項目別時系列'!C73*付加価値率!X14,0)</f>
        <v>38</v>
      </c>
      <c r="D73" s="95">
        <f>ROUND('2項目別時系列'!D73*付加価値率!Y14,0)</f>
        <v>36</v>
      </c>
      <c r="E73" s="95">
        <f>ROUND('2項目別時系列'!E73*付加価値率!Z14,0)</f>
        <v>59</v>
      </c>
      <c r="F73" s="95">
        <f>ROUND('2項目別時系列'!F73*付加価値率!AA14,0)</f>
        <v>53</v>
      </c>
      <c r="G73" s="95">
        <f>ROUND('2項目別時系列'!G73*付加価値率!AB14,0)</f>
        <v>291</v>
      </c>
      <c r="H73" s="95">
        <f>ROUND('2項目別時系列'!H73*付加価値率!AC14,0)</f>
        <v>591</v>
      </c>
      <c r="I73" s="95">
        <f>ROUND('2項目別時系列'!I73*付加価値率!AD14,0)</f>
        <v>429</v>
      </c>
      <c r="J73" s="95">
        <f>ROUND('2項目別時系列'!J73*付加価値率!AE14,0)</f>
        <v>436</v>
      </c>
      <c r="K73" s="95">
        <f>ROUND('2項目別時系列'!K73*付加価値率!AF14,0)</f>
        <v>429</v>
      </c>
      <c r="L73" s="95">
        <f>ROUND('2項目別時系列'!L73*付加価値率!AG14,0)</f>
        <v>527</v>
      </c>
      <c r="M73" s="95">
        <f>ROUND('2項目別時系列'!M73*付加価値率!AH14,0)</f>
        <v>385</v>
      </c>
      <c r="N73" s="716">
        <f t="shared" si="60"/>
        <v>-26.9</v>
      </c>
    </row>
    <row r="74" spans="1:14" x14ac:dyDescent="0.2">
      <c r="A74" s="447"/>
      <c r="B74" s="447" t="s">
        <v>214</v>
      </c>
      <c r="C74" s="95">
        <f>ROUND('2項目別時系列'!C74*付加価値率!X13,0)</f>
        <v>2878</v>
      </c>
      <c r="D74" s="95">
        <f>ROUND('2項目別時系列'!D74*付加価値率!Y13,0)</f>
        <v>2746</v>
      </c>
      <c r="E74" s="95">
        <f>ROUND('2項目別時系列'!E74*付加価値率!Z13,0)</f>
        <v>2700</v>
      </c>
      <c r="F74" s="95">
        <f>ROUND('2項目別時系列'!F74*付加価値率!AA13,0)</f>
        <v>2746</v>
      </c>
      <c r="G74" s="95">
        <f>ROUND('2項目別時系列'!G74*付加価値率!AB13,0)</f>
        <v>2983</v>
      </c>
      <c r="H74" s="95">
        <f>ROUND('2項目別時系列'!H74*付加価値率!AC13,0)</f>
        <v>3510</v>
      </c>
      <c r="I74" s="95">
        <f>ROUND('2項目別時系列'!I74*付加価値率!AD13,0)</f>
        <v>3397</v>
      </c>
      <c r="J74" s="95">
        <f>ROUND('2項目別時系列'!J74*付加価値率!AE13,0)</f>
        <v>3255</v>
      </c>
      <c r="K74" s="95">
        <f>ROUND('2項目別時系列'!K74*付加価値率!AF13,0)</f>
        <v>2824</v>
      </c>
      <c r="L74" s="95">
        <f>ROUND('2項目別時系列'!L74*付加価値率!AG13,0)</f>
        <v>2419</v>
      </c>
      <c r="M74" s="95">
        <f>ROUND('2項目別時系列'!M74*付加価値率!AH13,0)</f>
        <v>1923</v>
      </c>
      <c r="N74" s="716">
        <f t="shared" si="60"/>
        <v>-20.5</v>
      </c>
    </row>
    <row r="75" spans="1:14" x14ac:dyDescent="0.2">
      <c r="A75" s="448"/>
      <c r="B75" s="448" t="s">
        <v>215</v>
      </c>
      <c r="C75" s="97">
        <f>ROUND('2項目別時系列'!C75*付加価値率!X16,0)</f>
        <v>5036</v>
      </c>
      <c r="D75" s="97">
        <f>ROUND('2項目別時系列'!D75*付加価値率!Y16,0)</f>
        <v>4782</v>
      </c>
      <c r="E75" s="97">
        <f>ROUND('2項目別時系列'!E75*付加価値率!Z16,0)</f>
        <v>4700</v>
      </c>
      <c r="F75" s="97">
        <f>ROUND('2項目別時系列'!F75*付加価値率!AA16,0)</f>
        <v>5036</v>
      </c>
      <c r="G75" s="97">
        <f>ROUND('2項目別時系列'!G75*付加価値率!AB16,0)</f>
        <v>5333</v>
      </c>
      <c r="H75" s="97">
        <f>ROUND('2項目別時系列'!H75*付加価値率!AC16,0)</f>
        <v>5823</v>
      </c>
      <c r="I75" s="97">
        <f>ROUND('2項目別時系列'!I75*付加価値率!AD16,0)</f>
        <v>5889</v>
      </c>
      <c r="J75" s="97">
        <f>ROUND('2項目別時系列'!J75*付加価値率!AE16,0)</f>
        <v>5555</v>
      </c>
      <c r="K75" s="97">
        <f>ROUND('2項目別時系列'!K75*付加価値率!AF16,0)</f>
        <v>5530</v>
      </c>
      <c r="L75" s="97">
        <f>ROUND('2項目別時系列'!L75*付加価値率!AG16,0)</f>
        <v>4591</v>
      </c>
      <c r="M75" s="97">
        <f>ROUND('2項目別時系列'!M75*付加価値率!AH16,0)</f>
        <v>4368</v>
      </c>
      <c r="N75" s="717">
        <f t="shared" si="60"/>
        <v>-4.9000000000000004</v>
      </c>
    </row>
    <row r="76" spans="1:14" x14ac:dyDescent="0.2">
      <c r="A76" s="447" t="s">
        <v>180</v>
      </c>
      <c r="B76" s="303" t="s">
        <v>572</v>
      </c>
      <c r="C76" s="117">
        <f>SUM(C77:C79)</f>
        <v>7008</v>
      </c>
      <c r="D76" s="117">
        <f t="shared" ref="D76:J76" si="64">SUM(D77:D79)</f>
        <v>6656</v>
      </c>
      <c r="E76" s="117">
        <f t="shared" si="64"/>
        <v>6917</v>
      </c>
      <c r="F76" s="117">
        <f t="shared" si="64"/>
        <v>7007</v>
      </c>
      <c r="G76" s="117">
        <f t="shared" si="64"/>
        <v>7344</v>
      </c>
      <c r="H76" s="117">
        <f t="shared" si="64"/>
        <v>7460</v>
      </c>
      <c r="I76" s="117">
        <f t="shared" si="64"/>
        <v>7509</v>
      </c>
      <c r="J76" s="117">
        <f t="shared" si="64"/>
        <v>7543</v>
      </c>
      <c r="K76" s="117">
        <f t="shared" ref="K76:L76" si="65">SUM(K77:K79)</f>
        <v>7370</v>
      </c>
      <c r="L76" s="117">
        <f t="shared" si="65"/>
        <v>11255</v>
      </c>
      <c r="M76" s="117">
        <f t="shared" ref="M76" si="66">SUM(M77:M79)</f>
        <v>5822</v>
      </c>
      <c r="N76" s="716">
        <f t="shared" si="60"/>
        <v>-48.3</v>
      </c>
    </row>
    <row r="77" spans="1:14" x14ac:dyDescent="0.2">
      <c r="A77" s="447"/>
      <c r="B77" s="449" t="s">
        <v>213</v>
      </c>
      <c r="C77" s="95">
        <f>ROUND('2項目別時系列'!C77*付加価値率!X14,0)</f>
        <v>194</v>
      </c>
      <c r="D77" s="95">
        <f>ROUND('2項目別時系列'!D77*付加価値率!Y14,0)</f>
        <v>177</v>
      </c>
      <c r="E77" s="95">
        <f>ROUND('2項目別時系列'!E77*付加価値率!Z14,0)</f>
        <v>211</v>
      </c>
      <c r="F77" s="95">
        <f>ROUND('2項目別時系列'!F77*付加価値率!AA14,0)</f>
        <v>205</v>
      </c>
      <c r="G77" s="95">
        <f>ROUND('2項目別時系列'!G77*付加価値率!AB14,0)</f>
        <v>225</v>
      </c>
      <c r="H77" s="95">
        <f>ROUND('2項目別時系列'!H77*付加価値率!AC14,0)</f>
        <v>208</v>
      </c>
      <c r="I77" s="95">
        <f>ROUND('2項目別時系列'!I77*付加価値率!AD14,0)</f>
        <v>194</v>
      </c>
      <c r="J77" s="95">
        <f>ROUND('2項目別時系列'!J77*付加価値率!AE14,0)</f>
        <v>144</v>
      </c>
      <c r="K77" s="95">
        <f>ROUND('2項目別時系列'!K77*付加価値率!AF14,0)</f>
        <v>198</v>
      </c>
      <c r="L77" s="95">
        <f>ROUND('2項目別時系列'!L77*付加価値率!AG14,0)</f>
        <v>629</v>
      </c>
      <c r="M77" s="95">
        <f>ROUND('2項目別時系列'!M77*付加価値率!AH14,0)</f>
        <v>433</v>
      </c>
      <c r="N77" s="716">
        <f t="shared" si="60"/>
        <v>-31.2</v>
      </c>
    </row>
    <row r="78" spans="1:14" x14ac:dyDescent="0.2">
      <c r="A78" s="447"/>
      <c r="B78" s="449" t="s">
        <v>214</v>
      </c>
      <c r="C78" s="95">
        <f>ROUND('2項目別時系列'!C82*付加価値率!X13,0)</f>
        <v>4954</v>
      </c>
      <c r="D78" s="95">
        <f>ROUND('2項目別時系列'!D82*付加価値率!Y13,0)</f>
        <v>4718</v>
      </c>
      <c r="E78" s="95">
        <f>ROUND('2項目別時系列'!E82*付加価値率!Z13,0)</f>
        <v>4818</v>
      </c>
      <c r="F78" s="95">
        <f>ROUND('2項目別時系列'!F82*付加価値率!AA13,0)</f>
        <v>4738</v>
      </c>
      <c r="G78" s="95">
        <f>ROUND('2項目別時系列'!G82*付加価値率!AB13,0)</f>
        <v>5128</v>
      </c>
      <c r="H78" s="95">
        <f>ROUND('2項目別時系列'!H82*付加価値率!AC13,0)</f>
        <v>5117</v>
      </c>
      <c r="I78" s="95">
        <f>ROUND('2項目別時系列'!I82*付加価値率!AD13,0)</f>
        <v>5205</v>
      </c>
      <c r="J78" s="95">
        <f>ROUND('2項目別時系列'!J82*付加価値率!AE13,0)</f>
        <v>5347</v>
      </c>
      <c r="K78" s="95">
        <f>ROUND('2項目別時系列'!K82*付加価値率!AF13,0)</f>
        <v>4892</v>
      </c>
      <c r="L78" s="95">
        <f>ROUND('2項目別時系列'!L82*付加価値率!AG13,0)</f>
        <v>4488</v>
      </c>
      <c r="M78" s="95">
        <f>ROUND('2項目別時系列'!M82*付加価値率!AH13,0)</f>
        <v>2930</v>
      </c>
      <c r="N78" s="716">
        <f t="shared" si="60"/>
        <v>-34.700000000000003</v>
      </c>
    </row>
    <row r="79" spans="1:14" x14ac:dyDescent="0.2">
      <c r="A79" s="448"/>
      <c r="B79" s="449" t="s">
        <v>215</v>
      </c>
      <c r="C79" s="97">
        <f>ROUND('2項目別時系列'!C79*付加価値率!X16,0)</f>
        <v>1860</v>
      </c>
      <c r="D79" s="97">
        <f>ROUND('2項目別時系列'!D79*付加価値率!Y16,0)</f>
        <v>1761</v>
      </c>
      <c r="E79" s="97">
        <f>ROUND('2項目別時系列'!E79*付加価値率!Z16,0)</f>
        <v>1888</v>
      </c>
      <c r="F79" s="97">
        <f>ROUND('2項目別時系列'!F79*付加価値率!AA16,0)</f>
        <v>2064</v>
      </c>
      <c r="G79" s="97">
        <f>ROUND('2項目別時系列'!G79*付加価値率!AB16,0)</f>
        <v>1991</v>
      </c>
      <c r="H79" s="97">
        <f>ROUND('2項目別時系列'!H79*付加価値率!AC16,0)</f>
        <v>2135</v>
      </c>
      <c r="I79" s="97">
        <f>ROUND('2項目別時系列'!I79*付加価値率!AD16,0)</f>
        <v>2110</v>
      </c>
      <c r="J79" s="97">
        <f>ROUND('2項目別時系列'!J79*付加価値率!AE16,0)</f>
        <v>2052</v>
      </c>
      <c r="K79" s="97">
        <f>ROUND('2項目別時系列'!K79*付加価値率!AF16,0)</f>
        <v>2280</v>
      </c>
      <c r="L79" s="97">
        <f>ROUND('2項目別時系列'!L79*付加価値率!AG16,0)</f>
        <v>6138</v>
      </c>
      <c r="M79" s="97">
        <f>ROUND('2項目別時系列'!M79*付加価値率!AH16,0)</f>
        <v>2459</v>
      </c>
      <c r="N79" s="716">
        <f t="shared" si="60"/>
        <v>-59.9</v>
      </c>
    </row>
    <row r="80" spans="1:14" x14ac:dyDescent="0.2">
      <c r="A80" s="447" t="s">
        <v>181</v>
      </c>
      <c r="B80" s="303" t="s">
        <v>572</v>
      </c>
      <c r="C80" s="117">
        <f>SUM(C81:C83)</f>
        <v>13606</v>
      </c>
      <c r="D80" s="117">
        <f t="shared" ref="D80:J80" si="67">SUM(D81:D83)</f>
        <v>12817</v>
      </c>
      <c r="E80" s="117">
        <f t="shared" si="67"/>
        <v>13437</v>
      </c>
      <c r="F80" s="117">
        <f t="shared" si="67"/>
        <v>13477</v>
      </c>
      <c r="G80" s="117">
        <f t="shared" si="67"/>
        <v>14792</v>
      </c>
      <c r="H80" s="117">
        <f t="shared" si="67"/>
        <v>14452</v>
      </c>
      <c r="I80" s="117">
        <f t="shared" si="67"/>
        <v>14750</v>
      </c>
      <c r="J80" s="117">
        <f t="shared" si="67"/>
        <v>15016</v>
      </c>
      <c r="K80" s="117">
        <f t="shared" ref="K80:L80" si="68">SUM(K81:K83)</f>
        <v>14935</v>
      </c>
      <c r="L80" s="117">
        <f t="shared" si="68"/>
        <v>13914</v>
      </c>
      <c r="M80" s="117">
        <f t="shared" ref="M80" si="69">SUM(M81:M83)</f>
        <v>10266</v>
      </c>
      <c r="N80" s="715">
        <f t="shared" si="60"/>
        <v>-26.2</v>
      </c>
    </row>
    <row r="81" spans="1:14" x14ac:dyDescent="0.2">
      <c r="A81" s="447"/>
      <c r="B81" s="449" t="s">
        <v>213</v>
      </c>
      <c r="C81" s="95">
        <f>ROUND('2項目別時系列'!C81*付加価値率!X14,0)</f>
        <v>1208</v>
      </c>
      <c r="D81" s="95">
        <f>ROUND('2項目別時系列'!D81*付加価値率!Y14,0)</f>
        <v>1020</v>
      </c>
      <c r="E81" s="95">
        <f>ROUND('2項目別時系列'!E81*付加価値率!Z14,0)</f>
        <v>1233</v>
      </c>
      <c r="F81" s="95">
        <f>ROUND('2項目別時系列'!F81*付加価値率!AA14,0)</f>
        <v>1163</v>
      </c>
      <c r="G81" s="95">
        <f>ROUND('2項目別時系列'!G81*付加価値率!AB14,0)</f>
        <v>1396</v>
      </c>
      <c r="H81" s="95">
        <f>ROUND('2項目別時系列'!H81*付加価値率!AC14,0)</f>
        <v>971</v>
      </c>
      <c r="I81" s="95">
        <f>ROUND('2項目別時系列'!I81*付加価値率!AD14,0)</f>
        <v>1142</v>
      </c>
      <c r="J81" s="95">
        <f>ROUND('2項目別時系列'!J81*付加価値率!AE14,0)</f>
        <v>1132</v>
      </c>
      <c r="K81" s="95">
        <f>ROUND('2項目別時系列'!K81*付加価値率!AF14,0)</f>
        <v>1100</v>
      </c>
      <c r="L81" s="95">
        <f>ROUND('2項目別時系列'!L81*付加価値率!AG14,0)</f>
        <v>1254</v>
      </c>
      <c r="M81" s="95">
        <f>ROUND('2項目別時系列'!M81*付加価値率!AH14,0)</f>
        <v>419</v>
      </c>
      <c r="N81" s="716">
        <f t="shared" si="60"/>
        <v>-66.599999999999994</v>
      </c>
    </row>
    <row r="82" spans="1:14" x14ac:dyDescent="0.2">
      <c r="A82" s="447"/>
      <c r="B82" s="449" t="s">
        <v>214</v>
      </c>
      <c r="C82" s="95">
        <f>ROUND('2項目別時系列'!C82*付加価値率!X13,0)</f>
        <v>4954</v>
      </c>
      <c r="D82" s="95">
        <f>ROUND('2項目別時系列'!D82*付加価値率!Y13,0)</f>
        <v>4718</v>
      </c>
      <c r="E82" s="95">
        <f>ROUND('2項目別時系列'!E82*付加価値率!Z13,0)</f>
        <v>4818</v>
      </c>
      <c r="F82" s="95">
        <f>ROUND('2項目別時系列'!F82*付加価値率!AA13,0)</f>
        <v>4738</v>
      </c>
      <c r="G82" s="95">
        <f>ROUND('2項目別時系列'!G82*付加価値率!AB13,0)</f>
        <v>5128</v>
      </c>
      <c r="H82" s="95">
        <f>ROUND('2項目別時系列'!H82*付加価値率!AC13,0)</f>
        <v>5117</v>
      </c>
      <c r="I82" s="95">
        <f>ROUND('2項目別時系列'!I82*付加価値率!AD13,0)</f>
        <v>5205</v>
      </c>
      <c r="J82" s="95">
        <f>ROUND('2項目別時系列'!J82*付加価値率!AE13,0)</f>
        <v>5347</v>
      </c>
      <c r="K82" s="95">
        <f>ROUND('2項目別時系列'!K82*付加価値率!AF13,0)</f>
        <v>4892</v>
      </c>
      <c r="L82" s="95">
        <f>ROUND('2項目別時系列'!L82*付加価値率!AG13,0)</f>
        <v>4488</v>
      </c>
      <c r="M82" s="95">
        <f>ROUND('2項目別時系列'!M82*付加価値率!AH13,0)</f>
        <v>2930</v>
      </c>
      <c r="N82" s="716">
        <f t="shared" si="60"/>
        <v>-34.700000000000003</v>
      </c>
    </row>
    <row r="83" spans="1:14" x14ac:dyDescent="0.2">
      <c r="A83" s="448"/>
      <c r="B83" s="450" t="s">
        <v>215</v>
      </c>
      <c r="C83" s="97">
        <f>ROUND('2項目別時系列'!C83*付加価値率!X16,0)</f>
        <v>7444</v>
      </c>
      <c r="D83" s="97">
        <f>ROUND('2項目別時系列'!D83*付加価値率!Y16,0)</f>
        <v>7079</v>
      </c>
      <c r="E83" s="97">
        <f>ROUND('2項目別時系列'!E83*付加価値率!Z16,0)</f>
        <v>7386</v>
      </c>
      <c r="F83" s="97">
        <f>ROUND('2項目別時系列'!F83*付加価値率!AA16,0)</f>
        <v>7576</v>
      </c>
      <c r="G83" s="97">
        <f>ROUND('2項目別時系列'!G83*付加価値率!AB16,0)</f>
        <v>8268</v>
      </c>
      <c r="H83" s="97">
        <f>ROUND('2項目別時系列'!H83*付加価値率!AC16,0)</f>
        <v>8364</v>
      </c>
      <c r="I83" s="97">
        <f>ROUND('2項目別時系列'!I83*付加価値率!AD16,0)</f>
        <v>8403</v>
      </c>
      <c r="J83" s="97">
        <f>ROUND('2項目別時系列'!J83*付加価値率!AE16,0)</f>
        <v>8537</v>
      </c>
      <c r="K83" s="97">
        <f>ROUND('2項目別時系列'!K83*付加価値率!AF16,0)</f>
        <v>8943</v>
      </c>
      <c r="L83" s="97">
        <f>ROUND('2項目別時系列'!L83*付加価値率!AG16,0)</f>
        <v>8172</v>
      </c>
      <c r="M83" s="97">
        <f>ROUND('2項目別時系列'!M83*付加価値率!AH16,0)</f>
        <v>6917</v>
      </c>
      <c r="N83" s="717">
        <f t="shared" si="60"/>
        <v>-15.4</v>
      </c>
    </row>
    <row r="84" spans="1:14" x14ac:dyDescent="0.2">
      <c r="A84" s="447" t="s">
        <v>182</v>
      </c>
      <c r="B84" s="303" t="s">
        <v>572</v>
      </c>
      <c r="C84" s="117">
        <f>SUM(C85:C87)</f>
        <v>3257</v>
      </c>
      <c r="D84" s="117">
        <f t="shared" ref="D84:J84" si="70">SUM(D85:D87)</f>
        <v>3120</v>
      </c>
      <c r="E84" s="117">
        <f t="shared" si="70"/>
        <v>3856</v>
      </c>
      <c r="F84" s="117">
        <f t="shared" si="70"/>
        <v>4252</v>
      </c>
      <c r="G84" s="117">
        <f t="shared" si="70"/>
        <v>4498</v>
      </c>
      <c r="H84" s="117">
        <f t="shared" si="70"/>
        <v>4578</v>
      </c>
      <c r="I84" s="117">
        <f t="shared" si="70"/>
        <v>4604</v>
      </c>
      <c r="J84" s="117">
        <f t="shared" si="70"/>
        <v>4394</v>
      </c>
      <c r="K84" s="117">
        <f t="shared" ref="K84:L84" si="71">SUM(K85:K87)</f>
        <v>3940</v>
      </c>
      <c r="L84" s="117">
        <f t="shared" si="71"/>
        <v>3638</v>
      </c>
      <c r="M84" s="117">
        <f t="shared" ref="M84" si="72">SUM(M85:M87)</f>
        <v>3115</v>
      </c>
      <c r="N84" s="716">
        <f t="shared" si="60"/>
        <v>-14.4</v>
      </c>
    </row>
    <row r="85" spans="1:14" x14ac:dyDescent="0.2">
      <c r="A85" s="447"/>
      <c r="B85" s="449" t="s">
        <v>213</v>
      </c>
      <c r="C85" s="95">
        <f>ROUND('2項目別時系列'!C85*付加価値率!X14,0)</f>
        <v>225</v>
      </c>
      <c r="D85" s="95">
        <f>ROUND('2項目別時系列'!D85*付加価値率!Y14,0)</f>
        <v>195</v>
      </c>
      <c r="E85" s="95">
        <f>ROUND('2項目別時系列'!E85*付加価値率!Z14,0)</f>
        <v>240</v>
      </c>
      <c r="F85" s="95">
        <f>ROUND('2項目別時系列'!F85*付加価値率!AA14,0)</f>
        <v>239</v>
      </c>
      <c r="G85" s="95">
        <f>ROUND('2項目別時系列'!G85*付加価値率!AB14,0)</f>
        <v>267</v>
      </c>
      <c r="H85" s="95">
        <f>ROUND('2項目別時系列'!H85*付加価値率!AC14,0)</f>
        <v>215</v>
      </c>
      <c r="I85" s="95">
        <f>ROUND('2項目別時系列'!I85*付加価値率!AD14,0)</f>
        <v>193</v>
      </c>
      <c r="J85" s="95">
        <f>ROUND('2項目別時系列'!J85*付加価値率!AE14,0)</f>
        <v>194</v>
      </c>
      <c r="K85" s="95">
        <f>ROUND('2項目別時系列'!K85*付加価値率!AF14,0)</f>
        <v>70</v>
      </c>
      <c r="L85" s="95">
        <f>ROUND('2項目別時系列'!L85*付加価値率!AG14,0)</f>
        <v>153</v>
      </c>
      <c r="M85" s="95">
        <f>ROUND('2項目別時系列'!M85*付加価値率!AH14,0)</f>
        <v>102</v>
      </c>
      <c r="N85" s="716">
        <f t="shared" si="60"/>
        <v>-33.299999999999997</v>
      </c>
    </row>
    <row r="86" spans="1:14" x14ac:dyDescent="0.2">
      <c r="A86" s="447"/>
      <c r="B86" s="449" t="s">
        <v>214</v>
      </c>
      <c r="C86" s="95">
        <f>ROUND('2項目別時系列'!C86*付加価値率!X13,0)</f>
        <v>1197</v>
      </c>
      <c r="D86" s="95">
        <f>ROUND('2項目別時系列'!D86*付加価値率!Y13,0)</f>
        <v>1155</v>
      </c>
      <c r="E86" s="95">
        <f>ROUND('2項目別時系列'!E86*付加価値率!Z13,0)</f>
        <v>1402</v>
      </c>
      <c r="F86" s="95">
        <f>ROUND('2項目別時系列'!F86*付加価値率!AA13,0)</f>
        <v>1506</v>
      </c>
      <c r="G86" s="95">
        <f>ROUND('2項目別時系列'!G86*付加価値率!AB13,0)</f>
        <v>1569</v>
      </c>
      <c r="H86" s="95">
        <f>ROUND('2項目別時系列'!H86*付加価値率!AC13,0)</f>
        <v>1634</v>
      </c>
      <c r="I86" s="95">
        <f>ROUND('2項目別時系列'!I86*付加価値率!AD13,0)</f>
        <v>1626</v>
      </c>
      <c r="J86" s="95">
        <f>ROUND('2項目別時系列'!J86*付加価値率!AE13,0)</f>
        <v>1559</v>
      </c>
      <c r="K86" s="95">
        <f>ROUND('2項目別時系列'!K86*付加価値率!AF13,0)</f>
        <v>1243</v>
      </c>
      <c r="L86" s="95">
        <f>ROUND('2項目別時系列'!L86*付加価値率!AG13,0)</f>
        <v>1139</v>
      </c>
      <c r="M86" s="95">
        <f>ROUND('2項目別時系列'!M86*付加価値率!AH13,0)</f>
        <v>876</v>
      </c>
      <c r="N86" s="716">
        <f t="shared" si="60"/>
        <v>-23.1</v>
      </c>
    </row>
    <row r="87" spans="1:14" x14ac:dyDescent="0.2">
      <c r="A87" s="448" t="s">
        <v>212</v>
      </c>
      <c r="B87" s="450" t="s">
        <v>215</v>
      </c>
      <c r="C87" s="97">
        <f>ROUND('2項目別時系列'!C87*付加価値率!X16,0)</f>
        <v>1835</v>
      </c>
      <c r="D87" s="97">
        <f>ROUND('2項目別時系列'!D87*付加価値率!Y16,0)</f>
        <v>1770</v>
      </c>
      <c r="E87" s="97">
        <f>ROUND('2項目別時系列'!E87*付加価値率!Z16,0)</f>
        <v>2214</v>
      </c>
      <c r="F87" s="97">
        <f>ROUND('2項目別時系列'!F87*付加価値率!AA16,0)</f>
        <v>2507</v>
      </c>
      <c r="G87" s="97">
        <f>ROUND('2項目別時系列'!G87*付加価値率!AB16,0)</f>
        <v>2662</v>
      </c>
      <c r="H87" s="97">
        <f>ROUND('2項目別時系列'!H87*付加価値率!AC16,0)</f>
        <v>2729</v>
      </c>
      <c r="I87" s="97">
        <f>ROUND('2項目別時系列'!I87*付加価値率!AD16,0)</f>
        <v>2785</v>
      </c>
      <c r="J87" s="97">
        <f>ROUND('2項目別時系列'!J87*付加価値率!AE16,0)</f>
        <v>2641</v>
      </c>
      <c r="K87" s="97">
        <f>ROUND('2項目別時系列'!K87*付加価値率!AF16,0)</f>
        <v>2627</v>
      </c>
      <c r="L87" s="97">
        <f>ROUND('2項目別時系列'!L87*付加価値率!AG16,0)</f>
        <v>2346</v>
      </c>
      <c r="M87" s="97">
        <f>ROUND('2項目別時系列'!M87*付加価値率!AH16,0)</f>
        <v>2137</v>
      </c>
      <c r="N87" s="716">
        <f t="shared" si="60"/>
        <v>-8.9</v>
      </c>
    </row>
    <row r="88" spans="1:14" x14ac:dyDescent="0.2">
      <c r="A88" s="447" t="s">
        <v>183</v>
      </c>
      <c r="B88" s="303" t="s">
        <v>572</v>
      </c>
      <c r="C88" s="119">
        <f>SUM(C89:C91)</f>
        <v>29081</v>
      </c>
      <c r="D88" s="119">
        <f t="shared" ref="D88:J88" si="73">SUM(D89:D91)</f>
        <v>32424</v>
      </c>
      <c r="E88" s="119">
        <f t="shared" si="73"/>
        <v>30275</v>
      </c>
      <c r="F88" s="119">
        <f t="shared" si="73"/>
        <v>33181</v>
      </c>
      <c r="G88" s="119">
        <f t="shared" si="73"/>
        <v>34027</v>
      </c>
      <c r="H88" s="119">
        <f t="shared" si="73"/>
        <v>52272</v>
      </c>
      <c r="I88" s="119">
        <f t="shared" si="73"/>
        <v>45889</v>
      </c>
      <c r="J88" s="119">
        <f t="shared" si="73"/>
        <v>44295</v>
      </c>
      <c r="K88" s="119">
        <f t="shared" ref="K88:L88" si="74">SUM(K89:K91)</f>
        <v>40754</v>
      </c>
      <c r="L88" s="119">
        <f t="shared" si="74"/>
        <v>41811</v>
      </c>
      <c r="M88" s="119">
        <f t="shared" ref="M88" si="75">SUM(M89:M91)</f>
        <v>21882</v>
      </c>
      <c r="N88" s="715">
        <f t="shared" si="60"/>
        <v>-47.7</v>
      </c>
    </row>
    <row r="89" spans="1:14" x14ac:dyDescent="0.2">
      <c r="A89" s="447"/>
      <c r="B89" s="447" t="s">
        <v>213</v>
      </c>
      <c r="C89" s="433">
        <f>ROUND('2項目別時系列'!C89*付加価値率!X14,0)</f>
        <v>3098</v>
      </c>
      <c r="D89" s="433">
        <f>ROUND('2項目別時系列'!D89*付加価値率!Y14,0)</f>
        <v>3355</v>
      </c>
      <c r="E89" s="433">
        <f>ROUND('2項目別時系列'!E89*付加価値率!Z14,0)</f>
        <v>3568</v>
      </c>
      <c r="F89" s="433">
        <f>ROUND('2項目別時系列'!F89*付加価値率!AA14,0)</f>
        <v>3327</v>
      </c>
      <c r="G89" s="433">
        <f>ROUND('2項目別時系列'!G89*付加価値率!AB14,0)</f>
        <v>3856</v>
      </c>
      <c r="H89" s="433">
        <f>ROUND('2項目別時系列'!H89*付加価値率!AC14,0)</f>
        <v>7337</v>
      </c>
      <c r="I89" s="433">
        <f>ROUND('2項目別時系列'!I89*付加価値率!AD14,0)</f>
        <v>4781</v>
      </c>
      <c r="J89" s="433">
        <f>ROUND('2項目別時系列'!J89*付加価値率!AE14,0)</f>
        <v>4286</v>
      </c>
      <c r="K89" s="433">
        <f>ROUND('2項目別時系列'!K89*付加価値率!AF14,0)</f>
        <v>5784</v>
      </c>
      <c r="L89" s="433">
        <f>ROUND('2項目別時系列'!L89*付加価値率!AG14,0)</f>
        <v>4814</v>
      </c>
      <c r="M89" s="433">
        <f>ROUND('2項目別時系列'!M89*付加価値率!AH14,0)</f>
        <v>2130</v>
      </c>
      <c r="N89" s="716">
        <f t="shared" si="60"/>
        <v>-55.8</v>
      </c>
    </row>
    <row r="90" spans="1:14" x14ac:dyDescent="0.2">
      <c r="A90" s="447"/>
      <c r="B90" s="447" t="s">
        <v>214</v>
      </c>
      <c r="C90" s="433">
        <f>ROUND('2項目別時系列'!C90*付加価値率!X13,0)</f>
        <v>9815</v>
      </c>
      <c r="D90" s="433">
        <f>ROUND('2項目別時系列'!D90*付加価値率!Y13,0)</f>
        <v>11307</v>
      </c>
      <c r="E90" s="433">
        <f>ROUND('2項目別時系列'!E90*付加価値率!Z13,0)</f>
        <v>10382</v>
      </c>
      <c r="F90" s="433">
        <f>ROUND('2項目別時系列'!F90*付加価値率!AA13,0)</f>
        <v>11445</v>
      </c>
      <c r="G90" s="433">
        <f>ROUND('2項目別時系列'!G90*付加価値率!AB13,0)</f>
        <v>11901</v>
      </c>
      <c r="H90" s="433">
        <f>ROUND('2項目別時系列'!H90*付加価値率!AC13,0)</f>
        <v>17286</v>
      </c>
      <c r="I90" s="433">
        <f>ROUND('2項目別時系列'!I90*付加価値率!AD13,0)</f>
        <v>16881</v>
      </c>
      <c r="J90" s="433">
        <f>ROUND('2項目別時系列'!J90*付加価値率!AE13,0)</f>
        <v>17151</v>
      </c>
      <c r="K90" s="433">
        <f>ROUND('2項目別時系列'!K90*付加価値率!AF13,0)</f>
        <v>13945</v>
      </c>
      <c r="L90" s="433">
        <f>ROUND('2項目別時系列'!L90*付加価値率!AG13,0)</f>
        <v>15840</v>
      </c>
      <c r="M90" s="433">
        <f>ROUND('2項目別時系列'!M90*付加価値率!AH13,0)</f>
        <v>10867</v>
      </c>
      <c r="N90" s="716">
        <f t="shared" si="60"/>
        <v>-31.4</v>
      </c>
    </row>
    <row r="91" spans="1:14" x14ac:dyDescent="0.2">
      <c r="A91" s="448"/>
      <c r="B91" s="448" t="s">
        <v>215</v>
      </c>
      <c r="C91" s="97">
        <f>ROUND('2項目別時系列'!C91*付加価値率!X16,0)</f>
        <v>16168</v>
      </c>
      <c r="D91" s="97">
        <f>ROUND('2項目別時系列'!D91*付加価値率!Y16,0)</f>
        <v>17762</v>
      </c>
      <c r="E91" s="97">
        <f>ROUND('2項目別時系列'!E91*付加価値率!Z16,0)</f>
        <v>16325</v>
      </c>
      <c r="F91" s="97">
        <f>ROUND('2項目別時系列'!F91*付加価値率!AA16,0)</f>
        <v>18409</v>
      </c>
      <c r="G91" s="97">
        <f>ROUND('2項目別時系列'!G91*付加価値率!AB16,0)</f>
        <v>18270</v>
      </c>
      <c r="H91" s="97">
        <f>ROUND('2項目別時系列'!H91*付加価値率!AC16,0)</f>
        <v>27649</v>
      </c>
      <c r="I91" s="97">
        <f>ROUND('2項目別時系列'!I91*付加価値率!AD16,0)</f>
        <v>24227</v>
      </c>
      <c r="J91" s="97">
        <f>ROUND('2項目別時系列'!J91*付加価値率!AE16,0)</f>
        <v>22858</v>
      </c>
      <c r="K91" s="97">
        <f>ROUND('2項目別時系列'!K91*付加価値率!AF16,0)</f>
        <v>21025</v>
      </c>
      <c r="L91" s="97">
        <f>ROUND('2項目別時系列'!L91*付加価値率!AG16,0)</f>
        <v>21157</v>
      </c>
      <c r="M91" s="97">
        <f>ROUND('2項目別時系列'!M91*付加価値率!AH16,0)</f>
        <v>8885</v>
      </c>
      <c r="N91" s="717">
        <f t="shared" si="60"/>
        <v>-58</v>
      </c>
    </row>
    <row r="92" spans="1:14" x14ac:dyDescent="0.2">
      <c r="A92" s="447" t="s">
        <v>236</v>
      </c>
      <c r="B92" s="303" t="s">
        <v>572</v>
      </c>
      <c r="C92" s="119">
        <f>SUM(C93:C95)</f>
        <v>2064</v>
      </c>
      <c r="D92" s="119">
        <f t="shared" ref="D92:J92" si="76">SUM(D93:D95)</f>
        <v>2167</v>
      </c>
      <c r="E92" s="119">
        <f t="shared" si="76"/>
        <v>2187</v>
      </c>
      <c r="F92" s="119">
        <f t="shared" si="76"/>
        <v>2058</v>
      </c>
      <c r="G92" s="119">
        <f t="shared" si="76"/>
        <v>2043</v>
      </c>
      <c r="H92" s="119">
        <f t="shared" si="76"/>
        <v>2207</v>
      </c>
      <c r="I92" s="119">
        <f t="shared" si="76"/>
        <v>2267</v>
      </c>
      <c r="J92" s="119">
        <f t="shared" si="76"/>
        <v>2646</v>
      </c>
      <c r="K92" s="119">
        <f t="shared" ref="K92:L92" si="77">SUM(K93:K95)</f>
        <v>2566</v>
      </c>
      <c r="L92" s="119">
        <f t="shared" si="77"/>
        <v>2527</v>
      </c>
      <c r="M92" s="119">
        <f t="shared" ref="M92" si="78">SUM(M93:M95)</f>
        <v>3259</v>
      </c>
      <c r="N92" s="716">
        <f t="shared" si="60"/>
        <v>29</v>
      </c>
    </row>
    <row r="93" spans="1:14" x14ac:dyDescent="0.2">
      <c r="A93" s="447"/>
      <c r="B93" s="449" t="s">
        <v>213</v>
      </c>
      <c r="C93" s="433">
        <f>ROUND('2項目別時系列'!C93*付加価値率!X14,0)</f>
        <v>67</v>
      </c>
      <c r="D93" s="433">
        <f>ROUND('2項目別時系列'!D93*付加価値率!Y14,0)</f>
        <v>64</v>
      </c>
      <c r="E93" s="433">
        <f>ROUND('2項目別時系列'!E93*付加価値率!Z14,0)</f>
        <v>89</v>
      </c>
      <c r="F93" s="433">
        <f>ROUND('2項目別時系列'!F93*付加価値率!AA14,0)</f>
        <v>86</v>
      </c>
      <c r="G93" s="433">
        <f>ROUND('2項目別時系列'!G93*付加価値率!AB14,0)</f>
        <v>209</v>
      </c>
      <c r="H93" s="433">
        <f>ROUND('2項目別時系列'!H93*付加価値率!AC14,0)</f>
        <v>198</v>
      </c>
      <c r="I93" s="433">
        <f>ROUND('2項目別時系列'!I93*付加価値率!AD14,0)</f>
        <v>188</v>
      </c>
      <c r="J93" s="433">
        <f>ROUND('2項目別時系列'!J93*付加価値率!AE14,0)</f>
        <v>206</v>
      </c>
      <c r="K93" s="433">
        <f>ROUND('2項目別時系列'!K93*付加価値率!AF14,0)</f>
        <v>201</v>
      </c>
      <c r="L93" s="433">
        <f>ROUND('2項目別時系列'!L93*付加価値率!AG14,0)</f>
        <v>181</v>
      </c>
      <c r="M93" s="433">
        <f>ROUND('2項目別時系列'!M93*付加価値率!AH14,0)</f>
        <v>232</v>
      </c>
      <c r="N93" s="716">
        <f t="shared" si="60"/>
        <v>28.2</v>
      </c>
    </row>
    <row r="94" spans="1:14" x14ac:dyDescent="0.2">
      <c r="A94" s="447"/>
      <c r="B94" s="449" t="s">
        <v>214</v>
      </c>
      <c r="C94" s="95">
        <f>ROUND('2項目別時系列'!C94*付加価値率!X13,0)</f>
        <v>673</v>
      </c>
      <c r="D94" s="95">
        <f>ROUND('2項目別時系列'!D94*付加価値率!Y13,0)</f>
        <v>731</v>
      </c>
      <c r="E94" s="95">
        <f>ROUND('2項目別時系列'!E94*付加価値率!Z13,0)</f>
        <v>749</v>
      </c>
      <c r="F94" s="95">
        <f>ROUND('2項目別時系列'!F94*付加価値率!AA13,0)</f>
        <v>698</v>
      </c>
      <c r="G94" s="95">
        <f>ROUND('2項目別時系列'!G94*付加価値率!AB13,0)</f>
        <v>716</v>
      </c>
      <c r="H94" s="95">
        <f>ROUND('2項目別時系列'!H94*付加価値率!AC13,0)</f>
        <v>724</v>
      </c>
      <c r="I94" s="95">
        <f>ROUND('2項目別時系列'!I94*付加価値率!AD13,0)</f>
        <v>821</v>
      </c>
      <c r="J94" s="95">
        <f>ROUND('2項目別時系列'!J94*付加価値率!AE13,0)</f>
        <v>1012</v>
      </c>
      <c r="K94" s="95">
        <f>ROUND('2項目別時系列'!K94*付加価値率!AF13,0)</f>
        <v>829</v>
      </c>
      <c r="L94" s="95">
        <f>ROUND('2項目別時系列'!L94*付加価値率!AG13,0)</f>
        <v>907</v>
      </c>
      <c r="M94" s="95">
        <f>ROUND('2項目別時系列'!M94*付加価値率!AH13,0)</f>
        <v>1546</v>
      </c>
      <c r="N94" s="716">
        <f t="shared" si="60"/>
        <v>70.5</v>
      </c>
    </row>
    <row r="95" spans="1:14" x14ac:dyDescent="0.2">
      <c r="A95" s="448"/>
      <c r="B95" s="449" t="s">
        <v>215</v>
      </c>
      <c r="C95" s="97">
        <f>ROUND('2項目別時系列'!C95*付加価値率!X16,0)</f>
        <v>1324</v>
      </c>
      <c r="D95" s="97">
        <f>ROUND('2項目別時系列'!D95*付加価値率!Y16,0)</f>
        <v>1372</v>
      </c>
      <c r="E95" s="97">
        <f>ROUND('2項目別時系列'!E95*付加価値率!Z16,0)</f>
        <v>1349</v>
      </c>
      <c r="F95" s="97">
        <f>ROUND('2項目別時系列'!F95*付加価値率!AA16,0)</f>
        <v>1274</v>
      </c>
      <c r="G95" s="97">
        <f>ROUND('2項目別時系列'!G95*付加価値率!AB16,0)</f>
        <v>1118</v>
      </c>
      <c r="H95" s="97">
        <f>ROUND('2項目別時系列'!H95*付加価値率!AC16,0)</f>
        <v>1285</v>
      </c>
      <c r="I95" s="97">
        <f>ROUND('2項目別時系列'!I95*付加価値率!AD16,0)</f>
        <v>1258</v>
      </c>
      <c r="J95" s="97">
        <f>ROUND('2項目別時系列'!J95*付加価値率!AE16,0)</f>
        <v>1428</v>
      </c>
      <c r="K95" s="97">
        <f>ROUND('2項目別時系列'!K95*付加価値率!AF16,0)</f>
        <v>1536</v>
      </c>
      <c r="L95" s="97">
        <f>ROUND('2項目別時系列'!L95*付加価値率!AG16,0)</f>
        <v>1439</v>
      </c>
      <c r="M95" s="97">
        <f>ROUND('2項目別時系列'!M95*付加価値率!AH16,0)</f>
        <v>1481</v>
      </c>
      <c r="N95" s="716">
        <f t="shared" si="60"/>
        <v>2.9</v>
      </c>
    </row>
    <row r="96" spans="1:14" x14ac:dyDescent="0.2">
      <c r="A96" s="447" t="s">
        <v>237</v>
      </c>
      <c r="B96" s="303" t="s">
        <v>572</v>
      </c>
      <c r="C96" s="119">
        <f>SUM(C97:C99)</f>
        <v>561</v>
      </c>
      <c r="D96" s="119">
        <f t="shared" ref="D96:J96" si="79">SUM(D97:D99)</f>
        <v>584</v>
      </c>
      <c r="E96" s="119">
        <f t="shared" si="79"/>
        <v>509</v>
      </c>
      <c r="F96" s="119">
        <f t="shared" si="79"/>
        <v>414</v>
      </c>
      <c r="G96" s="119">
        <f t="shared" si="79"/>
        <v>269</v>
      </c>
      <c r="H96" s="119">
        <f t="shared" si="79"/>
        <v>346</v>
      </c>
      <c r="I96" s="119">
        <f t="shared" si="79"/>
        <v>538</v>
      </c>
      <c r="J96" s="119">
        <f t="shared" si="79"/>
        <v>510</v>
      </c>
      <c r="K96" s="119">
        <f t="shared" ref="K96:L96" si="80">SUM(K97:K99)</f>
        <v>386</v>
      </c>
      <c r="L96" s="119">
        <f t="shared" si="80"/>
        <v>415</v>
      </c>
      <c r="M96" s="119">
        <f t="shared" ref="M96" si="81">SUM(M97:M99)</f>
        <v>386</v>
      </c>
      <c r="N96" s="715">
        <f t="shared" si="60"/>
        <v>-7</v>
      </c>
    </row>
    <row r="97" spans="1:14" x14ac:dyDescent="0.2">
      <c r="A97" s="447"/>
      <c r="B97" s="449" t="s">
        <v>213</v>
      </c>
      <c r="C97" s="433">
        <f>ROUND('2項目別時系列'!C97*付加価値率!X14,0)</f>
        <v>6</v>
      </c>
      <c r="D97" s="433">
        <f>ROUND('2項目別時系列'!D97*付加価値率!Y14,0)</f>
        <v>7</v>
      </c>
      <c r="E97" s="433">
        <f>ROUND('2項目別時系列'!E97*付加価値率!Z14,0)</f>
        <v>3</v>
      </c>
      <c r="F97" s="433">
        <f>ROUND('2項目別時系列'!F97*付加価値率!AA14,0)</f>
        <v>7</v>
      </c>
      <c r="G97" s="433">
        <f>ROUND('2項目別時系列'!G97*付加価値率!AB14,0)</f>
        <v>14</v>
      </c>
      <c r="H97" s="433">
        <f>ROUND('2項目別時系列'!H97*付加価値率!AC14,0)</f>
        <v>12</v>
      </c>
      <c r="I97" s="433">
        <f>ROUND('2項目別時系列'!I97*付加価値率!AD14,0)</f>
        <v>11</v>
      </c>
      <c r="J97" s="433">
        <f>ROUND('2項目別時系列'!J97*付加価値率!AE14,0)</f>
        <v>12</v>
      </c>
      <c r="K97" s="433">
        <f>ROUND('2項目別時系列'!K97*付加価値率!AF14,0)</f>
        <v>11</v>
      </c>
      <c r="L97" s="433">
        <f>ROUND('2項目別時系列'!L97*付加価値率!AG14,0)</f>
        <v>15</v>
      </c>
      <c r="M97" s="433">
        <f>ROUND('2項目別時系列'!M97*付加価値率!AH14,0)</f>
        <v>15</v>
      </c>
      <c r="N97" s="716">
        <f t="shared" si="60"/>
        <v>0</v>
      </c>
    </row>
    <row r="98" spans="1:14" x14ac:dyDescent="0.2">
      <c r="A98" s="447"/>
      <c r="B98" s="449" t="s">
        <v>214</v>
      </c>
      <c r="C98" s="433">
        <f>ROUND('2項目別時系列'!C98*付加価値率!X13,0)</f>
        <v>182</v>
      </c>
      <c r="D98" s="433">
        <f>ROUND('2項目別時系列'!D98*付加価値率!Y13,0)</f>
        <v>196</v>
      </c>
      <c r="E98" s="433">
        <f>ROUND('2項目別時系列'!E98*付加価値率!Z13,0)</f>
        <v>174</v>
      </c>
      <c r="F98" s="433">
        <f>ROUND('2項目別時系列'!F98*付加価値率!AA13,0)</f>
        <v>140</v>
      </c>
      <c r="G98" s="433">
        <f>ROUND('2項目別時系列'!G98*付加価値率!AB13,0)</f>
        <v>93</v>
      </c>
      <c r="H98" s="433">
        <f>ROUND('2項目別時系列'!H98*付加価値率!AC13,0)</f>
        <v>112</v>
      </c>
      <c r="I98" s="433">
        <f>ROUND('2項目別時系列'!I98*付加価値率!AD13,0)</f>
        <v>189</v>
      </c>
      <c r="J98" s="433">
        <f>ROUND('2項目別時系列'!J98*付加価値率!AE13,0)</f>
        <v>189</v>
      </c>
      <c r="K98" s="433">
        <f>ROUND('2項目別時系列'!K98*付加価値率!AF13,0)</f>
        <v>120</v>
      </c>
      <c r="L98" s="433">
        <f>ROUND('2項目別時系列'!L98*付加価値率!AG13,0)</f>
        <v>145</v>
      </c>
      <c r="M98" s="433">
        <f>ROUND('2項目別時系列'!M98*付加価値率!AH13,0)</f>
        <v>175</v>
      </c>
      <c r="N98" s="716">
        <f t="shared" si="60"/>
        <v>20.7</v>
      </c>
    </row>
    <row r="99" spans="1:14" x14ac:dyDescent="0.2">
      <c r="A99" s="448"/>
      <c r="B99" s="450" t="s">
        <v>215</v>
      </c>
      <c r="C99" s="97">
        <f>ROUND('2項目別時系列'!C99*付加価値率!X16,0)</f>
        <v>373</v>
      </c>
      <c r="D99" s="97">
        <f>ROUND('2項目別時系列'!D99*付加価値率!Y16,0)</f>
        <v>381</v>
      </c>
      <c r="E99" s="97">
        <f>ROUND('2項目別時系列'!E99*付加価値率!Z16,0)</f>
        <v>332</v>
      </c>
      <c r="F99" s="97">
        <f>ROUND('2項目別時系列'!F99*付加価値率!AA16,0)</f>
        <v>267</v>
      </c>
      <c r="G99" s="97">
        <f>ROUND('2項目別時系列'!G99*付加価値率!AB16,0)</f>
        <v>162</v>
      </c>
      <c r="H99" s="97">
        <f>ROUND('2項目別時系列'!H99*付加価値率!AC16,0)</f>
        <v>222</v>
      </c>
      <c r="I99" s="97">
        <f>ROUND('2項目別時系列'!I99*付加価値率!AD16,0)</f>
        <v>338</v>
      </c>
      <c r="J99" s="97">
        <f>ROUND('2項目別時系列'!J99*付加価値率!AE16,0)</f>
        <v>309</v>
      </c>
      <c r="K99" s="97">
        <f>ROUND('2項目別時系列'!K99*付加価値率!AF16,0)</f>
        <v>255</v>
      </c>
      <c r="L99" s="97">
        <f>ROUND('2項目別時系列'!L99*付加価値率!AG16,0)</f>
        <v>255</v>
      </c>
      <c r="M99" s="97">
        <f>ROUND('2項目別時系列'!M99*付加価値率!AH16,0)</f>
        <v>196</v>
      </c>
      <c r="N99" s="717">
        <f t="shared" si="60"/>
        <v>-23.1</v>
      </c>
    </row>
    <row r="100" spans="1:14" x14ac:dyDescent="0.2">
      <c r="A100" s="447" t="s">
        <v>310</v>
      </c>
      <c r="B100" s="303" t="s">
        <v>572</v>
      </c>
      <c r="C100" s="119">
        <f>SUM(C101:C103)</f>
        <v>819</v>
      </c>
      <c r="D100" s="119">
        <f t="shared" ref="D100:J100" si="82">SUM(D101:D103)</f>
        <v>819</v>
      </c>
      <c r="E100" s="119">
        <f t="shared" si="82"/>
        <v>825</v>
      </c>
      <c r="F100" s="119">
        <f t="shared" si="82"/>
        <v>869</v>
      </c>
      <c r="G100" s="119">
        <f t="shared" si="82"/>
        <v>996</v>
      </c>
      <c r="H100" s="119">
        <f t="shared" si="82"/>
        <v>1033</v>
      </c>
      <c r="I100" s="119">
        <f t="shared" si="82"/>
        <v>1334</v>
      </c>
      <c r="J100" s="119">
        <f t="shared" si="82"/>
        <v>1341</v>
      </c>
      <c r="K100" s="119">
        <f t="shared" ref="K100:L100" si="83">SUM(K101:K103)</f>
        <v>1218</v>
      </c>
      <c r="L100" s="119">
        <f t="shared" si="83"/>
        <v>1360</v>
      </c>
      <c r="M100" s="119">
        <f t="shared" ref="M100" si="84">SUM(M101:M103)</f>
        <v>1729</v>
      </c>
      <c r="N100" s="716">
        <f t="shared" si="60"/>
        <v>27.1</v>
      </c>
    </row>
    <row r="101" spans="1:14" x14ac:dyDescent="0.2">
      <c r="A101" s="447"/>
      <c r="B101" s="447" t="s">
        <v>213</v>
      </c>
      <c r="C101" s="433">
        <f>ROUND('2項目別時系列'!C101*付加価値率!X14,0)</f>
        <v>11</v>
      </c>
      <c r="D101" s="433">
        <f>ROUND('2項目別時系列'!D101*付加価値率!Y14,0)</f>
        <v>10</v>
      </c>
      <c r="E101" s="433">
        <f>ROUND('2項目別時系列'!E101*付加価値率!Z14,0)</f>
        <v>13</v>
      </c>
      <c r="F101" s="433">
        <f>ROUND('2項目別時系列'!F101*付加価値率!AA14,0)</f>
        <v>14</v>
      </c>
      <c r="G101" s="433">
        <f>ROUND('2項目別時系列'!G101*付加価値率!AB14,0)</f>
        <v>30</v>
      </c>
      <c r="H101" s="433">
        <f>ROUND('2項目別時系列'!H101*付加価値率!AC14,0)</f>
        <v>25</v>
      </c>
      <c r="I101" s="433">
        <f>ROUND('2項目別時系列'!I101*付加価値率!AD14,0)</f>
        <v>22</v>
      </c>
      <c r="J101" s="433">
        <f>ROUND('2項目別時系列'!J101*付加価値率!AE14,0)</f>
        <v>24</v>
      </c>
      <c r="K101" s="433">
        <f>ROUND('2項目別時系列'!K101*付加価値率!AF14,0)</f>
        <v>27</v>
      </c>
      <c r="L101" s="433">
        <f>ROUND('2項目別時系列'!L101*付加価値率!AG14,0)</f>
        <v>41</v>
      </c>
      <c r="M101" s="433">
        <f>ROUND('2項目別時系列'!M101*付加価値率!AH14,0)</f>
        <v>40</v>
      </c>
      <c r="N101" s="716">
        <f t="shared" si="60"/>
        <v>-2.4</v>
      </c>
    </row>
    <row r="102" spans="1:14" x14ac:dyDescent="0.2">
      <c r="A102" s="447"/>
      <c r="B102" s="447" t="s">
        <v>214</v>
      </c>
      <c r="C102" s="433">
        <f>ROUND('2項目別時系列'!C102*付加価値率!X13,0)</f>
        <v>266</v>
      </c>
      <c r="D102" s="433">
        <f>ROUND('2項目別時系列'!D102*付加価値率!Y13,0)</f>
        <v>275</v>
      </c>
      <c r="E102" s="433">
        <f>ROUND('2項目別時系列'!E102*付加価値率!Z13,0)</f>
        <v>283</v>
      </c>
      <c r="F102" s="433">
        <f>ROUND('2項目別時系列'!F102*付加価値率!AA13,0)</f>
        <v>294</v>
      </c>
      <c r="G102" s="433">
        <f>ROUND('2項目別時系列'!G102*付加価値率!AB13,0)</f>
        <v>349</v>
      </c>
      <c r="H102" s="433">
        <f>ROUND('2項目別時系列'!H102*付加価値率!AC13,0)</f>
        <v>335</v>
      </c>
      <c r="I102" s="433">
        <f>ROUND('2項目別時系列'!I102*付加価値率!AD13,0)</f>
        <v>471</v>
      </c>
      <c r="J102" s="433">
        <f>ROUND('2項目別時系列'!J102*付加価値率!AE13,0)</f>
        <v>498</v>
      </c>
      <c r="K102" s="433">
        <f>ROUND('2項目別時系列'!K102*付加価値率!AF13,0)</f>
        <v>378</v>
      </c>
      <c r="L102" s="433">
        <f>ROUND('2項目別時系列'!L102*付加価値率!AG13,0)</f>
        <v>479</v>
      </c>
      <c r="M102" s="433">
        <f>ROUND('2項目別時系列'!M102*付加価値率!AH13,0)</f>
        <v>774</v>
      </c>
      <c r="N102" s="716">
        <f t="shared" si="60"/>
        <v>61.6</v>
      </c>
    </row>
    <row r="103" spans="1:14" x14ac:dyDescent="0.2">
      <c r="A103" s="447" t="s">
        <v>212</v>
      </c>
      <c r="B103" s="448" t="s">
        <v>215</v>
      </c>
      <c r="C103" s="433">
        <f>ROUND('2項目別時系列'!C103*付加価値率!X16,0)</f>
        <v>542</v>
      </c>
      <c r="D103" s="433">
        <f>ROUND('2項目別時系列'!D103*付加価値率!Y16,0)</f>
        <v>534</v>
      </c>
      <c r="E103" s="433">
        <f>ROUND('2項目別時系列'!E103*付加価値率!Z16,0)</f>
        <v>529</v>
      </c>
      <c r="F103" s="433">
        <f>ROUND('2項目別時系列'!F103*付加価値率!AA16,0)</f>
        <v>561</v>
      </c>
      <c r="G103" s="433">
        <f>ROUND('2項目別時系列'!G103*付加価値率!AB16,0)</f>
        <v>617</v>
      </c>
      <c r="H103" s="433">
        <f>ROUND('2項目別時系列'!H103*付加価値率!AC16,0)</f>
        <v>673</v>
      </c>
      <c r="I103" s="433">
        <f>ROUND('2項目別時系列'!I103*付加価値率!AD16,0)</f>
        <v>841</v>
      </c>
      <c r="J103" s="433">
        <f>ROUND('2項目別時系列'!J103*付加価値率!AE16,0)</f>
        <v>819</v>
      </c>
      <c r="K103" s="433">
        <f>ROUND('2項目別時系列'!K103*付加価値率!AF16,0)</f>
        <v>813</v>
      </c>
      <c r="L103" s="433">
        <f>ROUND('2項目別時系列'!L103*付加価値率!AG16,0)</f>
        <v>840</v>
      </c>
      <c r="M103" s="433">
        <f>ROUND('2項目別時系列'!M103*付加価値率!AH16,0)</f>
        <v>915</v>
      </c>
      <c r="N103" s="716">
        <f t="shared" si="60"/>
        <v>8.9</v>
      </c>
    </row>
    <row r="104" spans="1:14" x14ac:dyDescent="0.2">
      <c r="A104" s="446" t="s">
        <v>184</v>
      </c>
      <c r="B104" s="303" t="s">
        <v>572</v>
      </c>
      <c r="C104" s="116">
        <f>SUM(C105:C107)</f>
        <v>2857</v>
      </c>
      <c r="D104" s="116">
        <f t="shared" ref="D104:J104" si="85">SUM(D105:D107)</f>
        <v>2602</v>
      </c>
      <c r="E104" s="116">
        <f t="shared" si="85"/>
        <v>3078</v>
      </c>
      <c r="F104" s="116">
        <f t="shared" si="85"/>
        <v>3033</v>
      </c>
      <c r="G104" s="116">
        <f t="shared" si="85"/>
        <v>2921</v>
      </c>
      <c r="H104" s="116">
        <f t="shared" si="85"/>
        <v>2825</v>
      </c>
      <c r="I104" s="116">
        <f t="shared" si="85"/>
        <v>2868</v>
      </c>
      <c r="J104" s="116">
        <f t="shared" si="85"/>
        <v>3135</v>
      </c>
      <c r="K104" s="116">
        <f t="shared" ref="K104:L104" si="86">SUM(K105:K107)</f>
        <v>2845</v>
      </c>
      <c r="L104" s="116">
        <f t="shared" si="86"/>
        <v>3299</v>
      </c>
      <c r="M104" s="116">
        <f t="shared" ref="M104" si="87">SUM(M105:M107)</f>
        <v>2836</v>
      </c>
      <c r="N104" s="715">
        <f t="shared" si="60"/>
        <v>-14</v>
      </c>
    </row>
    <row r="105" spans="1:14" x14ac:dyDescent="0.2">
      <c r="A105" s="447"/>
      <c r="B105" s="449" t="s">
        <v>213</v>
      </c>
      <c r="C105" s="95">
        <f>ROUND('2項目別時系列'!C105*付加価値率!X14,0)</f>
        <v>444</v>
      </c>
      <c r="D105" s="95">
        <f>ROUND('2項目別時系列'!D105*付加価値率!Y14,0)</f>
        <v>463</v>
      </c>
      <c r="E105" s="95">
        <f>ROUND('2項目別時系列'!E105*付加価値率!Z14,0)</f>
        <v>638</v>
      </c>
      <c r="F105" s="95">
        <f>ROUND('2項目別時系列'!F105*付加価値率!AA14,0)</f>
        <v>572</v>
      </c>
      <c r="G105" s="95">
        <f>ROUND('2項目別時系列'!G105*付加価値率!AB14,0)</f>
        <v>557</v>
      </c>
      <c r="H105" s="95">
        <f>ROUND('2項目別時系列'!H105*付加価値率!AC14,0)</f>
        <v>466</v>
      </c>
      <c r="I105" s="95">
        <f>ROUND('2項目別時系列'!I105*付加価値率!AD14,0)</f>
        <v>420</v>
      </c>
      <c r="J105" s="95">
        <f>ROUND('2項目別時系列'!J105*付加価値率!AE14,0)</f>
        <v>498</v>
      </c>
      <c r="K105" s="95">
        <f>ROUND('2項目別時系列'!K105*付加価値率!AF14,0)</f>
        <v>513</v>
      </c>
      <c r="L105" s="95">
        <f>ROUND('2項目別時系列'!L105*付加価値率!AG14,0)</f>
        <v>674</v>
      </c>
      <c r="M105" s="95">
        <f>ROUND('2項目別時系列'!M105*付加価値率!AH14,0)</f>
        <v>476</v>
      </c>
      <c r="N105" s="716">
        <f t="shared" si="60"/>
        <v>-29.4</v>
      </c>
    </row>
    <row r="106" spans="1:14" x14ac:dyDescent="0.2">
      <c r="A106" s="447"/>
      <c r="B106" s="449" t="s">
        <v>214</v>
      </c>
      <c r="C106" s="95">
        <f>ROUND('2項目別時系列'!C106*付加価値率!X13,0)</f>
        <v>814</v>
      </c>
      <c r="D106" s="95">
        <f>ROUND('2項目別時系列'!D106*付加価値率!Y13,0)</f>
        <v>780</v>
      </c>
      <c r="E106" s="95">
        <f>ROUND('2項目別時系列'!E106*付加価値率!Z13,0)</f>
        <v>857</v>
      </c>
      <c r="F106" s="95">
        <f>ROUND('2項目別時系列'!F106*付加価値率!AA13,0)</f>
        <v>854</v>
      </c>
      <c r="G106" s="95">
        <f>ROUND('2項目別時系列'!G106*付加価値率!AB13,0)</f>
        <v>839</v>
      </c>
      <c r="H106" s="95">
        <f>ROUND('2項目別時系列'!H106*付加価値率!AC13,0)</f>
        <v>858</v>
      </c>
      <c r="I106" s="95">
        <f>ROUND('2項目別時系列'!I106*付加価値率!AD13,0)</f>
        <v>937</v>
      </c>
      <c r="J106" s="95">
        <f>ROUND('2項目別時系列'!J106*付加価値率!AE13,0)</f>
        <v>1070</v>
      </c>
      <c r="K106" s="95">
        <f>ROUND('2項目別時系列'!K106*付加価値率!AF13,0)</f>
        <v>913</v>
      </c>
      <c r="L106" s="95">
        <f>ROUND('2項目別時系列'!L106*付加価値率!AG13,0)</f>
        <v>1078</v>
      </c>
      <c r="M106" s="95">
        <f>ROUND('2項目別時系列'!M106*付加価値率!AH13,0)</f>
        <v>1184</v>
      </c>
      <c r="N106" s="716">
        <f t="shared" si="60"/>
        <v>9.8000000000000007</v>
      </c>
    </row>
    <row r="107" spans="1:14" x14ac:dyDescent="0.2">
      <c r="A107" s="448"/>
      <c r="B107" s="449" t="s">
        <v>215</v>
      </c>
      <c r="C107" s="97">
        <f>ROUND('2項目別時系列'!C107*付加価値率!X16,0)</f>
        <v>1599</v>
      </c>
      <c r="D107" s="97">
        <f>ROUND('2項目別時系列'!D107*付加価値率!Y16,0)</f>
        <v>1359</v>
      </c>
      <c r="E107" s="97">
        <f>ROUND('2項目別時系列'!E107*付加価値率!Z16,0)</f>
        <v>1583</v>
      </c>
      <c r="F107" s="97">
        <f>ROUND('2項目別時系列'!F107*付加価値率!AA16,0)</f>
        <v>1607</v>
      </c>
      <c r="G107" s="97">
        <f>ROUND('2項目別時系列'!G107*付加価値率!AB16,0)</f>
        <v>1525</v>
      </c>
      <c r="H107" s="97">
        <f>ROUND('2項目別時系列'!H107*付加価値率!AC16,0)</f>
        <v>1501</v>
      </c>
      <c r="I107" s="97">
        <f>ROUND('2項目別時系列'!I107*付加価値率!AD16,0)</f>
        <v>1511</v>
      </c>
      <c r="J107" s="97">
        <f>ROUND('2項目別時系列'!J107*付加価値率!AE16,0)</f>
        <v>1567</v>
      </c>
      <c r="K107" s="97">
        <f>ROUND('2項目別時系列'!K107*付加価値率!AF16,0)</f>
        <v>1419</v>
      </c>
      <c r="L107" s="97">
        <f>ROUND('2項目別時系列'!L107*付加価値率!AG16,0)</f>
        <v>1547</v>
      </c>
      <c r="M107" s="97">
        <f>ROUND('2項目別時系列'!M107*付加価値率!AH16,0)</f>
        <v>1176</v>
      </c>
      <c r="N107" s="717">
        <f t="shared" si="60"/>
        <v>-24</v>
      </c>
    </row>
    <row r="108" spans="1:14" x14ac:dyDescent="0.2">
      <c r="A108" s="447" t="s">
        <v>186</v>
      </c>
      <c r="B108" s="303" t="s">
        <v>572</v>
      </c>
      <c r="C108" s="117">
        <f>SUM(C109:C111)</f>
        <v>5387</v>
      </c>
      <c r="D108" s="117">
        <f t="shared" ref="D108:J108" si="88">SUM(D109:D111)</f>
        <v>5055</v>
      </c>
      <c r="E108" s="117">
        <f t="shared" si="88"/>
        <v>5319</v>
      </c>
      <c r="F108" s="117">
        <f t="shared" si="88"/>
        <v>5341</v>
      </c>
      <c r="G108" s="117">
        <f t="shared" si="88"/>
        <v>5373</v>
      </c>
      <c r="H108" s="117">
        <f t="shared" si="88"/>
        <v>5810</v>
      </c>
      <c r="I108" s="117">
        <f t="shared" si="88"/>
        <v>6350</v>
      </c>
      <c r="J108" s="117">
        <f t="shared" si="88"/>
        <v>6593</v>
      </c>
      <c r="K108" s="117">
        <f t="shared" ref="K108:L108" si="89">SUM(K109:K111)</f>
        <v>5637</v>
      </c>
      <c r="L108" s="117">
        <f t="shared" si="89"/>
        <v>5802</v>
      </c>
      <c r="M108" s="117">
        <f t="shared" ref="M108" si="90">SUM(M109:M111)</f>
        <v>3781</v>
      </c>
      <c r="N108" s="716">
        <f t="shared" si="60"/>
        <v>-34.799999999999997</v>
      </c>
    </row>
    <row r="109" spans="1:14" x14ac:dyDescent="0.2">
      <c r="A109" s="447"/>
      <c r="B109" s="449" t="s">
        <v>213</v>
      </c>
      <c r="C109" s="95">
        <f>ROUND('2項目別時系列'!C109*付加価値率!X14,0)</f>
        <v>340</v>
      </c>
      <c r="D109" s="95">
        <f>ROUND('2項目別時系列'!D109*付加価値率!Y14,0)</f>
        <v>205</v>
      </c>
      <c r="E109" s="95">
        <f>ROUND('2項目別時系列'!E109*付加価値率!Z14,0)</f>
        <v>238</v>
      </c>
      <c r="F109" s="95">
        <f>ROUND('2項目別時系列'!F109*付加価値率!AA14,0)</f>
        <v>214</v>
      </c>
      <c r="G109" s="95">
        <f>ROUND('2項目別時系列'!G109*付加価値率!AB14,0)</f>
        <v>204</v>
      </c>
      <c r="H109" s="95">
        <f>ROUND('2項目別時系列'!H109*付加価値率!AC14,0)</f>
        <v>193</v>
      </c>
      <c r="I109" s="95">
        <f>ROUND('2項目別時系列'!I109*付加価値率!AD14,0)</f>
        <v>169</v>
      </c>
      <c r="J109" s="95">
        <f>ROUND('2項目別時系列'!J109*付加価値率!AE14,0)</f>
        <v>219</v>
      </c>
      <c r="K109" s="95">
        <f>ROUND('2項目別時系列'!K109*付加価値率!AF14,0)</f>
        <v>249</v>
      </c>
      <c r="L109" s="95">
        <f>ROUND('2項目別時系列'!L109*付加価値率!AG14,0)</f>
        <v>277</v>
      </c>
      <c r="M109" s="95">
        <f>ROUND('2項目別時系列'!M109*付加価値率!AH14,0)</f>
        <v>114</v>
      </c>
      <c r="N109" s="716">
        <f t="shared" si="60"/>
        <v>-58.8</v>
      </c>
    </row>
    <row r="110" spans="1:14" x14ac:dyDescent="0.2">
      <c r="A110" s="447"/>
      <c r="B110" s="449" t="s">
        <v>214</v>
      </c>
      <c r="C110" s="95">
        <f>ROUND('2項目別時系列'!C110*付加価値率!X13,0)</f>
        <v>1518</v>
      </c>
      <c r="D110" s="95">
        <f>ROUND('2項目別時系列'!D110*付加価値率!Y13,0)</f>
        <v>1476</v>
      </c>
      <c r="E110" s="95">
        <f>ROUND('2項目別時系列'!E110*付加価値率!Z13,0)</f>
        <v>1528</v>
      </c>
      <c r="F110" s="95">
        <f>ROUND('2項目別時系列'!F110*付加価値率!AA13,0)</f>
        <v>1499</v>
      </c>
      <c r="G110" s="95">
        <f>ROUND('2項目別時系列'!G110*付加価値率!AB13,0)</f>
        <v>1544</v>
      </c>
      <c r="H110" s="95">
        <f>ROUND('2項目別時系列'!H110*付加価値率!AC13,0)</f>
        <v>1721</v>
      </c>
      <c r="I110" s="95">
        <f>ROUND('2項目別時系列'!I110*付加価値率!AD13,0)</f>
        <v>1987</v>
      </c>
      <c r="J110" s="95">
        <f>ROUND('2項目別時系列'!J110*付加価値率!AE13,0)</f>
        <v>2099</v>
      </c>
      <c r="K110" s="95">
        <f>ROUND('2項目別時系列'!K110*付加価値率!AF13,0)</f>
        <v>1633</v>
      </c>
      <c r="L110" s="95">
        <f>ROUND('2項目別時系列'!L110*付加価値率!AG13,0)</f>
        <v>1705</v>
      </c>
      <c r="M110" s="95">
        <f>ROUND('2項目別時系列'!M110*付加価値率!AH13,0)</f>
        <v>1330</v>
      </c>
      <c r="N110" s="716">
        <f t="shared" si="60"/>
        <v>-22</v>
      </c>
    </row>
    <row r="111" spans="1:14" x14ac:dyDescent="0.2">
      <c r="A111" s="448"/>
      <c r="B111" s="450" t="s">
        <v>215</v>
      </c>
      <c r="C111" s="97">
        <f>ROUND('2項目別時系列'!C111*付加価値率!X16,0)</f>
        <v>3529</v>
      </c>
      <c r="D111" s="97">
        <f>ROUND('2項目別時系列'!D111*付加価値率!Y16,0)</f>
        <v>3374</v>
      </c>
      <c r="E111" s="97">
        <f>ROUND('2項目別時系列'!E111*付加価値率!Z16,0)</f>
        <v>3553</v>
      </c>
      <c r="F111" s="97">
        <f>ROUND('2項目別時系列'!F111*付加価値率!AA16,0)</f>
        <v>3628</v>
      </c>
      <c r="G111" s="97">
        <f>ROUND('2項目別時系列'!G111*付加価値率!AB16,0)</f>
        <v>3625</v>
      </c>
      <c r="H111" s="97">
        <f>ROUND('2項目別時系列'!H111*付加価値率!AC16,0)</f>
        <v>3896</v>
      </c>
      <c r="I111" s="97">
        <f>ROUND('2項目別時系列'!I111*付加価値率!AD16,0)</f>
        <v>4194</v>
      </c>
      <c r="J111" s="97">
        <f>ROUND('2項目別時系列'!J111*付加価値率!AE16,0)</f>
        <v>4275</v>
      </c>
      <c r="K111" s="97">
        <f>ROUND('2項目別時系列'!K111*付加価値率!AF16,0)</f>
        <v>3755</v>
      </c>
      <c r="L111" s="97">
        <f>ROUND('2項目別時系列'!L111*付加価値率!AG16,0)</f>
        <v>3820</v>
      </c>
      <c r="M111" s="97">
        <f>ROUND('2項目別時系列'!M111*付加価値率!AH16,0)</f>
        <v>2337</v>
      </c>
      <c r="N111" s="716">
        <f t="shared" si="60"/>
        <v>-38.799999999999997</v>
      </c>
    </row>
    <row r="112" spans="1:14" x14ac:dyDescent="0.2">
      <c r="A112" s="447" t="s">
        <v>311</v>
      </c>
      <c r="B112" s="303" t="s">
        <v>572</v>
      </c>
      <c r="C112" s="117">
        <f>SUM(C113:C115)</f>
        <v>5954</v>
      </c>
      <c r="D112" s="117">
        <f t="shared" ref="D112:J112" si="91">SUM(D113:D115)</f>
        <v>5765</v>
      </c>
      <c r="E112" s="117">
        <f t="shared" si="91"/>
        <v>6486</v>
      </c>
      <c r="F112" s="117">
        <f t="shared" si="91"/>
        <v>6474</v>
      </c>
      <c r="G112" s="117">
        <f t="shared" si="91"/>
        <v>6755</v>
      </c>
      <c r="H112" s="117">
        <f t="shared" si="91"/>
        <v>7333</v>
      </c>
      <c r="I112" s="117">
        <f t="shared" si="91"/>
        <v>7356</v>
      </c>
      <c r="J112" s="117">
        <f t="shared" si="91"/>
        <v>7558</v>
      </c>
      <c r="K112" s="117">
        <f t="shared" ref="K112:L112" si="92">SUM(K113:K115)</f>
        <v>6619</v>
      </c>
      <c r="L112" s="117">
        <f t="shared" si="92"/>
        <v>7874</v>
      </c>
      <c r="M112" s="117">
        <f t="shared" ref="M112" si="93">SUM(M113:M115)</f>
        <v>5579</v>
      </c>
      <c r="N112" s="715">
        <f t="shared" si="60"/>
        <v>-29.1</v>
      </c>
    </row>
    <row r="113" spans="1:14" x14ac:dyDescent="0.2">
      <c r="A113" s="447"/>
      <c r="B113" s="449" t="s">
        <v>213</v>
      </c>
      <c r="C113" s="95">
        <f>ROUND('2項目別時系列'!C113*付加価値率!X14,0)</f>
        <v>1011</v>
      </c>
      <c r="D113" s="95">
        <f>ROUND('2項目別時系列'!D113*付加価値率!Y14,0)</f>
        <v>979</v>
      </c>
      <c r="E113" s="95">
        <f>ROUND('2項目別時系列'!E113*付加価値率!Z14,0)</f>
        <v>1377</v>
      </c>
      <c r="F113" s="95">
        <f>ROUND('2項目別時系列'!F113*付加価値率!AA14,0)</f>
        <v>1258</v>
      </c>
      <c r="G113" s="95">
        <f>ROUND('2項目別時系列'!G113*付加価値率!AB14,0)</f>
        <v>1495</v>
      </c>
      <c r="H113" s="95">
        <f>ROUND('2項目別時系列'!H113*付加価値率!AC14,0)</f>
        <v>1409</v>
      </c>
      <c r="I113" s="95">
        <f>ROUND('2項目別時系列'!I113*付加価値率!AD14,0)</f>
        <v>1239</v>
      </c>
      <c r="J113" s="95">
        <f>ROUND('2項目別時系列'!J113*付加価値率!AE14,0)</f>
        <v>1256</v>
      </c>
      <c r="K113" s="95">
        <f>ROUND('2項目別時系列'!K113*付加価値率!AF14,0)</f>
        <v>1227</v>
      </c>
      <c r="L113" s="95">
        <f>ROUND('2項目別時系列'!L113*付加価値率!AG14,0)</f>
        <v>1590</v>
      </c>
      <c r="M113" s="95">
        <f>ROUND('2項目別時系列'!M113*付加価値率!AH14,0)</f>
        <v>993</v>
      </c>
      <c r="N113" s="716">
        <f t="shared" si="60"/>
        <v>-37.5</v>
      </c>
    </row>
    <row r="114" spans="1:14" x14ac:dyDescent="0.2">
      <c r="A114" s="447"/>
      <c r="B114" s="449" t="s">
        <v>214</v>
      </c>
      <c r="C114" s="95">
        <f>ROUND('2項目別時系列'!C114*付加価値率!X13,0)</f>
        <v>1700</v>
      </c>
      <c r="D114" s="95">
        <f>ROUND('2項目別時系列'!D114*付加価値率!Y13,0)</f>
        <v>1720</v>
      </c>
      <c r="E114" s="95">
        <f>ROUND('2項目別時系列'!E114*付加価値率!Z13,0)</f>
        <v>1804</v>
      </c>
      <c r="F114" s="95">
        <f>ROUND('2項目別時系列'!F114*付加価値率!AA13,0)</f>
        <v>1816</v>
      </c>
      <c r="G114" s="95">
        <f>ROUND('2項目別時系列'!G114*付加価値率!AB13,0)</f>
        <v>1922</v>
      </c>
      <c r="H114" s="95">
        <f>ROUND('2項目別時系列'!H114*付加価値率!AC13,0)</f>
        <v>2229</v>
      </c>
      <c r="I114" s="95">
        <f>ROUND('2項目別時系列'!I114*付加価値率!AD13,0)</f>
        <v>2429</v>
      </c>
      <c r="J114" s="95">
        <f>ROUND('2項目別時系列'!J114*付加価値率!AE13,0)</f>
        <v>2582</v>
      </c>
      <c r="K114" s="95">
        <f>ROUND('2項目別時系列'!K114*付加価値率!AF13,0)</f>
        <v>2119</v>
      </c>
      <c r="L114" s="95">
        <f>ROUND('2項目別時系列'!L114*付加価値率!AG13,0)</f>
        <v>2541</v>
      </c>
      <c r="M114" s="95">
        <f>ROUND('2項目別時系列'!M114*付加価値率!AH13,0)</f>
        <v>2306</v>
      </c>
      <c r="N114" s="716">
        <f t="shared" si="60"/>
        <v>-9.1999999999999993</v>
      </c>
    </row>
    <row r="115" spans="1:14" x14ac:dyDescent="0.2">
      <c r="A115" s="448"/>
      <c r="B115" s="450" t="s">
        <v>215</v>
      </c>
      <c r="C115" s="97">
        <f>ROUND('2項目別時系列'!C115*付加価値率!X16,0)</f>
        <v>3243</v>
      </c>
      <c r="D115" s="97">
        <f>ROUND('2項目別時系列'!D115*付加価値率!Y16,0)</f>
        <v>3066</v>
      </c>
      <c r="E115" s="97">
        <f>ROUND('2項目別時系列'!E115*付加価値率!Z16,0)</f>
        <v>3305</v>
      </c>
      <c r="F115" s="97">
        <f>ROUND('2項目別時系列'!F115*付加価値率!AA16,0)</f>
        <v>3400</v>
      </c>
      <c r="G115" s="97">
        <f>ROUND('2項目別時系列'!G115*付加価値率!AB16,0)</f>
        <v>3338</v>
      </c>
      <c r="H115" s="97">
        <f>ROUND('2項目別時系列'!H115*付加価値率!AC16,0)</f>
        <v>3695</v>
      </c>
      <c r="I115" s="97">
        <f>ROUND('2項目別時系列'!I115*付加価値率!AD16,0)</f>
        <v>3688</v>
      </c>
      <c r="J115" s="97">
        <f>ROUND('2項目別時系列'!J115*付加価値率!AE16,0)</f>
        <v>3720</v>
      </c>
      <c r="K115" s="97">
        <f>ROUND('2項目別時系列'!K115*付加価値率!AF16,0)</f>
        <v>3273</v>
      </c>
      <c r="L115" s="97">
        <f>ROUND('2項目別時系列'!L115*付加価値率!AG16,0)</f>
        <v>3743</v>
      </c>
      <c r="M115" s="97">
        <f>ROUND('2項目別時系列'!M115*付加価値率!AH16,0)</f>
        <v>2280</v>
      </c>
      <c r="N115" s="717">
        <f t="shared" si="60"/>
        <v>-39.1</v>
      </c>
    </row>
    <row r="116" spans="1:14" x14ac:dyDescent="0.2">
      <c r="A116" s="447" t="s">
        <v>185</v>
      </c>
      <c r="B116" s="303" t="s">
        <v>572</v>
      </c>
      <c r="C116" s="117">
        <f>SUM(C117:C119)</f>
        <v>3558</v>
      </c>
      <c r="D116" s="117">
        <f t="shared" ref="D116:J116" si="94">SUM(D117:D119)</f>
        <v>3518</v>
      </c>
      <c r="E116" s="117">
        <f t="shared" si="94"/>
        <v>3706</v>
      </c>
      <c r="F116" s="117">
        <f t="shared" si="94"/>
        <v>3917</v>
      </c>
      <c r="G116" s="117">
        <f t="shared" si="94"/>
        <v>3720</v>
      </c>
      <c r="H116" s="117">
        <f t="shared" si="94"/>
        <v>4092</v>
      </c>
      <c r="I116" s="117">
        <f t="shared" si="94"/>
        <v>3981</v>
      </c>
      <c r="J116" s="117">
        <f t="shared" si="94"/>
        <v>3742</v>
      </c>
      <c r="K116" s="117">
        <f t="shared" ref="K116:L116" si="95">SUM(K117:K119)</f>
        <v>3396</v>
      </c>
      <c r="L116" s="117">
        <f t="shared" si="95"/>
        <v>3549</v>
      </c>
      <c r="M116" s="117">
        <f t="shared" ref="M116" si="96">SUM(M117:M119)</f>
        <v>3316</v>
      </c>
      <c r="N116" s="716">
        <f t="shared" si="60"/>
        <v>-6.6</v>
      </c>
    </row>
    <row r="117" spans="1:14" x14ac:dyDescent="0.2">
      <c r="A117" s="447"/>
      <c r="B117" s="447" t="s">
        <v>213</v>
      </c>
      <c r="C117" s="95">
        <f>ROUND('2項目別時系列'!C117*付加価値率!X14,0)</f>
        <v>257</v>
      </c>
      <c r="D117" s="95">
        <f>ROUND('2項目別時系列'!D117*付加価値率!Y14,0)</f>
        <v>246</v>
      </c>
      <c r="E117" s="95">
        <f>ROUND('2項目別時系列'!E117*付加価値率!Z14,0)</f>
        <v>315</v>
      </c>
      <c r="F117" s="95">
        <f>ROUND('2項目別時系列'!F117*付加価値率!AA14,0)</f>
        <v>304</v>
      </c>
      <c r="G117" s="95">
        <f>ROUND('2項目別時系列'!G117*付加価値率!AB14,0)</f>
        <v>319</v>
      </c>
      <c r="H117" s="95">
        <f>ROUND('2項目別時系列'!H117*付加価値率!AC14,0)</f>
        <v>281</v>
      </c>
      <c r="I117" s="95">
        <f>ROUND('2項目別時系列'!I117*付加価値率!AD14,0)</f>
        <v>228</v>
      </c>
      <c r="J117" s="95">
        <f>ROUND('2項目別時系列'!J117*付加価値率!AE14,0)</f>
        <v>230</v>
      </c>
      <c r="K117" s="95">
        <f>ROUND('2項目別時系列'!K117*付加価値率!AF14,0)</f>
        <v>246</v>
      </c>
      <c r="L117" s="95">
        <f>ROUND('2項目別時系列'!L117*付加価値率!AG14,0)</f>
        <v>351</v>
      </c>
      <c r="M117" s="95">
        <f>ROUND('2項目別時系列'!M117*付加価値率!AH14,0)</f>
        <v>259</v>
      </c>
      <c r="N117" s="716">
        <f t="shared" si="60"/>
        <v>-26.2</v>
      </c>
    </row>
    <row r="118" spans="1:14" x14ac:dyDescent="0.2">
      <c r="A118" s="447"/>
      <c r="B118" s="447" t="s">
        <v>214</v>
      </c>
      <c r="C118" s="95">
        <f>ROUND('2項目別時系列'!C118*付加価値率!X13,0)</f>
        <v>1027</v>
      </c>
      <c r="D118" s="95">
        <f>ROUND('2項目別時系列'!D118*付加価値率!Y13,0)</f>
        <v>1062</v>
      </c>
      <c r="E118" s="95">
        <f>ROUND('2項目別時系列'!E118*付加価値率!Z13,0)</f>
        <v>1088</v>
      </c>
      <c r="F118" s="95">
        <f>ROUND('2項目別時系列'!F118*付加価値率!AA13,0)</f>
        <v>1132</v>
      </c>
      <c r="G118" s="95">
        <f>ROUND('2項目別時系列'!G118*付加価値率!AB13,0)</f>
        <v>1100</v>
      </c>
      <c r="H118" s="95">
        <f>ROUND('2項目別時系列'!H118*付加価値率!AC13,0)</f>
        <v>1268</v>
      </c>
      <c r="I118" s="95">
        <f>ROUND('2項目別時系列'!I118*付加価値率!AD13,0)</f>
        <v>1312</v>
      </c>
      <c r="J118" s="95">
        <f>ROUND('2項目別時系列'!J118*付加価値率!AE13,0)</f>
        <v>1260</v>
      </c>
      <c r="K118" s="95">
        <f>ROUND('2項目別時系列'!K118*付加価値率!AF13,0)</f>
        <v>1055</v>
      </c>
      <c r="L118" s="95">
        <f>ROUND('2項目別時系列'!L118*付加価値率!AG13,0)</f>
        <v>1115</v>
      </c>
      <c r="M118" s="95">
        <f>ROUND('2項目別時系列'!M118*付加価値率!AH13,0)</f>
        <v>1267</v>
      </c>
      <c r="N118" s="716">
        <f t="shared" si="60"/>
        <v>13.6</v>
      </c>
    </row>
    <row r="119" spans="1:14" x14ac:dyDescent="0.2">
      <c r="A119" s="448"/>
      <c r="B119" s="448" t="s">
        <v>215</v>
      </c>
      <c r="C119" s="97">
        <f>ROUND('2項目別時系列'!C119*付加価値率!X16,0)</f>
        <v>2274</v>
      </c>
      <c r="D119" s="97">
        <f>ROUND('2項目別時系列'!D119*付加価値率!Y16,0)</f>
        <v>2210</v>
      </c>
      <c r="E119" s="97">
        <f>ROUND('2項目別時系列'!E119*付加価値率!Z16,0)</f>
        <v>2303</v>
      </c>
      <c r="F119" s="97">
        <f>ROUND('2項目別時系列'!F119*付加価値率!AA16,0)</f>
        <v>2481</v>
      </c>
      <c r="G119" s="97">
        <f>ROUND('2項目別時系列'!G119*付加価値率!AB16,0)</f>
        <v>2301</v>
      </c>
      <c r="H119" s="97">
        <f>ROUND('2項目別時系列'!H119*付加価値率!AC16,0)</f>
        <v>2543</v>
      </c>
      <c r="I119" s="97">
        <f>ROUND('2項目別時系列'!I119*付加価値率!AD16,0)</f>
        <v>2441</v>
      </c>
      <c r="J119" s="97">
        <f>ROUND('2項目別時系列'!J119*付加価値率!AE16,0)</f>
        <v>2252</v>
      </c>
      <c r="K119" s="97">
        <f>ROUND('2項目別時系列'!K119*付加価値率!AF16,0)</f>
        <v>2095</v>
      </c>
      <c r="L119" s="97">
        <f>ROUND('2項目別時系列'!L119*付加価値率!AG16,0)</f>
        <v>2083</v>
      </c>
      <c r="M119" s="97">
        <f>ROUND('2項目別時系列'!M119*付加価値率!AH16,0)</f>
        <v>1790</v>
      </c>
      <c r="N119" s="716">
        <f t="shared" si="60"/>
        <v>-14.1</v>
      </c>
    </row>
    <row r="120" spans="1:14" x14ac:dyDescent="0.2">
      <c r="A120" s="447" t="s">
        <v>187</v>
      </c>
      <c r="B120" s="303" t="s">
        <v>572</v>
      </c>
      <c r="C120" s="117">
        <f>SUM(C121:C123)</f>
        <v>724</v>
      </c>
      <c r="D120" s="117">
        <f t="shared" ref="D120:J120" si="97">SUM(D121:D123)</f>
        <v>581</v>
      </c>
      <c r="E120" s="117">
        <f t="shared" si="97"/>
        <v>643</v>
      </c>
      <c r="F120" s="117">
        <f t="shared" si="97"/>
        <v>606</v>
      </c>
      <c r="G120" s="117">
        <f t="shared" si="97"/>
        <v>606</v>
      </c>
      <c r="H120" s="117">
        <f t="shared" si="97"/>
        <v>649</v>
      </c>
      <c r="I120" s="117">
        <f t="shared" si="97"/>
        <v>635</v>
      </c>
      <c r="J120" s="117">
        <f t="shared" si="97"/>
        <v>675</v>
      </c>
      <c r="K120" s="117">
        <f t="shared" ref="K120:L120" si="98">SUM(K121:K123)</f>
        <v>606</v>
      </c>
      <c r="L120" s="117">
        <f t="shared" si="98"/>
        <v>652</v>
      </c>
      <c r="M120" s="117">
        <f t="shared" ref="M120" si="99">SUM(M121:M123)</f>
        <v>396</v>
      </c>
      <c r="N120" s="715">
        <f t="shared" si="60"/>
        <v>-39.299999999999997</v>
      </c>
    </row>
    <row r="121" spans="1:14" x14ac:dyDescent="0.2">
      <c r="A121" s="447"/>
      <c r="B121" s="449" t="s">
        <v>213</v>
      </c>
      <c r="C121" s="95">
        <f>ROUND('2項目別時系列'!C121*付加価値率!X14,0)</f>
        <v>89</v>
      </c>
      <c r="D121" s="95">
        <f>ROUND('2項目別時系列'!D121*付加価値率!Y14,0)</f>
        <v>12</v>
      </c>
      <c r="E121" s="95">
        <f>ROUND('2項目別時系列'!E121*付加価値率!Z14,0)</f>
        <v>98</v>
      </c>
      <c r="F121" s="95">
        <f>ROUND('2項目別時系列'!F121*付加価値率!AA14,0)</f>
        <v>104</v>
      </c>
      <c r="G121" s="95">
        <f>ROUND('2項目別時系列'!G121*付加価値率!AB14,0)</f>
        <v>97</v>
      </c>
      <c r="H121" s="95">
        <f>ROUND('2項目別時系列'!H121*付加価値率!AC14,0)</f>
        <v>95</v>
      </c>
      <c r="I121" s="95">
        <f>ROUND('2項目別時系列'!I121*付加価値率!AD14,0)</f>
        <v>92</v>
      </c>
      <c r="J121" s="95">
        <f>ROUND('2項目別時系列'!J121*付加価値率!AE14,0)</f>
        <v>88</v>
      </c>
      <c r="K121" s="95">
        <f>ROUND('2項目別時系列'!K121*付加価値率!AF14,0)</f>
        <v>84</v>
      </c>
      <c r="L121" s="95">
        <f>ROUND('2項目別時系列'!L121*付加価値率!AG14,0)</f>
        <v>105</v>
      </c>
      <c r="M121" s="95">
        <f>ROUND('2項目別時系列'!M121*付加価値率!AH14,0)</f>
        <v>85</v>
      </c>
      <c r="N121" s="716">
        <f t="shared" si="60"/>
        <v>-19</v>
      </c>
    </row>
    <row r="122" spans="1:14" x14ac:dyDescent="0.2">
      <c r="A122" s="447"/>
      <c r="B122" s="449" t="s">
        <v>214</v>
      </c>
      <c r="C122" s="95">
        <f>ROUND('2項目別時系列'!C122*付加価値率!X13,0)</f>
        <v>205</v>
      </c>
      <c r="D122" s="95">
        <f>ROUND('2項目別時系列'!D122*付加価値率!Y13,0)</f>
        <v>169</v>
      </c>
      <c r="E122" s="95">
        <f>ROUND('2項目別時系列'!E122*付加価値率!Z13,0)</f>
        <v>177</v>
      </c>
      <c r="F122" s="95">
        <f>ROUND('2項目別時系列'!F122*付加価値率!AA13,0)</f>
        <v>165</v>
      </c>
      <c r="G122" s="95">
        <f>ROUND('2項目別時系列'!G122*付加価値率!AB13,0)</f>
        <v>174</v>
      </c>
      <c r="H122" s="95">
        <f>ROUND('2項目別時系列'!H122*付加価値率!AC13,0)</f>
        <v>198</v>
      </c>
      <c r="I122" s="95">
        <f>ROUND('2項目別時系列'!I122*付加価値率!AD13,0)</f>
        <v>205</v>
      </c>
      <c r="J122" s="95">
        <f>ROUND('2項目別時系列'!J122*付加価値率!AE13,0)</f>
        <v>225</v>
      </c>
      <c r="K122" s="95">
        <f>ROUND('2項目別時系列'!K122*付加価値率!AF13,0)</f>
        <v>188</v>
      </c>
      <c r="L122" s="95">
        <f>ROUND('2項目別時系列'!L122*付加価値率!AG13,0)</f>
        <v>207</v>
      </c>
      <c r="M122" s="95">
        <f>ROUND('2項目別時系列'!M122*付加価値率!AH13,0)</f>
        <v>168</v>
      </c>
      <c r="N122" s="716">
        <f t="shared" si="60"/>
        <v>-18.8</v>
      </c>
    </row>
    <row r="123" spans="1:14" x14ac:dyDescent="0.2">
      <c r="A123" s="448"/>
      <c r="B123" s="449" t="s">
        <v>215</v>
      </c>
      <c r="C123" s="97">
        <f>ROUND('2項目別時系列'!C123*付加価値率!X16,0)</f>
        <v>430</v>
      </c>
      <c r="D123" s="97">
        <f>ROUND('2項目別時系列'!D123*付加価値率!Y16,0)</f>
        <v>400</v>
      </c>
      <c r="E123" s="97">
        <f>ROUND('2項目別時系列'!E123*付加価値率!Z16,0)</f>
        <v>368</v>
      </c>
      <c r="F123" s="97">
        <f>ROUND('2項目別時系列'!F123*付加価値率!AA16,0)</f>
        <v>337</v>
      </c>
      <c r="G123" s="97">
        <f>ROUND('2項目別時系列'!G123*付加価値率!AB16,0)</f>
        <v>335</v>
      </c>
      <c r="H123" s="97">
        <f>ROUND('2項目別時系列'!H123*付加価値率!AC16,0)</f>
        <v>356</v>
      </c>
      <c r="I123" s="97">
        <f>ROUND('2項目別時系列'!I123*付加価値率!AD16,0)</f>
        <v>338</v>
      </c>
      <c r="J123" s="97">
        <f>ROUND('2項目別時系列'!J123*付加価値率!AE16,0)</f>
        <v>362</v>
      </c>
      <c r="K123" s="97">
        <f>ROUND('2項目別時系列'!K123*付加価値率!AF16,0)</f>
        <v>334</v>
      </c>
      <c r="L123" s="97">
        <f>ROUND('2項目別時系列'!L123*付加価値率!AG16,0)</f>
        <v>340</v>
      </c>
      <c r="M123" s="97">
        <f>ROUND('2項目別時系列'!M123*付加価値率!AH16,0)</f>
        <v>143</v>
      </c>
      <c r="N123" s="717">
        <f t="shared" si="60"/>
        <v>-57.9</v>
      </c>
    </row>
    <row r="124" spans="1:14" x14ac:dyDescent="0.2">
      <c r="A124" s="447" t="s">
        <v>188</v>
      </c>
      <c r="B124" s="303" t="s">
        <v>572</v>
      </c>
      <c r="C124" s="117">
        <f>SUM(C125:C127)</f>
        <v>1055</v>
      </c>
      <c r="D124" s="117">
        <f t="shared" ref="D124:J124" si="100">SUM(D125:D127)</f>
        <v>1125</v>
      </c>
      <c r="E124" s="117">
        <f t="shared" si="100"/>
        <v>1102</v>
      </c>
      <c r="F124" s="117">
        <f t="shared" si="100"/>
        <v>1001</v>
      </c>
      <c r="G124" s="117">
        <f t="shared" si="100"/>
        <v>958</v>
      </c>
      <c r="H124" s="117">
        <f t="shared" si="100"/>
        <v>896</v>
      </c>
      <c r="I124" s="117">
        <f t="shared" si="100"/>
        <v>965</v>
      </c>
      <c r="J124" s="117">
        <f t="shared" si="100"/>
        <v>1089</v>
      </c>
      <c r="K124" s="117">
        <f t="shared" ref="K124:L124" si="101">SUM(K125:K127)</f>
        <v>820</v>
      </c>
      <c r="L124" s="117">
        <f t="shared" si="101"/>
        <v>824</v>
      </c>
      <c r="M124" s="117">
        <f t="shared" ref="M124" si="102">SUM(M125:M127)</f>
        <v>548</v>
      </c>
      <c r="N124" s="716">
        <f t="shared" si="60"/>
        <v>-33.5</v>
      </c>
    </row>
    <row r="125" spans="1:14" x14ac:dyDescent="0.2">
      <c r="A125" s="447"/>
      <c r="B125" s="449" t="s">
        <v>213</v>
      </c>
      <c r="C125" s="95">
        <f>ROUND('2項目別時系列'!C125*付加価値率!X14,0)</f>
        <v>94</v>
      </c>
      <c r="D125" s="95">
        <f>ROUND('2項目別時系列'!D125*付加価値率!Y14,0)</f>
        <v>96</v>
      </c>
      <c r="E125" s="95">
        <f>ROUND('2項目別時系列'!E125*付加価値率!Z14,0)</f>
        <v>98</v>
      </c>
      <c r="F125" s="95">
        <f>ROUND('2項目別時系列'!F125*付加価値率!AA14,0)</f>
        <v>90</v>
      </c>
      <c r="G125" s="95">
        <f>ROUND('2項目別時系列'!G125*付加価値率!AB14,0)</f>
        <v>87</v>
      </c>
      <c r="H125" s="95">
        <f>ROUND('2項目別時系列'!H125*付加価値率!AC14,0)</f>
        <v>24</v>
      </c>
      <c r="I125" s="95">
        <f>ROUND('2項目別時系列'!I125*付加価値率!AD14,0)</f>
        <v>22</v>
      </c>
      <c r="J125" s="95">
        <f>ROUND('2項目別時系列'!J125*付加価値率!AE14,0)</f>
        <v>23</v>
      </c>
      <c r="K125" s="95">
        <f>ROUND('2項目別時系列'!K125*付加価値率!AF14,0)</f>
        <v>24</v>
      </c>
      <c r="L125" s="95">
        <f>ROUND('2項目別時系列'!L125*付加価値率!AG14,0)</f>
        <v>36</v>
      </c>
      <c r="M125" s="95">
        <f>ROUND('2項目別時系列'!M125*付加価値率!AH14,0)</f>
        <v>13</v>
      </c>
      <c r="N125" s="716">
        <f t="shared" si="60"/>
        <v>-63.9</v>
      </c>
    </row>
    <row r="126" spans="1:14" x14ac:dyDescent="0.2">
      <c r="A126" s="447"/>
      <c r="B126" s="449" t="s">
        <v>214</v>
      </c>
      <c r="C126" s="95">
        <f>ROUND('2項目別時系列'!C126*付加価値率!X13,0)</f>
        <v>297</v>
      </c>
      <c r="D126" s="95">
        <f>ROUND('2項目別時系列'!D126*付加価値率!Y13,0)</f>
        <v>332</v>
      </c>
      <c r="E126" s="95">
        <f>ROUND('2項目別時系列'!E126*付加価値率!Z13,0)</f>
        <v>317</v>
      </c>
      <c r="F126" s="95">
        <f>ROUND('2項目別時系列'!F126*付加価値率!AA13,0)</f>
        <v>283</v>
      </c>
      <c r="G126" s="95">
        <f>ROUND('2項目別時系列'!G126*付加価値率!AB13,0)</f>
        <v>277</v>
      </c>
      <c r="H126" s="95">
        <f>ROUND('2項目別時系列'!H126*付加価値率!AC13,0)</f>
        <v>268</v>
      </c>
      <c r="I126" s="95">
        <f>ROUND('2項目別時系列'!I126*付加価値率!AD13,0)</f>
        <v>305</v>
      </c>
      <c r="J126" s="95">
        <f>ROUND('2項目別時系列'!J126*付加価値率!AE13,0)</f>
        <v>348</v>
      </c>
      <c r="K126" s="95">
        <f>ROUND('2項目別時系列'!K126*付加価値率!AF13,0)</f>
        <v>238</v>
      </c>
      <c r="L126" s="95">
        <f>ROUND('2項目別時系列'!L126*付加価値率!AG13,0)</f>
        <v>241</v>
      </c>
      <c r="M126" s="95">
        <f>ROUND('2項目別時系列'!M126*付加価値率!AH13,0)</f>
        <v>191</v>
      </c>
      <c r="N126" s="716">
        <f t="shared" si="60"/>
        <v>-20.7</v>
      </c>
    </row>
    <row r="127" spans="1:14" x14ac:dyDescent="0.2">
      <c r="A127" s="448"/>
      <c r="B127" s="450" t="s">
        <v>215</v>
      </c>
      <c r="C127" s="97">
        <f>ROUND('2項目別時系列'!C127*付加価値率!X16,0)</f>
        <v>664</v>
      </c>
      <c r="D127" s="97">
        <f>ROUND('2項目別時系列'!D127*付加価値率!Y16,0)</f>
        <v>697</v>
      </c>
      <c r="E127" s="97">
        <f>ROUND('2項目別時系列'!E127*付加価値率!Z16,0)</f>
        <v>687</v>
      </c>
      <c r="F127" s="97">
        <f>ROUND('2項目別時系列'!F127*付加価値率!AA16,0)</f>
        <v>628</v>
      </c>
      <c r="G127" s="97">
        <f>ROUND('2項目別時系列'!G127*付加価値率!AB16,0)</f>
        <v>594</v>
      </c>
      <c r="H127" s="97">
        <f>ROUND('2項目別時系列'!H127*付加価値率!AC16,0)</f>
        <v>604</v>
      </c>
      <c r="I127" s="97">
        <f>ROUND('2項目別時系列'!I127*付加価値率!AD16,0)</f>
        <v>638</v>
      </c>
      <c r="J127" s="97">
        <f>ROUND('2項目別時系列'!J127*付加価値率!AE16,0)</f>
        <v>718</v>
      </c>
      <c r="K127" s="97">
        <f>ROUND('2項目別時系列'!K127*付加価値率!AF16,0)</f>
        <v>558</v>
      </c>
      <c r="L127" s="97">
        <f>ROUND('2項目別時系列'!L127*付加価値率!AG16,0)</f>
        <v>547</v>
      </c>
      <c r="M127" s="97">
        <f>ROUND('2項目別時系列'!M127*付加価値率!AH16,0)</f>
        <v>344</v>
      </c>
      <c r="N127" s="716">
        <f t="shared" si="60"/>
        <v>-37.1</v>
      </c>
    </row>
    <row r="128" spans="1:14" x14ac:dyDescent="0.2">
      <c r="A128" s="447" t="s">
        <v>189</v>
      </c>
      <c r="B128" s="303" t="s">
        <v>572</v>
      </c>
      <c r="C128" s="117">
        <f>SUM(C129:C131)</f>
        <v>2272</v>
      </c>
      <c r="D128" s="117">
        <f t="shared" ref="D128:J128" si="103">SUM(D129:D131)</f>
        <v>2234</v>
      </c>
      <c r="E128" s="117">
        <f t="shared" si="103"/>
        <v>2293</v>
      </c>
      <c r="F128" s="117">
        <f t="shared" si="103"/>
        <v>2264</v>
      </c>
      <c r="G128" s="117">
        <f t="shared" si="103"/>
        <v>2209</v>
      </c>
      <c r="H128" s="117">
        <f t="shared" si="103"/>
        <v>2408</v>
      </c>
      <c r="I128" s="117">
        <f t="shared" si="103"/>
        <v>2465</v>
      </c>
      <c r="J128" s="117">
        <f t="shared" si="103"/>
        <v>2833</v>
      </c>
      <c r="K128" s="117">
        <f t="shared" ref="K128:L128" si="104">SUM(K129:K131)</f>
        <v>2553</v>
      </c>
      <c r="L128" s="117">
        <f t="shared" si="104"/>
        <v>2895</v>
      </c>
      <c r="M128" s="117">
        <f t="shared" ref="M128" si="105">SUM(M129:M131)</f>
        <v>2008</v>
      </c>
      <c r="N128" s="715">
        <f t="shared" si="60"/>
        <v>-30.6</v>
      </c>
    </row>
    <row r="129" spans="1:14" x14ac:dyDescent="0.2">
      <c r="A129" s="447"/>
      <c r="B129" s="449" t="s">
        <v>213</v>
      </c>
      <c r="C129" s="95">
        <f>ROUND('2項目別時系列'!C129*付加価値率!X14,0)</f>
        <v>231</v>
      </c>
      <c r="D129" s="95">
        <f>ROUND('2項目別時系列'!D129*付加価値率!Y14,0)</f>
        <v>239</v>
      </c>
      <c r="E129" s="95">
        <f>ROUND('2項目別時系列'!E129*付加価値率!Z14,0)</f>
        <v>296</v>
      </c>
      <c r="F129" s="95">
        <f>ROUND('2項目別時系列'!F129*付加価値率!AA14,0)</f>
        <v>289</v>
      </c>
      <c r="G129" s="95">
        <f>ROUND('2項目別時系列'!G129*付加価値率!AB14,0)</f>
        <v>305</v>
      </c>
      <c r="H129" s="95">
        <f>ROUND('2項目別時系列'!H129*付加価値率!AC14,0)</f>
        <v>297</v>
      </c>
      <c r="I129" s="95">
        <f>ROUND('2項目別時系列'!I129*付加価値率!AD14,0)</f>
        <v>278</v>
      </c>
      <c r="J129" s="95">
        <f>ROUND('2項目別時系列'!J129*付加価値率!AE14,0)</f>
        <v>292</v>
      </c>
      <c r="K129" s="95">
        <f>ROUND('2項目別時系列'!K129*付加価値率!AF14,0)</f>
        <v>311</v>
      </c>
      <c r="L129" s="95">
        <f>ROUND('2項目別時系列'!L129*付加価値率!AG14,0)</f>
        <v>421</v>
      </c>
      <c r="M129" s="95">
        <f>ROUND('2項目別時系列'!M129*付加価値率!AH14,0)</f>
        <v>173</v>
      </c>
      <c r="N129" s="716">
        <f t="shared" si="60"/>
        <v>-58.9</v>
      </c>
    </row>
    <row r="130" spans="1:14" x14ac:dyDescent="0.2">
      <c r="A130" s="447"/>
      <c r="B130" s="449" t="s">
        <v>214</v>
      </c>
      <c r="C130" s="95">
        <f>ROUND('2項目別時系列'!C130*付加価値率!X13,0)</f>
        <v>642</v>
      </c>
      <c r="D130" s="95">
        <f>ROUND('2項目別時系列'!D130*付加価値率!Y13,0)</f>
        <v>663</v>
      </c>
      <c r="E130" s="95">
        <f>ROUND('2項目別時系列'!E130*付加価値率!Z13,0)</f>
        <v>653</v>
      </c>
      <c r="F130" s="95">
        <f>ROUND('2項目別時系列'!F130*付加価値率!AA13,0)</f>
        <v>637</v>
      </c>
      <c r="G130" s="95">
        <f>ROUND('2項目別時系列'!G130*付加価値率!AB13,0)</f>
        <v>638</v>
      </c>
      <c r="H130" s="95">
        <f>ROUND('2項目別時系列'!H130*付加価値率!AC13,0)</f>
        <v>735</v>
      </c>
      <c r="I130" s="95">
        <f>ROUND('2項目別時系列'!I130*付加価値率!AD13,0)</f>
        <v>807</v>
      </c>
      <c r="J130" s="95">
        <f>ROUND('2項目別時系列'!J130*付加価値率!AE13,0)</f>
        <v>948</v>
      </c>
      <c r="K130" s="95">
        <f>ROUND('2項目別時系列'!K130*付加価値率!AF13,0)</f>
        <v>795</v>
      </c>
      <c r="L130" s="95">
        <f>ROUND('2項目別時系列'!L130*付加価値率!AG13,0)</f>
        <v>902</v>
      </c>
      <c r="M130" s="95">
        <f>ROUND('2項目別時系列'!M130*付加価値率!AH13,0)</f>
        <v>754</v>
      </c>
      <c r="N130" s="716">
        <f t="shared" si="60"/>
        <v>-16.399999999999999</v>
      </c>
    </row>
    <row r="131" spans="1:14" x14ac:dyDescent="0.2">
      <c r="A131" s="448" t="s">
        <v>212</v>
      </c>
      <c r="B131" s="450" t="s">
        <v>215</v>
      </c>
      <c r="C131" s="97">
        <f>ROUND('2項目別時系列'!C131*付加価値率!X16,0)</f>
        <v>1399</v>
      </c>
      <c r="D131" s="97">
        <f>ROUND('2項目別時系列'!D131*付加価値率!Y16,0)</f>
        <v>1332</v>
      </c>
      <c r="E131" s="97">
        <f>ROUND('2項目別時系列'!E131*付加価値率!Z16,0)</f>
        <v>1344</v>
      </c>
      <c r="F131" s="97">
        <f>ROUND('2項目別時系列'!F131*付加価値率!AA16,0)</f>
        <v>1338</v>
      </c>
      <c r="G131" s="97">
        <f>ROUND('2項目別時系列'!G131*付加価値率!AB16,0)</f>
        <v>1266</v>
      </c>
      <c r="H131" s="97">
        <f>ROUND('2項目別時系列'!H131*付加価値率!AC16,0)</f>
        <v>1376</v>
      </c>
      <c r="I131" s="97">
        <f>ROUND('2項目別時系列'!I131*付加価値率!AD16,0)</f>
        <v>1380</v>
      </c>
      <c r="J131" s="97">
        <f>ROUND('2項目別時系列'!J131*付加価値率!AE16,0)</f>
        <v>1593</v>
      </c>
      <c r="K131" s="97">
        <f>ROUND('2項目別時系列'!K131*付加価値率!AF16,0)</f>
        <v>1447</v>
      </c>
      <c r="L131" s="97">
        <f>ROUND('2項目別時系列'!L131*付加価値率!AG16,0)</f>
        <v>1572</v>
      </c>
      <c r="M131" s="97">
        <f>ROUND('2項目別時系列'!M131*付加価値率!AH16,0)</f>
        <v>1081</v>
      </c>
      <c r="N131" s="717">
        <f t="shared" si="60"/>
        <v>-31.2</v>
      </c>
    </row>
    <row r="132" spans="1:14" x14ac:dyDescent="0.2">
      <c r="A132" s="447" t="s">
        <v>190</v>
      </c>
      <c r="B132" s="303" t="s">
        <v>572</v>
      </c>
      <c r="C132" s="119">
        <f>SUM(C133:C135)</f>
        <v>20697</v>
      </c>
      <c r="D132" s="119">
        <f t="shared" ref="D132:J132" si="106">SUM(D133:D135)</f>
        <v>20784</v>
      </c>
      <c r="E132" s="119">
        <f t="shared" si="106"/>
        <v>21513</v>
      </c>
      <c r="F132" s="119">
        <f t="shared" si="106"/>
        <v>21616</v>
      </c>
      <c r="G132" s="119">
        <f t="shared" si="106"/>
        <v>23282</v>
      </c>
      <c r="H132" s="119">
        <f t="shared" si="106"/>
        <v>22436</v>
      </c>
      <c r="I132" s="119">
        <f t="shared" si="106"/>
        <v>22327</v>
      </c>
      <c r="J132" s="119">
        <f t="shared" si="106"/>
        <v>23031</v>
      </c>
      <c r="K132" s="119">
        <f t="shared" ref="K132:L132" si="107">SUM(K133:K135)</f>
        <v>21368</v>
      </c>
      <c r="L132" s="119">
        <f t="shared" si="107"/>
        <v>24858</v>
      </c>
      <c r="M132" s="119">
        <f t="shared" ref="M132" si="108">SUM(M133:M135)</f>
        <v>15605</v>
      </c>
      <c r="N132" s="716">
        <f t="shared" si="60"/>
        <v>-37.200000000000003</v>
      </c>
    </row>
    <row r="133" spans="1:14" x14ac:dyDescent="0.2">
      <c r="A133" s="447"/>
      <c r="B133" s="447" t="s">
        <v>213</v>
      </c>
      <c r="C133" s="433">
        <f>ROUND('2項目別時系列'!C133*付加価値率!X14,0)</f>
        <v>5837</v>
      </c>
      <c r="D133" s="433">
        <f>ROUND('2項目別時系列'!D133*付加価値率!Y14,0)</f>
        <v>5761</v>
      </c>
      <c r="E133" s="433">
        <f>ROUND('2項目別時系列'!E133*付加価値率!Z14,0)</f>
        <v>6217</v>
      </c>
      <c r="F133" s="433">
        <f>ROUND('2項目別時系列'!F133*付加価値率!AA14,0)</f>
        <v>5927</v>
      </c>
      <c r="G133" s="433">
        <f>ROUND('2項目別時系列'!G133*付加価値率!AB14,0)</f>
        <v>7103</v>
      </c>
      <c r="H133" s="433">
        <f>ROUND('2項目別時系列'!H133*付加価値率!AC14,0)</f>
        <v>5736</v>
      </c>
      <c r="I133" s="433">
        <f>ROUND('2項目別時系列'!I133*付加価値率!AD14,0)</f>
        <v>4984</v>
      </c>
      <c r="J133" s="433">
        <f>ROUND('2項目別時系列'!J133*付加価値率!AE14,0)</f>
        <v>5362</v>
      </c>
      <c r="K133" s="433">
        <f>ROUND('2項目別時系列'!K133*付加価値率!AF14,0)</f>
        <v>5636</v>
      </c>
      <c r="L133" s="433">
        <f>ROUND('2項目別時系列'!L133*付加価値率!AG14,0)</f>
        <v>7208</v>
      </c>
      <c r="M133" s="433">
        <f>ROUND('2項目別時系列'!M133*付加価値率!AH14,0)</f>
        <v>3624</v>
      </c>
      <c r="N133" s="716">
        <f t="shared" ref="N133:N171" si="109">ROUND((M133-L133)/L133*100,1)</f>
        <v>-49.7</v>
      </c>
    </row>
    <row r="134" spans="1:14" x14ac:dyDescent="0.2">
      <c r="A134" s="447"/>
      <c r="B134" s="447" t="s">
        <v>214</v>
      </c>
      <c r="C134" s="433">
        <f>ROUND('2項目別時系列'!C134*付加価値率!X13,0)</f>
        <v>4287</v>
      </c>
      <c r="D134" s="433">
        <f>ROUND('2項目別時系列'!D134*付加価値率!Y13,0)</f>
        <v>4584</v>
      </c>
      <c r="E134" s="433">
        <f>ROUND('2項目別時系列'!E134*付加価値率!Z13,0)</f>
        <v>4812</v>
      </c>
      <c r="F134" s="433">
        <f>ROUND('2項目別時系列'!F134*付加価値率!AA13,0)</f>
        <v>4873</v>
      </c>
      <c r="G134" s="433">
        <f>ROUND('2項目別時系列'!G134*付加価値率!AB13,0)</f>
        <v>5210</v>
      </c>
      <c r="H134" s="433">
        <f>ROUND('2項目別時系列'!H134*付加価値率!AC13,0)</f>
        <v>5547</v>
      </c>
      <c r="I134" s="433">
        <f>ROUND('2項目別時系列'!I134*付加価値率!AD13,0)</f>
        <v>6057</v>
      </c>
      <c r="J134" s="433">
        <f>ROUND('2項目別時系列'!J134*付加価値率!AE13,0)</f>
        <v>6415</v>
      </c>
      <c r="K134" s="433">
        <f>ROUND('2項目別時系列'!K134*付加価値率!AF13,0)</f>
        <v>5490</v>
      </c>
      <c r="L134" s="433">
        <f>ROUND('2項目別時系列'!L134*付加価値率!AG13,0)</f>
        <v>6262</v>
      </c>
      <c r="M134" s="433">
        <f>ROUND('2項目別時系列'!M134*付加価値率!AH13,0)</f>
        <v>5409</v>
      </c>
      <c r="N134" s="716">
        <f t="shared" si="109"/>
        <v>-13.6</v>
      </c>
    </row>
    <row r="135" spans="1:14" x14ac:dyDescent="0.2">
      <c r="A135" s="448"/>
      <c r="B135" s="448" t="s">
        <v>215</v>
      </c>
      <c r="C135" s="97">
        <f>ROUND('2項目別時系列'!C135*付加価値率!X16,0)</f>
        <v>10573</v>
      </c>
      <c r="D135" s="97">
        <f>ROUND('2項目別時系列'!D135*付加価値率!Y16,0)</f>
        <v>10439</v>
      </c>
      <c r="E135" s="97">
        <f>ROUND('2項目別時系列'!E135*付加価値率!Z16,0)</f>
        <v>10484</v>
      </c>
      <c r="F135" s="97">
        <f>ROUND('2項目別時系列'!F135*付加価値率!AA16,0)</f>
        <v>10816</v>
      </c>
      <c r="G135" s="97">
        <f>ROUND('2項目別時系列'!G135*付加価値率!AB16,0)</f>
        <v>10969</v>
      </c>
      <c r="H135" s="97">
        <f>ROUND('2項目別時系列'!H135*付加価値率!AC16,0)</f>
        <v>11153</v>
      </c>
      <c r="I135" s="97">
        <f>ROUND('2項目別時系列'!I135*付加価値率!AD16,0)</f>
        <v>11286</v>
      </c>
      <c r="J135" s="97">
        <f>ROUND('2項目別時系列'!J135*付加価値率!AE16,0)</f>
        <v>11254</v>
      </c>
      <c r="K135" s="97">
        <f>ROUND('2項目別時系列'!K135*付加価値率!AF16,0)</f>
        <v>10242</v>
      </c>
      <c r="L135" s="97">
        <f>ROUND('2項目別時系列'!L135*付加価値率!AG16,0)</f>
        <v>11388</v>
      </c>
      <c r="M135" s="97">
        <f>ROUND('2項目別時系列'!M135*付加価値率!AH16,0)</f>
        <v>6572</v>
      </c>
      <c r="N135" s="716">
        <f t="shared" si="109"/>
        <v>-42.3</v>
      </c>
    </row>
    <row r="136" spans="1:14" x14ac:dyDescent="0.2">
      <c r="A136" s="447" t="s">
        <v>191</v>
      </c>
      <c r="B136" s="303" t="s">
        <v>572</v>
      </c>
      <c r="C136" s="119">
        <f>SUM(C137:C139)</f>
        <v>4836</v>
      </c>
      <c r="D136" s="119">
        <f t="shared" ref="D136:J136" si="110">SUM(D137:D139)</f>
        <v>3766</v>
      </c>
      <c r="E136" s="119">
        <f t="shared" si="110"/>
        <v>4778</v>
      </c>
      <c r="F136" s="119">
        <f t="shared" si="110"/>
        <v>5219</v>
      </c>
      <c r="G136" s="119">
        <f t="shared" si="110"/>
        <v>5397</v>
      </c>
      <c r="H136" s="119">
        <f t="shared" si="110"/>
        <v>4654</v>
      </c>
      <c r="I136" s="119">
        <f t="shared" si="110"/>
        <v>5294</v>
      </c>
      <c r="J136" s="119">
        <f t="shared" si="110"/>
        <v>5475</v>
      </c>
      <c r="K136" s="119">
        <f t="shared" ref="K136:L136" si="111">SUM(K137:K139)</f>
        <v>4805</v>
      </c>
      <c r="L136" s="119">
        <f t="shared" si="111"/>
        <v>4940</v>
      </c>
      <c r="M136" s="119">
        <f t="shared" ref="M136" si="112">SUM(M137:M139)</f>
        <v>2906</v>
      </c>
      <c r="N136" s="715">
        <f t="shared" si="109"/>
        <v>-41.2</v>
      </c>
    </row>
    <row r="137" spans="1:14" x14ac:dyDescent="0.2">
      <c r="A137" s="447"/>
      <c r="B137" s="449" t="s">
        <v>213</v>
      </c>
      <c r="C137" s="433">
        <f>ROUND('2項目別時系列'!C137*付加価値率!X14,0)</f>
        <v>1049</v>
      </c>
      <c r="D137" s="433">
        <f>ROUND('2項目別時系列'!D137*付加価値率!Y14,0)</f>
        <v>578</v>
      </c>
      <c r="E137" s="433">
        <f>ROUND('2項目別時系列'!E137*付加価値率!Z14,0)</f>
        <v>898</v>
      </c>
      <c r="F137" s="433">
        <f>ROUND('2項目別時系列'!F137*付加価値率!AA14,0)</f>
        <v>982</v>
      </c>
      <c r="G137" s="433">
        <f>ROUND('2項目別時系列'!G137*付加価値率!AB14,0)</f>
        <v>1302</v>
      </c>
      <c r="H137" s="433">
        <f>ROUND('2項目別時系列'!H137*付加価値率!AC14,0)</f>
        <v>573</v>
      </c>
      <c r="I137" s="433">
        <f>ROUND('2項目別時系列'!I137*付加価値率!AD14,0)</f>
        <v>616</v>
      </c>
      <c r="J137" s="433">
        <f>ROUND('2項目別時系列'!J137*付加価値率!AE14,0)</f>
        <v>741</v>
      </c>
      <c r="K137" s="433">
        <f>ROUND('2項目別時系列'!K137*付加価値率!AF14,0)</f>
        <v>810</v>
      </c>
      <c r="L137" s="433">
        <f>ROUND('2項目別時系列'!L137*付加価値率!AG14,0)</f>
        <v>957</v>
      </c>
      <c r="M137" s="433">
        <f>ROUND('2項目別時系列'!M137*付加価値率!AH14,0)</f>
        <v>241</v>
      </c>
      <c r="N137" s="716">
        <f t="shared" si="109"/>
        <v>-74.8</v>
      </c>
    </row>
    <row r="138" spans="1:14" x14ac:dyDescent="0.2">
      <c r="A138" s="447"/>
      <c r="B138" s="449" t="s">
        <v>214</v>
      </c>
      <c r="C138" s="433">
        <f>ROUND('2項目別時系列'!C138*付加価値率!X13,0)</f>
        <v>1051</v>
      </c>
      <c r="D138" s="433">
        <f>ROUND('2項目別時系列'!D138*付加価値率!Y13,0)</f>
        <v>870</v>
      </c>
      <c r="E138" s="433">
        <f>ROUND('2項目別時系列'!E138*付加価値率!Z13,0)</f>
        <v>1138</v>
      </c>
      <c r="F138" s="433">
        <f>ROUND('2項目別時系列'!F138*付加価値率!AA13,0)</f>
        <v>1255</v>
      </c>
      <c r="G138" s="433">
        <f>ROUND('2項目別時系列'!G138*付加価値率!AB13,0)</f>
        <v>1250</v>
      </c>
      <c r="H138" s="433">
        <f>ROUND('2項目別時系列'!H138*付加価値率!AC13,0)</f>
        <v>1200</v>
      </c>
      <c r="I138" s="433">
        <f>ROUND('2項目別時系列'!I138*付加価値率!AD13,0)</f>
        <v>1507</v>
      </c>
      <c r="J138" s="433">
        <f>ROUND('2項目別時系列'!J138*付加価値率!AE13,0)</f>
        <v>1589</v>
      </c>
      <c r="K138" s="433">
        <f>ROUND('2項目別時系列'!K138*付加価値率!AF13,0)</f>
        <v>1253</v>
      </c>
      <c r="L138" s="433">
        <f>ROUND('2項目別時系列'!L138*付加価値率!AG13,0)</f>
        <v>1267</v>
      </c>
      <c r="M138" s="433">
        <f>ROUND('2項目別時系列'!M138*付加価値率!AH13,0)</f>
        <v>928</v>
      </c>
      <c r="N138" s="716">
        <f t="shared" si="109"/>
        <v>-26.8</v>
      </c>
    </row>
    <row r="139" spans="1:14" x14ac:dyDescent="0.2">
      <c r="A139" s="448"/>
      <c r="B139" s="449" t="s">
        <v>215</v>
      </c>
      <c r="C139" s="97">
        <f>ROUND('2項目別時系列'!C139*付加価値率!X16,0)</f>
        <v>2736</v>
      </c>
      <c r="D139" s="97">
        <f>ROUND('2項目別時系列'!D139*付加価値率!Y16,0)</f>
        <v>2318</v>
      </c>
      <c r="E139" s="97">
        <f>ROUND('2項目別時系列'!E139*付加価値率!Z16,0)</f>
        <v>2742</v>
      </c>
      <c r="F139" s="97">
        <f>ROUND('2項目別時系列'!F139*付加価値率!AA16,0)</f>
        <v>2982</v>
      </c>
      <c r="G139" s="97">
        <f>ROUND('2項目別時系列'!G139*付加価値率!AB16,0)</f>
        <v>2845</v>
      </c>
      <c r="H139" s="97">
        <f>ROUND('2項目別時系列'!H139*付加価値率!AC16,0)</f>
        <v>2881</v>
      </c>
      <c r="I139" s="97">
        <f>ROUND('2項目別時系列'!I139*付加価値率!AD16,0)</f>
        <v>3171</v>
      </c>
      <c r="J139" s="97">
        <f>ROUND('2項目別時系列'!J139*付加価値率!AE16,0)</f>
        <v>3145</v>
      </c>
      <c r="K139" s="97">
        <f>ROUND('2項目別時系列'!K139*付加価値率!AF16,0)</f>
        <v>2742</v>
      </c>
      <c r="L139" s="97">
        <f>ROUND('2項目別時系列'!L139*付加価値率!AG16,0)</f>
        <v>2716</v>
      </c>
      <c r="M139" s="97">
        <f>ROUND('2項目別時系列'!M139*付加価値率!AH16,0)</f>
        <v>1737</v>
      </c>
      <c r="N139" s="717">
        <f t="shared" si="109"/>
        <v>-36</v>
      </c>
    </row>
    <row r="140" spans="1:14" x14ac:dyDescent="0.2">
      <c r="A140" s="447" t="s">
        <v>192</v>
      </c>
      <c r="B140" s="303" t="s">
        <v>572</v>
      </c>
      <c r="C140" s="119">
        <f>SUM(C141:C143)</f>
        <v>3039</v>
      </c>
      <c r="D140" s="119">
        <f t="shared" ref="D140:J140" si="113">SUM(D141:D143)</f>
        <v>2971</v>
      </c>
      <c r="E140" s="119">
        <f t="shared" si="113"/>
        <v>6014</v>
      </c>
      <c r="F140" s="119">
        <f t="shared" si="113"/>
        <v>7251</v>
      </c>
      <c r="G140" s="119">
        <f t="shared" si="113"/>
        <v>7411</v>
      </c>
      <c r="H140" s="119">
        <f t="shared" si="113"/>
        <v>7420</v>
      </c>
      <c r="I140" s="119">
        <f t="shared" si="113"/>
        <v>7190</v>
      </c>
      <c r="J140" s="119">
        <f t="shared" si="113"/>
        <v>7491</v>
      </c>
      <c r="K140" s="119">
        <f t="shared" ref="K140:L140" si="114">SUM(K141:K143)</f>
        <v>6684</v>
      </c>
      <c r="L140" s="119">
        <f t="shared" si="114"/>
        <v>7177</v>
      </c>
      <c r="M140" s="119">
        <f t="shared" ref="M140" si="115">SUM(M141:M143)</f>
        <v>5154</v>
      </c>
      <c r="N140" s="716">
        <f t="shared" si="109"/>
        <v>-28.2</v>
      </c>
    </row>
    <row r="141" spans="1:14" x14ac:dyDescent="0.2">
      <c r="A141" s="447"/>
      <c r="B141" s="449" t="s">
        <v>213</v>
      </c>
      <c r="C141" s="433">
        <f>ROUND('2項目別時系列'!C141*付加価値率!X14,0)</f>
        <v>550</v>
      </c>
      <c r="D141" s="433">
        <f>ROUND('2項目別時系列'!D141*付加価値率!Y14,0)</f>
        <v>447</v>
      </c>
      <c r="E141" s="433">
        <f>ROUND('2項目別時系列'!E141*付加価値率!Z14,0)</f>
        <v>527</v>
      </c>
      <c r="F141" s="433">
        <f>ROUND('2項目別時系列'!F141*付加価値率!AA14,0)</f>
        <v>572</v>
      </c>
      <c r="G141" s="433">
        <f>ROUND('2項目別時系列'!G141*付加価値率!AB14,0)</f>
        <v>681</v>
      </c>
      <c r="H141" s="433">
        <f>ROUND('2項目別時系列'!H141*付加価値率!AC14,0)</f>
        <v>654</v>
      </c>
      <c r="I141" s="433">
        <f>ROUND('2項目別時系列'!I141*付加価値率!AD14,0)</f>
        <v>498</v>
      </c>
      <c r="J141" s="433">
        <f>ROUND('2項目別時系列'!J141*付加価値率!AE14,0)</f>
        <v>521</v>
      </c>
      <c r="K141" s="433">
        <f>ROUND('2項目別時系列'!K141*付加価値率!AF14,0)</f>
        <v>523</v>
      </c>
      <c r="L141" s="433">
        <f>ROUND('2項目別時系列'!L141*付加価値率!AG14,0)</f>
        <v>879</v>
      </c>
      <c r="M141" s="433">
        <f>ROUND('2項目別時系列'!M141*付加価値率!AH14,0)</f>
        <v>312</v>
      </c>
      <c r="N141" s="716">
        <f t="shared" si="109"/>
        <v>-64.5</v>
      </c>
    </row>
    <row r="142" spans="1:14" x14ac:dyDescent="0.2">
      <c r="A142" s="447"/>
      <c r="B142" s="449" t="s">
        <v>214</v>
      </c>
      <c r="C142" s="433">
        <f>ROUND('2項目別時系列'!C142*付加価値率!X13,0)</f>
        <v>647</v>
      </c>
      <c r="D142" s="433">
        <f>ROUND('2項目別時系列'!D142*付加価値率!Y13,0)</f>
        <v>674</v>
      </c>
      <c r="E142" s="433">
        <f>ROUND('2項目別時系列'!E142*付加価値率!Z13,0)</f>
        <v>1410</v>
      </c>
      <c r="F142" s="433">
        <f>ROUND('2項目別時系列'!F142*付加価値率!AA13,0)</f>
        <v>1662</v>
      </c>
      <c r="G142" s="433">
        <f>ROUND('2項目別時系列'!G142*付加価値率!AB13,0)</f>
        <v>1720</v>
      </c>
      <c r="H142" s="433">
        <f>ROUND('2項目別時系列'!H142*付加価値率!AC13,0)</f>
        <v>1825</v>
      </c>
      <c r="I142" s="433">
        <f>ROUND('2項目別時系列'!I142*付加価値率!AD13,0)</f>
        <v>1881</v>
      </c>
      <c r="J142" s="433">
        <f>ROUND('2項目別時系列'!J142*付加価値率!AE13,0)</f>
        <v>1968</v>
      </c>
      <c r="K142" s="433">
        <f>ROUND('2項目別時系列'!K142*付加価値率!AF13,0)</f>
        <v>1581</v>
      </c>
      <c r="L142" s="433">
        <f>ROUND('2項目別時系列'!L142*付加価値率!AG13,0)</f>
        <v>1666</v>
      </c>
      <c r="M142" s="433">
        <f>ROUND('2項目別時系列'!M142*付加価値率!AH13,0)</f>
        <v>1591</v>
      </c>
      <c r="N142" s="716">
        <f t="shared" si="109"/>
        <v>-4.5</v>
      </c>
    </row>
    <row r="143" spans="1:14" x14ac:dyDescent="0.2">
      <c r="A143" s="448"/>
      <c r="B143" s="450" t="s">
        <v>215</v>
      </c>
      <c r="C143" s="97">
        <f>ROUND('2項目別時系列'!C143*付加価値率!X16,0)</f>
        <v>1842</v>
      </c>
      <c r="D143" s="97">
        <f>ROUND('2項目別時系列'!D143*付加価値率!Y16,0)</f>
        <v>1850</v>
      </c>
      <c r="E143" s="97">
        <f>ROUND('2項目別時系列'!E143*付加価値率!Z16,0)</f>
        <v>4077</v>
      </c>
      <c r="F143" s="97">
        <f>ROUND('2項目別時系列'!F143*付加価値率!AA16,0)</f>
        <v>5017</v>
      </c>
      <c r="G143" s="97">
        <f>ROUND('2項目別時系列'!G143*付加価値率!AB16,0)</f>
        <v>5010</v>
      </c>
      <c r="H143" s="97">
        <f>ROUND('2項目別時系列'!H143*付加価値率!AC16,0)</f>
        <v>4941</v>
      </c>
      <c r="I143" s="97">
        <f>ROUND('2項目別時系列'!I143*付加価値率!AD16,0)</f>
        <v>4811</v>
      </c>
      <c r="J143" s="97">
        <f>ROUND('2項目別時系列'!J143*付加価値率!AE16,0)</f>
        <v>5002</v>
      </c>
      <c r="K143" s="97">
        <f>ROUND('2項目別時系列'!K143*付加価値率!AF16,0)</f>
        <v>4580</v>
      </c>
      <c r="L143" s="97">
        <f>ROUND('2項目別時系列'!L143*付加価値率!AG16,0)</f>
        <v>4632</v>
      </c>
      <c r="M143" s="97">
        <f>ROUND('2項目別時系列'!M143*付加価値率!AH16,0)</f>
        <v>3251</v>
      </c>
      <c r="N143" s="716">
        <f t="shared" si="109"/>
        <v>-29.8</v>
      </c>
    </row>
    <row r="144" spans="1:14" x14ac:dyDescent="0.2">
      <c r="A144" s="447" t="s">
        <v>193</v>
      </c>
      <c r="B144" s="303" t="s">
        <v>572</v>
      </c>
      <c r="C144" s="119">
        <f>SUM(C145:C147)</f>
        <v>6166</v>
      </c>
      <c r="D144" s="119">
        <f t="shared" ref="D144:J144" si="116">SUM(D145:D147)</f>
        <v>5962</v>
      </c>
      <c r="E144" s="119">
        <f t="shared" si="116"/>
        <v>6802</v>
      </c>
      <c r="F144" s="119">
        <f t="shared" si="116"/>
        <v>7265</v>
      </c>
      <c r="G144" s="119">
        <f t="shared" si="116"/>
        <v>7231</v>
      </c>
      <c r="H144" s="119">
        <f t="shared" si="116"/>
        <v>6762</v>
      </c>
      <c r="I144" s="119">
        <f t="shared" si="116"/>
        <v>7234</v>
      </c>
      <c r="J144" s="119">
        <f t="shared" si="116"/>
        <v>7418</v>
      </c>
      <c r="K144" s="119">
        <f t="shared" ref="K144:L144" si="117">SUM(K145:K147)</f>
        <v>7106</v>
      </c>
      <c r="L144" s="119">
        <f t="shared" si="117"/>
        <v>7002</v>
      </c>
      <c r="M144" s="119">
        <f t="shared" ref="M144" si="118">SUM(M145:M147)</f>
        <v>6722</v>
      </c>
      <c r="N144" s="715">
        <f t="shared" si="109"/>
        <v>-4</v>
      </c>
    </row>
    <row r="145" spans="1:14" x14ac:dyDescent="0.2">
      <c r="A145" s="447"/>
      <c r="B145" s="447" t="s">
        <v>213</v>
      </c>
      <c r="C145" s="433">
        <f>ROUND('2項目別時系列'!C145*付加価値率!X14,0)</f>
        <v>1600</v>
      </c>
      <c r="D145" s="433">
        <f>ROUND('2項目別時系列'!D145*付加価値率!Y14,0)</f>
        <v>1445</v>
      </c>
      <c r="E145" s="433">
        <f>ROUND('2項目別時系列'!E145*付加価値率!Z14,0)</f>
        <v>1582</v>
      </c>
      <c r="F145" s="433">
        <f>ROUND('2項目別時系列'!F145*付加価値率!AA14,0)</f>
        <v>1592</v>
      </c>
      <c r="G145" s="433">
        <f>ROUND('2項目別時系列'!G145*付加価値率!AB14,0)</f>
        <v>1807</v>
      </c>
      <c r="H145" s="433">
        <f>ROUND('2項目別時系列'!H145*付加価値率!AC14,0)</f>
        <v>1375</v>
      </c>
      <c r="I145" s="433">
        <f>ROUND('2項目別時系列'!I145*付加価値率!AD14,0)</f>
        <v>1239</v>
      </c>
      <c r="J145" s="433">
        <f>ROUND('2項目別時系列'!J145*付加価値率!AE14,0)</f>
        <v>1353</v>
      </c>
      <c r="K145" s="433">
        <f>ROUND('2項目別時系列'!K145*付加価値率!AF14,0)</f>
        <v>1542</v>
      </c>
      <c r="L145" s="433">
        <f>ROUND('2項目別時系列'!L145*付加価値率!AG14,0)</f>
        <v>1768</v>
      </c>
      <c r="M145" s="433">
        <f>ROUND('2項目別時系列'!M145*付加価値率!AH14,0)</f>
        <v>1426</v>
      </c>
      <c r="N145" s="716">
        <f t="shared" si="109"/>
        <v>-19.3</v>
      </c>
    </row>
    <row r="146" spans="1:14" x14ac:dyDescent="0.2">
      <c r="A146" s="447"/>
      <c r="B146" s="447" t="s">
        <v>214</v>
      </c>
      <c r="C146" s="95">
        <f>ROUND('2項目別時系列'!C146*付加価値率!X13,0)</f>
        <v>1312</v>
      </c>
      <c r="D146" s="95">
        <f>ROUND('2項目別時系列'!D146*付加価値率!Y13,0)</f>
        <v>1360</v>
      </c>
      <c r="E146" s="95">
        <f>ROUND('2項目別時系列'!E146*付加価値率!Z13,0)</f>
        <v>1576</v>
      </c>
      <c r="F146" s="95">
        <f>ROUND('2項目別時系列'!F146*付加価値率!AA13,0)</f>
        <v>1685</v>
      </c>
      <c r="G146" s="95">
        <f>ROUND('2項目別時系列'!G146*付加価値率!AB13,0)</f>
        <v>1652</v>
      </c>
      <c r="H146" s="95">
        <f>ROUND('2項目別時系列'!H146*付加価値率!AC13,0)</f>
        <v>1726</v>
      </c>
      <c r="I146" s="95">
        <f>ROUND('2項目別時系列'!I146*付加価値率!AD13,0)</f>
        <v>2016</v>
      </c>
      <c r="J146" s="95">
        <f>ROUND('2項目別時系列'!J146*付加価値率!AE13,0)</f>
        <v>2105</v>
      </c>
      <c r="K146" s="95">
        <f>ROUND('2項目別時系列'!K146*付加価値率!AF13,0)</f>
        <v>1835</v>
      </c>
      <c r="L146" s="95">
        <f>ROUND('2項目別時系列'!L146*付加価値率!AG13,0)</f>
        <v>1764</v>
      </c>
      <c r="M146" s="95">
        <f>ROUND('2項目別時系列'!M146*付加価値率!AH13,0)</f>
        <v>2298</v>
      </c>
      <c r="N146" s="716">
        <f t="shared" si="109"/>
        <v>30.3</v>
      </c>
    </row>
    <row r="147" spans="1:14" x14ac:dyDescent="0.2">
      <c r="A147" s="448"/>
      <c r="B147" s="448" t="s">
        <v>215</v>
      </c>
      <c r="C147" s="97">
        <f>ROUND('2項目別時系列'!C147*付加価値率!X16,0)</f>
        <v>3254</v>
      </c>
      <c r="D147" s="97">
        <f>ROUND('2項目別時系列'!D147*付加価値率!Y16,0)</f>
        <v>3157</v>
      </c>
      <c r="E147" s="97">
        <f>ROUND('2項目別時系列'!E147*付加価値率!Z16,0)</f>
        <v>3644</v>
      </c>
      <c r="F147" s="97">
        <f>ROUND('2項目別時系列'!F147*付加価値率!AA16,0)</f>
        <v>3988</v>
      </c>
      <c r="G147" s="97">
        <f>ROUND('2項目別時系列'!G147*付加価値率!AB16,0)</f>
        <v>3772</v>
      </c>
      <c r="H147" s="97">
        <f>ROUND('2項目別時系列'!H147*付加価値率!AC16,0)</f>
        <v>3661</v>
      </c>
      <c r="I147" s="97">
        <f>ROUND('2項目別時系列'!I147*付加価値率!AD16,0)</f>
        <v>3979</v>
      </c>
      <c r="J147" s="97">
        <f>ROUND('2項目別時系列'!J147*付加価値率!AE16,0)</f>
        <v>3960</v>
      </c>
      <c r="K147" s="97">
        <f>ROUND('2項目別時系列'!K147*付加価値率!AF16,0)</f>
        <v>3729</v>
      </c>
      <c r="L147" s="97">
        <f>ROUND('2項目別時系列'!L147*付加価値率!AG16,0)</f>
        <v>3470</v>
      </c>
      <c r="M147" s="97">
        <f>ROUND('2項目別時系列'!M147*付加価値率!AH16,0)</f>
        <v>2998</v>
      </c>
      <c r="N147" s="717">
        <f t="shared" si="109"/>
        <v>-13.6</v>
      </c>
    </row>
    <row r="148" spans="1:14" x14ac:dyDescent="0.2">
      <c r="A148" s="447" t="s">
        <v>194</v>
      </c>
      <c r="B148" s="303" t="s">
        <v>572</v>
      </c>
      <c r="C148" s="119">
        <f>SUM(C149:C151)</f>
        <v>4605</v>
      </c>
      <c r="D148" s="119">
        <f t="shared" ref="D148:J148" si="119">SUM(D149:D151)</f>
        <v>4061</v>
      </c>
      <c r="E148" s="119">
        <f t="shared" si="119"/>
        <v>4900</v>
      </c>
      <c r="F148" s="119">
        <f t="shared" si="119"/>
        <v>5028</v>
      </c>
      <c r="G148" s="119">
        <f t="shared" si="119"/>
        <v>5015</v>
      </c>
      <c r="H148" s="119">
        <f t="shared" si="119"/>
        <v>5284</v>
      </c>
      <c r="I148" s="119">
        <f t="shared" si="119"/>
        <v>5388</v>
      </c>
      <c r="J148" s="119">
        <f t="shared" si="119"/>
        <v>5680</v>
      </c>
      <c r="K148" s="119">
        <f t="shared" ref="K148:L148" si="120">SUM(K149:K151)</f>
        <v>5118</v>
      </c>
      <c r="L148" s="119">
        <f t="shared" si="120"/>
        <v>5470</v>
      </c>
      <c r="M148" s="119">
        <f t="shared" ref="M148" si="121">SUM(M149:M151)</f>
        <v>4006</v>
      </c>
      <c r="N148" s="716">
        <f t="shared" si="109"/>
        <v>-26.8</v>
      </c>
    </row>
    <row r="149" spans="1:14" x14ac:dyDescent="0.2">
      <c r="A149" s="447"/>
      <c r="B149" s="449" t="s">
        <v>213</v>
      </c>
      <c r="C149" s="433">
        <f>ROUND('2項目別時系列'!C149*付加価値率!X13,0)</f>
        <v>885</v>
      </c>
      <c r="D149" s="433">
        <f>ROUND('2項目別時系列'!D149*付加価値率!Y13,0)</f>
        <v>805</v>
      </c>
      <c r="E149" s="433">
        <f>ROUND('2項目別時系列'!E149*付加価値率!Z13,0)</f>
        <v>1062</v>
      </c>
      <c r="F149" s="433">
        <f>ROUND('2項目別時系列'!F149*付加価値率!AA13,0)</f>
        <v>1110</v>
      </c>
      <c r="G149" s="433">
        <f>ROUND('2項目別時系列'!G149*付加価値率!AB13,0)</f>
        <v>1174</v>
      </c>
      <c r="H149" s="433">
        <f>ROUND('2項目別時系列'!H149*付加価値率!AC13,0)</f>
        <v>1112</v>
      </c>
      <c r="I149" s="433">
        <f>ROUND('2項目別時系列'!I149*付加価値率!AD13,0)</f>
        <v>1045</v>
      </c>
      <c r="J149" s="433">
        <f>ROUND('2項目別時系列'!J149*付加価値率!AE13,0)</f>
        <v>1156</v>
      </c>
      <c r="K149" s="433">
        <f>ROUND('2項目別時系列'!K149*付加価値率!AF13,0)</f>
        <v>1034</v>
      </c>
      <c r="L149" s="433">
        <f>ROUND('2項目別時系列'!L149*付加価値率!AG13,0)</f>
        <v>1134</v>
      </c>
      <c r="M149" s="433">
        <f>ROUND('2項目別時系列'!M149*付加価値率!AH13,0)</f>
        <v>657</v>
      </c>
      <c r="N149" s="716">
        <f t="shared" si="109"/>
        <v>-42.1</v>
      </c>
    </row>
    <row r="150" spans="1:14" x14ac:dyDescent="0.2">
      <c r="A150" s="447"/>
      <c r="B150" s="449" t="s">
        <v>214</v>
      </c>
      <c r="C150" s="433">
        <f>ROUND('2項目別時系列'!C150*付加価値率!X13,0)</f>
        <v>1021</v>
      </c>
      <c r="D150" s="433">
        <f>ROUND('2項目別時系列'!D150*付加価値率!Y13,0)</f>
        <v>938</v>
      </c>
      <c r="E150" s="433">
        <f>ROUND('2項目別時系列'!E150*付加価値率!Z13,0)</f>
        <v>1178</v>
      </c>
      <c r="F150" s="433">
        <f>ROUND('2項目別時系列'!F150*付加価値率!AA13,0)</f>
        <v>1193</v>
      </c>
      <c r="G150" s="433">
        <f>ROUND('2項目別時系列'!G150*付加価値率!AB13,0)</f>
        <v>1201</v>
      </c>
      <c r="H150" s="433">
        <f>ROUND('2項目別時系列'!H150*付加価値率!AC13,0)</f>
        <v>1352</v>
      </c>
      <c r="I150" s="433">
        <f>ROUND('2項目別時系列'!I150*付加価値率!AD13,0)</f>
        <v>1472</v>
      </c>
      <c r="J150" s="433">
        <f>ROUND('2項目別時系列'!J150*付加価値率!AE13,0)</f>
        <v>1581</v>
      </c>
      <c r="K150" s="433">
        <f>ROUND('2項目別時系列'!K150*付加価値率!AF13,0)</f>
        <v>1343</v>
      </c>
      <c r="L150" s="433">
        <f>ROUND('2項目別時系列'!L150*付加価値率!AG13,0)</f>
        <v>1447</v>
      </c>
      <c r="M150" s="433">
        <f>ROUND('2項目別時系列'!M150*付加価値率!AH13,0)</f>
        <v>1420</v>
      </c>
      <c r="N150" s="716">
        <f t="shared" si="109"/>
        <v>-1.9</v>
      </c>
    </row>
    <row r="151" spans="1:14" x14ac:dyDescent="0.2">
      <c r="A151" s="447" t="s">
        <v>212</v>
      </c>
      <c r="B151" s="449" t="s">
        <v>215</v>
      </c>
      <c r="C151" s="433">
        <f>ROUND('2項目別時系列'!C151*付加価値率!X16,0)</f>
        <v>2699</v>
      </c>
      <c r="D151" s="433">
        <f>ROUND('2項目別時系列'!D151*付加価値率!Y16,0)</f>
        <v>2318</v>
      </c>
      <c r="E151" s="433">
        <f>ROUND('2項目別時系列'!E151*付加価値率!Z16,0)</f>
        <v>2660</v>
      </c>
      <c r="F151" s="433">
        <f>ROUND('2項目別時系列'!F151*付加価値率!AA16,0)</f>
        <v>2725</v>
      </c>
      <c r="G151" s="433">
        <f>ROUND('2項目別時系列'!G151*付加価値率!AB16,0)</f>
        <v>2640</v>
      </c>
      <c r="H151" s="433">
        <f>ROUND('2項目別時系列'!H151*付加価値率!AC16,0)</f>
        <v>2820</v>
      </c>
      <c r="I151" s="433">
        <f>ROUND('2項目別時系列'!I151*付加価値率!AD16,0)</f>
        <v>2871</v>
      </c>
      <c r="J151" s="433">
        <f>ROUND('2項目別時系列'!J151*付加価値率!AE16,0)</f>
        <v>2943</v>
      </c>
      <c r="K151" s="433">
        <f>ROUND('2項目別時系列'!K151*付加価値率!AF16,0)</f>
        <v>2741</v>
      </c>
      <c r="L151" s="433">
        <f>ROUND('2項目別時系列'!L151*付加価値率!AG16,0)</f>
        <v>2889</v>
      </c>
      <c r="M151" s="433">
        <f>ROUND('2項目別時系列'!M151*付加価値率!AH16,0)</f>
        <v>1929</v>
      </c>
      <c r="N151" s="716">
        <f t="shared" si="109"/>
        <v>-33.200000000000003</v>
      </c>
    </row>
    <row r="152" spans="1:14" x14ac:dyDescent="0.2">
      <c r="A152" s="446" t="s">
        <v>569</v>
      </c>
      <c r="B152" s="303" t="s">
        <v>572</v>
      </c>
      <c r="C152" s="116">
        <f>SUM(C153:C155)</f>
        <v>7512</v>
      </c>
      <c r="D152" s="116">
        <f t="shared" ref="D152:J152" si="122">SUM(D153:D155)</f>
        <v>7455</v>
      </c>
      <c r="E152" s="116">
        <f t="shared" si="122"/>
        <v>7609</v>
      </c>
      <c r="F152" s="116">
        <f t="shared" si="122"/>
        <v>7206</v>
      </c>
      <c r="G152" s="116">
        <f t="shared" si="122"/>
        <v>7111</v>
      </c>
      <c r="H152" s="116">
        <f t="shared" si="122"/>
        <v>7648</v>
      </c>
      <c r="I152" s="116">
        <f t="shared" si="122"/>
        <v>8415</v>
      </c>
      <c r="J152" s="116">
        <f t="shared" si="122"/>
        <v>8958</v>
      </c>
      <c r="K152" s="116">
        <f t="shared" ref="K152:L152" si="123">SUM(K153:K155)</f>
        <v>7981</v>
      </c>
      <c r="L152" s="116">
        <f t="shared" si="123"/>
        <v>9991</v>
      </c>
      <c r="M152" s="116">
        <f t="shared" ref="M152" si="124">SUM(M153:M155)</f>
        <v>8616</v>
      </c>
      <c r="N152" s="715">
        <f t="shared" si="109"/>
        <v>-13.8</v>
      </c>
    </row>
    <row r="153" spans="1:14" x14ac:dyDescent="0.2">
      <c r="A153" s="447"/>
      <c r="B153" s="449" t="s">
        <v>213</v>
      </c>
      <c r="C153" s="95">
        <f>ROUND('2項目別時系列'!C153*付加価値率!X14,0)</f>
        <v>426</v>
      </c>
      <c r="D153" s="95">
        <f>ROUND('2項目別時系列'!D153*付加価値率!Y14,0)</f>
        <v>377</v>
      </c>
      <c r="E153" s="95">
        <f>ROUND('2項目別時系列'!E153*付加価値率!Z14,0)</f>
        <v>497</v>
      </c>
      <c r="F153" s="95">
        <f>ROUND('2項目別時系列'!F153*付加価値率!AA14,0)</f>
        <v>421</v>
      </c>
      <c r="G153" s="95">
        <f>ROUND('2項目別時系列'!G153*付加価値率!AB14,0)</f>
        <v>451</v>
      </c>
      <c r="H153" s="95">
        <f>ROUND('2項目別時系列'!H153*付加価値率!AC14,0)</f>
        <v>370</v>
      </c>
      <c r="I153" s="95">
        <f>ROUND('2項目別時系列'!I153*付加価値率!AD14,0)</f>
        <v>342</v>
      </c>
      <c r="J153" s="95">
        <f>ROUND('2項目別時系列'!J153*付加価値率!AE14,0)</f>
        <v>383</v>
      </c>
      <c r="K153" s="95">
        <f>ROUND('2項目別時系列'!K153*付加価値率!AF14,0)</f>
        <v>399</v>
      </c>
      <c r="L153" s="95">
        <f>ROUND('2項目別時系列'!L153*付加価値率!AG14,0)</f>
        <v>494</v>
      </c>
      <c r="M153" s="95">
        <f>ROUND('2項目別時系列'!M153*付加価値率!AH14,0)</f>
        <v>284</v>
      </c>
      <c r="N153" s="716">
        <f t="shared" si="109"/>
        <v>-42.5</v>
      </c>
    </row>
    <row r="154" spans="1:14" x14ac:dyDescent="0.2">
      <c r="A154" s="447"/>
      <c r="B154" s="449" t="s">
        <v>214</v>
      </c>
      <c r="C154" s="95">
        <f>ROUND('2項目別時系列'!C154*付加価値率!X13,0)</f>
        <v>2502</v>
      </c>
      <c r="D154" s="95">
        <f>ROUND('2項目別時系列'!D154*付加価値率!Y13,0)</f>
        <v>2569</v>
      </c>
      <c r="E154" s="95">
        <f>ROUND('2項目別時系列'!E154*付加価値率!Z13,0)</f>
        <v>2576</v>
      </c>
      <c r="F154" s="95">
        <f>ROUND('2項目別時系列'!F154*付加価値率!AA13,0)</f>
        <v>2414</v>
      </c>
      <c r="G154" s="95">
        <f>ROUND('2項目別時系列'!G154*付加価値率!AB13,0)</f>
        <v>2452</v>
      </c>
      <c r="H154" s="95">
        <f>ROUND('2項目別時系列'!H154*付加価値率!AC13,0)</f>
        <v>2771</v>
      </c>
      <c r="I154" s="95">
        <f>ROUND('2項目別時系列'!I154*付加価値率!AD13,0)</f>
        <v>3205</v>
      </c>
      <c r="J154" s="95">
        <f>ROUND('2項目別時系列'!J154*付加価値率!AE13,0)</f>
        <v>3497</v>
      </c>
      <c r="K154" s="95">
        <f>ROUND('2項目別時系列'!K154*付加価値率!AF13,0)</f>
        <v>2931</v>
      </c>
      <c r="L154" s="95">
        <f>ROUND('2項目別時系列'!L154*付加価値率!AG13,0)</f>
        <v>3826</v>
      </c>
      <c r="M154" s="95">
        <f>ROUND('2項目別時系列'!M154*付加価値率!AH13,0)</f>
        <v>3975</v>
      </c>
      <c r="N154" s="716">
        <f t="shared" si="109"/>
        <v>3.9</v>
      </c>
    </row>
    <row r="155" spans="1:14" x14ac:dyDescent="0.2">
      <c r="A155" s="448"/>
      <c r="B155" s="450" t="s">
        <v>215</v>
      </c>
      <c r="C155" s="97">
        <f>ROUND('2項目別時系列'!C155*付加価値率!X16,0)</f>
        <v>4584</v>
      </c>
      <c r="D155" s="97">
        <f>ROUND('2項目別時系列'!D155*付加価値率!Y16,0)</f>
        <v>4509</v>
      </c>
      <c r="E155" s="97">
        <f>ROUND('2項目別時系列'!E155*付加価値率!Z16,0)</f>
        <v>4536</v>
      </c>
      <c r="F155" s="97">
        <f>ROUND('2項目別時系列'!F155*付加価値率!AA16,0)</f>
        <v>4371</v>
      </c>
      <c r="G155" s="97">
        <f>ROUND('2項目別時系列'!G155*付加価値率!AB16,0)</f>
        <v>4208</v>
      </c>
      <c r="H155" s="97">
        <f>ROUND('2項目別時系列'!H155*付加価値率!AC16,0)</f>
        <v>4507</v>
      </c>
      <c r="I155" s="97">
        <f>ROUND('2項目別時系列'!I155*付加価値率!AD16,0)</f>
        <v>4868</v>
      </c>
      <c r="J155" s="97">
        <f>ROUND('2項目別時系列'!J155*付加価値率!AE16,0)</f>
        <v>5078</v>
      </c>
      <c r="K155" s="97">
        <f>ROUND('2項目別時系列'!K155*付加価値率!AF16,0)</f>
        <v>4651</v>
      </c>
      <c r="L155" s="97">
        <f>ROUND('2項目別時系列'!L155*付加価値率!AG16,0)</f>
        <v>5671</v>
      </c>
      <c r="M155" s="97">
        <f>ROUND('2項目別時系列'!M155*付加価値率!AH16,0)</f>
        <v>4357</v>
      </c>
      <c r="N155" s="717">
        <f t="shared" si="109"/>
        <v>-23.2</v>
      </c>
    </row>
    <row r="156" spans="1:14" x14ac:dyDescent="0.2">
      <c r="A156" s="447" t="s">
        <v>195</v>
      </c>
      <c r="B156" s="303" t="s">
        <v>572</v>
      </c>
      <c r="C156" s="117">
        <f>SUM(C157:C159)</f>
        <v>6201</v>
      </c>
      <c r="D156" s="117">
        <f t="shared" ref="D156:J156" si="125">SUM(D157:D159)</f>
        <v>6034</v>
      </c>
      <c r="E156" s="117">
        <f t="shared" si="125"/>
        <v>6737</v>
      </c>
      <c r="F156" s="117">
        <f t="shared" si="125"/>
        <v>6503</v>
      </c>
      <c r="G156" s="117">
        <f t="shared" si="125"/>
        <v>6118</v>
      </c>
      <c r="H156" s="117">
        <f t="shared" si="125"/>
        <v>6707</v>
      </c>
      <c r="I156" s="117">
        <f t="shared" si="125"/>
        <v>7163</v>
      </c>
      <c r="J156" s="117">
        <f t="shared" si="125"/>
        <v>7761</v>
      </c>
      <c r="K156" s="117">
        <f t="shared" ref="K156:L156" si="126">SUM(K157:K159)</f>
        <v>7371</v>
      </c>
      <c r="L156" s="117">
        <f t="shared" si="126"/>
        <v>8048</v>
      </c>
      <c r="M156" s="117">
        <f t="shared" ref="M156" si="127">SUM(M157:M159)</f>
        <v>6663</v>
      </c>
      <c r="N156" s="716">
        <f t="shared" si="109"/>
        <v>-17.2</v>
      </c>
    </row>
    <row r="157" spans="1:14" x14ac:dyDescent="0.2">
      <c r="A157" s="447"/>
      <c r="B157" s="449" t="s">
        <v>213</v>
      </c>
      <c r="C157" s="95">
        <f>ROUND('2項目別時系列'!C157*付加価値率!X14,0)</f>
        <v>369</v>
      </c>
      <c r="D157" s="95">
        <f>ROUND('2項目別時系列'!D157*付加価値率!Y14,0)</f>
        <v>332</v>
      </c>
      <c r="E157" s="95">
        <f>ROUND('2項目別時系列'!E157*付加価値率!Z14,0)</f>
        <v>443</v>
      </c>
      <c r="F157" s="95">
        <f>ROUND('2項目別時系列'!F157*付加価値率!AA14,0)</f>
        <v>406</v>
      </c>
      <c r="G157" s="95">
        <f>ROUND('2項目別時系列'!G157*付加価値率!AB14,0)</f>
        <v>399</v>
      </c>
      <c r="H157" s="95">
        <f>ROUND('2項目別時系列'!H157*付加価値率!AC14,0)</f>
        <v>309</v>
      </c>
      <c r="I157" s="95">
        <f>ROUND('2項目別時系列'!I157*付加価値率!AD14,0)</f>
        <v>299</v>
      </c>
      <c r="J157" s="95">
        <f>ROUND('2項目別時系列'!J157*付加価値率!AE14,0)</f>
        <v>337</v>
      </c>
      <c r="K157" s="95">
        <f>ROUND('2項目別時系列'!K157*付加価値率!AF14,0)</f>
        <v>375</v>
      </c>
      <c r="L157" s="95">
        <f>ROUND('2項目別時系列'!L157*付加価値率!AG14,0)</f>
        <v>517</v>
      </c>
      <c r="M157" s="95">
        <f>ROUND('2項目別時系列'!M157*付加価値率!AH14,0)</f>
        <v>214</v>
      </c>
      <c r="N157" s="716">
        <f t="shared" si="109"/>
        <v>-58.6</v>
      </c>
    </row>
    <row r="158" spans="1:14" x14ac:dyDescent="0.2">
      <c r="A158" s="447"/>
      <c r="B158" s="449" t="s">
        <v>214</v>
      </c>
      <c r="C158" s="95">
        <f>ROUND('2項目別時系列'!C158*付加価値率!X13,0)</f>
        <v>2036</v>
      </c>
      <c r="D158" s="95">
        <f>ROUND('2項目別時系列'!D158*付加価値率!Y13,0)</f>
        <v>2068</v>
      </c>
      <c r="E158" s="95">
        <f>ROUND('2項目別時系列'!E158*付加価値率!Z13,0)</f>
        <v>2260</v>
      </c>
      <c r="F158" s="95">
        <f>ROUND('2項目別時系列'!F158*付加価値率!AA13,0)</f>
        <v>2158</v>
      </c>
      <c r="G158" s="95">
        <f>ROUND('2項目別時系列'!G158*付加価値率!AB13,0)</f>
        <v>2094</v>
      </c>
      <c r="H158" s="95">
        <f>ROUND('2項目別時系列'!H158*付加価値率!AC13,0)</f>
        <v>2404</v>
      </c>
      <c r="I158" s="95">
        <f>ROUND('2項目別時系列'!I158*付加価値率!AD13,0)</f>
        <v>2699</v>
      </c>
      <c r="J158" s="95">
        <f>ROUND('2項目別時系列'!J158*付加価値率!AE13,0)</f>
        <v>2989</v>
      </c>
      <c r="K158" s="95">
        <f>ROUND('2項目別時系列'!K158*付加価値率!AF13,0)</f>
        <v>2682</v>
      </c>
      <c r="L158" s="95">
        <f>ROUND('2項目別時系列'!L158*付加価値率!AG13,0)</f>
        <v>3066</v>
      </c>
      <c r="M158" s="95">
        <f>ROUND('2項目別時系列'!M158*付加価値率!AH13,0)</f>
        <v>3094</v>
      </c>
      <c r="N158" s="716">
        <f t="shared" si="109"/>
        <v>0.9</v>
      </c>
    </row>
    <row r="159" spans="1:14" x14ac:dyDescent="0.2">
      <c r="A159" s="448" t="s">
        <v>212</v>
      </c>
      <c r="B159" s="450" t="s">
        <v>215</v>
      </c>
      <c r="C159" s="97">
        <f>ROUND('2項目別時系列'!C159*付加価値率!X16,0)</f>
        <v>3796</v>
      </c>
      <c r="D159" s="97">
        <f>ROUND('2項目別時系列'!D159*付加価値率!Y16,0)</f>
        <v>3634</v>
      </c>
      <c r="E159" s="97">
        <f>ROUND('2項目別時系列'!E159*付加価値率!Z16,0)</f>
        <v>4034</v>
      </c>
      <c r="F159" s="97">
        <f>ROUND('2項目別時系列'!F159*付加価値率!AA16,0)</f>
        <v>3939</v>
      </c>
      <c r="G159" s="97">
        <f>ROUND('2項目別時系列'!G159*付加価値率!AB16,0)</f>
        <v>3625</v>
      </c>
      <c r="H159" s="97">
        <f>ROUND('2項目別時系列'!H159*付加価値率!AC16,0)</f>
        <v>3994</v>
      </c>
      <c r="I159" s="97">
        <f>ROUND('2項目別時系列'!I159*付加価値率!AD16,0)</f>
        <v>4165</v>
      </c>
      <c r="J159" s="97">
        <f>ROUND('2項目別時系列'!J159*付加価値率!AE16,0)</f>
        <v>4435</v>
      </c>
      <c r="K159" s="97">
        <f>ROUND('2項目別時系列'!K159*付加価値率!AF16,0)</f>
        <v>4314</v>
      </c>
      <c r="L159" s="97">
        <f>ROUND('2項目別時系列'!L159*付加価値率!AG16,0)</f>
        <v>4465</v>
      </c>
      <c r="M159" s="97">
        <f>ROUND('2項目別時系列'!M159*付加価値率!AH16,0)</f>
        <v>3355</v>
      </c>
      <c r="N159" s="716">
        <f t="shared" si="109"/>
        <v>-24.9</v>
      </c>
    </row>
    <row r="160" spans="1:14" x14ac:dyDescent="0.2">
      <c r="A160" s="446" t="s">
        <v>196</v>
      </c>
      <c r="B160" s="303" t="s">
        <v>572</v>
      </c>
      <c r="C160" s="116">
        <f>SUM(C161:C163)</f>
        <v>8756</v>
      </c>
      <c r="D160" s="116">
        <f t="shared" ref="D160:J160" si="128">SUM(D161:D163)</f>
        <v>8632</v>
      </c>
      <c r="E160" s="116">
        <f t="shared" si="128"/>
        <v>10430</v>
      </c>
      <c r="F160" s="116">
        <f t="shared" si="128"/>
        <v>9936</v>
      </c>
      <c r="G160" s="116">
        <f t="shared" si="128"/>
        <v>10369</v>
      </c>
      <c r="H160" s="116">
        <f t="shared" si="128"/>
        <v>11246</v>
      </c>
      <c r="I160" s="116">
        <f t="shared" si="128"/>
        <v>11111</v>
      </c>
      <c r="J160" s="116">
        <f t="shared" si="128"/>
        <v>12097</v>
      </c>
      <c r="K160" s="116">
        <f t="shared" ref="K160:L160" si="129">SUM(K161:K163)</f>
        <v>11189</v>
      </c>
      <c r="L160" s="116">
        <f t="shared" si="129"/>
        <v>13213</v>
      </c>
      <c r="M160" s="116">
        <f t="shared" ref="M160" si="130">SUM(M161:M163)</f>
        <v>10260</v>
      </c>
      <c r="N160" s="715">
        <f t="shared" si="109"/>
        <v>-22.3</v>
      </c>
    </row>
    <row r="161" spans="1:14" x14ac:dyDescent="0.2">
      <c r="A161" s="447"/>
      <c r="B161" s="449" t="s">
        <v>213</v>
      </c>
      <c r="C161" s="95">
        <f>ROUND('2項目別時系列'!C161*付加価値率!X14,0)</f>
        <v>2907</v>
      </c>
      <c r="D161" s="95">
        <f>ROUND('2項目別時系列'!D161*付加価値率!Y14,0)</f>
        <v>2926</v>
      </c>
      <c r="E161" s="95">
        <f>ROUND('2項目別時系列'!E161*付加価値率!Z14,0)</f>
        <v>3659</v>
      </c>
      <c r="F161" s="95">
        <f>ROUND('2項目別時系列'!F161*付加価値率!AA14,0)</f>
        <v>3355</v>
      </c>
      <c r="G161" s="95">
        <f>ROUND('2項目別時系列'!G161*付加価値率!AB14,0)</f>
        <v>3788</v>
      </c>
      <c r="H161" s="95">
        <f>ROUND('2項目別時系列'!H161*付加価値率!AC14,0)</f>
        <v>3423</v>
      </c>
      <c r="I161" s="95">
        <f>ROUND('2項目別時系列'!I161*付加価値率!AD14,0)</f>
        <v>3000</v>
      </c>
      <c r="J161" s="95">
        <f>ROUND('2項目別時系列'!J161*付加価値率!AE14,0)</f>
        <v>3267</v>
      </c>
      <c r="K161" s="95">
        <f>ROUND('2項目別時系列'!K161*付加価値率!AF14,0)</f>
        <v>3352</v>
      </c>
      <c r="L161" s="95">
        <f>ROUND('2項目別時系列'!L161*付加価値率!AG14,0)</f>
        <v>4253</v>
      </c>
      <c r="M161" s="95">
        <f>ROUND('2項目別時系列'!M161*付加価値率!AH14,0)</f>
        <v>2485</v>
      </c>
      <c r="N161" s="716">
        <f t="shared" si="109"/>
        <v>-41.6</v>
      </c>
    </row>
    <row r="162" spans="1:14" x14ac:dyDescent="0.2">
      <c r="A162" s="447"/>
      <c r="B162" s="449" t="s">
        <v>214</v>
      </c>
      <c r="C162" s="95">
        <f>ROUND('2項目別時系列'!C162*付加価値率!X13,0)</f>
        <v>2176</v>
      </c>
      <c r="D162" s="95">
        <f>ROUND('2項目別時系列'!D162*付加価値率!Y13,0)</f>
        <v>2145</v>
      </c>
      <c r="E162" s="95">
        <f>ROUND('2項目別時系列'!E162*付加価値率!Z13,0)</f>
        <v>2737</v>
      </c>
      <c r="F162" s="95">
        <f>ROUND('2項目別時系列'!F162*付加価値率!AA13,0)</f>
        <v>2615</v>
      </c>
      <c r="G162" s="95">
        <f>ROUND('2項目別時系列'!G162*付加価値率!AB13,0)</f>
        <v>2936</v>
      </c>
      <c r="H162" s="95">
        <f>ROUND('2項目別時系列'!H162*付加価値率!AC13,0)</f>
        <v>3525</v>
      </c>
      <c r="I162" s="95">
        <f>ROUND('2項目別時系列'!I162*付加価値率!AD13,0)</f>
        <v>3811</v>
      </c>
      <c r="J162" s="95">
        <f>ROUND('2項目別時系列'!J162*付加価値率!AE13,0)</f>
        <v>4326</v>
      </c>
      <c r="K162" s="95">
        <f>ROUND('2項目別時系列'!K162*付加価値率!AF13,0)</f>
        <v>3845</v>
      </c>
      <c r="L162" s="95">
        <f>ROUND('2項目別時系列'!L162*付加価値率!AG13,0)</f>
        <v>4544</v>
      </c>
      <c r="M162" s="95">
        <f>ROUND('2項目別時系列'!M162*付加価値率!AH13,0)</f>
        <v>4692</v>
      </c>
      <c r="N162" s="716">
        <f t="shared" si="109"/>
        <v>3.3</v>
      </c>
    </row>
    <row r="163" spans="1:14" x14ac:dyDescent="0.2">
      <c r="A163" s="448"/>
      <c r="B163" s="449" t="s">
        <v>215</v>
      </c>
      <c r="C163" s="97">
        <f>ROUND('2項目別時系列'!C163*付加価値率!X16,0)</f>
        <v>3673</v>
      </c>
      <c r="D163" s="97">
        <f>ROUND('2項目別時系列'!D163*付加価値率!Y16,0)</f>
        <v>3561</v>
      </c>
      <c r="E163" s="97">
        <f>ROUND('2項目別時系列'!E163*付加価値率!Z16,0)</f>
        <v>4034</v>
      </c>
      <c r="F163" s="97">
        <f>ROUND('2項目別時系列'!F163*付加価値率!AA16,0)</f>
        <v>3966</v>
      </c>
      <c r="G163" s="97">
        <f>ROUND('2項目別時系列'!G163*付加価値率!AB16,0)</f>
        <v>3645</v>
      </c>
      <c r="H163" s="97">
        <f>ROUND('2項目別時系列'!H163*付加価値率!AC16,0)</f>
        <v>4298</v>
      </c>
      <c r="I163" s="97">
        <f>ROUND('2項目別時系列'!I163*付加価値率!AD16,0)</f>
        <v>4300</v>
      </c>
      <c r="J163" s="97">
        <f>ROUND('2項目別時系列'!J163*付加価値率!AE16,0)</f>
        <v>4504</v>
      </c>
      <c r="K163" s="97">
        <f>ROUND('2項目別時系列'!K163*付加価値率!AF16,0)</f>
        <v>3992</v>
      </c>
      <c r="L163" s="97">
        <f>ROUND('2項目別時系列'!L163*付加価値率!AG16,0)</f>
        <v>4416</v>
      </c>
      <c r="M163" s="97">
        <f>ROUND('2項目別時系列'!M163*付加価値率!AH16,0)</f>
        <v>3083</v>
      </c>
      <c r="N163" s="717">
        <f t="shared" si="109"/>
        <v>-30.2</v>
      </c>
    </row>
    <row r="164" spans="1:14" x14ac:dyDescent="0.2">
      <c r="A164" s="447" t="s">
        <v>197</v>
      </c>
      <c r="B164" s="303" t="s">
        <v>572</v>
      </c>
      <c r="C164" s="117">
        <f>SUM(C165:C167)</f>
        <v>12648</v>
      </c>
      <c r="D164" s="117">
        <f t="shared" ref="D164:J164" si="131">SUM(D165:D167)</f>
        <v>11960</v>
      </c>
      <c r="E164" s="117">
        <f t="shared" si="131"/>
        <v>14221</v>
      </c>
      <c r="F164" s="117">
        <f t="shared" si="131"/>
        <v>14189</v>
      </c>
      <c r="G164" s="117">
        <f t="shared" si="131"/>
        <v>11830</v>
      </c>
      <c r="H164" s="117">
        <f t="shared" si="131"/>
        <v>13071</v>
      </c>
      <c r="I164" s="117">
        <f t="shared" si="131"/>
        <v>13673</v>
      </c>
      <c r="J164" s="117">
        <f t="shared" si="131"/>
        <v>13663</v>
      </c>
      <c r="K164" s="117">
        <f t="shared" ref="K164:L164" si="132">SUM(K165:K167)</f>
        <v>11683</v>
      </c>
      <c r="L164" s="117">
        <f t="shared" si="132"/>
        <v>13300</v>
      </c>
      <c r="M164" s="117">
        <f t="shared" ref="M164" si="133">SUM(M165:M167)</f>
        <v>8551</v>
      </c>
      <c r="N164" s="716">
        <f t="shared" si="109"/>
        <v>-35.700000000000003</v>
      </c>
    </row>
    <row r="165" spans="1:14" x14ac:dyDescent="0.2">
      <c r="A165" s="447"/>
      <c r="B165" s="449" t="s">
        <v>213</v>
      </c>
      <c r="C165" s="95">
        <f>ROUND('2項目別時系列'!C165*付加価値率!X14,0)</f>
        <v>2256</v>
      </c>
      <c r="D165" s="95">
        <f>ROUND('2項目別時系列'!D165*付加価値率!Y14,0)</f>
        <v>2235</v>
      </c>
      <c r="E165" s="95">
        <f>ROUND('2項目別時系列'!E165*付加価値率!Z14,0)</f>
        <v>2813</v>
      </c>
      <c r="F165" s="95">
        <f>ROUND('2項目別時系列'!F165*付加価値率!AA14,0)</f>
        <v>2670</v>
      </c>
      <c r="G165" s="95">
        <f>ROUND('2項目別時系列'!G165*付加価値率!AB14,0)</f>
        <v>2061</v>
      </c>
      <c r="H165" s="95">
        <f>ROUND('2項目別時系列'!H165*付加価値率!AC14,0)</f>
        <v>1931</v>
      </c>
      <c r="I165" s="95">
        <f>ROUND('2項目別時系列'!I165*付加価値率!AD14,0)</f>
        <v>1714</v>
      </c>
      <c r="J165" s="95">
        <f>ROUND('2項目別時系列'!J165*付加価値率!AE14,0)</f>
        <v>1807</v>
      </c>
      <c r="K165" s="95">
        <f>ROUND('2項目別時系列'!K165*付加価値率!AF14,0)</f>
        <v>1670</v>
      </c>
      <c r="L165" s="95">
        <f>ROUND('2項目別時系列'!L165*付加価値率!AG14,0)</f>
        <v>2378</v>
      </c>
      <c r="M165" s="95">
        <f>ROUND('2項目別時系列'!M165*付加価値率!AH14,0)</f>
        <v>1081</v>
      </c>
      <c r="N165" s="716">
        <f t="shared" si="109"/>
        <v>-54.5</v>
      </c>
    </row>
    <row r="166" spans="1:14" x14ac:dyDescent="0.2">
      <c r="A166" s="447"/>
      <c r="B166" s="449" t="s">
        <v>214</v>
      </c>
      <c r="C166" s="95">
        <f>ROUND('2項目別時系列'!C166*付加価値率!X13,0)</f>
        <v>3298</v>
      </c>
      <c r="D166" s="95">
        <f>ROUND('2項目別時系列'!D166*付加価値率!Y13,0)</f>
        <v>3148</v>
      </c>
      <c r="E166" s="95">
        <f>ROUND('2項目別時系列'!E166*付加価値率!Z13,0)</f>
        <v>4017</v>
      </c>
      <c r="F166" s="95">
        <f>ROUND('2項目別時系列'!F166*付加価値率!AA13,0)</f>
        <v>3973</v>
      </c>
      <c r="G166" s="95">
        <f>ROUND('2項目別時系列'!G166*付加価値率!AB13,0)</f>
        <v>3614</v>
      </c>
      <c r="H166" s="95">
        <f>ROUND('2項目別時系列'!H166*付加価値率!AC13,0)</f>
        <v>4212</v>
      </c>
      <c r="I166" s="95">
        <f>ROUND('2項目別時系列'!I166*付加価値率!AD13,0)</f>
        <v>4708</v>
      </c>
      <c r="J166" s="95">
        <f>ROUND('2項目別時系列'!J166*付加価値率!AE13,0)</f>
        <v>4869</v>
      </c>
      <c r="K166" s="95">
        <f>ROUND('2項目別時系列'!K166*付加価値率!AF13,0)</f>
        <v>3920</v>
      </c>
      <c r="L166" s="95">
        <f>ROUND('2項目別時系列'!L166*付加価値率!AG13,0)</f>
        <v>4521</v>
      </c>
      <c r="M166" s="95">
        <f>ROUND('2項目別時系列'!M166*付加価値率!AH13,0)</f>
        <v>3742</v>
      </c>
      <c r="N166" s="716">
        <f t="shared" si="109"/>
        <v>-17.2</v>
      </c>
    </row>
    <row r="167" spans="1:14" x14ac:dyDescent="0.2">
      <c r="A167" s="448"/>
      <c r="B167" s="450" t="s">
        <v>215</v>
      </c>
      <c r="C167" s="97">
        <f>ROUND('2項目別時系列'!C167*付加価値率!X16,0)</f>
        <v>7094</v>
      </c>
      <c r="D167" s="97">
        <f>ROUND('2項目別時系列'!D167*付加価値率!Y16,0)</f>
        <v>6577</v>
      </c>
      <c r="E167" s="97">
        <f>ROUND('2項目別時系列'!E167*付加価値率!Z16,0)</f>
        <v>7391</v>
      </c>
      <c r="F167" s="97">
        <f>ROUND('2項目別時系列'!F167*付加価値率!AA16,0)</f>
        <v>7546</v>
      </c>
      <c r="G167" s="97">
        <f>ROUND('2項目別時系列'!G167*付加価値率!AB16,0)</f>
        <v>6155</v>
      </c>
      <c r="H167" s="97">
        <f>ROUND('2項目別時系列'!H167*付加価値率!AC16,0)</f>
        <v>6928</v>
      </c>
      <c r="I167" s="97">
        <f>ROUND('2項目別時系列'!I167*付加価値率!AD16,0)</f>
        <v>7251</v>
      </c>
      <c r="J167" s="97">
        <f>ROUND('2項目別時系列'!J167*付加価値率!AE16,0)</f>
        <v>6987</v>
      </c>
      <c r="K167" s="97">
        <f>ROUND('2項目別時系列'!K167*付加価値率!AF16,0)</f>
        <v>6093</v>
      </c>
      <c r="L167" s="97">
        <f>ROUND('2項目別時系列'!L167*付加価値率!AG16,0)</f>
        <v>6401</v>
      </c>
      <c r="M167" s="97">
        <f>ROUND('2項目別時系列'!M167*付加価値率!AH16,0)</f>
        <v>3728</v>
      </c>
      <c r="N167" s="716">
        <f t="shared" si="109"/>
        <v>-41.8</v>
      </c>
    </row>
    <row r="168" spans="1:14" x14ac:dyDescent="0.2">
      <c r="A168" s="447" t="s">
        <v>198</v>
      </c>
      <c r="B168" s="303" t="s">
        <v>572</v>
      </c>
      <c r="C168" s="117">
        <f>SUM(C169:C171)</f>
        <v>18892</v>
      </c>
      <c r="D168" s="117">
        <f t="shared" ref="D168:J168" si="134">SUM(D169:D171)</f>
        <v>17260</v>
      </c>
      <c r="E168" s="117">
        <f t="shared" si="134"/>
        <v>19716</v>
      </c>
      <c r="F168" s="117">
        <f t="shared" si="134"/>
        <v>19500</v>
      </c>
      <c r="G168" s="117">
        <f t="shared" si="134"/>
        <v>23938</v>
      </c>
      <c r="H168" s="117">
        <f t="shared" si="134"/>
        <v>27263</v>
      </c>
      <c r="I168" s="117">
        <f t="shared" si="134"/>
        <v>26373</v>
      </c>
      <c r="J168" s="117">
        <f t="shared" si="134"/>
        <v>27976</v>
      </c>
      <c r="K168" s="117">
        <f t="shared" ref="K168:L168" si="135">SUM(K169:K171)</f>
        <v>24837</v>
      </c>
      <c r="L168" s="117">
        <f t="shared" si="135"/>
        <v>26933</v>
      </c>
      <c r="M168" s="117">
        <f t="shared" ref="M168" si="136">SUM(M169:M171)</f>
        <v>21433</v>
      </c>
      <c r="N168" s="715">
        <f t="shared" si="109"/>
        <v>-20.399999999999999</v>
      </c>
    </row>
    <row r="169" spans="1:14" x14ac:dyDescent="0.2">
      <c r="A169" s="447"/>
      <c r="B169" s="449" t="s">
        <v>213</v>
      </c>
      <c r="C169" s="95">
        <f>ROUND('2項目別時系列'!C169*付加価値率!X14,0)</f>
        <v>934</v>
      </c>
      <c r="D169" s="95">
        <f>ROUND('2項目別時系列'!D169*付加価値率!Y14,0)</f>
        <v>936</v>
      </c>
      <c r="E169" s="95">
        <f>ROUND('2項目別時系列'!E169*付加価値率!Z14,0)</f>
        <v>1023</v>
      </c>
      <c r="F169" s="95">
        <f>ROUND('2項目別時系列'!F169*付加価値率!AA14,0)</f>
        <v>958</v>
      </c>
      <c r="G169" s="95">
        <f>ROUND('2項目別時系列'!G169*付加価値率!AB14,0)</f>
        <v>955</v>
      </c>
      <c r="H169" s="95">
        <f>ROUND('2項目別時系列'!H169*付加価値率!AC14,0)</f>
        <v>884</v>
      </c>
      <c r="I169" s="95">
        <f>ROUND('2項目別時系列'!I169*付加価値率!AD14,0)</f>
        <v>725</v>
      </c>
      <c r="J169" s="95">
        <f>ROUND('2項目別時系列'!J169*付加価値率!AE14,0)</f>
        <v>797</v>
      </c>
      <c r="K169" s="95">
        <f>ROUND('2項目別時系列'!K169*付加価値率!AF14,0)</f>
        <v>848</v>
      </c>
      <c r="L169" s="95">
        <f>ROUND('2項目別時系列'!L169*付加価値率!AG14,0)</f>
        <v>1006</v>
      </c>
      <c r="M169" s="95">
        <f>ROUND('2項目別時系列'!M169*付加価値率!AH14,0)</f>
        <v>519</v>
      </c>
      <c r="N169" s="716">
        <f t="shared" si="109"/>
        <v>-48.4</v>
      </c>
    </row>
    <row r="170" spans="1:14" x14ac:dyDescent="0.2">
      <c r="A170" s="447"/>
      <c r="B170" s="449" t="s">
        <v>214</v>
      </c>
      <c r="C170" s="95">
        <f>ROUND('2項目別時系列'!C170*付加価値率!X13,0)</f>
        <v>4771</v>
      </c>
      <c r="D170" s="95">
        <f>ROUND('2項目別時系列'!D170*付加価値率!Y13,0)</f>
        <v>4404</v>
      </c>
      <c r="E170" s="95">
        <f>ROUND('2項目別時系列'!E170*付加価値率!Z13,0)</f>
        <v>5582</v>
      </c>
      <c r="F170" s="95">
        <f>ROUND('2項目別時系列'!F170*付加価値率!AA13,0)</f>
        <v>5422</v>
      </c>
      <c r="G170" s="95">
        <f>ROUND('2項目別時系列'!G170*付加価値率!AB13,0)</f>
        <v>7171</v>
      </c>
      <c r="H170" s="95">
        <f>ROUND('2項目別時系列'!H170*付加価値率!AC13,0)</f>
        <v>8553</v>
      </c>
      <c r="I170" s="95">
        <f>ROUND('2項目別時系列'!I170*付加価値率!AD13,0)</f>
        <v>8676</v>
      </c>
      <c r="J170" s="95">
        <f>ROUND('2項目別時系列'!J170*付加価値率!AE13,0)</f>
        <v>9337</v>
      </c>
      <c r="K170" s="95">
        <f>ROUND('2項目別時系列'!K170*付加価値率!AF13,0)</f>
        <v>7628</v>
      </c>
      <c r="L170" s="95">
        <f>ROUND('2項目別時系列'!L170*付加価値率!AG13,0)</f>
        <v>8429</v>
      </c>
      <c r="M170" s="95">
        <f>ROUND('2項目別時系列'!M170*付加価値率!AH13,0)</f>
        <v>8325</v>
      </c>
      <c r="N170" s="716">
        <f t="shared" si="109"/>
        <v>-1.2</v>
      </c>
    </row>
    <row r="171" spans="1:14" x14ac:dyDescent="0.2">
      <c r="A171" s="448"/>
      <c r="B171" s="450" t="s">
        <v>215</v>
      </c>
      <c r="C171" s="97">
        <f>ROUND('2項目別時系列'!C171*付加価値率!X16,0)</f>
        <v>13187</v>
      </c>
      <c r="D171" s="97">
        <f>ROUND('2項目別時系列'!D171*付加価値率!Y16,0)</f>
        <v>11920</v>
      </c>
      <c r="E171" s="97">
        <f>ROUND('2項目別時系列'!E171*付加価値率!Z16,0)</f>
        <v>13111</v>
      </c>
      <c r="F171" s="97">
        <f>ROUND('2項目別時系列'!F171*付加価値率!AA16,0)</f>
        <v>13120</v>
      </c>
      <c r="G171" s="97">
        <f>ROUND('2項目別時系列'!G171*付加価値率!AB16,0)</f>
        <v>15812</v>
      </c>
      <c r="H171" s="97">
        <f>ROUND('2項目別時系列'!H171*付加価値率!AC16,0)</f>
        <v>17826</v>
      </c>
      <c r="I171" s="97">
        <f>ROUND('2項目別時系列'!I171*付加価値率!AD16,0)</f>
        <v>16972</v>
      </c>
      <c r="J171" s="97">
        <f>ROUND('2項目別時系列'!J171*付加価値率!AE16,0)</f>
        <v>17842</v>
      </c>
      <c r="K171" s="97">
        <f>ROUND('2項目別時系列'!K171*付加価値率!AF16,0)</f>
        <v>16361</v>
      </c>
      <c r="L171" s="97">
        <f>ROUND('2項目別時系列'!L171*付加価値率!AG16,0)</f>
        <v>17498</v>
      </c>
      <c r="M171" s="97">
        <f>ROUND('2項目別時系列'!M171*付加価値率!AH16,0)</f>
        <v>12589</v>
      </c>
      <c r="N171" s="717">
        <f t="shared" si="109"/>
        <v>-28.1</v>
      </c>
    </row>
    <row r="172" spans="1:14" x14ac:dyDescent="0.2">
      <c r="A172" s="180" t="s">
        <v>632</v>
      </c>
      <c r="B172" s="257"/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AJ117"/>
  <sheetViews>
    <sheetView workbookViewId="0">
      <pane xSplit="3" ySplit="3" topLeftCell="Z41" activePane="bottomRight" state="frozen"/>
      <selection pane="topRight" activeCell="D1" sqref="D1"/>
      <selection pane="bottomLeft" activeCell="A4" sqref="A4"/>
      <selection pane="bottomRight" activeCell="Z44" sqref="Z44"/>
    </sheetView>
  </sheetViews>
  <sheetFormatPr defaultRowHeight="13" x14ac:dyDescent="0.2"/>
  <cols>
    <col min="1" max="1" width="3.90625" customWidth="1"/>
    <col min="2" max="2" width="12.453125" customWidth="1"/>
    <col min="3" max="3" width="27.08984375" customWidth="1"/>
    <col min="4" max="23" width="10.453125" hidden="1" customWidth="1"/>
    <col min="24" max="25" width="10.453125" customWidth="1"/>
    <col min="26" max="26" width="10.36328125" customWidth="1"/>
    <col min="27" max="30" width="10.453125" customWidth="1"/>
    <col min="31" max="34" width="10.6328125" customWidth="1"/>
    <col min="255" max="255" width="3.90625" customWidth="1"/>
    <col min="256" max="256" width="10.26953125" customWidth="1"/>
    <col min="257" max="257" width="27.08984375" customWidth="1"/>
    <col min="258" max="279" width="10.453125" customWidth="1"/>
    <col min="280" max="280" width="10.36328125" customWidth="1"/>
    <col min="281" max="284" width="10.453125" customWidth="1"/>
    <col min="511" max="511" width="3.90625" customWidth="1"/>
    <col min="512" max="512" width="10.26953125" customWidth="1"/>
    <col min="513" max="513" width="27.08984375" customWidth="1"/>
    <col min="514" max="535" width="10.453125" customWidth="1"/>
    <col min="536" max="536" width="10.36328125" customWidth="1"/>
    <col min="537" max="540" width="10.453125" customWidth="1"/>
    <col min="767" max="767" width="3.90625" customWidth="1"/>
    <col min="768" max="768" width="10.26953125" customWidth="1"/>
    <col min="769" max="769" width="27.08984375" customWidth="1"/>
    <col min="770" max="791" width="10.453125" customWidth="1"/>
    <col min="792" max="792" width="10.36328125" customWidth="1"/>
    <col min="793" max="796" width="10.453125" customWidth="1"/>
    <col min="1023" max="1023" width="3.90625" customWidth="1"/>
    <col min="1024" max="1024" width="10.26953125" customWidth="1"/>
    <col min="1025" max="1025" width="27.08984375" customWidth="1"/>
    <col min="1026" max="1047" width="10.453125" customWidth="1"/>
    <col min="1048" max="1048" width="10.36328125" customWidth="1"/>
    <col min="1049" max="1052" width="10.453125" customWidth="1"/>
    <col min="1279" max="1279" width="3.90625" customWidth="1"/>
    <col min="1280" max="1280" width="10.26953125" customWidth="1"/>
    <col min="1281" max="1281" width="27.08984375" customWidth="1"/>
    <col min="1282" max="1303" width="10.453125" customWidth="1"/>
    <col min="1304" max="1304" width="10.36328125" customWidth="1"/>
    <col min="1305" max="1308" width="10.453125" customWidth="1"/>
    <col min="1535" max="1535" width="3.90625" customWidth="1"/>
    <col min="1536" max="1536" width="10.26953125" customWidth="1"/>
    <col min="1537" max="1537" width="27.08984375" customWidth="1"/>
    <col min="1538" max="1559" width="10.453125" customWidth="1"/>
    <col min="1560" max="1560" width="10.36328125" customWidth="1"/>
    <col min="1561" max="1564" width="10.453125" customWidth="1"/>
    <col min="1791" max="1791" width="3.90625" customWidth="1"/>
    <col min="1792" max="1792" width="10.26953125" customWidth="1"/>
    <col min="1793" max="1793" width="27.08984375" customWidth="1"/>
    <col min="1794" max="1815" width="10.453125" customWidth="1"/>
    <col min="1816" max="1816" width="10.36328125" customWidth="1"/>
    <col min="1817" max="1820" width="10.453125" customWidth="1"/>
    <col min="2047" max="2047" width="3.90625" customWidth="1"/>
    <col min="2048" max="2048" width="10.26953125" customWidth="1"/>
    <col min="2049" max="2049" width="27.08984375" customWidth="1"/>
    <col min="2050" max="2071" width="10.453125" customWidth="1"/>
    <col min="2072" max="2072" width="10.36328125" customWidth="1"/>
    <col min="2073" max="2076" width="10.453125" customWidth="1"/>
    <col min="2303" max="2303" width="3.90625" customWidth="1"/>
    <col min="2304" max="2304" width="10.26953125" customWidth="1"/>
    <col min="2305" max="2305" width="27.08984375" customWidth="1"/>
    <col min="2306" max="2327" width="10.453125" customWidth="1"/>
    <col min="2328" max="2328" width="10.36328125" customWidth="1"/>
    <col min="2329" max="2332" width="10.453125" customWidth="1"/>
    <col min="2559" max="2559" width="3.90625" customWidth="1"/>
    <col min="2560" max="2560" width="10.26953125" customWidth="1"/>
    <col min="2561" max="2561" width="27.08984375" customWidth="1"/>
    <col min="2562" max="2583" width="10.453125" customWidth="1"/>
    <col min="2584" max="2584" width="10.36328125" customWidth="1"/>
    <col min="2585" max="2588" width="10.453125" customWidth="1"/>
    <col min="2815" max="2815" width="3.90625" customWidth="1"/>
    <col min="2816" max="2816" width="10.26953125" customWidth="1"/>
    <col min="2817" max="2817" width="27.08984375" customWidth="1"/>
    <col min="2818" max="2839" width="10.453125" customWidth="1"/>
    <col min="2840" max="2840" width="10.36328125" customWidth="1"/>
    <col min="2841" max="2844" width="10.453125" customWidth="1"/>
    <col min="3071" max="3071" width="3.90625" customWidth="1"/>
    <col min="3072" max="3072" width="10.26953125" customWidth="1"/>
    <col min="3073" max="3073" width="27.08984375" customWidth="1"/>
    <col min="3074" max="3095" width="10.453125" customWidth="1"/>
    <col min="3096" max="3096" width="10.36328125" customWidth="1"/>
    <col min="3097" max="3100" width="10.453125" customWidth="1"/>
    <col min="3327" max="3327" width="3.90625" customWidth="1"/>
    <col min="3328" max="3328" width="10.26953125" customWidth="1"/>
    <col min="3329" max="3329" width="27.08984375" customWidth="1"/>
    <col min="3330" max="3351" width="10.453125" customWidth="1"/>
    <col min="3352" max="3352" width="10.36328125" customWidth="1"/>
    <col min="3353" max="3356" width="10.453125" customWidth="1"/>
    <col min="3583" max="3583" width="3.90625" customWidth="1"/>
    <col min="3584" max="3584" width="10.26953125" customWidth="1"/>
    <col min="3585" max="3585" width="27.08984375" customWidth="1"/>
    <col min="3586" max="3607" width="10.453125" customWidth="1"/>
    <col min="3608" max="3608" width="10.36328125" customWidth="1"/>
    <col min="3609" max="3612" width="10.453125" customWidth="1"/>
    <col min="3839" max="3839" width="3.90625" customWidth="1"/>
    <col min="3840" max="3840" width="10.26953125" customWidth="1"/>
    <col min="3841" max="3841" width="27.08984375" customWidth="1"/>
    <col min="3842" max="3863" width="10.453125" customWidth="1"/>
    <col min="3864" max="3864" width="10.36328125" customWidth="1"/>
    <col min="3865" max="3868" width="10.453125" customWidth="1"/>
    <col min="4095" max="4095" width="3.90625" customWidth="1"/>
    <col min="4096" max="4096" width="10.26953125" customWidth="1"/>
    <col min="4097" max="4097" width="27.08984375" customWidth="1"/>
    <col min="4098" max="4119" width="10.453125" customWidth="1"/>
    <col min="4120" max="4120" width="10.36328125" customWidth="1"/>
    <col min="4121" max="4124" width="10.453125" customWidth="1"/>
    <col min="4351" max="4351" width="3.90625" customWidth="1"/>
    <col min="4352" max="4352" width="10.26953125" customWidth="1"/>
    <col min="4353" max="4353" width="27.08984375" customWidth="1"/>
    <col min="4354" max="4375" width="10.453125" customWidth="1"/>
    <col min="4376" max="4376" width="10.36328125" customWidth="1"/>
    <col min="4377" max="4380" width="10.453125" customWidth="1"/>
    <col min="4607" max="4607" width="3.90625" customWidth="1"/>
    <col min="4608" max="4608" width="10.26953125" customWidth="1"/>
    <col min="4609" max="4609" width="27.08984375" customWidth="1"/>
    <col min="4610" max="4631" width="10.453125" customWidth="1"/>
    <col min="4632" max="4632" width="10.36328125" customWidth="1"/>
    <col min="4633" max="4636" width="10.453125" customWidth="1"/>
    <col min="4863" max="4863" width="3.90625" customWidth="1"/>
    <col min="4864" max="4864" width="10.26953125" customWidth="1"/>
    <col min="4865" max="4865" width="27.08984375" customWidth="1"/>
    <col min="4866" max="4887" width="10.453125" customWidth="1"/>
    <col min="4888" max="4888" width="10.36328125" customWidth="1"/>
    <col min="4889" max="4892" width="10.453125" customWidth="1"/>
    <col min="5119" max="5119" width="3.90625" customWidth="1"/>
    <col min="5120" max="5120" width="10.26953125" customWidth="1"/>
    <col min="5121" max="5121" width="27.08984375" customWidth="1"/>
    <col min="5122" max="5143" width="10.453125" customWidth="1"/>
    <col min="5144" max="5144" width="10.36328125" customWidth="1"/>
    <col min="5145" max="5148" width="10.453125" customWidth="1"/>
    <col min="5375" max="5375" width="3.90625" customWidth="1"/>
    <col min="5376" max="5376" width="10.26953125" customWidth="1"/>
    <col min="5377" max="5377" width="27.08984375" customWidth="1"/>
    <col min="5378" max="5399" width="10.453125" customWidth="1"/>
    <col min="5400" max="5400" width="10.36328125" customWidth="1"/>
    <col min="5401" max="5404" width="10.453125" customWidth="1"/>
    <col min="5631" max="5631" width="3.90625" customWidth="1"/>
    <col min="5632" max="5632" width="10.26953125" customWidth="1"/>
    <col min="5633" max="5633" width="27.08984375" customWidth="1"/>
    <col min="5634" max="5655" width="10.453125" customWidth="1"/>
    <col min="5656" max="5656" width="10.36328125" customWidth="1"/>
    <col min="5657" max="5660" width="10.453125" customWidth="1"/>
    <col min="5887" max="5887" width="3.90625" customWidth="1"/>
    <col min="5888" max="5888" width="10.26953125" customWidth="1"/>
    <col min="5889" max="5889" width="27.08984375" customWidth="1"/>
    <col min="5890" max="5911" width="10.453125" customWidth="1"/>
    <col min="5912" max="5912" width="10.36328125" customWidth="1"/>
    <col min="5913" max="5916" width="10.453125" customWidth="1"/>
    <col min="6143" max="6143" width="3.90625" customWidth="1"/>
    <col min="6144" max="6144" width="10.26953125" customWidth="1"/>
    <col min="6145" max="6145" width="27.08984375" customWidth="1"/>
    <col min="6146" max="6167" width="10.453125" customWidth="1"/>
    <col min="6168" max="6168" width="10.36328125" customWidth="1"/>
    <col min="6169" max="6172" width="10.453125" customWidth="1"/>
    <col min="6399" max="6399" width="3.90625" customWidth="1"/>
    <col min="6400" max="6400" width="10.26953125" customWidth="1"/>
    <col min="6401" max="6401" width="27.08984375" customWidth="1"/>
    <col min="6402" max="6423" width="10.453125" customWidth="1"/>
    <col min="6424" max="6424" width="10.36328125" customWidth="1"/>
    <col min="6425" max="6428" width="10.453125" customWidth="1"/>
    <col min="6655" max="6655" width="3.90625" customWidth="1"/>
    <col min="6656" max="6656" width="10.26953125" customWidth="1"/>
    <col min="6657" max="6657" width="27.08984375" customWidth="1"/>
    <col min="6658" max="6679" width="10.453125" customWidth="1"/>
    <col min="6680" max="6680" width="10.36328125" customWidth="1"/>
    <col min="6681" max="6684" width="10.453125" customWidth="1"/>
    <col min="6911" max="6911" width="3.90625" customWidth="1"/>
    <col min="6912" max="6912" width="10.26953125" customWidth="1"/>
    <col min="6913" max="6913" width="27.08984375" customWidth="1"/>
    <col min="6914" max="6935" width="10.453125" customWidth="1"/>
    <col min="6936" max="6936" width="10.36328125" customWidth="1"/>
    <col min="6937" max="6940" width="10.453125" customWidth="1"/>
    <col min="7167" max="7167" width="3.90625" customWidth="1"/>
    <col min="7168" max="7168" width="10.26953125" customWidth="1"/>
    <col min="7169" max="7169" width="27.08984375" customWidth="1"/>
    <col min="7170" max="7191" width="10.453125" customWidth="1"/>
    <col min="7192" max="7192" width="10.36328125" customWidth="1"/>
    <col min="7193" max="7196" width="10.453125" customWidth="1"/>
    <col min="7423" max="7423" width="3.90625" customWidth="1"/>
    <col min="7424" max="7424" width="10.26953125" customWidth="1"/>
    <col min="7425" max="7425" width="27.08984375" customWidth="1"/>
    <col min="7426" max="7447" width="10.453125" customWidth="1"/>
    <col min="7448" max="7448" width="10.36328125" customWidth="1"/>
    <col min="7449" max="7452" width="10.453125" customWidth="1"/>
    <col min="7679" max="7679" width="3.90625" customWidth="1"/>
    <col min="7680" max="7680" width="10.26953125" customWidth="1"/>
    <col min="7681" max="7681" width="27.08984375" customWidth="1"/>
    <col min="7682" max="7703" width="10.453125" customWidth="1"/>
    <col min="7704" max="7704" width="10.36328125" customWidth="1"/>
    <col min="7705" max="7708" width="10.453125" customWidth="1"/>
    <col min="7935" max="7935" width="3.90625" customWidth="1"/>
    <col min="7936" max="7936" width="10.26953125" customWidth="1"/>
    <col min="7937" max="7937" width="27.08984375" customWidth="1"/>
    <col min="7938" max="7959" width="10.453125" customWidth="1"/>
    <col min="7960" max="7960" width="10.36328125" customWidth="1"/>
    <col min="7961" max="7964" width="10.453125" customWidth="1"/>
    <col min="8191" max="8191" width="3.90625" customWidth="1"/>
    <col min="8192" max="8192" width="10.26953125" customWidth="1"/>
    <col min="8193" max="8193" width="27.08984375" customWidth="1"/>
    <col min="8194" max="8215" width="10.453125" customWidth="1"/>
    <col min="8216" max="8216" width="10.36328125" customWidth="1"/>
    <col min="8217" max="8220" width="10.453125" customWidth="1"/>
    <col min="8447" max="8447" width="3.90625" customWidth="1"/>
    <col min="8448" max="8448" width="10.26953125" customWidth="1"/>
    <col min="8449" max="8449" width="27.08984375" customWidth="1"/>
    <col min="8450" max="8471" width="10.453125" customWidth="1"/>
    <col min="8472" max="8472" width="10.36328125" customWidth="1"/>
    <col min="8473" max="8476" width="10.453125" customWidth="1"/>
    <col min="8703" max="8703" width="3.90625" customWidth="1"/>
    <col min="8704" max="8704" width="10.26953125" customWidth="1"/>
    <col min="8705" max="8705" width="27.08984375" customWidth="1"/>
    <col min="8706" max="8727" width="10.453125" customWidth="1"/>
    <col min="8728" max="8728" width="10.36328125" customWidth="1"/>
    <col min="8729" max="8732" width="10.453125" customWidth="1"/>
    <col min="8959" max="8959" width="3.90625" customWidth="1"/>
    <col min="8960" max="8960" width="10.26953125" customWidth="1"/>
    <col min="8961" max="8961" width="27.08984375" customWidth="1"/>
    <col min="8962" max="8983" width="10.453125" customWidth="1"/>
    <col min="8984" max="8984" width="10.36328125" customWidth="1"/>
    <col min="8985" max="8988" width="10.453125" customWidth="1"/>
    <col min="9215" max="9215" width="3.90625" customWidth="1"/>
    <col min="9216" max="9216" width="10.26953125" customWidth="1"/>
    <col min="9217" max="9217" width="27.08984375" customWidth="1"/>
    <col min="9218" max="9239" width="10.453125" customWidth="1"/>
    <col min="9240" max="9240" width="10.36328125" customWidth="1"/>
    <col min="9241" max="9244" width="10.453125" customWidth="1"/>
    <col min="9471" max="9471" width="3.90625" customWidth="1"/>
    <col min="9472" max="9472" width="10.26953125" customWidth="1"/>
    <col min="9473" max="9473" width="27.08984375" customWidth="1"/>
    <col min="9474" max="9495" width="10.453125" customWidth="1"/>
    <col min="9496" max="9496" width="10.36328125" customWidth="1"/>
    <col min="9497" max="9500" width="10.453125" customWidth="1"/>
    <col min="9727" max="9727" width="3.90625" customWidth="1"/>
    <col min="9728" max="9728" width="10.26953125" customWidth="1"/>
    <col min="9729" max="9729" width="27.08984375" customWidth="1"/>
    <col min="9730" max="9751" width="10.453125" customWidth="1"/>
    <col min="9752" max="9752" width="10.36328125" customWidth="1"/>
    <col min="9753" max="9756" width="10.453125" customWidth="1"/>
    <col min="9983" max="9983" width="3.90625" customWidth="1"/>
    <col min="9984" max="9984" width="10.26953125" customWidth="1"/>
    <col min="9985" max="9985" width="27.08984375" customWidth="1"/>
    <col min="9986" max="10007" width="10.453125" customWidth="1"/>
    <col min="10008" max="10008" width="10.36328125" customWidth="1"/>
    <col min="10009" max="10012" width="10.453125" customWidth="1"/>
    <col min="10239" max="10239" width="3.90625" customWidth="1"/>
    <col min="10240" max="10240" width="10.26953125" customWidth="1"/>
    <col min="10241" max="10241" width="27.08984375" customWidth="1"/>
    <col min="10242" max="10263" width="10.453125" customWidth="1"/>
    <col min="10264" max="10264" width="10.36328125" customWidth="1"/>
    <col min="10265" max="10268" width="10.453125" customWidth="1"/>
    <col min="10495" max="10495" width="3.90625" customWidth="1"/>
    <col min="10496" max="10496" width="10.26953125" customWidth="1"/>
    <col min="10497" max="10497" width="27.08984375" customWidth="1"/>
    <col min="10498" max="10519" width="10.453125" customWidth="1"/>
    <col min="10520" max="10520" width="10.36328125" customWidth="1"/>
    <col min="10521" max="10524" width="10.453125" customWidth="1"/>
    <col min="10751" max="10751" width="3.90625" customWidth="1"/>
    <col min="10752" max="10752" width="10.26953125" customWidth="1"/>
    <col min="10753" max="10753" width="27.08984375" customWidth="1"/>
    <col min="10754" max="10775" width="10.453125" customWidth="1"/>
    <col min="10776" max="10776" width="10.36328125" customWidth="1"/>
    <col min="10777" max="10780" width="10.453125" customWidth="1"/>
    <col min="11007" max="11007" width="3.90625" customWidth="1"/>
    <col min="11008" max="11008" width="10.26953125" customWidth="1"/>
    <col min="11009" max="11009" width="27.08984375" customWidth="1"/>
    <col min="11010" max="11031" width="10.453125" customWidth="1"/>
    <col min="11032" max="11032" width="10.36328125" customWidth="1"/>
    <col min="11033" max="11036" width="10.453125" customWidth="1"/>
    <col min="11263" max="11263" width="3.90625" customWidth="1"/>
    <col min="11264" max="11264" width="10.26953125" customWidth="1"/>
    <col min="11265" max="11265" width="27.08984375" customWidth="1"/>
    <col min="11266" max="11287" width="10.453125" customWidth="1"/>
    <col min="11288" max="11288" width="10.36328125" customWidth="1"/>
    <col min="11289" max="11292" width="10.453125" customWidth="1"/>
    <col min="11519" max="11519" width="3.90625" customWidth="1"/>
    <col min="11520" max="11520" width="10.26953125" customWidth="1"/>
    <col min="11521" max="11521" width="27.08984375" customWidth="1"/>
    <col min="11522" max="11543" width="10.453125" customWidth="1"/>
    <col min="11544" max="11544" width="10.36328125" customWidth="1"/>
    <col min="11545" max="11548" width="10.453125" customWidth="1"/>
    <col min="11775" max="11775" width="3.90625" customWidth="1"/>
    <col min="11776" max="11776" width="10.26953125" customWidth="1"/>
    <col min="11777" max="11777" width="27.08984375" customWidth="1"/>
    <col min="11778" max="11799" width="10.453125" customWidth="1"/>
    <col min="11800" max="11800" width="10.36328125" customWidth="1"/>
    <col min="11801" max="11804" width="10.453125" customWidth="1"/>
    <col min="12031" max="12031" width="3.90625" customWidth="1"/>
    <col min="12032" max="12032" width="10.26953125" customWidth="1"/>
    <col min="12033" max="12033" width="27.08984375" customWidth="1"/>
    <col min="12034" max="12055" width="10.453125" customWidth="1"/>
    <col min="12056" max="12056" width="10.36328125" customWidth="1"/>
    <col min="12057" max="12060" width="10.453125" customWidth="1"/>
    <col min="12287" max="12287" width="3.90625" customWidth="1"/>
    <col min="12288" max="12288" width="10.26953125" customWidth="1"/>
    <col min="12289" max="12289" width="27.08984375" customWidth="1"/>
    <col min="12290" max="12311" width="10.453125" customWidth="1"/>
    <col min="12312" max="12312" width="10.36328125" customWidth="1"/>
    <col min="12313" max="12316" width="10.453125" customWidth="1"/>
    <col min="12543" max="12543" width="3.90625" customWidth="1"/>
    <col min="12544" max="12544" width="10.26953125" customWidth="1"/>
    <col min="12545" max="12545" width="27.08984375" customWidth="1"/>
    <col min="12546" max="12567" width="10.453125" customWidth="1"/>
    <col min="12568" max="12568" width="10.36328125" customWidth="1"/>
    <col min="12569" max="12572" width="10.453125" customWidth="1"/>
    <col min="12799" max="12799" width="3.90625" customWidth="1"/>
    <col min="12800" max="12800" width="10.26953125" customWidth="1"/>
    <col min="12801" max="12801" width="27.08984375" customWidth="1"/>
    <col min="12802" max="12823" width="10.453125" customWidth="1"/>
    <col min="12824" max="12824" width="10.36328125" customWidth="1"/>
    <col min="12825" max="12828" width="10.453125" customWidth="1"/>
    <col min="13055" max="13055" width="3.90625" customWidth="1"/>
    <col min="13056" max="13056" width="10.26953125" customWidth="1"/>
    <col min="13057" max="13057" width="27.08984375" customWidth="1"/>
    <col min="13058" max="13079" width="10.453125" customWidth="1"/>
    <col min="13080" max="13080" width="10.36328125" customWidth="1"/>
    <col min="13081" max="13084" width="10.453125" customWidth="1"/>
    <col min="13311" max="13311" width="3.90625" customWidth="1"/>
    <col min="13312" max="13312" width="10.26953125" customWidth="1"/>
    <col min="13313" max="13313" width="27.08984375" customWidth="1"/>
    <col min="13314" max="13335" width="10.453125" customWidth="1"/>
    <col min="13336" max="13336" width="10.36328125" customWidth="1"/>
    <col min="13337" max="13340" width="10.453125" customWidth="1"/>
    <col min="13567" max="13567" width="3.90625" customWidth="1"/>
    <col min="13568" max="13568" width="10.26953125" customWidth="1"/>
    <col min="13569" max="13569" width="27.08984375" customWidth="1"/>
    <col min="13570" max="13591" width="10.453125" customWidth="1"/>
    <col min="13592" max="13592" width="10.36328125" customWidth="1"/>
    <col min="13593" max="13596" width="10.453125" customWidth="1"/>
    <col min="13823" max="13823" width="3.90625" customWidth="1"/>
    <col min="13824" max="13824" width="10.26953125" customWidth="1"/>
    <col min="13825" max="13825" width="27.08984375" customWidth="1"/>
    <col min="13826" max="13847" width="10.453125" customWidth="1"/>
    <col min="13848" max="13848" width="10.36328125" customWidth="1"/>
    <col min="13849" max="13852" width="10.453125" customWidth="1"/>
    <col min="14079" max="14079" width="3.90625" customWidth="1"/>
    <col min="14080" max="14080" width="10.26953125" customWidth="1"/>
    <col min="14081" max="14081" width="27.08984375" customWidth="1"/>
    <col min="14082" max="14103" width="10.453125" customWidth="1"/>
    <col min="14104" max="14104" width="10.36328125" customWidth="1"/>
    <col min="14105" max="14108" width="10.453125" customWidth="1"/>
    <col min="14335" max="14335" width="3.90625" customWidth="1"/>
    <col min="14336" max="14336" width="10.26953125" customWidth="1"/>
    <col min="14337" max="14337" width="27.08984375" customWidth="1"/>
    <col min="14338" max="14359" width="10.453125" customWidth="1"/>
    <col min="14360" max="14360" width="10.36328125" customWidth="1"/>
    <col min="14361" max="14364" width="10.453125" customWidth="1"/>
    <col min="14591" max="14591" width="3.90625" customWidth="1"/>
    <col min="14592" max="14592" width="10.26953125" customWidth="1"/>
    <col min="14593" max="14593" width="27.08984375" customWidth="1"/>
    <col min="14594" max="14615" width="10.453125" customWidth="1"/>
    <col min="14616" max="14616" width="10.36328125" customWidth="1"/>
    <col min="14617" max="14620" width="10.453125" customWidth="1"/>
    <col min="14847" max="14847" width="3.90625" customWidth="1"/>
    <col min="14848" max="14848" width="10.26953125" customWidth="1"/>
    <col min="14849" max="14849" width="27.08984375" customWidth="1"/>
    <col min="14850" max="14871" width="10.453125" customWidth="1"/>
    <col min="14872" max="14872" width="10.36328125" customWidth="1"/>
    <col min="14873" max="14876" width="10.453125" customWidth="1"/>
    <col min="15103" max="15103" width="3.90625" customWidth="1"/>
    <col min="15104" max="15104" width="10.26953125" customWidth="1"/>
    <col min="15105" max="15105" width="27.08984375" customWidth="1"/>
    <col min="15106" max="15127" width="10.453125" customWidth="1"/>
    <col min="15128" max="15128" width="10.36328125" customWidth="1"/>
    <col min="15129" max="15132" width="10.453125" customWidth="1"/>
    <col min="15359" max="15359" width="3.90625" customWidth="1"/>
    <col min="15360" max="15360" width="10.26953125" customWidth="1"/>
    <col min="15361" max="15361" width="27.08984375" customWidth="1"/>
    <col min="15362" max="15383" width="10.453125" customWidth="1"/>
    <col min="15384" max="15384" width="10.36328125" customWidth="1"/>
    <col min="15385" max="15388" width="10.453125" customWidth="1"/>
    <col min="15615" max="15615" width="3.90625" customWidth="1"/>
    <col min="15616" max="15616" width="10.26953125" customWidth="1"/>
    <col min="15617" max="15617" width="27.08984375" customWidth="1"/>
    <col min="15618" max="15639" width="10.453125" customWidth="1"/>
    <col min="15640" max="15640" width="10.36328125" customWidth="1"/>
    <col min="15641" max="15644" width="10.453125" customWidth="1"/>
    <col min="15871" max="15871" width="3.90625" customWidth="1"/>
    <col min="15872" max="15872" width="10.26953125" customWidth="1"/>
    <col min="15873" max="15873" width="27.08984375" customWidth="1"/>
    <col min="15874" max="15895" width="10.453125" customWidth="1"/>
    <col min="15896" max="15896" width="10.36328125" customWidth="1"/>
    <col min="15897" max="15900" width="10.453125" customWidth="1"/>
    <col min="16127" max="16127" width="3.90625" customWidth="1"/>
    <col min="16128" max="16128" width="10.26953125" customWidth="1"/>
    <col min="16129" max="16129" width="27.08984375" customWidth="1"/>
    <col min="16130" max="16151" width="10.453125" customWidth="1"/>
    <col min="16152" max="16152" width="10.36328125" customWidth="1"/>
    <col min="16153" max="16156" width="10.453125" customWidth="1"/>
  </cols>
  <sheetData>
    <row r="1" spans="1:36" x14ac:dyDescent="0.2">
      <c r="B1" s="41" t="s">
        <v>688</v>
      </c>
      <c r="Y1" s="42" t="s">
        <v>161</v>
      </c>
      <c r="Z1" t="s">
        <v>600</v>
      </c>
      <c r="AA1" s="548"/>
      <c r="AB1" s="156" t="s">
        <v>161</v>
      </c>
      <c r="AD1" s="156"/>
    </row>
    <row r="2" spans="1:36" x14ac:dyDescent="0.2">
      <c r="A2" s="141"/>
      <c r="B2" s="45"/>
      <c r="C2" s="142" t="s">
        <v>601</v>
      </c>
      <c r="D2" s="259" t="s">
        <v>493</v>
      </c>
      <c r="E2" s="259" t="s">
        <v>494</v>
      </c>
      <c r="F2" s="259" t="s">
        <v>495</v>
      </c>
      <c r="G2" s="259" t="s">
        <v>496</v>
      </c>
      <c r="H2" s="259" t="s">
        <v>497</v>
      </c>
      <c r="I2" s="259" t="s">
        <v>498</v>
      </c>
      <c r="J2" s="259" t="s">
        <v>499</v>
      </c>
      <c r="K2" s="259" t="s">
        <v>500</v>
      </c>
      <c r="L2" s="259" t="s">
        <v>501</v>
      </c>
      <c r="M2" s="259" t="s">
        <v>502</v>
      </c>
      <c r="N2" s="259" t="s">
        <v>503</v>
      </c>
      <c r="O2" s="44" t="s">
        <v>504</v>
      </c>
      <c r="P2" s="44" t="s">
        <v>505</v>
      </c>
      <c r="Q2" s="44" t="s">
        <v>506</v>
      </c>
      <c r="R2" s="44" t="s">
        <v>507</v>
      </c>
      <c r="S2" s="44" t="s">
        <v>508</v>
      </c>
      <c r="T2" s="44" t="s">
        <v>509</v>
      </c>
      <c r="U2" s="44" t="s">
        <v>510</v>
      </c>
      <c r="V2" s="44" t="s">
        <v>511</v>
      </c>
      <c r="W2" s="214" t="s">
        <v>512</v>
      </c>
      <c r="X2" s="314" t="s">
        <v>210</v>
      </c>
      <c r="Y2" s="260" t="s">
        <v>513</v>
      </c>
      <c r="Z2" s="214" t="s">
        <v>346</v>
      </c>
      <c r="AA2" s="260" t="s">
        <v>514</v>
      </c>
      <c r="AB2" s="261" t="s">
        <v>515</v>
      </c>
      <c r="AC2" s="262" t="s">
        <v>516</v>
      </c>
      <c r="AD2" s="315" t="s">
        <v>517</v>
      </c>
      <c r="AE2" s="315" t="s">
        <v>518</v>
      </c>
      <c r="AF2" s="315" t="s">
        <v>570</v>
      </c>
      <c r="AG2" s="593" t="s">
        <v>584</v>
      </c>
      <c r="AH2" s="593" t="s">
        <v>666</v>
      </c>
    </row>
    <row r="3" spans="1:36" x14ac:dyDescent="0.2">
      <c r="A3" s="144"/>
      <c r="B3" s="78"/>
      <c r="C3" s="145"/>
      <c r="D3" s="263" t="s">
        <v>519</v>
      </c>
      <c r="E3" s="263" t="s">
        <v>520</v>
      </c>
      <c r="F3" s="263" t="s">
        <v>521</v>
      </c>
      <c r="G3" s="263" t="s">
        <v>522</v>
      </c>
      <c r="H3" s="263" t="s">
        <v>523</v>
      </c>
      <c r="I3" s="263" t="s">
        <v>524</v>
      </c>
      <c r="J3" s="263" t="s">
        <v>525</v>
      </c>
      <c r="K3" s="263" t="s">
        <v>526</v>
      </c>
      <c r="L3" s="263" t="s">
        <v>527</v>
      </c>
      <c r="M3" s="263" t="s">
        <v>528</v>
      </c>
      <c r="N3" s="263" t="s">
        <v>529</v>
      </c>
      <c r="O3" s="264" t="s">
        <v>530</v>
      </c>
      <c r="P3" s="264" t="s">
        <v>531</v>
      </c>
      <c r="Q3" s="264" t="s">
        <v>532</v>
      </c>
      <c r="R3" s="264" t="s">
        <v>533</v>
      </c>
      <c r="S3" s="264" t="s">
        <v>534</v>
      </c>
      <c r="T3" s="264" t="s">
        <v>535</v>
      </c>
      <c r="U3" s="264" t="s">
        <v>536</v>
      </c>
      <c r="V3" s="264" t="s">
        <v>537</v>
      </c>
      <c r="W3" s="265" t="s">
        <v>538</v>
      </c>
      <c r="X3" s="316" t="s">
        <v>539</v>
      </c>
      <c r="Y3" s="266" t="s">
        <v>540</v>
      </c>
      <c r="Z3" s="215" t="s">
        <v>352</v>
      </c>
      <c r="AA3" s="267" t="s">
        <v>541</v>
      </c>
      <c r="AB3" s="110" t="s">
        <v>542</v>
      </c>
      <c r="AC3" s="268" t="s">
        <v>543</v>
      </c>
      <c r="AD3" s="330" t="s">
        <v>544</v>
      </c>
      <c r="AE3" s="330" t="s">
        <v>545</v>
      </c>
      <c r="AF3" s="330" t="s">
        <v>571</v>
      </c>
      <c r="AG3" s="594" t="s">
        <v>585</v>
      </c>
      <c r="AH3" s="704" t="s">
        <v>667</v>
      </c>
      <c r="AI3" t="s">
        <v>689</v>
      </c>
    </row>
    <row r="4" spans="1:36" x14ac:dyDescent="0.2">
      <c r="A4" s="45">
        <v>0</v>
      </c>
      <c r="B4" s="45" t="s">
        <v>690</v>
      </c>
      <c r="C4" s="270" t="s">
        <v>691</v>
      </c>
      <c r="D4" s="271">
        <v>919650.58411900001</v>
      </c>
      <c r="E4" s="271">
        <v>991831.4608</v>
      </c>
      <c r="F4" s="271">
        <v>1065453.1893279999</v>
      </c>
      <c r="G4" s="271">
        <v>1100208.5868250001</v>
      </c>
      <c r="H4" s="271">
        <v>1069178.8703120002</v>
      </c>
      <c r="I4" s="271">
        <v>853112.26927200006</v>
      </c>
      <c r="J4" s="271">
        <v>1002889.663475</v>
      </c>
      <c r="K4" s="271">
        <v>996689.20260800002</v>
      </c>
      <c r="L4" s="271">
        <v>1160012.5655</v>
      </c>
      <c r="M4" s="271">
        <v>1112315.789905</v>
      </c>
      <c r="N4" s="271">
        <v>1113625.673096</v>
      </c>
      <c r="O4" s="73">
        <v>1055715.22484</v>
      </c>
      <c r="P4" s="73">
        <v>1070022.4180000001</v>
      </c>
      <c r="Q4" s="73">
        <v>1010271.097936</v>
      </c>
      <c r="R4" s="73">
        <v>1062999.3810000001</v>
      </c>
      <c r="S4" s="73">
        <v>1034154.39436</v>
      </c>
      <c r="T4" s="73">
        <v>1073446.2999839999</v>
      </c>
      <c r="U4" s="73">
        <v>1084882.315252</v>
      </c>
      <c r="V4" s="73">
        <v>1086152.951136</v>
      </c>
      <c r="W4" s="73">
        <v>1029656.9075539999</v>
      </c>
      <c r="X4" s="167">
        <v>1044113</v>
      </c>
      <c r="Y4" s="272">
        <v>1010883</v>
      </c>
      <c r="Z4" s="272">
        <v>1065444</v>
      </c>
      <c r="AA4" s="272">
        <v>1093851</v>
      </c>
      <c r="AB4" s="272">
        <v>1089231</v>
      </c>
      <c r="AC4" s="272">
        <v>1215128</v>
      </c>
      <c r="AD4" s="333">
        <v>1258478</v>
      </c>
      <c r="AE4" s="428">
        <v>1316174</v>
      </c>
      <c r="AF4" s="428">
        <v>1222704</v>
      </c>
      <c r="AG4" s="431">
        <v>1312146</v>
      </c>
      <c r="AH4" s="553">
        <v>923553</v>
      </c>
      <c r="AI4">
        <v>-29.6</v>
      </c>
      <c r="AJ4" t="s">
        <v>161</v>
      </c>
    </row>
    <row r="5" spans="1:36" x14ac:dyDescent="0.2">
      <c r="A5" s="56"/>
      <c r="B5" s="56"/>
      <c r="C5" s="244" t="s">
        <v>602</v>
      </c>
      <c r="D5" s="57">
        <v>568</v>
      </c>
      <c r="E5" s="57">
        <v>679</v>
      </c>
      <c r="F5" s="57">
        <v>763</v>
      </c>
      <c r="G5" s="57">
        <v>810</v>
      </c>
      <c r="H5" s="57">
        <v>831</v>
      </c>
      <c r="I5" s="57">
        <v>637</v>
      </c>
      <c r="J5" s="57">
        <v>734</v>
      </c>
      <c r="K5" s="57">
        <v>725</v>
      </c>
      <c r="L5" s="57">
        <v>862</v>
      </c>
      <c r="M5" s="57">
        <v>796</v>
      </c>
      <c r="N5" s="57">
        <v>659</v>
      </c>
      <c r="O5" s="57">
        <v>1070</v>
      </c>
      <c r="P5" s="57">
        <v>1053</v>
      </c>
      <c r="Q5" s="57">
        <v>912</v>
      </c>
      <c r="R5" s="57">
        <v>943</v>
      </c>
      <c r="S5" s="57">
        <v>845</v>
      </c>
      <c r="T5" s="57">
        <v>711</v>
      </c>
      <c r="U5" s="57">
        <v>726</v>
      </c>
      <c r="V5" s="57">
        <v>709</v>
      </c>
      <c r="W5" s="57">
        <v>704</v>
      </c>
      <c r="X5" s="334">
        <v>695</v>
      </c>
      <c r="Y5" s="57">
        <v>647</v>
      </c>
      <c r="Z5" s="57">
        <v>842</v>
      </c>
      <c r="AA5" s="57">
        <v>1017</v>
      </c>
      <c r="AB5" s="175">
        <v>1112</v>
      </c>
      <c r="AC5" s="175">
        <v>1426</v>
      </c>
      <c r="AD5" s="319">
        <v>1404</v>
      </c>
      <c r="AE5" s="429">
        <v>1865</v>
      </c>
      <c r="AF5" s="429">
        <v>1653</v>
      </c>
      <c r="AG5" s="431">
        <v>1704</v>
      </c>
      <c r="AH5" s="429">
        <v>1156</v>
      </c>
      <c r="AI5">
        <v>-32.200000000000003</v>
      </c>
    </row>
    <row r="6" spans="1:36" x14ac:dyDescent="0.2">
      <c r="A6" s="56"/>
      <c r="B6" s="56"/>
      <c r="C6" s="161" t="s">
        <v>603</v>
      </c>
      <c r="D6" s="57">
        <v>259396</v>
      </c>
      <c r="E6" s="57">
        <v>276023</v>
      </c>
      <c r="F6" s="57">
        <v>283892</v>
      </c>
      <c r="G6" s="57">
        <v>318009</v>
      </c>
      <c r="H6" s="57">
        <v>318256</v>
      </c>
      <c r="I6" s="57">
        <v>245016</v>
      </c>
      <c r="J6" s="57">
        <v>276114</v>
      </c>
      <c r="K6" s="57">
        <v>270755</v>
      </c>
      <c r="L6" s="57">
        <v>314262</v>
      </c>
      <c r="M6" s="57">
        <v>318054</v>
      </c>
      <c r="N6" s="57">
        <v>333111</v>
      </c>
      <c r="O6" s="57">
        <v>321217</v>
      </c>
      <c r="P6" s="57">
        <v>334836</v>
      </c>
      <c r="Q6" s="57">
        <v>315568</v>
      </c>
      <c r="R6" s="57">
        <v>346074</v>
      </c>
      <c r="S6" s="57">
        <v>317734</v>
      </c>
      <c r="T6" s="57">
        <v>320266</v>
      </c>
      <c r="U6" s="57">
        <v>324602</v>
      </c>
      <c r="V6" s="57">
        <v>316197</v>
      </c>
      <c r="W6" s="57">
        <v>279882</v>
      </c>
      <c r="X6" s="334">
        <v>322155</v>
      </c>
      <c r="Y6" s="57">
        <v>323099</v>
      </c>
      <c r="Z6" s="57">
        <v>336649</v>
      </c>
      <c r="AA6" s="57">
        <v>345686</v>
      </c>
      <c r="AB6" s="57">
        <v>345012</v>
      </c>
      <c r="AC6" s="57">
        <v>398204</v>
      </c>
      <c r="AD6" s="335">
        <v>435535</v>
      </c>
      <c r="AE6" s="429">
        <v>461491</v>
      </c>
      <c r="AF6" s="429">
        <v>419687</v>
      </c>
      <c r="AG6" s="429">
        <v>467276</v>
      </c>
      <c r="AH6" s="429">
        <v>407610</v>
      </c>
      <c r="AI6">
        <v>-12.8</v>
      </c>
    </row>
    <row r="7" spans="1:36" x14ac:dyDescent="0.2">
      <c r="A7" s="56"/>
      <c r="B7" s="56"/>
      <c r="C7" s="161" t="s">
        <v>604</v>
      </c>
      <c r="D7" s="57">
        <v>78250.83</v>
      </c>
      <c r="E7" s="57">
        <v>86341.391999999993</v>
      </c>
      <c r="F7" s="57">
        <v>93494.992000000013</v>
      </c>
      <c r="G7" s="57">
        <v>95051.521999999997</v>
      </c>
      <c r="H7" s="57">
        <v>95107.368000000017</v>
      </c>
      <c r="I7" s="57">
        <v>72478.79800000001</v>
      </c>
      <c r="J7" s="57">
        <v>88005.290999999997</v>
      </c>
      <c r="K7" s="57">
        <v>84306.287000000011</v>
      </c>
      <c r="L7" s="57">
        <v>93120.376000000018</v>
      </c>
      <c r="M7" s="57">
        <v>88397.262999999977</v>
      </c>
      <c r="N7" s="57">
        <v>88545.231999999989</v>
      </c>
      <c r="O7" s="57">
        <v>78666.978000000003</v>
      </c>
      <c r="P7" s="57">
        <v>69319.797999999995</v>
      </c>
      <c r="Q7" s="57">
        <v>69770.732000000004</v>
      </c>
      <c r="R7" s="57">
        <v>69371.065999999992</v>
      </c>
      <c r="S7" s="57">
        <v>72292.921000000002</v>
      </c>
      <c r="T7" s="57">
        <v>73124.606</v>
      </c>
      <c r="U7" s="57">
        <v>85484.109000000011</v>
      </c>
      <c r="V7" s="57">
        <v>81721.021999999997</v>
      </c>
      <c r="W7" s="57">
        <v>89353.649000000005</v>
      </c>
      <c r="X7" s="334">
        <v>83015</v>
      </c>
      <c r="Y7" s="57">
        <v>84418</v>
      </c>
      <c r="Z7" s="57">
        <v>93538</v>
      </c>
      <c r="AA7" s="57">
        <v>94787</v>
      </c>
      <c r="AB7" s="57">
        <v>100844</v>
      </c>
      <c r="AC7" s="57">
        <v>102285</v>
      </c>
      <c r="AD7" s="335">
        <v>96218</v>
      </c>
      <c r="AE7" s="429">
        <v>103043</v>
      </c>
      <c r="AF7" s="429">
        <v>101226</v>
      </c>
      <c r="AG7" s="429">
        <v>113745</v>
      </c>
      <c r="AH7" s="429">
        <v>59854</v>
      </c>
      <c r="AI7">
        <v>-47.4</v>
      </c>
    </row>
    <row r="8" spans="1:36" x14ac:dyDescent="0.2">
      <c r="A8" s="56"/>
      <c r="B8" s="56"/>
      <c r="C8" s="244" t="s">
        <v>605</v>
      </c>
      <c r="D8" s="57">
        <v>4890.7541190000002</v>
      </c>
      <c r="E8" s="57">
        <v>5209.3728000000001</v>
      </c>
      <c r="F8" s="57">
        <v>5549.0773279999994</v>
      </c>
      <c r="G8" s="57">
        <v>5389.4768249999988</v>
      </c>
      <c r="H8" s="57">
        <v>4792.3023119999998</v>
      </c>
      <c r="I8" s="57">
        <v>3779.9502719999996</v>
      </c>
      <c r="J8" s="57">
        <v>5100.8564750000005</v>
      </c>
      <c r="K8" s="57">
        <v>5477.5086080000001</v>
      </c>
      <c r="L8" s="57">
        <v>4647.6374999999998</v>
      </c>
      <c r="M8" s="57">
        <v>4233.8869050000003</v>
      </c>
      <c r="N8" s="57">
        <v>4647.0900960000008</v>
      </c>
      <c r="O8" s="57">
        <v>1579.0198400000002</v>
      </c>
      <c r="P8" s="57">
        <v>1178.82</v>
      </c>
      <c r="Q8" s="57">
        <v>1009.4859360000002</v>
      </c>
      <c r="R8" s="57">
        <v>1415.7149999999999</v>
      </c>
      <c r="S8" s="57">
        <v>914.07335999999998</v>
      </c>
      <c r="T8" s="57">
        <v>1537.213984</v>
      </c>
      <c r="U8" s="57">
        <v>1321.5662519999998</v>
      </c>
      <c r="V8" s="57">
        <v>1301.2491359999999</v>
      </c>
      <c r="W8" s="57">
        <v>891.73855400000002</v>
      </c>
      <c r="X8" s="334">
        <v>1578</v>
      </c>
      <c r="Y8" s="57">
        <v>1475</v>
      </c>
      <c r="Z8" s="57">
        <v>1375</v>
      </c>
      <c r="AA8" s="57">
        <v>1525</v>
      </c>
      <c r="AB8" s="57">
        <v>1334</v>
      </c>
      <c r="AC8" s="57">
        <v>810</v>
      </c>
      <c r="AD8" s="335">
        <v>1338</v>
      </c>
      <c r="AE8" s="429">
        <v>1626</v>
      </c>
      <c r="AF8" s="429">
        <v>1084</v>
      </c>
      <c r="AG8" s="429">
        <v>555</v>
      </c>
      <c r="AH8" s="429">
        <v>291</v>
      </c>
      <c r="AI8">
        <v>-47.6</v>
      </c>
    </row>
    <row r="9" spans="1:36" x14ac:dyDescent="0.2">
      <c r="A9" s="56"/>
      <c r="B9" s="56"/>
      <c r="C9" s="161" t="s">
        <v>606</v>
      </c>
      <c r="D9" s="57">
        <v>328110</v>
      </c>
      <c r="E9" s="57">
        <v>351054.696</v>
      </c>
      <c r="F9" s="57">
        <v>385467.12</v>
      </c>
      <c r="G9" s="57">
        <v>383324.58799999999</v>
      </c>
      <c r="H9" s="57">
        <v>363664.2</v>
      </c>
      <c r="I9" s="57">
        <v>299686.52100000001</v>
      </c>
      <c r="J9" s="57">
        <v>358917.516</v>
      </c>
      <c r="K9" s="57">
        <v>359573.40700000001</v>
      </c>
      <c r="L9" s="57">
        <v>421793.55200000003</v>
      </c>
      <c r="M9" s="57">
        <v>391265.64</v>
      </c>
      <c r="N9" s="57">
        <v>378895.35100000002</v>
      </c>
      <c r="O9" s="57">
        <v>358115.22700000001</v>
      </c>
      <c r="P9" s="57">
        <v>368131.8</v>
      </c>
      <c r="Q9" s="57">
        <v>345579.88</v>
      </c>
      <c r="R9" s="57">
        <v>359431.6</v>
      </c>
      <c r="S9" s="57">
        <v>363305.4</v>
      </c>
      <c r="T9" s="57">
        <v>377397.48</v>
      </c>
      <c r="U9" s="57">
        <v>372341.64</v>
      </c>
      <c r="V9" s="57">
        <v>384761.68</v>
      </c>
      <c r="W9" s="57">
        <v>360888.52</v>
      </c>
      <c r="X9" s="334">
        <v>343924</v>
      </c>
      <c r="Y9" s="57">
        <v>328308</v>
      </c>
      <c r="Z9" s="57">
        <v>350027</v>
      </c>
      <c r="AA9" s="57">
        <v>354554</v>
      </c>
      <c r="AB9" s="57">
        <v>364386</v>
      </c>
      <c r="AC9" s="57">
        <v>396154</v>
      </c>
      <c r="AD9" s="335">
        <v>401486</v>
      </c>
      <c r="AE9" s="429">
        <v>427333</v>
      </c>
      <c r="AF9" s="429">
        <v>400124</v>
      </c>
      <c r="AG9" s="429">
        <v>407155</v>
      </c>
      <c r="AH9" s="429">
        <v>244232</v>
      </c>
      <c r="AI9">
        <v>-40</v>
      </c>
    </row>
    <row r="10" spans="1:36" x14ac:dyDescent="0.2">
      <c r="A10" s="56"/>
      <c r="B10" s="56"/>
      <c r="C10" s="244" t="s">
        <v>607</v>
      </c>
      <c r="D10" s="57">
        <v>117613</v>
      </c>
      <c r="E10" s="57">
        <v>131287</v>
      </c>
      <c r="F10" s="57">
        <v>145354</v>
      </c>
      <c r="G10" s="57">
        <v>141680</v>
      </c>
      <c r="H10" s="57">
        <v>134476</v>
      </c>
      <c r="I10" s="57">
        <v>110869</v>
      </c>
      <c r="J10" s="57">
        <v>132842</v>
      </c>
      <c r="K10" s="57">
        <v>135785</v>
      </c>
      <c r="L10" s="57">
        <v>162482</v>
      </c>
      <c r="M10" s="57">
        <v>153724</v>
      </c>
      <c r="N10" s="57">
        <v>151804</v>
      </c>
      <c r="O10" s="57">
        <v>146286</v>
      </c>
      <c r="P10" s="57">
        <v>145957</v>
      </c>
      <c r="Q10" s="57">
        <v>135541</v>
      </c>
      <c r="R10" s="57">
        <v>137009</v>
      </c>
      <c r="S10" s="57">
        <v>133682</v>
      </c>
      <c r="T10" s="57">
        <v>139121</v>
      </c>
      <c r="U10" s="57">
        <v>137062</v>
      </c>
      <c r="V10" s="57">
        <v>137946</v>
      </c>
      <c r="W10" s="57">
        <v>142270</v>
      </c>
      <c r="X10" s="334">
        <v>135949</v>
      </c>
      <c r="Y10" s="57">
        <v>130739</v>
      </c>
      <c r="Z10" s="57">
        <v>137965</v>
      </c>
      <c r="AA10" s="57">
        <v>148081</v>
      </c>
      <c r="AB10" s="57">
        <v>140734</v>
      </c>
      <c r="AC10" s="57">
        <v>161520</v>
      </c>
      <c r="AD10" s="335">
        <v>159745</v>
      </c>
      <c r="AE10" s="429">
        <v>156593</v>
      </c>
      <c r="AF10" s="429">
        <v>155015</v>
      </c>
      <c r="AG10" s="429">
        <v>164050</v>
      </c>
      <c r="AH10" s="429">
        <v>98406</v>
      </c>
      <c r="AI10">
        <v>-40</v>
      </c>
    </row>
    <row r="11" spans="1:36" x14ac:dyDescent="0.2">
      <c r="A11" s="78"/>
      <c r="B11" s="78"/>
      <c r="C11" s="245" t="s">
        <v>608</v>
      </c>
      <c r="D11" s="62">
        <v>130822</v>
      </c>
      <c r="E11" s="62">
        <v>141237</v>
      </c>
      <c r="F11" s="62">
        <v>150933</v>
      </c>
      <c r="G11" s="62">
        <v>155944</v>
      </c>
      <c r="H11" s="62">
        <v>152052</v>
      </c>
      <c r="I11" s="62">
        <v>120645</v>
      </c>
      <c r="J11" s="62">
        <v>141176</v>
      </c>
      <c r="K11" s="62">
        <v>140067</v>
      </c>
      <c r="L11" s="62">
        <v>162845</v>
      </c>
      <c r="M11" s="62">
        <v>155845</v>
      </c>
      <c r="N11" s="62">
        <v>155964</v>
      </c>
      <c r="O11" s="62">
        <v>148781</v>
      </c>
      <c r="P11" s="62">
        <v>149546</v>
      </c>
      <c r="Q11" s="62">
        <v>141890</v>
      </c>
      <c r="R11" s="62">
        <v>148755</v>
      </c>
      <c r="S11" s="62">
        <v>145381</v>
      </c>
      <c r="T11" s="62">
        <v>161289</v>
      </c>
      <c r="U11" s="62">
        <v>163345</v>
      </c>
      <c r="V11" s="62">
        <v>163517</v>
      </c>
      <c r="W11" s="62">
        <v>155667</v>
      </c>
      <c r="X11" s="336">
        <v>156797</v>
      </c>
      <c r="Y11" s="62">
        <v>142197</v>
      </c>
      <c r="Z11" s="62">
        <v>145048</v>
      </c>
      <c r="AA11" s="62">
        <v>148201</v>
      </c>
      <c r="AB11" s="62">
        <v>135809</v>
      </c>
      <c r="AC11" s="62">
        <v>154729</v>
      </c>
      <c r="AD11" s="337">
        <v>162752</v>
      </c>
      <c r="AE11" s="429">
        <v>164223</v>
      </c>
      <c r="AF11" s="429">
        <v>143915</v>
      </c>
      <c r="AG11" s="429">
        <v>157661</v>
      </c>
      <c r="AH11" s="429">
        <v>112004</v>
      </c>
      <c r="AI11">
        <v>-29</v>
      </c>
    </row>
    <row r="12" spans="1:36" x14ac:dyDescent="0.2">
      <c r="B12" s="56"/>
      <c r="C12" s="56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X12" s="84"/>
      <c r="Y12" s="296"/>
      <c r="Z12" s="296"/>
      <c r="AA12" s="56"/>
      <c r="AB12" s="77" t="s">
        <v>161</v>
      </c>
      <c r="AC12" s="77" t="s">
        <v>161</v>
      </c>
      <c r="AD12" s="77"/>
      <c r="AE12" s="74"/>
      <c r="AF12" s="74"/>
      <c r="AG12" s="74"/>
      <c r="AH12" s="74"/>
      <c r="AI12" t="s">
        <v>161</v>
      </c>
    </row>
    <row r="13" spans="1:36" x14ac:dyDescent="0.2">
      <c r="A13" s="45">
        <v>1</v>
      </c>
      <c r="B13" s="45" t="s">
        <v>692</v>
      </c>
      <c r="C13" s="270" t="s">
        <v>691</v>
      </c>
      <c r="D13" s="275">
        <v>239029.58411900001</v>
      </c>
      <c r="E13" s="275">
        <v>250964.4608</v>
      </c>
      <c r="F13" s="275">
        <v>260187.18932800001</v>
      </c>
      <c r="G13" s="275">
        <v>298743.58682500001</v>
      </c>
      <c r="H13" s="275">
        <v>243861.87031200004</v>
      </c>
      <c r="I13" s="275">
        <v>133965.26927200001</v>
      </c>
      <c r="J13" s="275">
        <v>233221.66347500001</v>
      </c>
      <c r="K13" s="275">
        <v>247461.20260800002</v>
      </c>
      <c r="L13" s="275">
        <v>274189.56550000003</v>
      </c>
      <c r="M13" s="275">
        <v>282645.78990500001</v>
      </c>
      <c r="N13" s="275">
        <v>276759.67309599998</v>
      </c>
      <c r="O13" s="216">
        <v>293906.22484000004</v>
      </c>
      <c r="P13" s="216">
        <v>285182.41800000001</v>
      </c>
      <c r="Q13" s="216">
        <v>286502.09793599998</v>
      </c>
      <c r="R13" s="216">
        <v>311541.38099999994</v>
      </c>
      <c r="S13" s="216">
        <v>291553.39436000003</v>
      </c>
      <c r="T13" s="216">
        <v>307658.29998399998</v>
      </c>
      <c r="U13" s="216">
        <v>322281.315252</v>
      </c>
      <c r="V13" s="216">
        <v>316712.95113599999</v>
      </c>
      <c r="W13" s="216">
        <v>304547.90755400003</v>
      </c>
      <c r="X13" s="338">
        <v>296070</v>
      </c>
      <c r="Y13" s="276">
        <v>287381</v>
      </c>
      <c r="Z13" s="276">
        <v>307907</v>
      </c>
      <c r="AA13" s="276">
        <v>331030</v>
      </c>
      <c r="AB13" s="276">
        <v>326365</v>
      </c>
      <c r="AC13" s="276">
        <v>351971</v>
      </c>
      <c r="AD13" s="339">
        <v>368653</v>
      </c>
      <c r="AE13" s="721">
        <v>412048</v>
      </c>
      <c r="AF13" s="721">
        <v>345127</v>
      </c>
      <c r="AG13" s="430">
        <v>381757</v>
      </c>
      <c r="AH13" s="430">
        <v>228551</v>
      </c>
      <c r="AI13">
        <v>-40.1</v>
      </c>
    </row>
    <row r="14" spans="1:36" x14ac:dyDescent="0.2">
      <c r="A14" s="56"/>
      <c r="B14" s="56"/>
      <c r="C14" s="244" t="s">
        <v>602</v>
      </c>
      <c r="D14" s="275">
        <v>149</v>
      </c>
      <c r="E14" s="275">
        <v>172</v>
      </c>
      <c r="F14" s="275">
        <v>187</v>
      </c>
      <c r="G14" s="275">
        <v>215</v>
      </c>
      <c r="H14" s="275">
        <v>184</v>
      </c>
      <c r="I14" s="275">
        <v>100</v>
      </c>
      <c r="J14" s="275">
        <v>169</v>
      </c>
      <c r="K14" s="275">
        <v>175</v>
      </c>
      <c r="L14" s="275">
        <v>198</v>
      </c>
      <c r="M14" s="275">
        <v>196</v>
      </c>
      <c r="N14" s="275">
        <v>171</v>
      </c>
      <c r="O14" s="216">
        <v>312</v>
      </c>
      <c r="P14" s="216">
        <v>294</v>
      </c>
      <c r="Q14" s="216">
        <v>269</v>
      </c>
      <c r="R14" s="216">
        <v>291</v>
      </c>
      <c r="S14" s="216">
        <v>251</v>
      </c>
      <c r="T14" s="216">
        <v>218</v>
      </c>
      <c r="U14" s="216">
        <v>241</v>
      </c>
      <c r="V14" s="216">
        <v>225</v>
      </c>
      <c r="W14" s="216">
        <v>220</v>
      </c>
      <c r="X14" s="338">
        <v>207</v>
      </c>
      <c r="Y14" s="277">
        <v>196</v>
      </c>
      <c r="Z14" s="277">
        <v>256</v>
      </c>
      <c r="AA14" s="277">
        <v>322</v>
      </c>
      <c r="AB14" s="277">
        <v>352</v>
      </c>
      <c r="AC14" s="277">
        <v>432</v>
      </c>
      <c r="AD14" s="340">
        <v>436</v>
      </c>
      <c r="AE14" s="429">
        <v>614</v>
      </c>
      <c r="AF14" s="429">
        <v>498</v>
      </c>
      <c r="AG14" s="429">
        <v>529</v>
      </c>
      <c r="AH14" s="429">
        <v>313</v>
      </c>
      <c r="AI14">
        <v>-40.799999999999997</v>
      </c>
    </row>
    <row r="15" spans="1:36" x14ac:dyDescent="0.2">
      <c r="A15" s="56"/>
      <c r="B15" s="56"/>
      <c r="C15" s="161" t="s">
        <v>603</v>
      </c>
      <c r="D15" s="278">
        <v>74380</v>
      </c>
      <c r="E15" s="278">
        <v>78440</v>
      </c>
      <c r="F15" s="278">
        <v>77061</v>
      </c>
      <c r="G15" s="278">
        <v>93198</v>
      </c>
      <c r="H15" s="278">
        <v>78810</v>
      </c>
      <c r="I15" s="278">
        <v>42229</v>
      </c>
      <c r="J15" s="278">
        <v>68235</v>
      </c>
      <c r="K15" s="278">
        <v>70573</v>
      </c>
      <c r="L15" s="278">
        <v>77494</v>
      </c>
      <c r="M15" s="278">
        <v>83416</v>
      </c>
      <c r="N15" s="278">
        <v>82227</v>
      </c>
      <c r="O15" s="217">
        <v>88243</v>
      </c>
      <c r="P15" s="217">
        <v>92049</v>
      </c>
      <c r="Q15" s="217">
        <v>89778</v>
      </c>
      <c r="R15" s="217">
        <v>102106</v>
      </c>
      <c r="S15" s="217">
        <v>88705</v>
      </c>
      <c r="T15" s="217">
        <v>89519</v>
      </c>
      <c r="U15" s="217">
        <v>93255</v>
      </c>
      <c r="V15" s="217">
        <v>88552</v>
      </c>
      <c r="W15" s="217">
        <v>79376</v>
      </c>
      <c r="X15" s="328">
        <v>89992</v>
      </c>
      <c r="Y15" s="277">
        <v>89760</v>
      </c>
      <c r="Z15" s="277">
        <v>94343</v>
      </c>
      <c r="AA15" s="277">
        <v>101537</v>
      </c>
      <c r="AB15" s="277">
        <v>99800</v>
      </c>
      <c r="AC15" s="277">
        <v>112016</v>
      </c>
      <c r="AD15" s="340">
        <v>123440</v>
      </c>
      <c r="AE15" s="429">
        <v>141484</v>
      </c>
      <c r="AF15" s="429">
        <v>117778</v>
      </c>
      <c r="AG15" s="429">
        <v>131651</v>
      </c>
      <c r="AH15" s="429">
        <v>101534</v>
      </c>
      <c r="AI15">
        <v>-22.9</v>
      </c>
      <c r="AJ15" t="s">
        <v>693</v>
      </c>
    </row>
    <row r="16" spans="1:36" x14ac:dyDescent="0.2">
      <c r="A16" s="56"/>
      <c r="B16" s="56"/>
      <c r="C16" s="161" t="s">
        <v>604</v>
      </c>
      <c r="D16" s="278">
        <v>23340.83</v>
      </c>
      <c r="E16" s="278">
        <v>23843.391999999993</v>
      </c>
      <c r="F16" s="278">
        <v>25991.992000000013</v>
      </c>
      <c r="G16" s="278">
        <v>28269.521999999997</v>
      </c>
      <c r="H16" s="278">
        <v>22784.368000000017</v>
      </c>
      <c r="I16" s="278">
        <v>12963.79800000001</v>
      </c>
      <c r="J16" s="278">
        <v>23446.290999999997</v>
      </c>
      <c r="K16" s="278">
        <v>24660.287000000011</v>
      </c>
      <c r="L16" s="278">
        <v>26993.376000000018</v>
      </c>
      <c r="M16" s="278">
        <v>26888.262999999977</v>
      </c>
      <c r="N16" s="278">
        <v>27375.231999999989</v>
      </c>
      <c r="O16" s="217">
        <v>28263.978000000003</v>
      </c>
      <c r="P16" s="217">
        <v>20472.797999999995</v>
      </c>
      <c r="Q16" s="217">
        <v>23939.732000000004</v>
      </c>
      <c r="R16" s="217">
        <v>25553.065999999992</v>
      </c>
      <c r="S16" s="217">
        <v>27455.921000000002</v>
      </c>
      <c r="T16" s="217">
        <v>30525.606</v>
      </c>
      <c r="U16" s="217">
        <v>40988.109000000011</v>
      </c>
      <c r="V16" s="217">
        <v>37381.021999999997</v>
      </c>
      <c r="W16" s="217">
        <v>38086.649000000005</v>
      </c>
      <c r="X16" s="328">
        <v>31808</v>
      </c>
      <c r="Y16" s="277">
        <v>33389</v>
      </c>
      <c r="Z16" s="277">
        <v>37126</v>
      </c>
      <c r="AA16" s="277">
        <v>38280</v>
      </c>
      <c r="AB16" s="277">
        <v>40530</v>
      </c>
      <c r="AC16" s="277">
        <v>39101</v>
      </c>
      <c r="AD16" s="340">
        <v>38737</v>
      </c>
      <c r="AE16" s="429">
        <v>42278</v>
      </c>
      <c r="AF16" s="429">
        <v>37577</v>
      </c>
      <c r="AG16" s="429">
        <v>45129</v>
      </c>
      <c r="AH16" s="429">
        <v>23053</v>
      </c>
      <c r="AI16">
        <v>-48.9</v>
      </c>
    </row>
    <row r="17" spans="1:36" x14ac:dyDescent="0.2">
      <c r="A17" s="56"/>
      <c r="B17" s="56"/>
      <c r="C17" s="244" t="s">
        <v>605</v>
      </c>
      <c r="D17" s="278">
        <v>1457.7541190000002</v>
      </c>
      <c r="E17" s="278">
        <v>1438.3728000000001</v>
      </c>
      <c r="F17" s="278">
        <v>1544.0773279999994</v>
      </c>
      <c r="G17" s="278">
        <v>1601.4768249999988</v>
      </c>
      <c r="H17" s="278">
        <v>1149.3023119999998</v>
      </c>
      <c r="I17" s="278">
        <v>676.95027199999959</v>
      </c>
      <c r="J17" s="278">
        <v>1358.8564750000005</v>
      </c>
      <c r="K17" s="278">
        <v>1602.5086080000001</v>
      </c>
      <c r="L17" s="278">
        <v>1347.6374999999998</v>
      </c>
      <c r="M17" s="278">
        <v>1289.8869050000003</v>
      </c>
      <c r="N17" s="278">
        <v>1436.0900960000008</v>
      </c>
      <c r="O17" s="217">
        <v>568.01984000000016</v>
      </c>
      <c r="P17" s="217">
        <v>348.81999999999994</v>
      </c>
      <c r="Q17" s="217">
        <v>346.48593600000015</v>
      </c>
      <c r="R17" s="217">
        <v>522.71499999999992</v>
      </c>
      <c r="S17" s="217">
        <v>347.07335999999998</v>
      </c>
      <c r="T17" s="217">
        <v>641.21398399999998</v>
      </c>
      <c r="U17" s="217">
        <v>633.56625199999985</v>
      </c>
      <c r="V17" s="217">
        <v>594.24913599999991</v>
      </c>
      <c r="W17" s="217">
        <v>379.73855400000002</v>
      </c>
      <c r="X17" s="328">
        <v>604</v>
      </c>
      <c r="Y17" s="277">
        <v>583</v>
      </c>
      <c r="Z17" s="277">
        <v>545</v>
      </c>
      <c r="AA17" s="277">
        <v>616</v>
      </c>
      <c r="AB17" s="277">
        <v>536</v>
      </c>
      <c r="AC17" s="277">
        <v>310</v>
      </c>
      <c r="AD17" s="340">
        <v>540</v>
      </c>
      <c r="AE17" s="429">
        <v>667</v>
      </c>
      <c r="AF17" s="429">
        <v>403</v>
      </c>
      <c r="AG17" s="429">
        <v>220</v>
      </c>
      <c r="AH17" s="429">
        <v>111</v>
      </c>
      <c r="AI17">
        <v>-49.5</v>
      </c>
    </row>
    <row r="18" spans="1:36" x14ac:dyDescent="0.2">
      <c r="A18" s="56"/>
      <c r="B18" s="56"/>
      <c r="C18" s="161" t="s">
        <v>606</v>
      </c>
      <c r="D18" s="278">
        <v>83742</v>
      </c>
      <c r="E18" s="278">
        <v>88703.695999999996</v>
      </c>
      <c r="F18" s="278">
        <v>93772.12</v>
      </c>
      <c r="G18" s="278">
        <v>103770.58799999999</v>
      </c>
      <c r="H18" s="278">
        <v>82842.200000000012</v>
      </c>
      <c r="I18" s="278">
        <v>47417.521000000008</v>
      </c>
      <c r="J18" s="278">
        <v>82417.516000000003</v>
      </c>
      <c r="K18" s="278">
        <v>87769.407000000007</v>
      </c>
      <c r="L18" s="278">
        <v>97588.552000000025</v>
      </c>
      <c r="M18" s="278">
        <v>97827.640000000014</v>
      </c>
      <c r="N18" s="278">
        <v>90891.351000000024</v>
      </c>
      <c r="O18" s="217">
        <v>97389.227000000014</v>
      </c>
      <c r="P18" s="217">
        <v>95776.799999999988</v>
      </c>
      <c r="Q18" s="217">
        <v>94217.88</v>
      </c>
      <c r="R18" s="217">
        <v>101097.59999999998</v>
      </c>
      <c r="S18" s="217">
        <v>97763.400000000023</v>
      </c>
      <c r="T18" s="217">
        <v>102341.47999999998</v>
      </c>
      <c r="U18" s="217">
        <v>99659.640000000014</v>
      </c>
      <c r="V18" s="217">
        <v>104009.68</v>
      </c>
      <c r="W18" s="217">
        <v>100521.52000000002</v>
      </c>
      <c r="X18" s="328">
        <v>92823</v>
      </c>
      <c r="Y18" s="277">
        <v>88388</v>
      </c>
      <c r="Z18" s="277">
        <v>96521</v>
      </c>
      <c r="AA18" s="277">
        <v>102455</v>
      </c>
      <c r="AB18" s="277">
        <v>104043</v>
      </c>
      <c r="AC18" s="277">
        <v>110378</v>
      </c>
      <c r="AD18" s="340">
        <v>112240</v>
      </c>
      <c r="AE18" s="429">
        <v>128178</v>
      </c>
      <c r="AF18" s="429">
        <v>108526</v>
      </c>
      <c r="AG18" s="429">
        <v>113401</v>
      </c>
      <c r="AH18" s="429">
        <v>55539</v>
      </c>
      <c r="AI18">
        <v>-51</v>
      </c>
    </row>
    <row r="19" spans="1:36" x14ac:dyDescent="0.2">
      <c r="A19" s="56"/>
      <c r="B19" s="56"/>
      <c r="C19" s="244" t="s">
        <v>607</v>
      </c>
      <c r="D19" s="278">
        <v>21959</v>
      </c>
      <c r="E19" s="278">
        <v>22629</v>
      </c>
      <c r="F19" s="278">
        <v>24773</v>
      </c>
      <c r="G19" s="278">
        <v>29343</v>
      </c>
      <c r="H19" s="278">
        <v>23410</v>
      </c>
      <c r="I19" s="278">
        <v>11633</v>
      </c>
      <c r="J19" s="278">
        <v>24765</v>
      </c>
      <c r="K19" s="278">
        <v>27905</v>
      </c>
      <c r="L19" s="278">
        <v>32076</v>
      </c>
      <c r="M19" s="278">
        <v>33425</v>
      </c>
      <c r="N19" s="278">
        <v>35900</v>
      </c>
      <c r="O19" s="217">
        <v>37712</v>
      </c>
      <c r="P19" s="217">
        <v>36387</v>
      </c>
      <c r="Q19" s="217">
        <v>37714</v>
      </c>
      <c r="R19" s="217">
        <v>38376</v>
      </c>
      <c r="S19" s="217">
        <v>36046</v>
      </c>
      <c r="T19" s="217">
        <v>38189</v>
      </c>
      <c r="U19" s="217">
        <v>38983</v>
      </c>
      <c r="V19" s="217">
        <v>38274</v>
      </c>
      <c r="W19" s="217">
        <v>39924</v>
      </c>
      <c r="X19" s="328">
        <v>36175</v>
      </c>
      <c r="Y19" s="277">
        <v>34642</v>
      </c>
      <c r="Z19" s="277">
        <v>37200</v>
      </c>
      <c r="AA19" s="277">
        <v>42973</v>
      </c>
      <c r="AB19" s="277">
        <v>40414</v>
      </c>
      <c r="AC19" s="277">
        <v>44918</v>
      </c>
      <c r="AD19" s="340">
        <v>45588</v>
      </c>
      <c r="AE19" s="429">
        <v>47419</v>
      </c>
      <c r="AF19" s="429">
        <v>39726</v>
      </c>
      <c r="AG19" s="429">
        <v>44961</v>
      </c>
      <c r="AH19" s="429">
        <v>20288</v>
      </c>
      <c r="AI19">
        <v>-54.9</v>
      </c>
    </row>
    <row r="20" spans="1:36" x14ac:dyDescent="0.2">
      <c r="A20" s="78"/>
      <c r="B20" s="78"/>
      <c r="C20" s="245" t="s">
        <v>608</v>
      </c>
      <c r="D20" s="279">
        <v>34001</v>
      </c>
      <c r="E20" s="279">
        <v>35738</v>
      </c>
      <c r="F20" s="279">
        <v>36858</v>
      </c>
      <c r="G20" s="279">
        <v>42346</v>
      </c>
      <c r="H20" s="279">
        <v>34682</v>
      </c>
      <c r="I20" s="279">
        <v>18945</v>
      </c>
      <c r="J20" s="279">
        <v>32830</v>
      </c>
      <c r="K20" s="279">
        <v>34776</v>
      </c>
      <c r="L20" s="279">
        <v>38492</v>
      </c>
      <c r="M20" s="279">
        <v>39603</v>
      </c>
      <c r="N20" s="279">
        <v>38759</v>
      </c>
      <c r="O20" s="218">
        <v>41418</v>
      </c>
      <c r="P20" s="218">
        <v>39854</v>
      </c>
      <c r="Q20" s="218">
        <v>40237</v>
      </c>
      <c r="R20" s="218">
        <v>43595</v>
      </c>
      <c r="S20" s="218">
        <v>40985</v>
      </c>
      <c r="T20" s="218">
        <v>46224</v>
      </c>
      <c r="U20" s="218">
        <v>48521</v>
      </c>
      <c r="V20" s="218">
        <v>47677</v>
      </c>
      <c r="W20" s="218">
        <v>46040</v>
      </c>
      <c r="X20" s="341">
        <v>44461</v>
      </c>
      <c r="Y20" s="280">
        <v>40423</v>
      </c>
      <c r="Z20" s="280">
        <v>41916</v>
      </c>
      <c r="AA20" s="280">
        <v>44847</v>
      </c>
      <c r="AB20" s="280">
        <v>40690</v>
      </c>
      <c r="AC20" s="280">
        <v>44816</v>
      </c>
      <c r="AD20" s="342">
        <v>47672</v>
      </c>
      <c r="AE20" s="429">
        <v>51408</v>
      </c>
      <c r="AF20" s="429">
        <v>40619</v>
      </c>
      <c r="AG20" s="429">
        <v>45866</v>
      </c>
      <c r="AH20" s="429">
        <v>27713</v>
      </c>
      <c r="AI20">
        <v>-39.6</v>
      </c>
    </row>
    <row r="21" spans="1:36" x14ac:dyDescent="0.2">
      <c r="D21" s="281" t="s">
        <v>161</v>
      </c>
      <c r="E21" s="281" t="s">
        <v>161</v>
      </c>
      <c r="F21" s="281" t="s">
        <v>161</v>
      </c>
      <c r="G21" s="281" t="s">
        <v>161</v>
      </c>
      <c r="H21" s="281" t="s">
        <v>161</v>
      </c>
      <c r="I21" s="281" t="s">
        <v>161</v>
      </c>
      <c r="J21" s="281" t="s">
        <v>161</v>
      </c>
      <c r="K21" s="281" t="s">
        <v>161</v>
      </c>
      <c r="L21" s="281" t="s">
        <v>161</v>
      </c>
      <c r="M21" s="281" t="s">
        <v>161</v>
      </c>
      <c r="N21" s="281" t="s">
        <v>161</v>
      </c>
      <c r="O21" s="282" t="s">
        <v>161</v>
      </c>
      <c r="P21" s="282" t="s">
        <v>161</v>
      </c>
      <c r="Q21" s="282" t="s">
        <v>161</v>
      </c>
      <c r="R21" s="282" t="s">
        <v>161</v>
      </c>
      <c r="S21" s="282" t="s">
        <v>161</v>
      </c>
      <c r="T21" s="282" t="s">
        <v>161</v>
      </c>
      <c r="U21" s="282" t="s">
        <v>161</v>
      </c>
      <c r="V21" s="282" t="s">
        <v>161</v>
      </c>
      <c r="W21" s="282" t="s">
        <v>161</v>
      </c>
      <c r="X21" s="343" t="s">
        <v>161</v>
      </c>
      <c r="Y21" s="344"/>
      <c r="Z21" s="344"/>
      <c r="AA21" s="56"/>
      <c r="AB21" s="56"/>
      <c r="AC21" s="56"/>
      <c r="AD21" s="56"/>
      <c r="AE21" s="74"/>
      <c r="AF21" s="74"/>
      <c r="AG21" s="74"/>
      <c r="AH21" s="74"/>
      <c r="AI21" t="s">
        <v>161</v>
      </c>
    </row>
    <row r="22" spans="1:36" x14ac:dyDescent="0.2">
      <c r="A22" s="45">
        <v>2</v>
      </c>
      <c r="B22" s="45" t="s">
        <v>694</v>
      </c>
      <c r="C22" s="270" t="s">
        <v>691</v>
      </c>
      <c r="D22" s="283">
        <v>93173</v>
      </c>
      <c r="E22" s="283">
        <v>94264</v>
      </c>
      <c r="F22" s="283">
        <v>115580</v>
      </c>
      <c r="G22" s="283">
        <v>118513</v>
      </c>
      <c r="H22" s="283">
        <v>114464</v>
      </c>
      <c r="I22" s="283">
        <v>92888</v>
      </c>
      <c r="J22" s="283">
        <v>109535</v>
      </c>
      <c r="K22" s="283">
        <v>112601</v>
      </c>
      <c r="L22" s="283">
        <v>116298</v>
      </c>
      <c r="M22" s="283">
        <v>117949</v>
      </c>
      <c r="N22" s="283">
        <v>119984</v>
      </c>
      <c r="O22" s="222">
        <v>115999</v>
      </c>
      <c r="P22" s="222">
        <v>122237</v>
      </c>
      <c r="Q22" s="222">
        <v>114226</v>
      </c>
      <c r="R22" s="222">
        <v>111584</v>
      </c>
      <c r="S22" s="222">
        <v>110251</v>
      </c>
      <c r="T22" s="222">
        <v>115789</v>
      </c>
      <c r="U22" s="222">
        <v>117387</v>
      </c>
      <c r="V22" s="222">
        <v>114009</v>
      </c>
      <c r="W22" s="222">
        <v>108454</v>
      </c>
      <c r="X22" s="345">
        <v>109788</v>
      </c>
      <c r="Y22" s="276">
        <v>103159</v>
      </c>
      <c r="Z22" s="276">
        <v>105132</v>
      </c>
      <c r="AA22" s="276">
        <v>109654</v>
      </c>
      <c r="AB22" s="276">
        <v>108134</v>
      </c>
      <c r="AC22" s="276">
        <v>119034</v>
      </c>
      <c r="AD22" s="339">
        <v>128515</v>
      </c>
      <c r="AE22" s="721">
        <v>128971</v>
      </c>
      <c r="AF22" s="721">
        <v>127326</v>
      </c>
      <c r="AG22" s="429">
        <v>136713</v>
      </c>
      <c r="AH22" s="429">
        <v>96706</v>
      </c>
      <c r="AI22">
        <v>-29.3</v>
      </c>
    </row>
    <row r="23" spans="1:36" x14ac:dyDescent="0.2">
      <c r="A23" s="56"/>
      <c r="B23" s="56"/>
      <c r="C23" s="244" t="s">
        <v>602</v>
      </c>
      <c r="D23" s="278">
        <v>50</v>
      </c>
      <c r="E23" s="278">
        <v>54</v>
      </c>
      <c r="F23" s="278">
        <v>72</v>
      </c>
      <c r="G23" s="278">
        <v>79</v>
      </c>
      <c r="H23" s="278">
        <v>84</v>
      </c>
      <c r="I23" s="278">
        <v>64</v>
      </c>
      <c r="J23" s="278">
        <v>75</v>
      </c>
      <c r="K23" s="278">
        <v>78</v>
      </c>
      <c r="L23" s="278">
        <v>82</v>
      </c>
      <c r="M23" s="278">
        <v>82</v>
      </c>
      <c r="N23" s="278">
        <v>70</v>
      </c>
      <c r="O23" s="217">
        <v>114</v>
      </c>
      <c r="P23" s="217">
        <v>118</v>
      </c>
      <c r="Q23" s="217">
        <v>101</v>
      </c>
      <c r="R23" s="217">
        <v>97</v>
      </c>
      <c r="S23" s="217">
        <v>88</v>
      </c>
      <c r="T23" s="217">
        <v>75</v>
      </c>
      <c r="U23" s="217">
        <v>75</v>
      </c>
      <c r="V23" s="217">
        <v>72</v>
      </c>
      <c r="W23" s="217">
        <v>73</v>
      </c>
      <c r="X23" s="328">
        <v>72</v>
      </c>
      <c r="Y23" s="284">
        <v>64</v>
      </c>
      <c r="Z23" s="284">
        <v>81</v>
      </c>
      <c r="AA23" s="284">
        <v>101</v>
      </c>
      <c r="AB23" s="284">
        <v>107</v>
      </c>
      <c r="AC23" s="284">
        <v>136</v>
      </c>
      <c r="AD23" s="346">
        <v>139</v>
      </c>
      <c r="AE23" s="429">
        <v>177</v>
      </c>
      <c r="AF23" s="429">
        <v>163</v>
      </c>
      <c r="AG23" s="431">
        <v>168</v>
      </c>
      <c r="AH23" s="431">
        <v>106</v>
      </c>
      <c r="AI23">
        <v>-36.9</v>
      </c>
    </row>
    <row r="24" spans="1:36" x14ac:dyDescent="0.2">
      <c r="A24" s="56"/>
      <c r="B24" s="56"/>
      <c r="C24" s="161" t="s">
        <v>603</v>
      </c>
      <c r="D24" s="278">
        <v>29349</v>
      </c>
      <c r="E24" s="278">
        <v>28520</v>
      </c>
      <c r="F24" s="278">
        <v>33687</v>
      </c>
      <c r="G24" s="278">
        <v>38017</v>
      </c>
      <c r="H24" s="278">
        <v>39924</v>
      </c>
      <c r="I24" s="278">
        <v>30112</v>
      </c>
      <c r="J24" s="278">
        <v>34205</v>
      </c>
      <c r="K24" s="278">
        <v>35300</v>
      </c>
      <c r="L24" s="278">
        <v>36262</v>
      </c>
      <c r="M24" s="278">
        <v>38691</v>
      </c>
      <c r="N24" s="278">
        <v>40875</v>
      </c>
      <c r="O24" s="217">
        <v>39053</v>
      </c>
      <c r="P24" s="217">
        <v>42189</v>
      </c>
      <c r="Q24" s="217">
        <v>39841</v>
      </c>
      <c r="R24" s="217">
        <v>40598</v>
      </c>
      <c r="S24" s="217">
        <v>38596</v>
      </c>
      <c r="T24" s="217">
        <v>38925</v>
      </c>
      <c r="U24" s="217">
        <v>39702</v>
      </c>
      <c r="V24" s="217">
        <v>37562</v>
      </c>
      <c r="W24" s="217">
        <v>34167</v>
      </c>
      <c r="X24" s="328">
        <v>38630</v>
      </c>
      <c r="Y24" s="277">
        <v>37460</v>
      </c>
      <c r="Z24" s="277">
        <v>37682</v>
      </c>
      <c r="AA24" s="277">
        <v>39545</v>
      </c>
      <c r="AB24" s="277">
        <v>38985</v>
      </c>
      <c r="AC24" s="277">
        <v>43897</v>
      </c>
      <c r="AD24" s="340">
        <v>49992</v>
      </c>
      <c r="AE24" s="429">
        <v>50148</v>
      </c>
      <c r="AF24" s="429">
        <v>46998</v>
      </c>
      <c r="AG24" s="429">
        <v>53375</v>
      </c>
      <c r="AH24" s="429">
        <v>45356</v>
      </c>
      <c r="AI24">
        <v>-15</v>
      </c>
      <c r="AJ24" t="s">
        <v>693</v>
      </c>
    </row>
    <row r="25" spans="1:36" x14ac:dyDescent="0.2">
      <c r="A25" s="56"/>
      <c r="B25" s="56"/>
      <c r="C25" s="161" t="s">
        <v>604</v>
      </c>
      <c r="D25" s="278">
        <v>1446</v>
      </c>
      <c r="E25" s="278">
        <v>1472</v>
      </c>
      <c r="F25" s="278">
        <v>2516</v>
      </c>
      <c r="G25" s="278">
        <v>2667</v>
      </c>
      <c r="H25" s="278">
        <v>2477</v>
      </c>
      <c r="I25" s="278">
        <v>2706</v>
      </c>
      <c r="J25" s="278">
        <v>3484</v>
      </c>
      <c r="K25" s="278">
        <v>3002</v>
      </c>
      <c r="L25" s="278">
        <v>3047</v>
      </c>
      <c r="M25" s="278">
        <v>3580</v>
      </c>
      <c r="N25" s="278">
        <v>4135</v>
      </c>
      <c r="O25" s="217">
        <v>3811</v>
      </c>
      <c r="P25" s="217">
        <v>3478</v>
      </c>
      <c r="Q25" s="217">
        <v>3377</v>
      </c>
      <c r="R25" s="217">
        <v>2461</v>
      </c>
      <c r="S25" s="217">
        <v>2164</v>
      </c>
      <c r="T25" s="217">
        <v>2801</v>
      </c>
      <c r="U25" s="217">
        <v>3222</v>
      </c>
      <c r="V25" s="217">
        <v>2937</v>
      </c>
      <c r="W25" s="217">
        <v>2990</v>
      </c>
      <c r="X25" s="328">
        <v>3112</v>
      </c>
      <c r="Y25" s="277">
        <v>3083</v>
      </c>
      <c r="Z25" s="277">
        <v>3456</v>
      </c>
      <c r="AA25" s="277">
        <v>3744</v>
      </c>
      <c r="AB25" s="277">
        <v>4190</v>
      </c>
      <c r="AC25" s="277">
        <v>4468</v>
      </c>
      <c r="AD25" s="340">
        <v>4365</v>
      </c>
      <c r="AE25" s="429">
        <v>4839</v>
      </c>
      <c r="AF25" s="429">
        <v>5354</v>
      </c>
      <c r="AG25" s="429">
        <v>5949</v>
      </c>
      <c r="AH25" s="429">
        <v>3240</v>
      </c>
      <c r="AI25">
        <v>-45.5</v>
      </c>
    </row>
    <row r="26" spans="1:36" x14ac:dyDescent="0.2">
      <c r="A26" s="56"/>
      <c r="B26" s="56"/>
      <c r="C26" s="244" t="s">
        <v>605</v>
      </c>
      <c r="D26" s="278">
        <v>90</v>
      </c>
      <c r="E26" s="278">
        <v>89</v>
      </c>
      <c r="F26" s="278">
        <v>149</v>
      </c>
      <c r="G26" s="278">
        <v>151</v>
      </c>
      <c r="H26" s="278">
        <v>125</v>
      </c>
      <c r="I26" s="278">
        <v>141</v>
      </c>
      <c r="J26" s="278">
        <v>202</v>
      </c>
      <c r="K26" s="278">
        <v>195</v>
      </c>
      <c r="L26" s="278">
        <v>152</v>
      </c>
      <c r="M26" s="278">
        <v>171</v>
      </c>
      <c r="N26" s="278">
        <v>217</v>
      </c>
      <c r="O26" s="217">
        <v>76</v>
      </c>
      <c r="P26" s="217">
        <v>59</v>
      </c>
      <c r="Q26" s="217">
        <v>49</v>
      </c>
      <c r="R26" s="217">
        <v>50</v>
      </c>
      <c r="S26" s="217">
        <v>27</v>
      </c>
      <c r="T26" s="217">
        <v>59</v>
      </c>
      <c r="U26" s="217">
        <v>50</v>
      </c>
      <c r="V26" s="217">
        <v>47</v>
      </c>
      <c r="W26" s="217">
        <v>30</v>
      </c>
      <c r="X26" s="328">
        <v>59</v>
      </c>
      <c r="Y26" s="277">
        <v>54</v>
      </c>
      <c r="Z26" s="277">
        <v>51</v>
      </c>
      <c r="AA26" s="277">
        <v>60</v>
      </c>
      <c r="AB26" s="277">
        <v>55</v>
      </c>
      <c r="AC26" s="277">
        <v>35</v>
      </c>
      <c r="AD26" s="340">
        <v>61</v>
      </c>
      <c r="AE26" s="429">
        <v>76</v>
      </c>
      <c r="AF26" s="429">
        <v>57</v>
      </c>
      <c r="AG26" s="429">
        <v>29</v>
      </c>
      <c r="AH26" s="429">
        <v>16</v>
      </c>
      <c r="AI26">
        <v>-44.8</v>
      </c>
    </row>
    <row r="27" spans="1:36" x14ac:dyDescent="0.2">
      <c r="A27" s="56"/>
      <c r="B27" s="56"/>
      <c r="C27" s="161" t="s">
        <v>606</v>
      </c>
      <c r="D27" s="278">
        <v>31494</v>
      </c>
      <c r="E27" s="278">
        <v>30947</v>
      </c>
      <c r="F27" s="278">
        <v>39720</v>
      </c>
      <c r="G27" s="278">
        <v>39890</v>
      </c>
      <c r="H27" s="278">
        <v>36819</v>
      </c>
      <c r="I27" s="278">
        <v>30784</v>
      </c>
      <c r="J27" s="278">
        <v>38368</v>
      </c>
      <c r="K27" s="278">
        <v>40111</v>
      </c>
      <c r="L27" s="278">
        <v>41859</v>
      </c>
      <c r="M27" s="278">
        <v>40700</v>
      </c>
      <c r="N27" s="278">
        <v>39951</v>
      </c>
      <c r="O27" s="217">
        <v>37737</v>
      </c>
      <c r="P27" s="217">
        <v>40365</v>
      </c>
      <c r="Q27" s="217">
        <v>38980</v>
      </c>
      <c r="R27" s="217">
        <v>36861</v>
      </c>
      <c r="S27" s="217">
        <v>38230</v>
      </c>
      <c r="T27" s="217">
        <v>40121</v>
      </c>
      <c r="U27" s="217">
        <v>40523</v>
      </c>
      <c r="V27" s="217">
        <v>40161</v>
      </c>
      <c r="W27" s="217">
        <v>37986</v>
      </c>
      <c r="X27" s="328">
        <v>35062</v>
      </c>
      <c r="Y27" s="277">
        <v>32451</v>
      </c>
      <c r="Z27" s="277">
        <v>33610</v>
      </c>
      <c r="AA27" s="277">
        <v>35028</v>
      </c>
      <c r="AB27" s="277">
        <v>35894</v>
      </c>
      <c r="AC27" s="277">
        <v>37938</v>
      </c>
      <c r="AD27" s="340">
        <v>40132</v>
      </c>
      <c r="AE27" s="429">
        <v>41000</v>
      </c>
      <c r="AF27" s="429">
        <v>40014</v>
      </c>
      <c r="AG27" s="429">
        <v>41247</v>
      </c>
      <c r="AH27" s="429">
        <v>23203</v>
      </c>
      <c r="AI27">
        <v>-43.7</v>
      </c>
    </row>
    <row r="28" spans="1:36" x14ac:dyDescent="0.2">
      <c r="A28" s="56"/>
      <c r="B28" s="56"/>
      <c r="C28" s="244" t="s">
        <v>607</v>
      </c>
      <c r="D28" s="278">
        <v>17489</v>
      </c>
      <c r="E28" s="278">
        <v>19757</v>
      </c>
      <c r="F28" s="278">
        <v>23061</v>
      </c>
      <c r="G28" s="278">
        <v>20910</v>
      </c>
      <c r="H28" s="278">
        <v>18756</v>
      </c>
      <c r="I28" s="278">
        <v>15944</v>
      </c>
      <c r="J28" s="278">
        <v>17781</v>
      </c>
      <c r="K28" s="278">
        <v>18090</v>
      </c>
      <c r="L28" s="278">
        <v>18569</v>
      </c>
      <c r="M28" s="278">
        <v>18199</v>
      </c>
      <c r="N28" s="278">
        <v>17932</v>
      </c>
      <c r="O28" s="217">
        <v>18860</v>
      </c>
      <c r="P28" s="217">
        <v>18944</v>
      </c>
      <c r="Q28" s="217">
        <v>15835</v>
      </c>
      <c r="R28" s="217">
        <v>15902</v>
      </c>
      <c r="S28" s="217">
        <v>15647</v>
      </c>
      <c r="T28" s="217">
        <v>16410</v>
      </c>
      <c r="U28" s="217">
        <v>16140</v>
      </c>
      <c r="V28" s="217">
        <v>16066</v>
      </c>
      <c r="W28" s="217">
        <v>16811</v>
      </c>
      <c r="X28" s="328">
        <v>16366</v>
      </c>
      <c r="Y28" s="277">
        <v>15536</v>
      </c>
      <c r="Z28" s="277">
        <v>15939</v>
      </c>
      <c r="AA28" s="277">
        <v>16319</v>
      </c>
      <c r="AB28" s="277">
        <v>15420</v>
      </c>
      <c r="AC28" s="277">
        <v>17402</v>
      </c>
      <c r="AD28" s="340">
        <v>17205</v>
      </c>
      <c r="AE28" s="429">
        <v>16638</v>
      </c>
      <c r="AF28" s="429">
        <v>19752</v>
      </c>
      <c r="AG28" s="429">
        <v>19517</v>
      </c>
      <c r="AH28" s="429">
        <v>13055</v>
      </c>
      <c r="AI28">
        <v>-33.1</v>
      </c>
    </row>
    <row r="29" spans="1:36" x14ac:dyDescent="0.2">
      <c r="A29" s="78"/>
      <c r="B29" s="78"/>
      <c r="C29" s="245" t="s">
        <v>608</v>
      </c>
      <c r="D29" s="279">
        <v>13255</v>
      </c>
      <c r="E29" s="279">
        <v>13425</v>
      </c>
      <c r="F29" s="279">
        <v>16375</v>
      </c>
      <c r="G29" s="279">
        <v>16799</v>
      </c>
      <c r="H29" s="279">
        <v>16279</v>
      </c>
      <c r="I29" s="279">
        <v>13137</v>
      </c>
      <c r="J29" s="279">
        <v>15420</v>
      </c>
      <c r="K29" s="279">
        <v>15825</v>
      </c>
      <c r="L29" s="279">
        <v>16327</v>
      </c>
      <c r="M29" s="279">
        <v>16526</v>
      </c>
      <c r="N29" s="279">
        <v>16804</v>
      </c>
      <c r="O29" s="218">
        <v>16348</v>
      </c>
      <c r="P29" s="218">
        <v>17084</v>
      </c>
      <c r="Q29" s="218">
        <v>16043</v>
      </c>
      <c r="R29" s="218">
        <v>15615</v>
      </c>
      <c r="S29" s="218">
        <v>15499</v>
      </c>
      <c r="T29" s="218">
        <v>17398</v>
      </c>
      <c r="U29" s="218">
        <v>17675</v>
      </c>
      <c r="V29" s="218">
        <v>17164</v>
      </c>
      <c r="W29" s="218">
        <v>16397</v>
      </c>
      <c r="X29" s="341">
        <v>16487</v>
      </c>
      <c r="Y29" s="280">
        <v>14511</v>
      </c>
      <c r="Z29" s="280">
        <v>14313</v>
      </c>
      <c r="AA29" s="280">
        <v>14857</v>
      </c>
      <c r="AB29" s="280">
        <v>13483</v>
      </c>
      <c r="AC29" s="280">
        <v>15158</v>
      </c>
      <c r="AD29" s="342">
        <v>16621</v>
      </c>
      <c r="AE29" s="429">
        <v>16093</v>
      </c>
      <c r="AF29" s="429">
        <v>14988</v>
      </c>
      <c r="AG29" s="429">
        <v>16428</v>
      </c>
      <c r="AH29" s="429">
        <v>11730</v>
      </c>
      <c r="AI29">
        <v>-28.6</v>
      </c>
    </row>
    <row r="30" spans="1:36" x14ac:dyDescent="0.2"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19"/>
      <c r="P30" s="219"/>
      <c r="Q30" s="219"/>
      <c r="R30" s="219"/>
      <c r="S30" s="219"/>
      <c r="T30" s="219"/>
      <c r="U30" s="219"/>
      <c r="V30" s="219"/>
      <c r="W30" s="219"/>
      <c r="X30" s="328"/>
      <c r="Y30" s="277"/>
      <c r="Z30" s="277"/>
      <c r="AA30" s="56"/>
      <c r="AB30" s="56"/>
      <c r="AC30" s="56"/>
      <c r="AD30" s="56"/>
      <c r="AE30" s="74"/>
      <c r="AF30" s="74"/>
      <c r="AG30" s="74"/>
      <c r="AH30" s="74"/>
      <c r="AI30" t="s">
        <v>161</v>
      </c>
    </row>
    <row r="31" spans="1:36" x14ac:dyDescent="0.2">
      <c r="A31" s="45">
        <v>3</v>
      </c>
      <c r="B31" s="45" t="s">
        <v>695</v>
      </c>
      <c r="C31" s="270" t="s">
        <v>691</v>
      </c>
      <c r="D31" s="283">
        <v>133225</v>
      </c>
      <c r="E31" s="283">
        <v>145652</v>
      </c>
      <c r="F31" s="283">
        <v>164505</v>
      </c>
      <c r="G31" s="283">
        <v>157387</v>
      </c>
      <c r="H31" s="283">
        <v>145383</v>
      </c>
      <c r="I31" s="283">
        <v>120694</v>
      </c>
      <c r="J31" s="283">
        <v>130371</v>
      </c>
      <c r="K31" s="283">
        <v>128815</v>
      </c>
      <c r="L31" s="283">
        <v>130056</v>
      </c>
      <c r="M31" s="283">
        <v>128357</v>
      </c>
      <c r="N31" s="283">
        <v>131140</v>
      </c>
      <c r="O31" s="222">
        <v>136660</v>
      </c>
      <c r="P31" s="222">
        <v>139065</v>
      </c>
      <c r="Q31" s="222">
        <v>118020</v>
      </c>
      <c r="R31" s="222">
        <v>123567</v>
      </c>
      <c r="S31" s="222">
        <v>120997</v>
      </c>
      <c r="T31" s="222">
        <v>126557</v>
      </c>
      <c r="U31" s="222">
        <v>127542</v>
      </c>
      <c r="V31" s="222">
        <v>126007</v>
      </c>
      <c r="W31" s="222">
        <v>119457</v>
      </c>
      <c r="X31" s="345">
        <v>125010</v>
      </c>
      <c r="Y31" s="276">
        <v>119635</v>
      </c>
      <c r="Z31" s="276">
        <v>121906</v>
      </c>
      <c r="AA31" s="276">
        <v>119506</v>
      </c>
      <c r="AB31" s="276">
        <v>118737</v>
      </c>
      <c r="AC31" s="276">
        <v>131205</v>
      </c>
      <c r="AD31" s="339">
        <v>136897</v>
      </c>
      <c r="AE31" s="721">
        <v>141080</v>
      </c>
      <c r="AF31" s="721">
        <v>156263</v>
      </c>
      <c r="AG31" s="430">
        <v>158216</v>
      </c>
      <c r="AH31" s="430">
        <v>126610</v>
      </c>
      <c r="AI31">
        <v>-20</v>
      </c>
    </row>
    <row r="32" spans="1:36" x14ac:dyDescent="0.2">
      <c r="A32" s="56"/>
      <c r="B32" s="56"/>
      <c r="C32" s="244" t="s">
        <v>602</v>
      </c>
      <c r="D32" s="278">
        <v>81</v>
      </c>
      <c r="E32" s="278">
        <v>97</v>
      </c>
      <c r="F32" s="278">
        <v>115</v>
      </c>
      <c r="G32" s="278">
        <v>115</v>
      </c>
      <c r="H32" s="278">
        <v>115</v>
      </c>
      <c r="I32" s="278">
        <v>90</v>
      </c>
      <c r="J32" s="278">
        <v>94</v>
      </c>
      <c r="K32" s="278">
        <v>94</v>
      </c>
      <c r="L32" s="278">
        <v>96</v>
      </c>
      <c r="M32" s="278">
        <v>92</v>
      </c>
      <c r="N32" s="278">
        <v>77</v>
      </c>
      <c r="O32" s="217">
        <v>139</v>
      </c>
      <c r="P32" s="217">
        <v>136</v>
      </c>
      <c r="Q32" s="217">
        <v>103</v>
      </c>
      <c r="R32" s="217">
        <v>108</v>
      </c>
      <c r="S32" s="217">
        <v>96</v>
      </c>
      <c r="T32" s="217">
        <v>80</v>
      </c>
      <c r="U32" s="217">
        <v>80</v>
      </c>
      <c r="V32" s="217">
        <v>78</v>
      </c>
      <c r="W32" s="217">
        <v>80</v>
      </c>
      <c r="X32" s="328">
        <v>82</v>
      </c>
      <c r="Y32" s="277">
        <v>75</v>
      </c>
      <c r="Z32" s="277">
        <v>95</v>
      </c>
      <c r="AA32" s="277">
        <v>109</v>
      </c>
      <c r="AB32" s="277">
        <v>117</v>
      </c>
      <c r="AC32" s="277">
        <v>149</v>
      </c>
      <c r="AD32" s="340">
        <v>146</v>
      </c>
      <c r="AE32" s="429">
        <v>190</v>
      </c>
      <c r="AF32" s="429">
        <v>200</v>
      </c>
      <c r="AG32" s="429">
        <v>191</v>
      </c>
      <c r="AH32" s="429">
        <v>142</v>
      </c>
      <c r="AI32">
        <v>-25.7</v>
      </c>
    </row>
    <row r="33" spans="1:36" x14ac:dyDescent="0.2">
      <c r="A33" s="56"/>
      <c r="B33" s="56"/>
      <c r="C33" s="161" t="s">
        <v>603</v>
      </c>
      <c r="D33" s="278">
        <v>41786</v>
      </c>
      <c r="E33" s="278">
        <v>46436</v>
      </c>
      <c r="F33" s="278">
        <v>50377</v>
      </c>
      <c r="G33" s="278">
        <v>50765</v>
      </c>
      <c r="H33" s="278">
        <v>50204</v>
      </c>
      <c r="I33" s="278">
        <v>41004</v>
      </c>
      <c r="J33" s="278">
        <v>42281</v>
      </c>
      <c r="K33" s="278">
        <v>40780</v>
      </c>
      <c r="L33" s="278">
        <v>40571</v>
      </c>
      <c r="M33" s="278">
        <v>42542</v>
      </c>
      <c r="N33" s="278">
        <v>45613</v>
      </c>
      <c r="O33" s="217">
        <v>48536</v>
      </c>
      <c r="P33" s="217">
        <v>49111</v>
      </c>
      <c r="Q33" s="217">
        <v>41737</v>
      </c>
      <c r="R33" s="217">
        <v>45624</v>
      </c>
      <c r="S33" s="217">
        <v>42720</v>
      </c>
      <c r="T33" s="217">
        <v>43010</v>
      </c>
      <c r="U33" s="217">
        <v>43749</v>
      </c>
      <c r="V33" s="217">
        <v>42010</v>
      </c>
      <c r="W33" s="217">
        <v>38013</v>
      </c>
      <c r="X33" s="328">
        <v>44962</v>
      </c>
      <c r="Y33" s="277">
        <v>43958</v>
      </c>
      <c r="Z33" s="277">
        <v>44770</v>
      </c>
      <c r="AA33" s="277">
        <v>43610</v>
      </c>
      <c r="AB33" s="277">
        <v>43596</v>
      </c>
      <c r="AC33" s="277">
        <v>49674</v>
      </c>
      <c r="AD33" s="340">
        <v>54115</v>
      </c>
      <c r="AE33" s="429">
        <v>56387</v>
      </c>
      <c r="AF33" s="429">
        <v>61826</v>
      </c>
      <c r="AG33" s="429">
        <v>65538</v>
      </c>
      <c r="AH33" s="429">
        <v>62138</v>
      </c>
      <c r="AI33">
        <v>-5.2</v>
      </c>
      <c r="AJ33" t="s">
        <v>693</v>
      </c>
    </row>
    <row r="34" spans="1:36" x14ac:dyDescent="0.2">
      <c r="A34" s="56"/>
      <c r="B34" s="56"/>
      <c r="C34" s="161" t="s">
        <v>604</v>
      </c>
      <c r="D34" s="278">
        <v>5995</v>
      </c>
      <c r="E34" s="278">
        <v>5236</v>
      </c>
      <c r="F34" s="278">
        <v>5733</v>
      </c>
      <c r="G34" s="278">
        <v>6715</v>
      </c>
      <c r="H34" s="278">
        <v>6057</v>
      </c>
      <c r="I34" s="278">
        <v>3760</v>
      </c>
      <c r="J34" s="278">
        <v>3777</v>
      </c>
      <c r="K34" s="278">
        <v>4067</v>
      </c>
      <c r="L34" s="278">
        <v>4213</v>
      </c>
      <c r="M34" s="278">
        <v>3538</v>
      </c>
      <c r="N34" s="278">
        <v>3939</v>
      </c>
      <c r="O34" s="217">
        <v>3913</v>
      </c>
      <c r="P34" s="217">
        <v>3467</v>
      </c>
      <c r="Q34" s="217">
        <v>2270</v>
      </c>
      <c r="R34" s="217">
        <v>2275</v>
      </c>
      <c r="S34" s="217">
        <v>1978</v>
      </c>
      <c r="T34" s="217">
        <v>1966</v>
      </c>
      <c r="U34" s="217">
        <v>2110</v>
      </c>
      <c r="V34" s="217">
        <v>2037</v>
      </c>
      <c r="W34" s="217">
        <v>2520</v>
      </c>
      <c r="X34" s="328">
        <v>2529</v>
      </c>
      <c r="Y34" s="277">
        <v>3458</v>
      </c>
      <c r="Z34" s="277">
        <v>3183</v>
      </c>
      <c r="AA34" s="277">
        <v>3317</v>
      </c>
      <c r="AB34" s="277">
        <v>3479</v>
      </c>
      <c r="AC34" s="277">
        <v>3380</v>
      </c>
      <c r="AD34" s="340">
        <v>3196</v>
      </c>
      <c r="AE34" s="429">
        <v>3249</v>
      </c>
      <c r="AF34" s="429">
        <v>3040</v>
      </c>
      <c r="AG34" s="429">
        <v>3284</v>
      </c>
      <c r="AH34" s="429">
        <v>1845</v>
      </c>
      <c r="AI34">
        <v>-43.8</v>
      </c>
    </row>
    <row r="35" spans="1:36" x14ac:dyDescent="0.2">
      <c r="A35" s="56"/>
      <c r="B35" s="56"/>
      <c r="C35" s="244" t="s">
        <v>605</v>
      </c>
      <c r="D35" s="278">
        <v>375</v>
      </c>
      <c r="E35" s="278">
        <v>316</v>
      </c>
      <c r="F35" s="278">
        <v>340</v>
      </c>
      <c r="G35" s="278">
        <v>381</v>
      </c>
      <c r="H35" s="278">
        <v>305</v>
      </c>
      <c r="I35" s="278">
        <v>196</v>
      </c>
      <c r="J35" s="278">
        <v>219</v>
      </c>
      <c r="K35" s="278">
        <v>264</v>
      </c>
      <c r="L35" s="278">
        <v>210</v>
      </c>
      <c r="M35" s="278">
        <v>169</v>
      </c>
      <c r="N35" s="278">
        <v>207</v>
      </c>
      <c r="O35" s="217">
        <v>79</v>
      </c>
      <c r="P35" s="217">
        <v>59</v>
      </c>
      <c r="Q35" s="217">
        <v>33</v>
      </c>
      <c r="R35" s="217">
        <v>46</v>
      </c>
      <c r="S35" s="217">
        <v>25</v>
      </c>
      <c r="T35" s="217">
        <v>41</v>
      </c>
      <c r="U35" s="217">
        <v>33</v>
      </c>
      <c r="V35" s="217">
        <v>32</v>
      </c>
      <c r="W35" s="217">
        <v>25</v>
      </c>
      <c r="X35" s="328">
        <v>48</v>
      </c>
      <c r="Y35" s="277">
        <v>60</v>
      </c>
      <c r="Z35" s="277">
        <v>47</v>
      </c>
      <c r="AA35" s="277">
        <v>53</v>
      </c>
      <c r="AB35" s="277">
        <v>46</v>
      </c>
      <c r="AC35" s="277">
        <v>27</v>
      </c>
      <c r="AD35" s="340">
        <v>44</v>
      </c>
      <c r="AE35" s="429">
        <v>51</v>
      </c>
      <c r="AF35" s="429">
        <v>33</v>
      </c>
      <c r="AG35" s="429">
        <v>16</v>
      </c>
      <c r="AH35" s="429">
        <v>9</v>
      </c>
      <c r="AI35">
        <v>-43.8</v>
      </c>
    </row>
    <row r="36" spans="1:36" x14ac:dyDescent="0.2">
      <c r="A36" s="56"/>
      <c r="B36" s="56"/>
      <c r="C36" s="161" t="s">
        <v>606</v>
      </c>
      <c r="D36" s="278">
        <v>48547</v>
      </c>
      <c r="E36" s="278">
        <v>53069</v>
      </c>
      <c r="F36" s="278">
        <v>61575</v>
      </c>
      <c r="G36" s="278">
        <v>56193</v>
      </c>
      <c r="H36" s="278">
        <v>49271</v>
      </c>
      <c r="I36" s="278">
        <v>42632</v>
      </c>
      <c r="J36" s="278">
        <v>47867</v>
      </c>
      <c r="K36" s="278">
        <v>47417</v>
      </c>
      <c r="L36" s="278">
        <v>48139</v>
      </c>
      <c r="M36" s="278">
        <v>45833</v>
      </c>
      <c r="N36" s="278">
        <v>45006</v>
      </c>
      <c r="O36" s="217">
        <v>45874</v>
      </c>
      <c r="P36" s="217">
        <v>47912</v>
      </c>
      <c r="Q36" s="217">
        <v>41466</v>
      </c>
      <c r="R36" s="217">
        <v>42320</v>
      </c>
      <c r="S36" s="217">
        <v>43521</v>
      </c>
      <c r="T36" s="217">
        <v>46034</v>
      </c>
      <c r="U36" s="217">
        <v>46226</v>
      </c>
      <c r="V36" s="217">
        <v>46813</v>
      </c>
      <c r="W36" s="217">
        <v>43948</v>
      </c>
      <c r="X36" s="328">
        <v>42250</v>
      </c>
      <c r="Y36" s="277">
        <v>39719</v>
      </c>
      <c r="Z36" s="277">
        <v>41276</v>
      </c>
      <c r="AA36" s="277">
        <v>39906</v>
      </c>
      <c r="AB36" s="277">
        <v>41274</v>
      </c>
      <c r="AC36" s="277">
        <v>43865</v>
      </c>
      <c r="AD36" s="340">
        <v>44486</v>
      </c>
      <c r="AE36" s="429">
        <v>46961</v>
      </c>
      <c r="AF36" s="429">
        <v>53018</v>
      </c>
      <c r="AG36" s="429">
        <v>50658</v>
      </c>
      <c r="AH36" s="429">
        <v>34064</v>
      </c>
      <c r="AI36">
        <v>-32.799999999999997</v>
      </c>
    </row>
    <row r="37" spans="1:36" x14ac:dyDescent="0.2">
      <c r="A37" s="56"/>
      <c r="B37" s="56"/>
      <c r="C37" s="244" t="s">
        <v>607</v>
      </c>
      <c r="D37" s="278">
        <v>17489</v>
      </c>
      <c r="E37" s="278">
        <v>19757</v>
      </c>
      <c r="F37" s="278">
        <v>23061</v>
      </c>
      <c r="G37" s="278">
        <v>20910</v>
      </c>
      <c r="H37" s="278">
        <v>18756</v>
      </c>
      <c r="I37" s="278">
        <v>15944</v>
      </c>
      <c r="J37" s="278">
        <v>17781</v>
      </c>
      <c r="K37" s="278">
        <v>18090</v>
      </c>
      <c r="L37" s="278">
        <v>18569</v>
      </c>
      <c r="M37" s="278">
        <v>18199</v>
      </c>
      <c r="N37" s="278">
        <v>17932</v>
      </c>
      <c r="O37" s="217">
        <v>18860</v>
      </c>
      <c r="P37" s="217">
        <v>18944</v>
      </c>
      <c r="Q37" s="217">
        <v>15835</v>
      </c>
      <c r="R37" s="217">
        <v>15902</v>
      </c>
      <c r="S37" s="217">
        <v>15647</v>
      </c>
      <c r="T37" s="217">
        <v>16410</v>
      </c>
      <c r="U37" s="217">
        <v>16140</v>
      </c>
      <c r="V37" s="217">
        <v>16066</v>
      </c>
      <c r="W37" s="217">
        <v>16811</v>
      </c>
      <c r="X37" s="328">
        <v>16366</v>
      </c>
      <c r="Y37" s="277">
        <v>15536</v>
      </c>
      <c r="Z37" s="277">
        <v>15939</v>
      </c>
      <c r="AA37" s="277">
        <v>16319</v>
      </c>
      <c r="AB37" s="277">
        <v>15420</v>
      </c>
      <c r="AC37" s="277">
        <v>17402</v>
      </c>
      <c r="AD37" s="340">
        <v>17205</v>
      </c>
      <c r="AE37" s="429">
        <v>16638</v>
      </c>
      <c r="AF37" s="429">
        <v>19752</v>
      </c>
      <c r="AG37" s="429">
        <v>19517</v>
      </c>
      <c r="AH37" s="429">
        <v>13055</v>
      </c>
      <c r="AI37">
        <v>-33.1</v>
      </c>
    </row>
    <row r="38" spans="1:36" x14ac:dyDescent="0.2">
      <c r="A38" s="78"/>
      <c r="B38" s="78"/>
      <c r="C38" s="245" t="s">
        <v>608</v>
      </c>
      <c r="D38" s="279">
        <v>18952</v>
      </c>
      <c r="E38" s="279">
        <v>20741</v>
      </c>
      <c r="F38" s="279">
        <v>23304</v>
      </c>
      <c r="G38" s="279">
        <v>22308</v>
      </c>
      <c r="H38" s="279">
        <v>20675</v>
      </c>
      <c r="I38" s="279">
        <v>17068</v>
      </c>
      <c r="J38" s="279">
        <v>18352</v>
      </c>
      <c r="K38" s="279">
        <v>18103</v>
      </c>
      <c r="L38" s="279">
        <v>18258</v>
      </c>
      <c r="M38" s="279">
        <v>17984</v>
      </c>
      <c r="N38" s="279">
        <v>18366</v>
      </c>
      <c r="O38" s="218">
        <v>19259</v>
      </c>
      <c r="P38" s="218">
        <v>19436</v>
      </c>
      <c r="Q38" s="218">
        <v>16576</v>
      </c>
      <c r="R38" s="218">
        <v>17292</v>
      </c>
      <c r="S38" s="218">
        <v>17010</v>
      </c>
      <c r="T38" s="218">
        <v>19016</v>
      </c>
      <c r="U38" s="218">
        <v>19204</v>
      </c>
      <c r="V38" s="218">
        <v>18971</v>
      </c>
      <c r="W38" s="218">
        <v>18060</v>
      </c>
      <c r="X38" s="341">
        <v>18773</v>
      </c>
      <c r="Y38" s="280">
        <v>16829</v>
      </c>
      <c r="Z38" s="280">
        <v>16596</v>
      </c>
      <c r="AA38" s="280">
        <v>16192</v>
      </c>
      <c r="AB38" s="280">
        <v>14805</v>
      </c>
      <c r="AC38" s="280">
        <v>16708</v>
      </c>
      <c r="AD38" s="342">
        <v>17705</v>
      </c>
      <c r="AE38" s="429">
        <v>17604</v>
      </c>
      <c r="AF38" s="429">
        <v>18394</v>
      </c>
      <c r="AG38" s="429">
        <v>19012</v>
      </c>
      <c r="AH38" s="429">
        <v>15357</v>
      </c>
      <c r="AI38">
        <v>-19.2</v>
      </c>
    </row>
    <row r="39" spans="1:36" x14ac:dyDescent="0.2"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19"/>
      <c r="P39" s="219"/>
      <c r="Q39" s="219"/>
      <c r="R39" s="219"/>
      <c r="S39" s="219"/>
      <c r="T39" s="219"/>
      <c r="U39" s="219"/>
      <c r="V39" s="219"/>
      <c r="W39" s="219"/>
      <c r="X39" s="328"/>
      <c r="Y39" s="277"/>
      <c r="Z39" s="277"/>
      <c r="AA39" s="277"/>
      <c r="AB39" s="277"/>
      <c r="AC39" s="277"/>
      <c r="AD39" s="277"/>
      <c r="AE39" s="74"/>
      <c r="AF39" s="74"/>
      <c r="AG39" s="74"/>
      <c r="AH39" s="74"/>
      <c r="AI39" t="s">
        <v>161</v>
      </c>
    </row>
    <row r="40" spans="1:36" x14ac:dyDescent="0.2">
      <c r="A40" s="45">
        <v>4</v>
      </c>
      <c r="B40" s="45" t="s">
        <v>696</v>
      </c>
      <c r="C40" s="270" t="s">
        <v>691</v>
      </c>
      <c r="D40" s="283">
        <v>78039</v>
      </c>
      <c r="E40" s="283">
        <v>80835</v>
      </c>
      <c r="F40" s="283">
        <v>86771</v>
      </c>
      <c r="G40" s="283">
        <v>79266</v>
      </c>
      <c r="H40" s="283">
        <v>80077</v>
      </c>
      <c r="I40" s="283">
        <v>79492</v>
      </c>
      <c r="J40" s="283">
        <v>89509</v>
      </c>
      <c r="K40" s="283">
        <v>80662</v>
      </c>
      <c r="L40" s="283">
        <v>86682</v>
      </c>
      <c r="M40" s="283">
        <v>87405</v>
      </c>
      <c r="N40" s="283">
        <v>83962</v>
      </c>
      <c r="O40" s="222">
        <v>76710</v>
      </c>
      <c r="P40" s="222">
        <v>69170</v>
      </c>
      <c r="Q40" s="222">
        <v>64255</v>
      </c>
      <c r="R40" s="222">
        <v>67949</v>
      </c>
      <c r="S40" s="222">
        <v>72445</v>
      </c>
      <c r="T40" s="222">
        <v>74477</v>
      </c>
      <c r="U40" s="222">
        <v>75879</v>
      </c>
      <c r="V40" s="222">
        <v>75833</v>
      </c>
      <c r="W40" s="222">
        <v>68095</v>
      </c>
      <c r="X40" s="345">
        <v>70857</v>
      </c>
      <c r="Y40" s="276">
        <v>67126</v>
      </c>
      <c r="Z40" s="276">
        <v>68557</v>
      </c>
      <c r="AA40" s="276">
        <v>67756</v>
      </c>
      <c r="AB40" s="276">
        <v>66329</v>
      </c>
      <c r="AC40" s="276">
        <v>72445</v>
      </c>
      <c r="AD40" s="339">
        <v>78181</v>
      </c>
      <c r="AE40" s="721">
        <v>82889</v>
      </c>
      <c r="AF40" s="721">
        <v>79399</v>
      </c>
      <c r="AG40" s="430">
        <v>88180</v>
      </c>
      <c r="AH40" s="429">
        <v>68186</v>
      </c>
      <c r="AI40">
        <v>-22.7</v>
      </c>
    </row>
    <row r="41" spans="1:36" x14ac:dyDescent="0.2">
      <c r="A41" s="56"/>
      <c r="B41" s="56"/>
      <c r="C41" s="244" t="s">
        <v>602</v>
      </c>
      <c r="D41" s="278">
        <v>50</v>
      </c>
      <c r="E41" s="278">
        <v>57</v>
      </c>
      <c r="F41" s="278">
        <v>64</v>
      </c>
      <c r="G41" s="278">
        <v>61</v>
      </c>
      <c r="H41" s="278">
        <v>67</v>
      </c>
      <c r="I41" s="278">
        <v>63</v>
      </c>
      <c r="J41" s="278">
        <v>69</v>
      </c>
      <c r="K41" s="278">
        <v>62</v>
      </c>
      <c r="L41" s="278">
        <v>68</v>
      </c>
      <c r="M41" s="278">
        <v>68</v>
      </c>
      <c r="N41" s="278">
        <v>50</v>
      </c>
      <c r="O41" s="217">
        <v>77</v>
      </c>
      <c r="P41" s="217">
        <v>68</v>
      </c>
      <c r="Q41" s="217">
        <v>57</v>
      </c>
      <c r="R41" s="217">
        <v>60</v>
      </c>
      <c r="S41" s="217">
        <v>59</v>
      </c>
      <c r="T41" s="217">
        <v>48</v>
      </c>
      <c r="U41" s="217">
        <v>49</v>
      </c>
      <c r="V41" s="217">
        <v>48</v>
      </c>
      <c r="W41" s="217">
        <v>46</v>
      </c>
      <c r="X41" s="328">
        <v>47</v>
      </c>
      <c r="Y41" s="277">
        <v>43</v>
      </c>
      <c r="Z41" s="277">
        <v>54</v>
      </c>
      <c r="AA41" s="277">
        <v>63</v>
      </c>
      <c r="AB41" s="277">
        <v>67</v>
      </c>
      <c r="AC41" s="277">
        <v>84</v>
      </c>
      <c r="AD41" s="340">
        <v>86</v>
      </c>
      <c r="AE41" s="429">
        <v>115</v>
      </c>
      <c r="AF41" s="429">
        <v>105</v>
      </c>
      <c r="AG41" s="429">
        <v>111</v>
      </c>
      <c r="AH41" s="431">
        <v>82</v>
      </c>
      <c r="AI41">
        <v>-26.1</v>
      </c>
    </row>
    <row r="42" spans="1:36" x14ac:dyDescent="0.2">
      <c r="A42" s="56"/>
      <c r="B42" s="56"/>
      <c r="C42" s="161" t="s">
        <v>603</v>
      </c>
      <c r="D42" s="278">
        <v>25270</v>
      </c>
      <c r="E42" s="278">
        <v>25728</v>
      </c>
      <c r="F42" s="278">
        <v>26415</v>
      </c>
      <c r="G42" s="278">
        <v>26894</v>
      </c>
      <c r="H42" s="278">
        <v>28109</v>
      </c>
      <c r="I42" s="278">
        <v>26464</v>
      </c>
      <c r="J42" s="278">
        <v>27870</v>
      </c>
      <c r="K42" s="278">
        <v>24660</v>
      </c>
      <c r="L42" s="278">
        <v>26584</v>
      </c>
      <c r="M42" s="278">
        <v>27619</v>
      </c>
      <c r="N42" s="278">
        <v>28468</v>
      </c>
      <c r="O42" s="217">
        <v>26272</v>
      </c>
      <c r="P42" s="217">
        <v>24018</v>
      </c>
      <c r="Q42" s="217">
        <v>22063</v>
      </c>
      <c r="R42" s="217">
        <v>24010</v>
      </c>
      <c r="S42" s="217">
        <v>24442</v>
      </c>
      <c r="T42" s="217">
        <v>24234</v>
      </c>
      <c r="U42" s="217">
        <v>25081</v>
      </c>
      <c r="V42" s="217">
        <v>24443</v>
      </c>
      <c r="W42" s="217">
        <v>20821</v>
      </c>
      <c r="X42" s="328">
        <v>24196</v>
      </c>
      <c r="Y42" s="277">
        <v>23837</v>
      </c>
      <c r="Z42" s="277">
        <v>23532</v>
      </c>
      <c r="AA42" s="277">
        <v>23383</v>
      </c>
      <c r="AB42" s="277">
        <v>22990</v>
      </c>
      <c r="AC42" s="277">
        <v>25851</v>
      </c>
      <c r="AD42" s="340">
        <v>29171</v>
      </c>
      <c r="AE42" s="429">
        <v>31374</v>
      </c>
      <c r="AF42" s="429">
        <v>29343</v>
      </c>
      <c r="AG42" s="429">
        <v>34314</v>
      </c>
      <c r="AH42" s="429">
        <v>31673</v>
      </c>
      <c r="AI42">
        <v>-7.7</v>
      </c>
      <c r="AJ42" t="s">
        <v>693</v>
      </c>
    </row>
    <row r="43" spans="1:36" x14ac:dyDescent="0.2">
      <c r="A43" s="56"/>
      <c r="B43" s="56"/>
      <c r="C43" s="161" t="s">
        <v>604</v>
      </c>
      <c r="D43" s="278">
        <v>2193</v>
      </c>
      <c r="E43" s="278">
        <v>2450</v>
      </c>
      <c r="F43" s="278">
        <v>2633</v>
      </c>
      <c r="G43" s="278">
        <v>1854</v>
      </c>
      <c r="H43" s="278">
        <v>2397</v>
      </c>
      <c r="I43" s="278">
        <v>2596</v>
      </c>
      <c r="J43" s="278">
        <v>3482</v>
      </c>
      <c r="K43" s="278">
        <v>3133</v>
      </c>
      <c r="L43" s="278">
        <v>2852</v>
      </c>
      <c r="M43" s="278">
        <v>4165</v>
      </c>
      <c r="N43" s="278">
        <v>3382</v>
      </c>
      <c r="O43" s="217">
        <v>2707</v>
      </c>
      <c r="P43" s="217">
        <v>2228</v>
      </c>
      <c r="Q43" s="217">
        <v>2299</v>
      </c>
      <c r="R43" s="217">
        <v>2674</v>
      </c>
      <c r="S43" s="217">
        <v>2866</v>
      </c>
      <c r="T43" s="217">
        <v>2812</v>
      </c>
      <c r="U43" s="217">
        <v>2859</v>
      </c>
      <c r="V43" s="217">
        <v>2853</v>
      </c>
      <c r="W43" s="217">
        <v>2870</v>
      </c>
      <c r="X43" s="328">
        <v>3242</v>
      </c>
      <c r="Y43" s="277">
        <v>3073</v>
      </c>
      <c r="Z43" s="277">
        <v>4102</v>
      </c>
      <c r="AA43" s="277">
        <v>3743</v>
      </c>
      <c r="AB43" s="277">
        <v>3872</v>
      </c>
      <c r="AC43" s="277">
        <v>3934</v>
      </c>
      <c r="AD43" s="340">
        <v>3977</v>
      </c>
      <c r="AE43" s="429">
        <v>4154</v>
      </c>
      <c r="AF43" s="429">
        <v>4332</v>
      </c>
      <c r="AG43" s="429">
        <v>4562</v>
      </c>
      <c r="AH43" s="429">
        <v>2859</v>
      </c>
      <c r="AI43">
        <v>-37.299999999999997</v>
      </c>
    </row>
    <row r="44" spans="1:36" x14ac:dyDescent="0.2">
      <c r="A44" s="56"/>
      <c r="B44" s="56"/>
      <c r="C44" s="244" t="s">
        <v>605</v>
      </c>
      <c r="D44" s="278">
        <v>137</v>
      </c>
      <c r="E44" s="278">
        <v>148</v>
      </c>
      <c r="F44" s="278">
        <v>156</v>
      </c>
      <c r="G44" s="278">
        <v>105</v>
      </c>
      <c r="H44" s="278">
        <v>121</v>
      </c>
      <c r="I44" s="278">
        <v>135</v>
      </c>
      <c r="J44" s="278">
        <v>202</v>
      </c>
      <c r="K44" s="278">
        <v>204</v>
      </c>
      <c r="L44" s="278">
        <v>142</v>
      </c>
      <c r="M44" s="278">
        <v>199</v>
      </c>
      <c r="N44" s="278">
        <v>178</v>
      </c>
      <c r="O44" s="217">
        <v>54</v>
      </c>
      <c r="P44" s="217">
        <v>38</v>
      </c>
      <c r="Q44" s="217">
        <v>33</v>
      </c>
      <c r="R44" s="217">
        <v>55</v>
      </c>
      <c r="S44" s="217">
        <v>36</v>
      </c>
      <c r="T44" s="217">
        <v>59</v>
      </c>
      <c r="U44" s="217">
        <v>44</v>
      </c>
      <c r="V44" s="217">
        <v>45</v>
      </c>
      <c r="W44" s="217">
        <v>29</v>
      </c>
      <c r="X44" s="328">
        <v>62</v>
      </c>
      <c r="Y44" s="277">
        <v>54</v>
      </c>
      <c r="Z44" s="277">
        <v>60</v>
      </c>
      <c r="AA44" s="277">
        <v>60</v>
      </c>
      <c r="AB44" s="277">
        <v>51</v>
      </c>
      <c r="AC44" s="277">
        <v>31</v>
      </c>
      <c r="AD44" s="340">
        <v>55</v>
      </c>
      <c r="AE44" s="429">
        <v>66</v>
      </c>
      <c r="AF44" s="429">
        <v>46</v>
      </c>
      <c r="AG44" s="429">
        <v>22</v>
      </c>
      <c r="AH44" s="429">
        <v>14</v>
      </c>
      <c r="AI44">
        <v>-36.4</v>
      </c>
    </row>
    <row r="45" spans="1:36" x14ac:dyDescent="0.2">
      <c r="A45" s="56"/>
      <c r="B45" s="56"/>
      <c r="C45" s="161" t="s">
        <v>606</v>
      </c>
      <c r="D45" s="278">
        <v>28429</v>
      </c>
      <c r="E45" s="278">
        <v>29306</v>
      </c>
      <c r="F45" s="278">
        <v>32304</v>
      </c>
      <c r="G45" s="278">
        <v>27971</v>
      </c>
      <c r="H45" s="278">
        <v>27030</v>
      </c>
      <c r="I45" s="278">
        <v>27841</v>
      </c>
      <c r="J45" s="278">
        <v>32334</v>
      </c>
      <c r="K45" s="278">
        <v>29255</v>
      </c>
      <c r="L45" s="278">
        <v>31741</v>
      </c>
      <c r="M45" s="278">
        <v>30010</v>
      </c>
      <c r="N45" s="278">
        <v>28658</v>
      </c>
      <c r="O45" s="217">
        <v>26173</v>
      </c>
      <c r="P45" s="217">
        <v>23732</v>
      </c>
      <c r="Q45" s="217">
        <v>22168</v>
      </c>
      <c r="R45" s="217">
        <v>22903</v>
      </c>
      <c r="S45" s="217">
        <v>25506</v>
      </c>
      <c r="T45" s="217">
        <v>26489</v>
      </c>
      <c r="U45" s="217">
        <v>26833</v>
      </c>
      <c r="V45" s="217">
        <v>27387</v>
      </c>
      <c r="W45" s="217">
        <v>24511</v>
      </c>
      <c r="X45" s="328">
        <v>23427</v>
      </c>
      <c r="Y45" s="277">
        <v>21979</v>
      </c>
      <c r="Z45" s="277">
        <v>22573</v>
      </c>
      <c r="AA45" s="277">
        <v>22124</v>
      </c>
      <c r="AB45" s="277">
        <v>22495</v>
      </c>
      <c r="AC45" s="277">
        <v>23715</v>
      </c>
      <c r="AD45" s="340">
        <v>24923</v>
      </c>
      <c r="AE45" s="429">
        <v>27035</v>
      </c>
      <c r="AF45" s="429">
        <v>26192</v>
      </c>
      <c r="AG45" s="429">
        <v>27645</v>
      </c>
      <c r="AH45" s="429">
        <v>18111</v>
      </c>
      <c r="AI45">
        <v>-34.5</v>
      </c>
    </row>
    <row r="46" spans="1:36" x14ac:dyDescent="0.2">
      <c r="A46" s="56"/>
      <c r="B46" s="56"/>
      <c r="C46" s="244" t="s">
        <v>607</v>
      </c>
      <c r="D46" s="278">
        <v>10859</v>
      </c>
      <c r="E46" s="278">
        <v>11635</v>
      </c>
      <c r="F46" s="278">
        <v>12907</v>
      </c>
      <c r="G46" s="278">
        <v>11146</v>
      </c>
      <c r="H46" s="278">
        <v>10966</v>
      </c>
      <c r="I46" s="278">
        <v>11152</v>
      </c>
      <c r="J46" s="278">
        <v>12952</v>
      </c>
      <c r="K46" s="278">
        <v>12013</v>
      </c>
      <c r="L46" s="278">
        <v>13127</v>
      </c>
      <c r="M46" s="278">
        <v>13099</v>
      </c>
      <c r="N46" s="278">
        <v>11467</v>
      </c>
      <c r="O46" s="217">
        <v>10616</v>
      </c>
      <c r="P46" s="217">
        <v>9419</v>
      </c>
      <c r="Q46" s="217">
        <v>8610</v>
      </c>
      <c r="R46" s="217">
        <v>8738</v>
      </c>
      <c r="S46" s="217">
        <v>9352</v>
      </c>
      <c r="T46" s="217">
        <v>9644</v>
      </c>
      <c r="U46" s="217">
        <v>9588</v>
      </c>
      <c r="V46" s="217">
        <v>9640</v>
      </c>
      <c r="W46" s="217">
        <v>9523</v>
      </c>
      <c r="X46" s="328">
        <v>9242</v>
      </c>
      <c r="Y46" s="277">
        <v>8698</v>
      </c>
      <c r="Z46" s="277">
        <v>8903</v>
      </c>
      <c r="AA46" s="277">
        <v>9203</v>
      </c>
      <c r="AB46" s="277">
        <v>8584</v>
      </c>
      <c r="AC46" s="277">
        <v>9605</v>
      </c>
      <c r="AD46" s="340">
        <v>9858</v>
      </c>
      <c r="AE46" s="429">
        <v>9802</v>
      </c>
      <c r="AF46" s="429">
        <v>10035</v>
      </c>
      <c r="AG46" s="429">
        <v>10930</v>
      </c>
      <c r="AH46" s="429">
        <v>7177</v>
      </c>
      <c r="AI46">
        <v>-34.299999999999997</v>
      </c>
    </row>
    <row r="47" spans="1:36" x14ac:dyDescent="0.2">
      <c r="A47" s="78"/>
      <c r="B47" s="78"/>
      <c r="C47" s="245" t="s">
        <v>608</v>
      </c>
      <c r="D47" s="279">
        <v>11101</v>
      </c>
      <c r="E47" s="279">
        <v>11511</v>
      </c>
      <c r="F47" s="279">
        <v>12292</v>
      </c>
      <c r="G47" s="279">
        <v>11235</v>
      </c>
      <c r="H47" s="279">
        <v>11387</v>
      </c>
      <c r="I47" s="279">
        <v>11241</v>
      </c>
      <c r="J47" s="279">
        <v>12600</v>
      </c>
      <c r="K47" s="279">
        <v>11335</v>
      </c>
      <c r="L47" s="279">
        <v>12168</v>
      </c>
      <c r="M47" s="279">
        <v>12245</v>
      </c>
      <c r="N47" s="279">
        <v>11759</v>
      </c>
      <c r="O47" s="218">
        <v>10811</v>
      </c>
      <c r="P47" s="218">
        <v>9667</v>
      </c>
      <c r="Q47" s="218">
        <v>9025</v>
      </c>
      <c r="R47" s="218">
        <v>9509</v>
      </c>
      <c r="S47" s="218">
        <v>10184</v>
      </c>
      <c r="T47" s="218">
        <v>11191</v>
      </c>
      <c r="U47" s="218">
        <v>11425</v>
      </c>
      <c r="V47" s="218">
        <v>11417</v>
      </c>
      <c r="W47" s="218">
        <v>10295</v>
      </c>
      <c r="X47" s="341">
        <v>10641</v>
      </c>
      <c r="Y47" s="280">
        <v>9442</v>
      </c>
      <c r="Z47" s="280">
        <v>9333</v>
      </c>
      <c r="AA47" s="280">
        <v>9180</v>
      </c>
      <c r="AB47" s="280">
        <v>8270</v>
      </c>
      <c r="AC47" s="280">
        <v>9225</v>
      </c>
      <c r="AD47" s="342">
        <v>10111</v>
      </c>
      <c r="AE47" s="429">
        <v>10343</v>
      </c>
      <c r="AF47" s="429">
        <v>9346</v>
      </c>
      <c r="AG47" s="429">
        <v>10596</v>
      </c>
      <c r="AH47" s="429">
        <v>8270</v>
      </c>
      <c r="AI47">
        <v>-22</v>
      </c>
    </row>
    <row r="48" spans="1:36" x14ac:dyDescent="0.2"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19"/>
      <c r="P48" s="219"/>
      <c r="Q48" s="219"/>
      <c r="R48" s="219"/>
      <c r="S48" s="219"/>
      <c r="T48" s="219"/>
      <c r="U48" s="219"/>
      <c r="V48" s="219"/>
      <c r="W48" s="219"/>
      <c r="X48" s="328"/>
      <c r="Y48" s="277"/>
      <c r="Z48" s="277"/>
      <c r="AA48" s="277"/>
      <c r="AB48" s="277"/>
      <c r="AC48" s="277"/>
      <c r="AD48" s="277"/>
      <c r="AE48" s="74"/>
      <c r="AF48" s="74"/>
      <c r="AG48" s="74"/>
      <c r="AH48" s="74"/>
      <c r="AI48" t="s">
        <v>161</v>
      </c>
    </row>
    <row r="49" spans="1:36" x14ac:dyDescent="0.2">
      <c r="A49" s="45">
        <v>5</v>
      </c>
      <c r="B49" s="45" t="s">
        <v>697</v>
      </c>
      <c r="C49" s="270" t="s">
        <v>691</v>
      </c>
      <c r="D49" s="283">
        <v>46964</v>
      </c>
      <c r="E49" s="283">
        <v>53663</v>
      </c>
      <c r="F49" s="283">
        <v>57187</v>
      </c>
      <c r="G49" s="283">
        <v>58252</v>
      </c>
      <c r="H49" s="283">
        <v>57881</v>
      </c>
      <c r="I49" s="283">
        <v>58001</v>
      </c>
      <c r="J49" s="283">
        <v>60988</v>
      </c>
      <c r="K49" s="283">
        <v>64942</v>
      </c>
      <c r="L49" s="283">
        <v>62060</v>
      </c>
      <c r="M49" s="283">
        <v>60390</v>
      </c>
      <c r="N49" s="283">
        <v>61866</v>
      </c>
      <c r="O49" s="222">
        <v>66353</v>
      </c>
      <c r="P49" s="222">
        <v>79282</v>
      </c>
      <c r="Q49" s="222">
        <v>77495</v>
      </c>
      <c r="R49" s="222">
        <v>83912</v>
      </c>
      <c r="S49" s="222">
        <v>81539</v>
      </c>
      <c r="T49" s="222">
        <v>82851</v>
      </c>
      <c r="U49" s="222">
        <v>83924</v>
      </c>
      <c r="V49" s="222">
        <v>86694</v>
      </c>
      <c r="W49" s="222">
        <v>81456</v>
      </c>
      <c r="X49" s="345">
        <v>94763</v>
      </c>
      <c r="Y49" s="276">
        <v>90361</v>
      </c>
      <c r="Z49" s="276">
        <v>93417</v>
      </c>
      <c r="AA49" s="276">
        <v>92143</v>
      </c>
      <c r="AB49" s="276">
        <v>89594</v>
      </c>
      <c r="AC49" s="276">
        <v>97573</v>
      </c>
      <c r="AD49" s="339">
        <v>105199</v>
      </c>
      <c r="AE49" s="721">
        <v>106176</v>
      </c>
      <c r="AF49" s="721">
        <v>100711</v>
      </c>
      <c r="AG49" s="429">
        <v>106938</v>
      </c>
      <c r="AH49" s="430">
        <v>93860</v>
      </c>
      <c r="AI49">
        <v>-12.2</v>
      </c>
    </row>
    <row r="50" spans="1:36" x14ac:dyDescent="0.2">
      <c r="A50" s="56"/>
      <c r="B50" s="56"/>
      <c r="C50" s="244" t="s">
        <v>602</v>
      </c>
      <c r="D50" s="278">
        <v>25</v>
      </c>
      <c r="E50" s="278">
        <v>32</v>
      </c>
      <c r="F50" s="278">
        <v>36</v>
      </c>
      <c r="G50" s="278">
        <v>39</v>
      </c>
      <c r="H50" s="278">
        <v>41</v>
      </c>
      <c r="I50" s="278">
        <v>39</v>
      </c>
      <c r="J50" s="278">
        <v>40</v>
      </c>
      <c r="K50" s="278">
        <v>43</v>
      </c>
      <c r="L50" s="278">
        <v>41</v>
      </c>
      <c r="M50" s="278">
        <v>38</v>
      </c>
      <c r="N50" s="278">
        <v>32</v>
      </c>
      <c r="O50" s="217">
        <v>59</v>
      </c>
      <c r="P50" s="217">
        <v>69</v>
      </c>
      <c r="Q50" s="217">
        <v>61</v>
      </c>
      <c r="R50" s="217">
        <v>65</v>
      </c>
      <c r="S50" s="217">
        <v>58</v>
      </c>
      <c r="T50" s="217">
        <v>47</v>
      </c>
      <c r="U50" s="217">
        <v>47</v>
      </c>
      <c r="V50" s="217">
        <v>48</v>
      </c>
      <c r="W50" s="217">
        <v>48</v>
      </c>
      <c r="X50" s="328">
        <v>55</v>
      </c>
      <c r="Y50" s="277">
        <v>50</v>
      </c>
      <c r="Z50" s="277">
        <v>64</v>
      </c>
      <c r="AA50" s="277">
        <v>74</v>
      </c>
      <c r="AB50" s="277">
        <v>78</v>
      </c>
      <c r="AC50" s="277">
        <v>98</v>
      </c>
      <c r="AD50" s="340">
        <v>100</v>
      </c>
      <c r="AE50" s="429">
        <v>129</v>
      </c>
      <c r="AF50" s="429">
        <v>116</v>
      </c>
      <c r="AG50" s="431">
        <v>118</v>
      </c>
      <c r="AH50" s="429">
        <v>101</v>
      </c>
      <c r="AI50">
        <v>-14.4</v>
      </c>
    </row>
    <row r="51" spans="1:36" x14ac:dyDescent="0.2">
      <c r="A51" s="56"/>
      <c r="B51" s="56"/>
      <c r="C51" s="161" t="s">
        <v>603</v>
      </c>
      <c r="D51" s="278">
        <v>12468</v>
      </c>
      <c r="E51" s="278">
        <v>14165</v>
      </c>
      <c r="F51" s="278">
        <v>14310</v>
      </c>
      <c r="G51" s="278">
        <v>16079</v>
      </c>
      <c r="H51" s="278">
        <v>16575</v>
      </c>
      <c r="I51" s="278">
        <v>15885</v>
      </c>
      <c r="J51" s="278">
        <v>15855</v>
      </c>
      <c r="K51" s="278">
        <v>16478</v>
      </c>
      <c r="L51" s="278">
        <v>15606</v>
      </c>
      <c r="M51" s="278">
        <v>16569</v>
      </c>
      <c r="N51" s="278">
        <v>17491</v>
      </c>
      <c r="O51" s="217">
        <v>19334</v>
      </c>
      <c r="P51" s="217">
        <v>23536</v>
      </c>
      <c r="Q51" s="217">
        <v>23156</v>
      </c>
      <c r="R51" s="217">
        <v>26382</v>
      </c>
      <c r="S51" s="217">
        <v>24147</v>
      </c>
      <c r="T51" s="217">
        <v>23852</v>
      </c>
      <c r="U51" s="217">
        <v>24237</v>
      </c>
      <c r="V51" s="217">
        <v>24217</v>
      </c>
      <c r="W51" s="217">
        <v>21442</v>
      </c>
      <c r="X51" s="328">
        <v>29006</v>
      </c>
      <c r="Y51" s="277">
        <v>28898</v>
      </c>
      <c r="Z51" s="277">
        <v>29384</v>
      </c>
      <c r="AA51" s="277">
        <v>28940</v>
      </c>
      <c r="AB51" s="277">
        <v>28076</v>
      </c>
      <c r="AC51" s="277">
        <v>31721</v>
      </c>
      <c r="AD51" s="340">
        <v>35767</v>
      </c>
      <c r="AE51" s="429">
        <v>36087</v>
      </c>
      <c r="AF51" s="429">
        <v>33601</v>
      </c>
      <c r="AG51" s="429">
        <v>37238</v>
      </c>
      <c r="AH51" s="429">
        <v>39019</v>
      </c>
      <c r="AI51">
        <v>4.8</v>
      </c>
      <c r="AJ51" t="s">
        <v>693</v>
      </c>
    </row>
    <row r="52" spans="1:36" x14ac:dyDescent="0.2">
      <c r="A52" s="56"/>
      <c r="B52" s="56"/>
      <c r="C52" s="161" t="s">
        <v>604</v>
      </c>
      <c r="D52" s="278">
        <v>2061</v>
      </c>
      <c r="E52" s="278">
        <v>2370</v>
      </c>
      <c r="F52" s="278">
        <v>2692</v>
      </c>
      <c r="G52" s="278">
        <v>2746</v>
      </c>
      <c r="H52" s="278">
        <v>2961</v>
      </c>
      <c r="I52" s="278">
        <v>2961</v>
      </c>
      <c r="J52" s="278">
        <v>3134</v>
      </c>
      <c r="K52" s="278">
        <v>3395</v>
      </c>
      <c r="L52" s="278">
        <v>3127</v>
      </c>
      <c r="M52" s="278">
        <v>1995</v>
      </c>
      <c r="N52" s="278">
        <v>3248</v>
      </c>
      <c r="O52" s="217">
        <v>2862</v>
      </c>
      <c r="P52" s="217">
        <v>3010</v>
      </c>
      <c r="Q52" s="217">
        <v>2687</v>
      </c>
      <c r="R52" s="217">
        <v>2445</v>
      </c>
      <c r="S52" s="217">
        <v>2682</v>
      </c>
      <c r="T52" s="217">
        <v>2477</v>
      </c>
      <c r="U52" s="217">
        <v>2813</v>
      </c>
      <c r="V52" s="217">
        <v>2683</v>
      </c>
      <c r="W52" s="217">
        <v>3148</v>
      </c>
      <c r="X52" s="328">
        <v>2868</v>
      </c>
      <c r="Y52" s="277">
        <v>2585</v>
      </c>
      <c r="Z52" s="277">
        <v>3118</v>
      </c>
      <c r="AA52" s="277">
        <v>3054</v>
      </c>
      <c r="AB52" s="277">
        <v>3365</v>
      </c>
      <c r="AC52" s="277">
        <v>3196</v>
      </c>
      <c r="AD52" s="340">
        <v>3262</v>
      </c>
      <c r="AE52" s="429">
        <v>3839</v>
      </c>
      <c r="AF52" s="429">
        <v>3645</v>
      </c>
      <c r="AG52" s="429">
        <v>4415</v>
      </c>
      <c r="AH52" s="429">
        <v>2226</v>
      </c>
      <c r="AI52">
        <v>-49.6</v>
      </c>
    </row>
    <row r="53" spans="1:36" x14ac:dyDescent="0.2">
      <c r="A53" s="56"/>
      <c r="B53" s="56"/>
      <c r="C53" s="244" t="s">
        <v>605</v>
      </c>
      <c r="D53" s="278">
        <v>129</v>
      </c>
      <c r="E53" s="278">
        <v>143</v>
      </c>
      <c r="F53" s="278">
        <v>160</v>
      </c>
      <c r="G53" s="278">
        <v>156</v>
      </c>
      <c r="H53" s="278">
        <v>149</v>
      </c>
      <c r="I53" s="278">
        <v>154</v>
      </c>
      <c r="J53" s="278">
        <v>182</v>
      </c>
      <c r="K53" s="278">
        <v>221</v>
      </c>
      <c r="L53" s="278">
        <v>156</v>
      </c>
      <c r="M53" s="278">
        <v>96</v>
      </c>
      <c r="N53" s="278">
        <v>170</v>
      </c>
      <c r="O53" s="217">
        <v>57</v>
      </c>
      <c r="P53" s="217">
        <v>51</v>
      </c>
      <c r="Q53" s="217">
        <v>39</v>
      </c>
      <c r="R53" s="217">
        <v>50</v>
      </c>
      <c r="S53" s="217">
        <v>34</v>
      </c>
      <c r="T53" s="217">
        <v>52</v>
      </c>
      <c r="U53" s="217">
        <v>43</v>
      </c>
      <c r="V53" s="217">
        <v>43</v>
      </c>
      <c r="W53" s="217">
        <v>31</v>
      </c>
      <c r="X53" s="328">
        <v>55</v>
      </c>
      <c r="Y53" s="277">
        <v>45</v>
      </c>
      <c r="Z53" s="277">
        <v>46</v>
      </c>
      <c r="AA53" s="277">
        <v>49</v>
      </c>
      <c r="AB53" s="277">
        <v>45</v>
      </c>
      <c r="AC53" s="277">
        <v>25</v>
      </c>
      <c r="AD53" s="340">
        <v>45</v>
      </c>
      <c r="AE53" s="429">
        <v>61</v>
      </c>
      <c r="AF53" s="429">
        <v>39</v>
      </c>
      <c r="AG53" s="429">
        <v>22</v>
      </c>
      <c r="AH53" s="429">
        <v>11</v>
      </c>
      <c r="AI53">
        <v>-50</v>
      </c>
    </row>
    <row r="54" spans="1:36" x14ac:dyDescent="0.2">
      <c r="A54" s="56"/>
      <c r="B54" s="56"/>
      <c r="C54" s="161" t="s">
        <v>606</v>
      </c>
      <c r="D54" s="278">
        <v>19167</v>
      </c>
      <c r="E54" s="278">
        <v>21713</v>
      </c>
      <c r="F54" s="278">
        <v>23553</v>
      </c>
      <c r="G54" s="278">
        <v>22922</v>
      </c>
      <c r="H54" s="278">
        <v>22125</v>
      </c>
      <c r="I54" s="278">
        <v>22767</v>
      </c>
      <c r="J54" s="278">
        <v>24544</v>
      </c>
      <c r="K54" s="278">
        <v>26205</v>
      </c>
      <c r="L54" s="278">
        <v>25212</v>
      </c>
      <c r="M54" s="278">
        <v>24303</v>
      </c>
      <c r="N54" s="278">
        <v>23661</v>
      </c>
      <c r="O54" s="217">
        <v>25338</v>
      </c>
      <c r="P54" s="217">
        <v>30544</v>
      </c>
      <c r="Q54" s="217">
        <v>30102</v>
      </c>
      <c r="R54" s="217">
        <v>32240</v>
      </c>
      <c r="S54" s="217">
        <v>32445</v>
      </c>
      <c r="T54" s="217">
        <v>33067</v>
      </c>
      <c r="U54" s="217">
        <v>33360</v>
      </c>
      <c r="V54" s="217">
        <v>35432</v>
      </c>
      <c r="W54" s="217">
        <v>32975</v>
      </c>
      <c r="X54" s="328">
        <v>35948</v>
      </c>
      <c r="Y54" s="277">
        <v>34117</v>
      </c>
      <c r="Z54" s="277">
        <v>35665</v>
      </c>
      <c r="AA54" s="277">
        <v>34720</v>
      </c>
      <c r="AB54" s="277">
        <v>34999</v>
      </c>
      <c r="AC54" s="277">
        <v>36874</v>
      </c>
      <c r="AD54" s="340">
        <v>38815</v>
      </c>
      <c r="AE54" s="429">
        <v>39928</v>
      </c>
      <c r="AF54" s="429">
        <v>38342</v>
      </c>
      <c r="AG54" s="429">
        <v>38605</v>
      </c>
      <c r="AH54" s="429">
        <v>30352</v>
      </c>
      <c r="AI54">
        <v>-21.4</v>
      </c>
    </row>
    <row r="55" spans="1:36" x14ac:dyDescent="0.2">
      <c r="A55" s="56"/>
      <c r="B55" s="56"/>
      <c r="C55" s="244" t="s">
        <v>607</v>
      </c>
      <c r="D55" s="278">
        <v>6433</v>
      </c>
      <c r="E55" s="278">
        <v>7598</v>
      </c>
      <c r="F55" s="278">
        <v>8334</v>
      </c>
      <c r="G55" s="278">
        <v>8053</v>
      </c>
      <c r="H55" s="278">
        <v>7798</v>
      </c>
      <c r="I55" s="278">
        <v>7992</v>
      </c>
      <c r="J55" s="278">
        <v>8647</v>
      </c>
      <c r="K55" s="278">
        <v>9473</v>
      </c>
      <c r="L55" s="278">
        <v>9205</v>
      </c>
      <c r="M55" s="278">
        <v>8927</v>
      </c>
      <c r="N55" s="278">
        <v>8599</v>
      </c>
      <c r="O55" s="217">
        <v>9351</v>
      </c>
      <c r="P55" s="217">
        <v>10990</v>
      </c>
      <c r="Q55" s="217">
        <v>10565</v>
      </c>
      <c r="R55" s="217">
        <v>10986</v>
      </c>
      <c r="S55" s="217">
        <v>10709</v>
      </c>
      <c r="T55" s="217">
        <v>10906</v>
      </c>
      <c r="U55" s="217">
        <v>10787</v>
      </c>
      <c r="V55" s="217">
        <v>11218</v>
      </c>
      <c r="W55" s="217">
        <v>11496</v>
      </c>
      <c r="X55" s="328">
        <v>12599</v>
      </c>
      <c r="Y55" s="277">
        <v>11954</v>
      </c>
      <c r="Z55" s="277">
        <v>12421</v>
      </c>
      <c r="AA55" s="277">
        <v>12820</v>
      </c>
      <c r="AB55" s="277">
        <v>11858</v>
      </c>
      <c r="AC55" s="277">
        <v>13232</v>
      </c>
      <c r="AD55" s="340">
        <v>13603</v>
      </c>
      <c r="AE55" s="429">
        <v>12881</v>
      </c>
      <c r="AF55" s="429">
        <v>13112</v>
      </c>
      <c r="AG55" s="429">
        <v>13688</v>
      </c>
      <c r="AH55" s="429">
        <v>10766</v>
      </c>
      <c r="AI55">
        <v>-21.3</v>
      </c>
    </row>
    <row r="56" spans="1:36" x14ac:dyDescent="0.2">
      <c r="A56" s="78"/>
      <c r="B56" s="78"/>
      <c r="C56" s="245" t="s">
        <v>608</v>
      </c>
      <c r="D56" s="279">
        <v>6681</v>
      </c>
      <c r="E56" s="279">
        <v>7642</v>
      </c>
      <c r="F56" s="279">
        <v>8102</v>
      </c>
      <c r="G56" s="279">
        <v>8257</v>
      </c>
      <c r="H56" s="279">
        <v>8232</v>
      </c>
      <c r="I56" s="279">
        <v>8203</v>
      </c>
      <c r="J56" s="279">
        <v>8586</v>
      </c>
      <c r="K56" s="279">
        <v>9127</v>
      </c>
      <c r="L56" s="279">
        <v>8713</v>
      </c>
      <c r="M56" s="279">
        <v>8462</v>
      </c>
      <c r="N56" s="279">
        <v>8665</v>
      </c>
      <c r="O56" s="218">
        <v>9352</v>
      </c>
      <c r="P56" s="218">
        <v>11082</v>
      </c>
      <c r="Q56" s="218">
        <v>10885</v>
      </c>
      <c r="R56" s="218">
        <v>11744</v>
      </c>
      <c r="S56" s="218">
        <v>11464</v>
      </c>
      <c r="T56" s="218">
        <v>12450</v>
      </c>
      <c r="U56" s="218">
        <v>12637</v>
      </c>
      <c r="V56" s="218">
        <v>13053</v>
      </c>
      <c r="W56" s="218">
        <v>12316</v>
      </c>
      <c r="X56" s="341">
        <v>14232</v>
      </c>
      <c r="Y56" s="280">
        <v>12712</v>
      </c>
      <c r="Z56" s="280">
        <v>12719</v>
      </c>
      <c r="AA56" s="280">
        <v>12486</v>
      </c>
      <c r="AB56" s="280">
        <v>11173</v>
      </c>
      <c r="AC56" s="280">
        <v>12427</v>
      </c>
      <c r="AD56" s="342">
        <v>13607</v>
      </c>
      <c r="AE56" s="429">
        <v>13251</v>
      </c>
      <c r="AF56" s="429">
        <v>11856</v>
      </c>
      <c r="AG56" s="429">
        <v>12852</v>
      </c>
      <c r="AH56" s="429">
        <v>11385</v>
      </c>
      <c r="AI56">
        <v>-11.4</v>
      </c>
    </row>
    <row r="57" spans="1:36" x14ac:dyDescent="0.2"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19"/>
      <c r="P57" s="219"/>
      <c r="Q57" s="219"/>
      <c r="R57" s="219"/>
      <c r="S57" s="219"/>
      <c r="T57" s="219"/>
      <c r="U57" s="219"/>
      <c r="V57" s="219"/>
      <c r="W57" s="219"/>
      <c r="X57" s="328"/>
      <c r="Y57" s="277"/>
      <c r="Z57" s="277"/>
      <c r="AA57" s="277"/>
      <c r="AB57" s="277"/>
      <c r="AC57" s="277"/>
      <c r="AD57" s="277"/>
      <c r="AE57" s="74"/>
      <c r="AF57" s="74"/>
      <c r="AG57" s="74"/>
      <c r="AH57" s="74"/>
      <c r="AI57" t="s">
        <v>161</v>
      </c>
    </row>
    <row r="58" spans="1:36" x14ac:dyDescent="0.2">
      <c r="A58" s="45">
        <v>6</v>
      </c>
      <c r="B58" s="45" t="s">
        <v>698</v>
      </c>
      <c r="C58" s="270" t="s">
        <v>691</v>
      </c>
      <c r="D58" s="283">
        <v>75846</v>
      </c>
      <c r="E58" s="283">
        <v>88349</v>
      </c>
      <c r="F58" s="283">
        <v>95727</v>
      </c>
      <c r="G58" s="283">
        <v>98128</v>
      </c>
      <c r="H58" s="283">
        <v>105360</v>
      </c>
      <c r="I58" s="283">
        <v>91322</v>
      </c>
      <c r="J58" s="283">
        <v>103906</v>
      </c>
      <c r="K58" s="283">
        <v>94595</v>
      </c>
      <c r="L58" s="283">
        <v>103638</v>
      </c>
      <c r="M58" s="283">
        <v>101753</v>
      </c>
      <c r="N58" s="283">
        <v>108714</v>
      </c>
      <c r="O58" s="222">
        <v>80492</v>
      </c>
      <c r="P58" s="222">
        <v>81120</v>
      </c>
      <c r="Q58" s="222">
        <v>73070</v>
      </c>
      <c r="R58" s="222">
        <v>80204</v>
      </c>
      <c r="S58" s="222">
        <v>77238</v>
      </c>
      <c r="T58" s="222">
        <v>79482</v>
      </c>
      <c r="U58" s="222">
        <v>77771</v>
      </c>
      <c r="V58" s="222">
        <v>97552</v>
      </c>
      <c r="W58" s="222">
        <v>89373</v>
      </c>
      <c r="X58" s="345">
        <v>77468</v>
      </c>
      <c r="Y58" s="276">
        <v>85693</v>
      </c>
      <c r="Z58" s="276">
        <v>79281</v>
      </c>
      <c r="AA58" s="276">
        <v>84843</v>
      </c>
      <c r="AB58" s="276">
        <v>85602</v>
      </c>
      <c r="AC58" s="276">
        <v>128381</v>
      </c>
      <c r="AD58" s="339">
        <v>116884</v>
      </c>
      <c r="AE58" s="721">
        <v>111955</v>
      </c>
      <c r="AF58" s="721">
        <v>105882</v>
      </c>
      <c r="AG58" s="430">
        <v>106790</v>
      </c>
      <c r="AH58" s="430">
        <v>62343</v>
      </c>
      <c r="AI58">
        <v>-41.6</v>
      </c>
    </row>
    <row r="59" spans="1:36" x14ac:dyDescent="0.2">
      <c r="A59" s="56"/>
      <c r="B59" s="56"/>
      <c r="C59" s="244" t="s">
        <v>602</v>
      </c>
      <c r="D59" s="278">
        <v>43</v>
      </c>
      <c r="E59" s="278">
        <v>58</v>
      </c>
      <c r="F59" s="278">
        <v>66</v>
      </c>
      <c r="G59" s="278">
        <v>69</v>
      </c>
      <c r="H59" s="278">
        <v>77</v>
      </c>
      <c r="I59" s="278">
        <v>65</v>
      </c>
      <c r="J59" s="278">
        <v>73</v>
      </c>
      <c r="K59" s="278">
        <v>66</v>
      </c>
      <c r="L59" s="278">
        <v>74</v>
      </c>
      <c r="M59" s="278">
        <v>67</v>
      </c>
      <c r="N59" s="278">
        <v>66</v>
      </c>
      <c r="O59" s="217">
        <v>84</v>
      </c>
      <c r="P59" s="217">
        <v>83</v>
      </c>
      <c r="Q59" s="217">
        <v>70</v>
      </c>
      <c r="R59" s="217">
        <v>75</v>
      </c>
      <c r="S59" s="217">
        <v>66</v>
      </c>
      <c r="T59" s="217">
        <v>56</v>
      </c>
      <c r="U59" s="217">
        <v>54</v>
      </c>
      <c r="V59" s="217">
        <v>67</v>
      </c>
      <c r="W59" s="217">
        <v>66</v>
      </c>
      <c r="X59" s="328">
        <v>54</v>
      </c>
      <c r="Y59" s="277">
        <v>57</v>
      </c>
      <c r="Z59" s="277">
        <v>66</v>
      </c>
      <c r="AA59" s="277">
        <v>82</v>
      </c>
      <c r="AB59" s="277">
        <v>91</v>
      </c>
      <c r="AC59" s="277">
        <v>160</v>
      </c>
      <c r="AD59" s="340">
        <v>137</v>
      </c>
      <c r="AE59" s="429">
        <v>166</v>
      </c>
      <c r="AF59" s="429">
        <v>153</v>
      </c>
      <c r="AG59" s="429">
        <v>144</v>
      </c>
      <c r="AH59" s="429">
        <v>76</v>
      </c>
      <c r="AI59">
        <v>-47.2</v>
      </c>
    </row>
    <row r="60" spans="1:36" x14ac:dyDescent="0.2">
      <c r="A60" s="56"/>
      <c r="B60" s="56"/>
      <c r="C60" s="161" t="s">
        <v>603</v>
      </c>
      <c r="D60" s="278">
        <v>20080</v>
      </c>
      <c r="E60" s="278">
        <v>21705</v>
      </c>
      <c r="F60" s="278">
        <v>22265</v>
      </c>
      <c r="G60" s="278">
        <v>26226</v>
      </c>
      <c r="H60" s="278">
        <v>28476</v>
      </c>
      <c r="I60" s="278">
        <v>24753</v>
      </c>
      <c r="J60" s="278">
        <v>26223</v>
      </c>
      <c r="K60" s="278">
        <v>23801</v>
      </c>
      <c r="L60" s="278">
        <v>24622</v>
      </c>
      <c r="M60" s="278">
        <v>27215</v>
      </c>
      <c r="N60" s="278">
        <v>27996</v>
      </c>
      <c r="O60" s="217">
        <v>27466</v>
      </c>
      <c r="P60" s="217">
        <v>28319</v>
      </c>
      <c r="Q60" s="217">
        <v>26881</v>
      </c>
      <c r="R60" s="217">
        <v>30049</v>
      </c>
      <c r="S60" s="217">
        <v>27085</v>
      </c>
      <c r="T60" s="217">
        <v>27565</v>
      </c>
      <c r="U60" s="217">
        <v>27152</v>
      </c>
      <c r="V60" s="217">
        <v>32307</v>
      </c>
      <c r="W60" s="217">
        <v>27566</v>
      </c>
      <c r="X60" s="328">
        <v>25919</v>
      </c>
      <c r="Y60" s="277">
        <v>29917</v>
      </c>
      <c r="Z60" s="277">
        <v>27358</v>
      </c>
      <c r="AA60" s="277">
        <v>29575</v>
      </c>
      <c r="AB60" s="277">
        <v>29820</v>
      </c>
      <c r="AC60" s="277">
        <v>42353</v>
      </c>
      <c r="AD60" s="340">
        <v>42111</v>
      </c>
      <c r="AE60" s="429">
        <v>41663</v>
      </c>
      <c r="AF60" s="429">
        <v>36320</v>
      </c>
      <c r="AG60" s="429">
        <v>40702</v>
      </c>
      <c r="AH60" s="429">
        <v>30497</v>
      </c>
      <c r="AI60">
        <v>-25.1</v>
      </c>
      <c r="AJ60" t="s">
        <v>693</v>
      </c>
    </row>
    <row r="61" spans="1:36" x14ac:dyDescent="0.2">
      <c r="A61" s="56"/>
      <c r="B61" s="56"/>
      <c r="C61" s="161" t="s">
        <v>604</v>
      </c>
      <c r="D61" s="278">
        <v>7369</v>
      </c>
      <c r="E61" s="278">
        <v>10640</v>
      </c>
      <c r="F61" s="278">
        <v>12105</v>
      </c>
      <c r="G61" s="278">
        <v>10944</v>
      </c>
      <c r="H61" s="278">
        <v>12350</v>
      </c>
      <c r="I61" s="278">
        <v>9887</v>
      </c>
      <c r="J61" s="278">
        <v>12546</v>
      </c>
      <c r="K61" s="278">
        <v>10746</v>
      </c>
      <c r="L61" s="278">
        <v>13054</v>
      </c>
      <c r="M61" s="278">
        <v>9630</v>
      </c>
      <c r="N61" s="278">
        <v>14296</v>
      </c>
      <c r="O61" s="217">
        <v>4041</v>
      </c>
      <c r="P61" s="217">
        <v>3662</v>
      </c>
      <c r="Q61" s="217">
        <v>2807</v>
      </c>
      <c r="R61" s="217">
        <v>3376</v>
      </c>
      <c r="S61" s="217">
        <v>3659</v>
      </c>
      <c r="T61" s="217">
        <v>3642</v>
      </c>
      <c r="U61" s="217">
        <v>3745</v>
      </c>
      <c r="V61" s="217">
        <v>5623</v>
      </c>
      <c r="W61" s="217">
        <v>6667</v>
      </c>
      <c r="X61" s="328">
        <v>5515</v>
      </c>
      <c r="Y61" s="277">
        <v>6128</v>
      </c>
      <c r="Z61" s="277">
        <v>6035</v>
      </c>
      <c r="AA61" s="277">
        <v>5946</v>
      </c>
      <c r="AB61" s="277">
        <v>6832</v>
      </c>
      <c r="AC61" s="277">
        <v>13512</v>
      </c>
      <c r="AD61" s="340">
        <v>9665</v>
      </c>
      <c r="AE61" s="429">
        <v>8798</v>
      </c>
      <c r="AF61" s="429">
        <v>11336</v>
      </c>
      <c r="AG61" s="429">
        <v>8625</v>
      </c>
      <c r="AH61" s="429">
        <v>4129</v>
      </c>
      <c r="AI61">
        <v>-52.1</v>
      </c>
    </row>
    <row r="62" spans="1:36" x14ac:dyDescent="0.2">
      <c r="A62" s="56"/>
      <c r="B62" s="56"/>
      <c r="C62" s="244" t="s">
        <v>605</v>
      </c>
      <c r="D62" s="278">
        <v>461</v>
      </c>
      <c r="E62" s="278">
        <v>642</v>
      </c>
      <c r="F62" s="278">
        <v>718</v>
      </c>
      <c r="G62" s="278">
        <v>621</v>
      </c>
      <c r="H62" s="278">
        <v>622</v>
      </c>
      <c r="I62" s="278">
        <v>516</v>
      </c>
      <c r="J62" s="278">
        <v>727</v>
      </c>
      <c r="K62" s="278">
        <v>698</v>
      </c>
      <c r="L62" s="278">
        <v>652</v>
      </c>
      <c r="M62" s="278">
        <v>461</v>
      </c>
      <c r="N62" s="278">
        <v>750</v>
      </c>
      <c r="O62" s="217">
        <v>81</v>
      </c>
      <c r="P62" s="217">
        <v>62</v>
      </c>
      <c r="Q62" s="217">
        <v>41</v>
      </c>
      <c r="R62" s="217">
        <v>69</v>
      </c>
      <c r="S62" s="217">
        <v>46</v>
      </c>
      <c r="T62" s="217">
        <v>77</v>
      </c>
      <c r="U62" s="217">
        <v>58</v>
      </c>
      <c r="V62" s="217">
        <v>90</v>
      </c>
      <c r="W62" s="217">
        <v>67</v>
      </c>
      <c r="X62" s="328">
        <v>105</v>
      </c>
      <c r="Y62" s="277">
        <v>107</v>
      </c>
      <c r="Z62" s="277">
        <v>89</v>
      </c>
      <c r="AA62" s="277">
        <v>96</v>
      </c>
      <c r="AB62" s="277">
        <v>90</v>
      </c>
      <c r="AC62" s="277">
        <v>107</v>
      </c>
      <c r="AD62" s="340">
        <v>134</v>
      </c>
      <c r="AE62" s="429">
        <v>139</v>
      </c>
      <c r="AF62" s="429">
        <v>121</v>
      </c>
      <c r="AG62" s="429">
        <v>42</v>
      </c>
      <c r="AH62" s="429">
        <v>20</v>
      </c>
      <c r="AI62">
        <v>-52.4</v>
      </c>
    </row>
    <row r="63" spans="1:36" x14ac:dyDescent="0.2">
      <c r="A63" s="56"/>
      <c r="B63" s="56"/>
      <c r="C63" s="161" t="s">
        <v>606</v>
      </c>
      <c r="D63" s="278">
        <v>27960</v>
      </c>
      <c r="E63" s="278">
        <v>31690</v>
      </c>
      <c r="F63" s="278">
        <v>34734</v>
      </c>
      <c r="G63" s="278">
        <v>34451</v>
      </c>
      <c r="H63" s="278">
        <v>36380</v>
      </c>
      <c r="I63" s="278">
        <v>32142</v>
      </c>
      <c r="J63" s="278">
        <v>36825</v>
      </c>
      <c r="K63" s="278">
        <v>33921</v>
      </c>
      <c r="L63" s="278">
        <v>37244</v>
      </c>
      <c r="M63" s="278">
        <v>36938</v>
      </c>
      <c r="N63" s="278">
        <v>35669</v>
      </c>
      <c r="O63" s="217">
        <v>26394</v>
      </c>
      <c r="P63" s="217">
        <v>26671</v>
      </c>
      <c r="Q63" s="217">
        <v>23319</v>
      </c>
      <c r="R63" s="217">
        <v>25190</v>
      </c>
      <c r="S63" s="217">
        <v>25627</v>
      </c>
      <c r="T63" s="217">
        <v>26017</v>
      </c>
      <c r="U63" s="217">
        <v>25326</v>
      </c>
      <c r="V63" s="217">
        <v>32500</v>
      </c>
      <c r="W63" s="217">
        <v>29169</v>
      </c>
      <c r="X63" s="328">
        <v>24218</v>
      </c>
      <c r="Y63" s="277">
        <v>26420</v>
      </c>
      <c r="Z63" s="277">
        <v>24733</v>
      </c>
      <c r="AA63" s="277">
        <v>26228</v>
      </c>
      <c r="AB63" s="277">
        <v>27124</v>
      </c>
      <c r="AC63" s="277">
        <v>38989</v>
      </c>
      <c r="AD63" s="340">
        <v>35035</v>
      </c>
      <c r="AE63" s="429">
        <v>34060</v>
      </c>
      <c r="AF63" s="429">
        <v>32213</v>
      </c>
      <c r="AG63" s="429">
        <v>31293</v>
      </c>
      <c r="AH63" s="429">
        <v>14072</v>
      </c>
      <c r="AI63">
        <v>-55</v>
      </c>
    </row>
    <row r="64" spans="1:36" x14ac:dyDescent="0.2">
      <c r="A64" s="56"/>
      <c r="B64" s="56"/>
      <c r="C64" s="244" t="s">
        <v>607</v>
      </c>
      <c r="D64" s="278">
        <v>9143</v>
      </c>
      <c r="E64" s="278">
        <v>11033</v>
      </c>
      <c r="F64" s="278">
        <v>12278</v>
      </c>
      <c r="G64" s="278">
        <v>11908</v>
      </c>
      <c r="H64" s="278">
        <v>12471</v>
      </c>
      <c r="I64" s="278">
        <v>11044</v>
      </c>
      <c r="J64" s="278">
        <v>12885</v>
      </c>
      <c r="K64" s="278">
        <v>12069</v>
      </c>
      <c r="L64" s="278">
        <v>13443</v>
      </c>
      <c r="M64" s="278">
        <v>13185</v>
      </c>
      <c r="N64" s="278">
        <v>14712</v>
      </c>
      <c r="O64" s="217">
        <v>11083</v>
      </c>
      <c r="P64" s="217">
        <v>10986</v>
      </c>
      <c r="Q64" s="217">
        <v>9690</v>
      </c>
      <c r="R64" s="217">
        <v>10222</v>
      </c>
      <c r="S64" s="217">
        <v>9897</v>
      </c>
      <c r="T64" s="217">
        <v>10183</v>
      </c>
      <c r="U64" s="217">
        <v>9727</v>
      </c>
      <c r="V64" s="217">
        <v>12279</v>
      </c>
      <c r="W64" s="217">
        <v>12327</v>
      </c>
      <c r="X64" s="328">
        <v>10024</v>
      </c>
      <c r="Y64" s="277">
        <v>11010</v>
      </c>
      <c r="Z64" s="277">
        <v>10207</v>
      </c>
      <c r="AA64" s="277">
        <v>11421</v>
      </c>
      <c r="AB64" s="277">
        <v>10972</v>
      </c>
      <c r="AC64" s="277">
        <v>16914</v>
      </c>
      <c r="AD64" s="340">
        <v>14687</v>
      </c>
      <c r="AE64" s="429">
        <v>13161</v>
      </c>
      <c r="AF64" s="429">
        <v>13278</v>
      </c>
      <c r="AG64" s="429">
        <v>13153</v>
      </c>
      <c r="AH64" s="429">
        <v>5988</v>
      </c>
      <c r="AI64">
        <v>-54.5</v>
      </c>
    </row>
    <row r="65" spans="1:36" x14ac:dyDescent="0.2">
      <c r="A65" s="78"/>
      <c r="B65" s="78"/>
      <c r="C65" s="245" t="s">
        <v>608</v>
      </c>
      <c r="D65" s="279">
        <v>10790</v>
      </c>
      <c r="E65" s="279">
        <v>12581</v>
      </c>
      <c r="F65" s="279">
        <v>13561</v>
      </c>
      <c r="G65" s="279">
        <v>13909</v>
      </c>
      <c r="H65" s="279">
        <v>14984</v>
      </c>
      <c r="I65" s="279">
        <v>12915</v>
      </c>
      <c r="J65" s="279">
        <v>14627</v>
      </c>
      <c r="K65" s="279">
        <v>13294</v>
      </c>
      <c r="L65" s="279">
        <v>14549</v>
      </c>
      <c r="M65" s="279">
        <v>14257</v>
      </c>
      <c r="N65" s="279">
        <v>15225</v>
      </c>
      <c r="O65" s="218">
        <v>11343</v>
      </c>
      <c r="P65" s="218">
        <v>11337</v>
      </c>
      <c r="Q65" s="218">
        <v>10262</v>
      </c>
      <c r="R65" s="218">
        <v>11223</v>
      </c>
      <c r="S65" s="218">
        <v>10858</v>
      </c>
      <c r="T65" s="218">
        <v>11942</v>
      </c>
      <c r="U65" s="218">
        <v>11709</v>
      </c>
      <c r="V65" s="218">
        <v>14686</v>
      </c>
      <c r="W65" s="218">
        <v>13511</v>
      </c>
      <c r="X65" s="341">
        <v>11633</v>
      </c>
      <c r="Y65" s="280">
        <v>12054</v>
      </c>
      <c r="Z65" s="280">
        <v>10793</v>
      </c>
      <c r="AA65" s="280">
        <v>11495</v>
      </c>
      <c r="AB65" s="280">
        <v>10673</v>
      </c>
      <c r="AC65" s="280">
        <v>16346</v>
      </c>
      <c r="AD65" s="342">
        <v>15115</v>
      </c>
      <c r="AE65" s="429">
        <v>13968</v>
      </c>
      <c r="AF65" s="429">
        <v>12461</v>
      </c>
      <c r="AG65" s="429">
        <v>12831</v>
      </c>
      <c r="AH65" s="429">
        <v>7561</v>
      </c>
      <c r="AI65">
        <v>-41.1</v>
      </c>
    </row>
    <row r="66" spans="1:36" x14ac:dyDescent="0.2"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19"/>
      <c r="P66" s="219"/>
      <c r="Q66" s="219"/>
      <c r="R66" s="219"/>
      <c r="S66" s="219"/>
      <c r="T66" s="219"/>
      <c r="U66" s="219"/>
      <c r="V66" s="219"/>
      <c r="W66" s="219"/>
      <c r="X66" s="328"/>
      <c r="Y66" s="277"/>
      <c r="Z66" s="277"/>
      <c r="AA66" s="277"/>
      <c r="AB66" s="277"/>
      <c r="AC66" s="277"/>
      <c r="AD66" s="277"/>
      <c r="AE66" s="74"/>
      <c r="AF66" s="74"/>
      <c r="AG66" s="74"/>
      <c r="AH66" s="74"/>
      <c r="AI66" t="s">
        <v>161</v>
      </c>
    </row>
    <row r="67" spans="1:36" x14ac:dyDescent="0.2">
      <c r="A67" s="45">
        <v>7</v>
      </c>
      <c r="B67" s="45" t="s">
        <v>699</v>
      </c>
      <c r="C67" s="270" t="s">
        <v>691</v>
      </c>
      <c r="D67" s="283">
        <v>37724</v>
      </c>
      <c r="E67" s="283">
        <v>42551</v>
      </c>
      <c r="F67" s="283">
        <v>44673</v>
      </c>
      <c r="G67" s="283">
        <v>48278</v>
      </c>
      <c r="H67" s="283">
        <v>47453</v>
      </c>
      <c r="I67" s="283">
        <v>47726</v>
      </c>
      <c r="J67" s="283">
        <v>47946</v>
      </c>
      <c r="K67" s="283">
        <v>47796</v>
      </c>
      <c r="L67" s="283">
        <v>51521</v>
      </c>
      <c r="M67" s="283">
        <v>62631</v>
      </c>
      <c r="N67" s="283">
        <v>50335</v>
      </c>
      <c r="O67" s="222">
        <v>49813</v>
      </c>
      <c r="P67" s="222">
        <v>54202</v>
      </c>
      <c r="Q67" s="222">
        <v>51392</v>
      </c>
      <c r="R67" s="222">
        <v>55584</v>
      </c>
      <c r="S67" s="222">
        <v>55262</v>
      </c>
      <c r="T67" s="222">
        <v>55623</v>
      </c>
      <c r="U67" s="222">
        <v>53411</v>
      </c>
      <c r="V67" s="222">
        <v>54201</v>
      </c>
      <c r="W67" s="222">
        <v>49680</v>
      </c>
      <c r="X67" s="345">
        <v>51832</v>
      </c>
      <c r="Y67" s="276">
        <v>49628</v>
      </c>
      <c r="Z67" s="276">
        <v>52744</v>
      </c>
      <c r="AA67" s="276">
        <v>52203</v>
      </c>
      <c r="AB67" s="276">
        <v>51450</v>
      </c>
      <c r="AC67" s="276">
        <v>55585</v>
      </c>
      <c r="AD67" s="339">
        <v>57680</v>
      </c>
      <c r="AE67" s="721">
        <v>58974</v>
      </c>
      <c r="AF67" s="721">
        <v>53227</v>
      </c>
      <c r="AG67" s="430">
        <v>57268</v>
      </c>
      <c r="AH67" s="429">
        <v>42151</v>
      </c>
      <c r="AI67">
        <v>-26.4</v>
      </c>
    </row>
    <row r="68" spans="1:36" x14ac:dyDescent="0.2">
      <c r="A68" s="56"/>
      <c r="B68" s="56"/>
      <c r="C68" s="244" t="s">
        <v>602</v>
      </c>
      <c r="D68" s="278">
        <v>21</v>
      </c>
      <c r="E68" s="278">
        <v>27</v>
      </c>
      <c r="F68" s="278">
        <v>30</v>
      </c>
      <c r="G68" s="278">
        <v>33</v>
      </c>
      <c r="H68" s="278">
        <v>35</v>
      </c>
      <c r="I68" s="278">
        <v>33</v>
      </c>
      <c r="J68" s="278">
        <v>33</v>
      </c>
      <c r="K68" s="278">
        <v>33</v>
      </c>
      <c r="L68" s="278">
        <v>35</v>
      </c>
      <c r="M68" s="278">
        <v>44</v>
      </c>
      <c r="N68" s="278">
        <v>28</v>
      </c>
      <c r="O68" s="217">
        <v>47</v>
      </c>
      <c r="P68" s="217">
        <v>50</v>
      </c>
      <c r="Q68" s="217">
        <v>43</v>
      </c>
      <c r="R68" s="217">
        <v>45</v>
      </c>
      <c r="S68" s="217">
        <v>42</v>
      </c>
      <c r="T68" s="217">
        <v>34</v>
      </c>
      <c r="U68" s="217">
        <v>32</v>
      </c>
      <c r="V68" s="217">
        <v>33</v>
      </c>
      <c r="W68" s="217">
        <v>32</v>
      </c>
      <c r="X68" s="328">
        <v>33</v>
      </c>
      <c r="Y68" s="284">
        <v>30</v>
      </c>
      <c r="Z68" s="284">
        <v>39</v>
      </c>
      <c r="AA68" s="284">
        <v>46</v>
      </c>
      <c r="AB68" s="284">
        <v>50</v>
      </c>
      <c r="AC68" s="284">
        <v>62</v>
      </c>
      <c r="AD68" s="346">
        <v>61</v>
      </c>
      <c r="AE68" s="429">
        <v>80</v>
      </c>
      <c r="AF68" s="429">
        <v>69</v>
      </c>
      <c r="AG68" s="429">
        <v>72</v>
      </c>
      <c r="AH68" s="431">
        <v>55</v>
      </c>
      <c r="AI68">
        <v>-23.6</v>
      </c>
    </row>
    <row r="69" spans="1:36" x14ac:dyDescent="0.2">
      <c r="A69" s="56"/>
      <c r="B69" s="56"/>
      <c r="C69" s="161" t="s">
        <v>603</v>
      </c>
      <c r="D69" s="278">
        <v>9436</v>
      </c>
      <c r="E69" s="278">
        <v>10446</v>
      </c>
      <c r="F69" s="278">
        <v>10455</v>
      </c>
      <c r="G69" s="278">
        <v>12434</v>
      </c>
      <c r="H69" s="278">
        <v>12883</v>
      </c>
      <c r="I69" s="278">
        <v>12294</v>
      </c>
      <c r="J69" s="278">
        <v>11719</v>
      </c>
      <c r="K69" s="278">
        <v>11587</v>
      </c>
      <c r="L69" s="278">
        <v>12483</v>
      </c>
      <c r="M69" s="278">
        <v>15713</v>
      </c>
      <c r="N69" s="278">
        <v>13536</v>
      </c>
      <c r="O69" s="217">
        <v>13806</v>
      </c>
      <c r="P69" s="217">
        <v>15216</v>
      </c>
      <c r="Q69" s="217">
        <v>14759</v>
      </c>
      <c r="R69" s="217">
        <v>17002</v>
      </c>
      <c r="S69" s="217">
        <v>15881</v>
      </c>
      <c r="T69" s="217">
        <v>15713</v>
      </c>
      <c r="U69" s="217">
        <v>15067</v>
      </c>
      <c r="V69" s="217">
        <v>14665</v>
      </c>
      <c r="W69" s="217">
        <v>12384</v>
      </c>
      <c r="X69" s="328">
        <v>14699</v>
      </c>
      <c r="Y69" s="277">
        <v>14832</v>
      </c>
      <c r="Z69" s="277">
        <v>15164</v>
      </c>
      <c r="AA69" s="277">
        <v>15016</v>
      </c>
      <c r="AB69" s="277">
        <v>14833</v>
      </c>
      <c r="AC69" s="277">
        <v>16700</v>
      </c>
      <c r="AD69" s="340">
        <v>18306</v>
      </c>
      <c r="AE69" s="429">
        <v>18861</v>
      </c>
      <c r="AF69" s="429">
        <v>16506</v>
      </c>
      <c r="AG69" s="429">
        <v>18251</v>
      </c>
      <c r="AH69" s="429">
        <v>16435</v>
      </c>
      <c r="AI69">
        <v>-10</v>
      </c>
      <c r="AJ69" t="s">
        <v>693</v>
      </c>
    </row>
    <row r="70" spans="1:36" x14ac:dyDescent="0.2">
      <c r="A70" s="56"/>
      <c r="B70" s="56"/>
      <c r="C70" s="161" t="s">
        <v>604</v>
      </c>
      <c r="D70" s="278">
        <v>2841</v>
      </c>
      <c r="E70" s="278">
        <v>3482</v>
      </c>
      <c r="F70" s="278">
        <v>3768</v>
      </c>
      <c r="G70" s="278">
        <v>4069</v>
      </c>
      <c r="H70" s="278">
        <v>3867</v>
      </c>
      <c r="I70" s="278">
        <v>4063</v>
      </c>
      <c r="J70" s="278">
        <v>4232</v>
      </c>
      <c r="K70" s="278">
        <v>3957</v>
      </c>
      <c r="L70" s="278">
        <v>4024</v>
      </c>
      <c r="M70" s="278">
        <v>6337</v>
      </c>
      <c r="N70" s="278">
        <v>4110</v>
      </c>
      <c r="O70" s="217">
        <v>3631</v>
      </c>
      <c r="P70" s="217">
        <v>3961</v>
      </c>
      <c r="Q70" s="217">
        <v>3447</v>
      </c>
      <c r="R70" s="217">
        <v>2912</v>
      </c>
      <c r="S70" s="217">
        <v>3330</v>
      </c>
      <c r="T70" s="217">
        <v>3084</v>
      </c>
      <c r="U70" s="217">
        <v>3294</v>
      </c>
      <c r="V70" s="217">
        <v>3644</v>
      </c>
      <c r="W70" s="217">
        <v>4207</v>
      </c>
      <c r="X70" s="328">
        <v>4273</v>
      </c>
      <c r="Y70" s="277">
        <v>3994</v>
      </c>
      <c r="Z70" s="277">
        <v>5030</v>
      </c>
      <c r="AA70" s="277">
        <v>4902</v>
      </c>
      <c r="AB70" s="277">
        <v>5093</v>
      </c>
      <c r="AC70" s="277">
        <v>4937</v>
      </c>
      <c r="AD70" s="340">
        <v>4730</v>
      </c>
      <c r="AE70" s="429">
        <v>5063</v>
      </c>
      <c r="AF70" s="429">
        <v>4992</v>
      </c>
      <c r="AG70" s="429">
        <v>5899</v>
      </c>
      <c r="AH70" s="429">
        <v>3610</v>
      </c>
      <c r="AI70">
        <v>-38.799999999999997</v>
      </c>
    </row>
    <row r="71" spans="1:36" x14ac:dyDescent="0.2">
      <c r="A71" s="56"/>
      <c r="B71" s="56"/>
      <c r="C71" s="244" t="s">
        <v>605</v>
      </c>
      <c r="D71" s="278">
        <v>178</v>
      </c>
      <c r="E71" s="278">
        <v>210</v>
      </c>
      <c r="F71" s="278">
        <v>224</v>
      </c>
      <c r="G71" s="278">
        <v>231</v>
      </c>
      <c r="H71" s="278">
        <v>195</v>
      </c>
      <c r="I71" s="278">
        <v>212</v>
      </c>
      <c r="J71" s="278">
        <v>245</v>
      </c>
      <c r="K71" s="278">
        <v>257</v>
      </c>
      <c r="L71" s="278">
        <v>201</v>
      </c>
      <c r="M71" s="278">
        <v>303</v>
      </c>
      <c r="N71" s="278">
        <v>216</v>
      </c>
      <c r="O71" s="217">
        <v>73</v>
      </c>
      <c r="P71" s="217">
        <v>67</v>
      </c>
      <c r="Q71" s="217">
        <v>50</v>
      </c>
      <c r="R71" s="217">
        <v>59</v>
      </c>
      <c r="S71" s="217">
        <v>42</v>
      </c>
      <c r="T71" s="217">
        <v>65</v>
      </c>
      <c r="U71" s="217">
        <v>51</v>
      </c>
      <c r="V71" s="217">
        <v>58</v>
      </c>
      <c r="W71" s="217">
        <v>42</v>
      </c>
      <c r="X71" s="328">
        <v>81</v>
      </c>
      <c r="Y71" s="277">
        <v>70</v>
      </c>
      <c r="Z71" s="277">
        <v>74</v>
      </c>
      <c r="AA71" s="277">
        <v>79</v>
      </c>
      <c r="AB71" s="277">
        <v>67</v>
      </c>
      <c r="AC71" s="277">
        <v>39</v>
      </c>
      <c r="AD71" s="340">
        <v>66</v>
      </c>
      <c r="AE71" s="429">
        <v>80</v>
      </c>
      <c r="AF71" s="429">
        <v>53</v>
      </c>
      <c r="AG71" s="429">
        <v>29</v>
      </c>
      <c r="AH71" s="429">
        <v>18</v>
      </c>
      <c r="AI71">
        <v>-37.9</v>
      </c>
    </row>
    <row r="72" spans="1:36" x14ac:dyDescent="0.2">
      <c r="A72" s="56"/>
      <c r="B72" s="56"/>
      <c r="C72" s="161" t="s">
        <v>606</v>
      </c>
      <c r="D72" s="278">
        <v>14883</v>
      </c>
      <c r="E72" s="278">
        <v>16499</v>
      </c>
      <c r="F72" s="278">
        <v>17582</v>
      </c>
      <c r="G72" s="278">
        <v>18226</v>
      </c>
      <c r="H72" s="278">
        <v>17554</v>
      </c>
      <c r="I72" s="278">
        <v>18027</v>
      </c>
      <c r="J72" s="278">
        <v>18421</v>
      </c>
      <c r="K72" s="278">
        <v>18531</v>
      </c>
      <c r="L72" s="278">
        <v>20183</v>
      </c>
      <c r="M72" s="278">
        <v>22628</v>
      </c>
      <c r="N72" s="278">
        <v>18454</v>
      </c>
      <c r="O72" s="217">
        <v>18251</v>
      </c>
      <c r="P72" s="217">
        <v>19866</v>
      </c>
      <c r="Q72" s="217">
        <v>18909</v>
      </c>
      <c r="R72" s="217">
        <v>20540</v>
      </c>
      <c r="S72" s="217">
        <v>20980</v>
      </c>
      <c r="T72" s="217">
        <v>21089</v>
      </c>
      <c r="U72" s="217">
        <v>20099</v>
      </c>
      <c r="V72" s="217">
        <v>20687</v>
      </c>
      <c r="W72" s="217">
        <v>18605</v>
      </c>
      <c r="X72" s="328">
        <v>18159</v>
      </c>
      <c r="Y72" s="277">
        <v>17242</v>
      </c>
      <c r="Z72" s="277">
        <v>18375</v>
      </c>
      <c r="AA72" s="277">
        <v>17960</v>
      </c>
      <c r="AB72" s="277">
        <v>18282</v>
      </c>
      <c r="AC72" s="277">
        <v>19299</v>
      </c>
      <c r="AD72" s="340">
        <v>19631</v>
      </c>
      <c r="AE72" s="429">
        <v>20413</v>
      </c>
      <c r="AF72" s="429">
        <v>18492</v>
      </c>
      <c r="AG72" s="429">
        <v>18839</v>
      </c>
      <c r="AH72" s="429">
        <v>12132</v>
      </c>
      <c r="AI72">
        <v>-35.6</v>
      </c>
    </row>
    <row r="73" spans="1:36" x14ac:dyDescent="0.2">
      <c r="A73" s="56"/>
      <c r="B73" s="56"/>
      <c r="C73" s="244" t="s">
        <v>607</v>
      </c>
      <c r="D73" s="278">
        <v>4998</v>
      </c>
      <c r="E73" s="278">
        <v>5827</v>
      </c>
      <c r="F73" s="278">
        <v>6285</v>
      </c>
      <c r="G73" s="278">
        <v>6442</v>
      </c>
      <c r="H73" s="278">
        <v>6170</v>
      </c>
      <c r="I73" s="278">
        <v>6347</v>
      </c>
      <c r="J73" s="278">
        <v>6546</v>
      </c>
      <c r="K73" s="278">
        <v>6714</v>
      </c>
      <c r="L73" s="278">
        <v>7362</v>
      </c>
      <c r="M73" s="278">
        <v>8831</v>
      </c>
      <c r="N73" s="278">
        <v>6941</v>
      </c>
      <c r="O73" s="217">
        <v>6984</v>
      </c>
      <c r="P73" s="217">
        <v>7466</v>
      </c>
      <c r="Q73" s="217">
        <v>6966</v>
      </c>
      <c r="R73" s="217">
        <v>7247</v>
      </c>
      <c r="S73" s="217">
        <v>7218</v>
      </c>
      <c r="T73" s="217">
        <v>7280</v>
      </c>
      <c r="U73" s="217">
        <v>6826</v>
      </c>
      <c r="V73" s="217">
        <v>6954</v>
      </c>
      <c r="W73" s="217">
        <v>6899</v>
      </c>
      <c r="X73" s="328">
        <v>6803</v>
      </c>
      <c r="Y73" s="277">
        <v>6479</v>
      </c>
      <c r="Z73" s="277">
        <v>6881</v>
      </c>
      <c r="AA73" s="277">
        <v>7127</v>
      </c>
      <c r="AB73" s="277">
        <v>6710</v>
      </c>
      <c r="AC73" s="277">
        <v>7470</v>
      </c>
      <c r="AD73" s="340">
        <v>7426</v>
      </c>
      <c r="AE73" s="429">
        <v>7118</v>
      </c>
      <c r="AF73" s="429">
        <v>6850</v>
      </c>
      <c r="AG73" s="429">
        <v>7297</v>
      </c>
      <c r="AH73" s="429">
        <v>4789</v>
      </c>
      <c r="AI73">
        <v>-34.4</v>
      </c>
    </row>
    <row r="74" spans="1:36" x14ac:dyDescent="0.2">
      <c r="A74" s="78"/>
      <c r="B74" s="78"/>
      <c r="C74" s="245" t="s">
        <v>608</v>
      </c>
      <c r="D74" s="279">
        <v>5367</v>
      </c>
      <c r="E74" s="279">
        <v>6060</v>
      </c>
      <c r="F74" s="279">
        <v>6329</v>
      </c>
      <c r="G74" s="279">
        <v>6843</v>
      </c>
      <c r="H74" s="279">
        <v>6749</v>
      </c>
      <c r="I74" s="279">
        <v>6750</v>
      </c>
      <c r="J74" s="279">
        <v>6750</v>
      </c>
      <c r="K74" s="279">
        <v>6717</v>
      </c>
      <c r="L74" s="279">
        <v>7233</v>
      </c>
      <c r="M74" s="279">
        <v>8775</v>
      </c>
      <c r="N74" s="279">
        <v>7050</v>
      </c>
      <c r="O74" s="218">
        <v>7021</v>
      </c>
      <c r="P74" s="218">
        <v>7576</v>
      </c>
      <c r="Q74" s="218">
        <v>7218</v>
      </c>
      <c r="R74" s="218">
        <v>7779</v>
      </c>
      <c r="S74" s="218">
        <v>7769</v>
      </c>
      <c r="T74" s="218">
        <v>8358</v>
      </c>
      <c r="U74" s="218">
        <v>8042</v>
      </c>
      <c r="V74" s="218">
        <v>8160</v>
      </c>
      <c r="W74" s="218">
        <v>7511</v>
      </c>
      <c r="X74" s="341">
        <v>7784</v>
      </c>
      <c r="Y74" s="280">
        <v>6981</v>
      </c>
      <c r="Z74" s="280">
        <v>7181</v>
      </c>
      <c r="AA74" s="280">
        <v>7073</v>
      </c>
      <c r="AB74" s="280">
        <v>6415</v>
      </c>
      <c r="AC74" s="280">
        <v>7078</v>
      </c>
      <c r="AD74" s="342">
        <v>7460</v>
      </c>
      <c r="AE74" s="429">
        <v>7359</v>
      </c>
      <c r="AF74" s="429">
        <v>6265</v>
      </c>
      <c r="AG74" s="429">
        <v>6881</v>
      </c>
      <c r="AH74" s="429">
        <v>5112</v>
      </c>
      <c r="AI74">
        <v>-25.7</v>
      </c>
    </row>
    <row r="75" spans="1:36" x14ac:dyDescent="0.2"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19"/>
      <c r="P75" s="219"/>
      <c r="Q75" s="219"/>
      <c r="R75" s="219"/>
      <c r="S75" s="219"/>
      <c r="T75" s="219"/>
      <c r="U75" s="219"/>
      <c r="V75" s="219"/>
      <c r="W75" s="219"/>
      <c r="X75" s="328"/>
      <c r="Y75" s="277"/>
      <c r="Z75" s="277"/>
      <c r="AA75" s="277"/>
      <c r="AB75" s="277"/>
      <c r="AC75" s="277"/>
      <c r="AD75" s="277"/>
      <c r="AE75" s="74"/>
      <c r="AF75" s="74"/>
      <c r="AG75" s="74"/>
      <c r="AH75" s="74"/>
      <c r="AI75" t="s">
        <v>161</v>
      </c>
    </row>
    <row r="76" spans="1:36" x14ac:dyDescent="0.2">
      <c r="A76" s="45">
        <v>8</v>
      </c>
      <c r="B76" s="45" t="s">
        <v>700</v>
      </c>
      <c r="C76" s="270" t="s">
        <v>691</v>
      </c>
      <c r="D76" s="283">
        <v>116756</v>
      </c>
      <c r="E76" s="283">
        <v>126006</v>
      </c>
      <c r="F76" s="283">
        <v>127771</v>
      </c>
      <c r="G76" s="283">
        <v>128367</v>
      </c>
      <c r="H76" s="283">
        <v>170600</v>
      </c>
      <c r="I76" s="283">
        <v>145747</v>
      </c>
      <c r="J76" s="283">
        <v>135118</v>
      </c>
      <c r="K76" s="283">
        <v>124859</v>
      </c>
      <c r="L76" s="283">
        <v>119990</v>
      </c>
      <c r="M76" s="283">
        <v>118040</v>
      </c>
      <c r="N76" s="283">
        <v>122620</v>
      </c>
      <c r="O76" s="222">
        <v>117165</v>
      </c>
      <c r="P76" s="222">
        <v>115425</v>
      </c>
      <c r="Q76" s="222">
        <v>108775</v>
      </c>
      <c r="R76" s="222">
        <v>107832</v>
      </c>
      <c r="S76" s="222">
        <v>107036</v>
      </c>
      <c r="T76" s="222">
        <v>104027</v>
      </c>
      <c r="U76" s="222">
        <v>101818</v>
      </c>
      <c r="V76" s="222">
        <v>97464</v>
      </c>
      <c r="W76" s="222">
        <v>92816</v>
      </c>
      <c r="X76" s="345">
        <v>90434</v>
      </c>
      <c r="Y76" s="276">
        <v>86641</v>
      </c>
      <c r="Z76" s="276">
        <v>100097</v>
      </c>
      <c r="AA76" s="276">
        <v>104923</v>
      </c>
      <c r="AB76" s="276">
        <v>107375</v>
      </c>
      <c r="AC76" s="276">
        <v>106074</v>
      </c>
      <c r="AD76" s="339">
        <v>110075</v>
      </c>
      <c r="AE76" s="721">
        <v>111989</v>
      </c>
      <c r="AF76" s="721">
        <v>105099</v>
      </c>
      <c r="AG76" s="429">
        <v>111108</v>
      </c>
      <c r="AH76" s="430">
        <v>77476</v>
      </c>
      <c r="AI76">
        <v>-30.3</v>
      </c>
    </row>
    <row r="77" spans="1:36" x14ac:dyDescent="0.2">
      <c r="A77" s="56"/>
      <c r="B77" s="56"/>
      <c r="C77" s="244" t="s">
        <v>602</v>
      </c>
      <c r="D77" s="278">
        <v>78</v>
      </c>
      <c r="E77" s="278">
        <v>94</v>
      </c>
      <c r="F77" s="278">
        <v>99</v>
      </c>
      <c r="G77" s="278">
        <v>101</v>
      </c>
      <c r="H77" s="278">
        <v>135</v>
      </c>
      <c r="I77" s="278">
        <v>113</v>
      </c>
      <c r="J77" s="278">
        <v>104</v>
      </c>
      <c r="K77" s="278">
        <v>96</v>
      </c>
      <c r="L77" s="278">
        <v>91</v>
      </c>
      <c r="M77" s="278">
        <v>86</v>
      </c>
      <c r="N77" s="278">
        <v>74</v>
      </c>
      <c r="O77" s="217">
        <v>125</v>
      </c>
      <c r="P77" s="217">
        <v>121</v>
      </c>
      <c r="Q77" s="217">
        <v>109</v>
      </c>
      <c r="R77" s="217">
        <v>102</v>
      </c>
      <c r="S77" s="217">
        <v>95</v>
      </c>
      <c r="T77" s="217">
        <v>74</v>
      </c>
      <c r="U77" s="217">
        <v>71</v>
      </c>
      <c r="V77" s="217">
        <v>67</v>
      </c>
      <c r="W77" s="217">
        <v>65</v>
      </c>
      <c r="X77" s="328">
        <v>64</v>
      </c>
      <c r="Y77" s="277">
        <v>58</v>
      </c>
      <c r="Z77" s="277">
        <v>80</v>
      </c>
      <c r="AA77" s="277">
        <v>99</v>
      </c>
      <c r="AB77" s="277">
        <v>115</v>
      </c>
      <c r="AC77" s="277">
        <v>129</v>
      </c>
      <c r="AD77" s="340">
        <v>128</v>
      </c>
      <c r="AE77" s="429">
        <v>168</v>
      </c>
      <c r="AF77" s="429">
        <v>151</v>
      </c>
      <c r="AG77" s="431">
        <v>159</v>
      </c>
      <c r="AH77" s="429">
        <v>120</v>
      </c>
      <c r="AI77">
        <v>-24.5</v>
      </c>
    </row>
    <row r="78" spans="1:36" x14ac:dyDescent="0.2">
      <c r="A78" s="56"/>
      <c r="B78" s="56"/>
      <c r="C78" s="161" t="s">
        <v>603</v>
      </c>
      <c r="D78" s="278">
        <v>21704</v>
      </c>
      <c r="E78" s="278">
        <v>23317</v>
      </c>
      <c r="F78" s="278">
        <v>22797</v>
      </c>
      <c r="G78" s="278">
        <v>25554</v>
      </c>
      <c r="H78" s="278">
        <v>35662</v>
      </c>
      <c r="I78" s="278">
        <v>30687</v>
      </c>
      <c r="J78" s="278">
        <v>26954</v>
      </c>
      <c r="K78" s="278">
        <v>24428</v>
      </c>
      <c r="L78" s="278">
        <v>23516</v>
      </c>
      <c r="M78" s="278">
        <v>24280</v>
      </c>
      <c r="N78" s="278">
        <v>26634</v>
      </c>
      <c r="O78" s="217">
        <v>25413</v>
      </c>
      <c r="P78" s="217">
        <v>25600</v>
      </c>
      <c r="Q78" s="217">
        <v>24499</v>
      </c>
      <c r="R78" s="217">
        <v>24890</v>
      </c>
      <c r="S78" s="217">
        <v>23544</v>
      </c>
      <c r="T78" s="217">
        <v>22995</v>
      </c>
      <c r="U78" s="217">
        <v>22709</v>
      </c>
      <c r="V78" s="217">
        <v>20823</v>
      </c>
      <c r="W78" s="217">
        <v>17818</v>
      </c>
      <c r="X78" s="328">
        <v>19714</v>
      </c>
      <c r="Y78" s="277">
        <v>20154</v>
      </c>
      <c r="Z78" s="277">
        <v>23877</v>
      </c>
      <c r="AA78" s="277">
        <v>25087</v>
      </c>
      <c r="AB78" s="277">
        <v>25196</v>
      </c>
      <c r="AC78" s="277">
        <v>26732</v>
      </c>
      <c r="AD78" s="340">
        <v>29661</v>
      </c>
      <c r="AE78" s="429">
        <v>30187</v>
      </c>
      <c r="AF78" s="429">
        <v>27358</v>
      </c>
      <c r="AG78" s="429">
        <v>29068</v>
      </c>
      <c r="AH78" s="429">
        <v>26580</v>
      </c>
      <c r="AI78">
        <v>-8.6</v>
      </c>
      <c r="AJ78" t="s">
        <v>693</v>
      </c>
    </row>
    <row r="79" spans="1:36" x14ac:dyDescent="0.2">
      <c r="A79" s="56"/>
      <c r="B79" s="56"/>
      <c r="C79" s="161" t="s">
        <v>604</v>
      </c>
      <c r="D79" s="278">
        <v>22469</v>
      </c>
      <c r="E79" s="278">
        <v>24896</v>
      </c>
      <c r="F79" s="278">
        <v>25059</v>
      </c>
      <c r="G79" s="278">
        <v>24705</v>
      </c>
      <c r="H79" s="278">
        <v>30766</v>
      </c>
      <c r="I79" s="278">
        <v>25391</v>
      </c>
      <c r="J79" s="278">
        <v>24399</v>
      </c>
      <c r="K79" s="278">
        <v>22232</v>
      </c>
      <c r="L79" s="278">
        <v>20214</v>
      </c>
      <c r="M79" s="278">
        <v>20156</v>
      </c>
      <c r="N79" s="278">
        <v>20500</v>
      </c>
      <c r="O79" s="217">
        <v>20392</v>
      </c>
      <c r="P79" s="217">
        <v>20030</v>
      </c>
      <c r="Q79" s="217">
        <v>20335</v>
      </c>
      <c r="R79" s="217">
        <v>19083</v>
      </c>
      <c r="S79" s="217">
        <v>19341</v>
      </c>
      <c r="T79" s="217">
        <v>16793</v>
      </c>
      <c r="U79" s="217">
        <v>16397</v>
      </c>
      <c r="V79" s="217">
        <v>16303</v>
      </c>
      <c r="W79" s="217">
        <v>18448</v>
      </c>
      <c r="X79" s="328">
        <v>17722</v>
      </c>
      <c r="Y79" s="277">
        <v>16571</v>
      </c>
      <c r="Z79" s="277">
        <v>17629</v>
      </c>
      <c r="AA79" s="277">
        <v>18279</v>
      </c>
      <c r="AB79" s="277">
        <v>20758</v>
      </c>
      <c r="AC79" s="277">
        <v>17413</v>
      </c>
      <c r="AD79" s="340">
        <v>16540</v>
      </c>
      <c r="AE79" s="429">
        <v>18015</v>
      </c>
      <c r="AF79" s="429">
        <v>18446</v>
      </c>
      <c r="AG79" s="429">
        <v>21112</v>
      </c>
      <c r="AH79" s="429">
        <v>11063</v>
      </c>
      <c r="AI79">
        <v>-47.6</v>
      </c>
    </row>
    <row r="80" spans="1:36" x14ac:dyDescent="0.2">
      <c r="A80" s="56"/>
      <c r="B80" s="56"/>
      <c r="C80" s="244" t="s">
        <v>605</v>
      </c>
      <c r="D80" s="278">
        <v>1404</v>
      </c>
      <c r="E80" s="278">
        <v>1502</v>
      </c>
      <c r="F80" s="278">
        <v>1487</v>
      </c>
      <c r="G80" s="278">
        <v>1401</v>
      </c>
      <c r="H80" s="278">
        <v>1550</v>
      </c>
      <c r="I80" s="278">
        <v>1324</v>
      </c>
      <c r="J80" s="278">
        <v>1414</v>
      </c>
      <c r="K80" s="278">
        <v>1444</v>
      </c>
      <c r="L80" s="278">
        <v>1009</v>
      </c>
      <c r="M80" s="278">
        <v>965</v>
      </c>
      <c r="N80" s="278">
        <v>1076</v>
      </c>
      <c r="O80" s="217">
        <v>409</v>
      </c>
      <c r="P80" s="217">
        <v>341</v>
      </c>
      <c r="Q80" s="217">
        <v>294</v>
      </c>
      <c r="R80" s="217">
        <v>389</v>
      </c>
      <c r="S80" s="217">
        <v>245</v>
      </c>
      <c r="T80" s="217">
        <v>353</v>
      </c>
      <c r="U80" s="217">
        <v>253</v>
      </c>
      <c r="V80" s="217">
        <v>260</v>
      </c>
      <c r="W80" s="217">
        <v>184</v>
      </c>
      <c r="X80" s="328">
        <v>337</v>
      </c>
      <c r="Y80" s="277">
        <v>290</v>
      </c>
      <c r="Z80" s="277">
        <v>259</v>
      </c>
      <c r="AA80" s="277">
        <v>294</v>
      </c>
      <c r="AB80" s="277">
        <v>275</v>
      </c>
      <c r="AC80" s="277">
        <v>138</v>
      </c>
      <c r="AD80" s="340">
        <v>230</v>
      </c>
      <c r="AE80" s="429">
        <v>284</v>
      </c>
      <c r="AF80" s="429">
        <v>198</v>
      </c>
      <c r="AG80" s="429">
        <v>103</v>
      </c>
      <c r="AH80" s="429">
        <v>54</v>
      </c>
      <c r="AI80">
        <v>-47.6</v>
      </c>
    </row>
    <row r="81" spans="1:36" x14ac:dyDescent="0.2">
      <c r="A81" s="56"/>
      <c r="B81" s="56"/>
      <c r="C81" s="161" t="s">
        <v>606</v>
      </c>
      <c r="D81" s="278">
        <v>39727</v>
      </c>
      <c r="E81" s="278">
        <v>41789</v>
      </c>
      <c r="F81" s="278">
        <v>43151</v>
      </c>
      <c r="G81" s="278">
        <v>42145</v>
      </c>
      <c r="H81" s="278">
        <v>57103</v>
      </c>
      <c r="I81" s="278">
        <v>49194</v>
      </c>
      <c r="J81" s="278">
        <v>45777</v>
      </c>
      <c r="K81" s="278">
        <v>42561</v>
      </c>
      <c r="L81" s="278">
        <v>42100</v>
      </c>
      <c r="M81" s="278">
        <v>40155</v>
      </c>
      <c r="N81" s="278">
        <v>40571</v>
      </c>
      <c r="O81" s="217">
        <v>38093</v>
      </c>
      <c r="P81" s="217">
        <v>37517</v>
      </c>
      <c r="Q81" s="217">
        <v>33730</v>
      </c>
      <c r="R81" s="217">
        <v>34379</v>
      </c>
      <c r="S81" s="217">
        <v>34978</v>
      </c>
      <c r="T81" s="217">
        <v>34693</v>
      </c>
      <c r="U81" s="217">
        <v>34133</v>
      </c>
      <c r="V81" s="217">
        <v>32983</v>
      </c>
      <c r="W81" s="217">
        <v>29847</v>
      </c>
      <c r="X81" s="328">
        <v>27412</v>
      </c>
      <c r="Y81" s="277">
        <v>26298</v>
      </c>
      <c r="Z81" s="277">
        <v>31824</v>
      </c>
      <c r="AA81" s="277">
        <v>32903</v>
      </c>
      <c r="AB81" s="277">
        <v>33873</v>
      </c>
      <c r="AC81" s="277">
        <v>33975</v>
      </c>
      <c r="AD81" s="340">
        <v>35052</v>
      </c>
      <c r="AE81" s="429">
        <v>35807</v>
      </c>
      <c r="AF81" s="429">
        <v>33144</v>
      </c>
      <c r="AG81" s="429">
        <v>33104</v>
      </c>
      <c r="AH81" s="429">
        <v>21084</v>
      </c>
      <c r="AI81">
        <v>-36.299999999999997</v>
      </c>
    </row>
    <row r="82" spans="1:36" x14ac:dyDescent="0.2">
      <c r="A82" s="56"/>
      <c r="B82" s="56"/>
      <c r="C82" s="244" t="s">
        <v>607</v>
      </c>
      <c r="D82" s="278">
        <v>14766</v>
      </c>
      <c r="E82" s="278">
        <v>16466</v>
      </c>
      <c r="F82" s="278">
        <v>17079</v>
      </c>
      <c r="G82" s="278">
        <v>16267</v>
      </c>
      <c r="H82" s="278">
        <v>21123</v>
      </c>
      <c r="I82" s="278">
        <v>18427</v>
      </c>
      <c r="J82" s="278">
        <v>17450</v>
      </c>
      <c r="K82" s="278">
        <v>16552</v>
      </c>
      <c r="L82" s="278">
        <v>16216</v>
      </c>
      <c r="M82" s="278">
        <v>15860</v>
      </c>
      <c r="N82" s="278">
        <v>16592</v>
      </c>
      <c r="O82" s="217">
        <v>16222</v>
      </c>
      <c r="P82" s="217">
        <v>15685</v>
      </c>
      <c r="Q82" s="217">
        <v>14532</v>
      </c>
      <c r="R82" s="217">
        <v>13900</v>
      </c>
      <c r="S82" s="217">
        <v>13787</v>
      </c>
      <c r="T82" s="217">
        <v>13489</v>
      </c>
      <c r="U82" s="217">
        <v>12925</v>
      </c>
      <c r="V82" s="217">
        <v>12356</v>
      </c>
      <c r="W82" s="217">
        <v>12422</v>
      </c>
      <c r="X82" s="328">
        <v>11605</v>
      </c>
      <c r="Y82" s="277">
        <v>11083</v>
      </c>
      <c r="Z82" s="277">
        <v>12801</v>
      </c>
      <c r="AA82" s="277">
        <v>14046</v>
      </c>
      <c r="AB82" s="277">
        <v>13771</v>
      </c>
      <c r="AC82" s="277">
        <v>14181</v>
      </c>
      <c r="AD82" s="340">
        <v>14229</v>
      </c>
      <c r="AE82" s="429">
        <v>13556</v>
      </c>
      <c r="AF82" s="429">
        <v>13433</v>
      </c>
      <c r="AG82" s="429">
        <v>14214</v>
      </c>
      <c r="AH82" s="429">
        <v>9182</v>
      </c>
      <c r="AI82">
        <v>-35.4</v>
      </c>
    </row>
    <row r="83" spans="1:36" x14ac:dyDescent="0.2">
      <c r="A83" s="78"/>
      <c r="B83" s="78"/>
      <c r="C83" s="245" t="s">
        <v>608</v>
      </c>
      <c r="D83" s="279">
        <v>16608</v>
      </c>
      <c r="E83" s="279">
        <v>17942</v>
      </c>
      <c r="F83" s="279">
        <v>18099</v>
      </c>
      <c r="G83" s="279">
        <v>18194</v>
      </c>
      <c r="H83" s="279">
        <v>24261</v>
      </c>
      <c r="I83" s="279">
        <v>20611</v>
      </c>
      <c r="J83" s="279">
        <v>19020</v>
      </c>
      <c r="K83" s="279">
        <v>17546</v>
      </c>
      <c r="L83" s="279">
        <v>16844</v>
      </c>
      <c r="M83" s="279">
        <v>16538</v>
      </c>
      <c r="N83" s="279">
        <v>17173</v>
      </c>
      <c r="O83" s="218">
        <v>16511</v>
      </c>
      <c r="P83" s="218">
        <v>16131</v>
      </c>
      <c r="Q83" s="218">
        <v>15276</v>
      </c>
      <c r="R83" s="218">
        <v>15089</v>
      </c>
      <c r="S83" s="218">
        <v>15046</v>
      </c>
      <c r="T83" s="218">
        <v>15630</v>
      </c>
      <c r="U83" s="218">
        <v>15330</v>
      </c>
      <c r="V83" s="218">
        <v>14672</v>
      </c>
      <c r="W83" s="218">
        <v>14032</v>
      </c>
      <c r="X83" s="341">
        <v>13580</v>
      </c>
      <c r="Y83" s="280">
        <v>12187</v>
      </c>
      <c r="Z83" s="280">
        <v>13627</v>
      </c>
      <c r="AA83" s="280">
        <v>14215</v>
      </c>
      <c r="AB83" s="280">
        <v>13387</v>
      </c>
      <c r="AC83" s="280">
        <v>13506</v>
      </c>
      <c r="AD83" s="342">
        <v>14235</v>
      </c>
      <c r="AE83" s="429">
        <v>13972</v>
      </c>
      <c r="AF83" s="429">
        <v>12369</v>
      </c>
      <c r="AG83" s="429">
        <v>13348</v>
      </c>
      <c r="AH83" s="429">
        <v>9393</v>
      </c>
      <c r="AI83">
        <v>-29.6</v>
      </c>
    </row>
    <row r="84" spans="1:36" x14ac:dyDescent="0.2"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19"/>
      <c r="P84" s="219"/>
      <c r="Q84" s="219"/>
      <c r="R84" s="219"/>
      <c r="S84" s="219"/>
      <c r="T84" s="219"/>
      <c r="U84" s="219"/>
      <c r="V84" s="219"/>
      <c r="W84" s="219"/>
      <c r="X84" s="328"/>
      <c r="Y84" s="277"/>
      <c r="Z84" s="277"/>
      <c r="AA84" s="277"/>
      <c r="AB84" s="277"/>
      <c r="AC84" s="277"/>
      <c r="AD84" s="277"/>
      <c r="AE84" s="74"/>
      <c r="AF84" s="74"/>
      <c r="AG84" s="74"/>
      <c r="AH84" s="74"/>
      <c r="AI84" t="s">
        <v>161</v>
      </c>
    </row>
    <row r="85" spans="1:36" x14ac:dyDescent="0.2">
      <c r="A85" s="45">
        <v>9</v>
      </c>
      <c r="B85" s="45" t="s">
        <v>701</v>
      </c>
      <c r="C85" s="270" t="s">
        <v>691</v>
      </c>
      <c r="D85" s="283">
        <v>19281</v>
      </c>
      <c r="E85" s="283">
        <v>22476</v>
      </c>
      <c r="F85" s="283">
        <v>22372</v>
      </c>
      <c r="G85" s="283">
        <v>21465</v>
      </c>
      <c r="H85" s="283">
        <v>23101</v>
      </c>
      <c r="I85" s="283">
        <v>24534</v>
      </c>
      <c r="J85" s="283">
        <v>24276</v>
      </c>
      <c r="K85" s="283">
        <v>26947</v>
      </c>
      <c r="L85" s="283">
        <v>26526</v>
      </c>
      <c r="M85" s="283">
        <v>26176</v>
      </c>
      <c r="N85" s="283">
        <v>27265</v>
      </c>
      <c r="O85" s="222">
        <v>27671</v>
      </c>
      <c r="P85" s="222">
        <v>31280</v>
      </c>
      <c r="Q85" s="222">
        <v>29417</v>
      </c>
      <c r="R85" s="222">
        <v>31178</v>
      </c>
      <c r="S85" s="222">
        <v>30820</v>
      </c>
      <c r="T85" s="222">
        <v>30802</v>
      </c>
      <c r="U85" s="222">
        <v>30377</v>
      </c>
      <c r="V85" s="222">
        <v>29105</v>
      </c>
      <c r="W85" s="222">
        <v>26218</v>
      </c>
      <c r="X85" s="345">
        <v>33070</v>
      </c>
      <c r="Y85" s="276">
        <v>32500</v>
      </c>
      <c r="Z85" s="276">
        <v>34157</v>
      </c>
      <c r="AA85" s="276">
        <v>32152</v>
      </c>
      <c r="AB85" s="276">
        <v>30791</v>
      </c>
      <c r="AC85" s="276">
        <v>33733</v>
      </c>
      <c r="AD85" s="339">
        <v>36804</v>
      </c>
      <c r="AE85" s="721">
        <v>38724</v>
      </c>
      <c r="AF85" s="721">
        <v>36866</v>
      </c>
      <c r="AG85" s="430">
        <v>42449</v>
      </c>
      <c r="AH85" s="430">
        <v>35600</v>
      </c>
      <c r="AI85">
        <v>-16.100000000000001</v>
      </c>
    </row>
    <row r="86" spans="1:36" x14ac:dyDescent="0.2">
      <c r="A86" s="56"/>
      <c r="B86" s="56"/>
      <c r="C86" s="244" t="s">
        <v>602</v>
      </c>
      <c r="D86" s="278">
        <v>13</v>
      </c>
      <c r="E86" s="278">
        <v>17</v>
      </c>
      <c r="F86" s="278">
        <v>17</v>
      </c>
      <c r="G86" s="278">
        <v>18</v>
      </c>
      <c r="H86" s="278">
        <v>20</v>
      </c>
      <c r="I86" s="278">
        <v>20</v>
      </c>
      <c r="J86" s="278">
        <v>19</v>
      </c>
      <c r="K86" s="278">
        <v>21</v>
      </c>
      <c r="L86" s="278">
        <v>21</v>
      </c>
      <c r="M86" s="278">
        <v>20</v>
      </c>
      <c r="N86" s="278">
        <v>15</v>
      </c>
      <c r="O86" s="217">
        <v>26</v>
      </c>
      <c r="P86" s="217">
        <v>29</v>
      </c>
      <c r="Q86" s="217">
        <v>25</v>
      </c>
      <c r="R86" s="217">
        <v>26</v>
      </c>
      <c r="S86" s="217">
        <v>23</v>
      </c>
      <c r="T86" s="217">
        <v>19</v>
      </c>
      <c r="U86" s="217">
        <v>18</v>
      </c>
      <c r="V86" s="217">
        <v>17</v>
      </c>
      <c r="W86" s="217">
        <v>17</v>
      </c>
      <c r="X86" s="328">
        <v>21</v>
      </c>
      <c r="Y86" s="277">
        <v>20</v>
      </c>
      <c r="Z86" s="277">
        <v>26</v>
      </c>
      <c r="AA86" s="277">
        <v>28</v>
      </c>
      <c r="AB86" s="277">
        <v>29</v>
      </c>
      <c r="AC86" s="277">
        <v>37</v>
      </c>
      <c r="AD86" s="340">
        <v>38</v>
      </c>
      <c r="AE86" s="431">
        <v>51</v>
      </c>
      <c r="AF86" s="431">
        <v>46</v>
      </c>
      <c r="AG86" s="429">
        <v>51</v>
      </c>
      <c r="AH86" s="429">
        <v>40</v>
      </c>
      <c r="AI86">
        <v>-21.6</v>
      </c>
    </row>
    <row r="87" spans="1:36" x14ac:dyDescent="0.2">
      <c r="A87" s="56"/>
      <c r="B87" s="56"/>
      <c r="C87" s="161" t="s">
        <v>603</v>
      </c>
      <c r="D87" s="278">
        <v>5275</v>
      </c>
      <c r="E87" s="278">
        <v>5831</v>
      </c>
      <c r="F87" s="278">
        <v>5577</v>
      </c>
      <c r="G87" s="278">
        <v>5929</v>
      </c>
      <c r="H87" s="278">
        <v>6496</v>
      </c>
      <c r="I87" s="278">
        <v>6604</v>
      </c>
      <c r="J87" s="278">
        <v>6357</v>
      </c>
      <c r="K87" s="278">
        <v>7032</v>
      </c>
      <c r="L87" s="278">
        <v>6904</v>
      </c>
      <c r="M87" s="278">
        <v>7363</v>
      </c>
      <c r="N87" s="278">
        <v>8305</v>
      </c>
      <c r="O87" s="217">
        <v>8924</v>
      </c>
      <c r="P87" s="217">
        <v>10190</v>
      </c>
      <c r="Q87" s="217">
        <v>9611</v>
      </c>
      <c r="R87" s="217">
        <v>10654</v>
      </c>
      <c r="S87" s="217">
        <v>9968</v>
      </c>
      <c r="T87" s="217">
        <v>9665</v>
      </c>
      <c r="U87" s="217">
        <v>9547</v>
      </c>
      <c r="V87" s="217">
        <v>8956</v>
      </c>
      <c r="W87" s="217">
        <v>7660</v>
      </c>
      <c r="X87" s="328">
        <v>10755</v>
      </c>
      <c r="Y87" s="277">
        <v>11091</v>
      </c>
      <c r="Z87" s="277">
        <v>11416</v>
      </c>
      <c r="AA87" s="277">
        <v>10752</v>
      </c>
      <c r="AB87" s="277">
        <v>10381</v>
      </c>
      <c r="AC87" s="277">
        <v>11876</v>
      </c>
      <c r="AD87" s="340">
        <v>13539</v>
      </c>
      <c r="AE87" s="429">
        <v>14337</v>
      </c>
      <c r="AF87" s="429">
        <v>13348</v>
      </c>
      <c r="AG87" s="429">
        <v>16147</v>
      </c>
      <c r="AH87" s="429">
        <v>16134</v>
      </c>
      <c r="AI87">
        <v>-0.1</v>
      </c>
      <c r="AJ87" t="s">
        <v>693</v>
      </c>
    </row>
    <row r="88" spans="1:36" x14ac:dyDescent="0.2">
      <c r="A88" s="56"/>
      <c r="B88" s="56"/>
      <c r="C88" s="161" t="s">
        <v>604</v>
      </c>
      <c r="D88" s="278">
        <v>1131</v>
      </c>
      <c r="E88" s="278">
        <v>1404</v>
      </c>
      <c r="F88" s="278">
        <v>1354</v>
      </c>
      <c r="G88" s="278">
        <v>1253</v>
      </c>
      <c r="H88" s="278">
        <v>1458</v>
      </c>
      <c r="I88" s="278">
        <v>1484</v>
      </c>
      <c r="J88" s="278">
        <v>1331</v>
      </c>
      <c r="K88" s="278">
        <v>1296</v>
      </c>
      <c r="L88" s="278">
        <v>1121</v>
      </c>
      <c r="M88" s="278">
        <v>965</v>
      </c>
      <c r="N88" s="278">
        <v>1121</v>
      </c>
      <c r="O88" s="217">
        <v>927</v>
      </c>
      <c r="P88" s="217">
        <v>969</v>
      </c>
      <c r="Q88" s="217">
        <v>844</v>
      </c>
      <c r="R88" s="217">
        <v>831</v>
      </c>
      <c r="S88" s="217">
        <v>915</v>
      </c>
      <c r="T88" s="217">
        <v>834</v>
      </c>
      <c r="U88" s="217">
        <v>957</v>
      </c>
      <c r="V88" s="217">
        <v>813</v>
      </c>
      <c r="W88" s="217">
        <v>890</v>
      </c>
      <c r="X88" s="328">
        <v>1378</v>
      </c>
      <c r="Y88" s="277">
        <v>1264</v>
      </c>
      <c r="Z88" s="277">
        <v>1543</v>
      </c>
      <c r="AA88" s="277">
        <v>1433</v>
      </c>
      <c r="AB88" s="277">
        <v>1412</v>
      </c>
      <c r="AC88" s="277">
        <v>1212</v>
      </c>
      <c r="AD88" s="340">
        <v>1237</v>
      </c>
      <c r="AE88" s="429">
        <v>1399</v>
      </c>
      <c r="AF88" s="429">
        <v>1457</v>
      </c>
      <c r="AG88" s="429">
        <v>1728</v>
      </c>
      <c r="AH88" s="429">
        <v>852</v>
      </c>
      <c r="AI88">
        <v>-50.7</v>
      </c>
    </row>
    <row r="89" spans="1:36" x14ac:dyDescent="0.2">
      <c r="A89" s="56"/>
      <c r="B89" s="56"/>
      <c r="C89" s="244" t="s">
        <v>605</v>
      </c>
      <c r="D89" s="278">
        <v>71</v>
      </c>
      <c r="E89" s="278">
        <v>85</v>
      </c>
      <c r="F89" s="278">
        <v>80</v>
      </c>
      <c r="G89" s="278">
        <v>71</v>
      </c>
      <c r="H89" s="278">
        <v>73</v>
      </c>
      <c r="I89" s="278">
        <v>77</v>
      </c>
      <c r="J89" s="278">
        <v>77</v>
      </c>
      <c r="K89" s="278">
        <v>84</v>
      </c>
      <c r="L89" s="278">
        <v>56</v>
      </c>
      <c r="M89" s="278">
        <v>46</v>
      </c>
      <c r="N89" s="278">
        <v>59</v>
      </c>
      <c r="O89" s="217">
        <v>19</v>
      </c>
      <c r="P89" s="217">
        <v>16</v>
      </c>
      <c r="Q89" s="217">
        <v>12</v>
      </c>
      <c r="R89" s="217">
        <v>17</v>
      </c>
      <c r="S89" s="217">
        <v>12</v>
      </c>
      <c r="T89" s="217">
        <v>18</v>
      </c>
      <c r="U89" s="217">
        <v>15</v>
      </c>
      <c r="V89" s="217">
        <v>13</v>
      </c>
      <c r="W89" s="217">
        <v>9</v>
      </c>
      <c r="X89" s="328">
        <v>26</v>
      </c>
      <c r="Y89" s="277">
        <v>22</v>
      </c>
      <c r="Z89" s="277">
        <v>23</v>
      </c>
      <c r="AA89" s="277">
        <v>23</v>
      </c>
      <c r="AB89" s="277">
        <v>19</v>
      </c>
      <c r="AC89" s="277">
        <v>10</v>
      </c>
      <c r="AD89" s="340">
        <v>17</v>
      </c>
      <c r="AE89" s="429">
        <v>22</v>
      </c>
      <c r="AF89" s="429">
        <v>16</v>
      </c>
      <c r="AG89" s="429">
        <v>8</v>
      </c>
      <c r="AH89" s="429">
        <v>4</v>
      </c>
      <c r="AI89">
        <v>-50</v>
      </c>
    </row>
    <row r="90" spans="1:36" x14ac:dyDescent="0.2">
      <c r="A90" s="56"/>
      <c r="B90" s="56"/>
      <c r="C90" s="161" t="s">
        <v>606</v>
      </c>
      <c r="D90" s="278">
        <v>7051</v>
      </c>
      <c r="E90" s="278">
        <v>8314</v>
      </c>
      <c r="F90" s="278">
        <v>8463</v>
      </c>
      <c r="G90" s="278">
        <v>7772</v>
      </c>
      <c r="H90" s="278">
        <v>8215</v>
      </c>
      <c r="I90" s="278">
        <v>9018</v>
      </c>
      <c r="J90" s="278">
        <v>9149</v>
      </c>
      <c r="K90" s="278">
        <v>10244</v>
      </c>
      <c r="L90" s="278">
        <v>10211</v>
      </c>
      <c r="M90" s="278">
        <v>9717</v>
      </c>
      <c r="N90" s="278">
        <v>10170</v>
      </c>
      <c r="O90" s="217">
        <v>10011</v>
      </c>
      <c r="P90" s="217">
        <v>11406</v>
      </c>
      <c r="Q90" s="217">
        <v>10817</v>
      </c>
      <c r="R90" s="217">
        <v>11243</v>
      </c>
      <c r="S90" s="217">
        <v>11557</v>
      </c>
      <c r="T90" s="217">
        <v>11619</v>
      </c>
      <c r="U90" s="217">
        <v>11397</v>
      </c>
      <c r="V90" s="217">
        <v>11193</v>
      </c>
      <c r="W90" s="217">
        <v>9990</v>
      </c>
      <c r="X90" s="328">
        <v>11578</v>
      </c>
      <c r="Y90" s="277">
        <v>11285</v>
      </c>
      <c r="Z90" s="277">
        <v>12017</v>
      </c>
      <c r="AA90" s="277">
        <v>11149</v>
      </c>
      <c r="AB90" s="277">
        <v>11089</v>
      </c>
      <c r="AC90" s="277">
        <v>11789</v>
      </c>
      <c r="AD90" s="340">
        <v>12531</v>
      </c>
      <c r="AE90" s="429">
        <v>13462</v>
      </c>
      <c r="AF90" s="429">
        <v>12947</v>
      </c>
      <c r="AG90" s="429">
        <v>14097</v>
      </c>
      <c r="AH90" s="429">
        <v>10375</v>
      </c>
      <c r="AI90">
        <v>-26.4</v>
      </c>
    </row>
    <row r="91" spans="1:36" x14ac:dyDescent="0.2">
      <c r="A91" s="56"/>
      <c r="B91" s="56"/>
      <c r="C91" s="244" t="s">
        <v>607</v>
      </c>
      <c r="D91" s="278">
        <v>2997</v>
      </c>
      <c r="E91" s="278">
        <v>3625</v>
      </c>
      <c r="F91" s="278">
        <v>3712</v>
      </c>
      <c r="G91" s="278">
        <v>3380</v>
      </c>
      <c r="H91" s="278">
        <v>3554</v>
      </c>
      <c r="I91" s="278">
        <v>3862</v>
      </c>
      <c r="J91" s="278">
        <v>3926</v>
      </c>
      <c r="K91" s="278">
        <v>4483</v>
      </c>
      <c r="L91" s="278">
        <v>4489</v>
      </c>
      <c r="M91" s="278">
        <v>4398</v>
      </c>
      <c r="N91" s="278">
        <v>3776</v>
      </c>
      <c r="O91" s="217">
        <v>3864</v>
      </c>
      <c r="P91" s="217">
        <v>4298</v>
      </c>
      <c r="Q91" s="217">
        <v>3976</v>
      </c>
      <c r="R91" s="217">
        <v>4044</v>
      </c>
      <c r="S91" s="217">
        <v>4012</v>
      </c>
      <c r="T91" s="217">
        <v>4019</v>
      </c>
      <c r="U91" s="217">
        <v>3869</v>
      </c>
      <c r="V91" s="217">
        <v>3731</v>
      </c>
      <c r="W91" s="217">
        <v>3688</v>
      </c>
      <c r="X91" s="328">
        <v>4346</v>
      </c>
      <c r="Y91" s="277">
        <v>4246</v>
      </c>
      <c r="Z91" s="277">
        <v>4482</v>
      </c>
      <c r="AA91" s="277">
        <v>4411</v>
      </c>
      <c r="AB91" s="277">
        <v>4022</v>
      </c>
      <c r="AC91" s="277">
        <v>4513</v>
      </c>
      <c r="AD91" s="340">
        <v>4682</v>
      </c>
      <c r="AE91" s="429">
        <v>4621</v>
      </c>
      <c r="AF91" s="429">
        <v>4712</v>
      </c>
      <c r="AG91" s="429">
        <v>5317</v>
      </c>
      <c r="AH91" s="429">
        <v>3877</v>
      </c>
      <c r="AI91">
        <v>-27.1</v>
      </c>
    </row>
    <row r="92" spans="1:36" x14ac:dyDescent="0.2">
      <c r="A92" s="78"/>
      <c r="B92" s="78"/>
      <c r="C92" s="245" t="s">
        <v>608</v>
      </c>
      <c r="D92" s="279">
        <v>2743</v>
      </c>
      <c r="E92" s="279">
        <v>3200</v>
      </c>
      <c r="F92" s="279">
        <v>3169</v>
      </c>
      <c r="G92" s="279">
        <v>3042</v>
      </c>
      <c r="H92" s="279">
        <v>3285</v>
      </c>
      <c r="I92" s="279">
        <v>3469</v>
      </c>
      <c r="J92" s="279">
        <v>3417</v>
      </c>
      <c r="K92" s="279">
        <v>3787</v>
      </c>
      <c r="L92" s="279">
        <v>3724</v>
      </c>
      <c r="M92" s="279">
        <v>3667</v>
      </c>
      <c r="N92" s="279">
        <v>3819</v>
      </c>
      <c r="O92" s="218">
        <v>3900</v>
      </c>
      <c r="P92" s="218">
        <v>4372</v>
      </c>
      <c r="Q92" s="218">
        <v>4132</v>
      </c>
      <c r="R92" s="218">
        <v>4363</v>
      </c>
      <c r="S92" s="218">
        <v>4333</v>
      </c>
      <c r="T92" s="218">
        <v>4628</v>
      </c>
      <c r="U92" s="218">
        <v>4574</v>
      </c>
      <c r="V92" s="218">
        <v>4382</v>
      </c>
      <c r="W92" s="218">
        <v>3964</v>
      </c>
      <c r="X92" s="341">
        <v>4966</v>
      </c>
      <c r="Y92" s="280">
        <v>4572</v>
      </c>
      <c r="Z92" s="280">
        <v>4650</v>
      </c>
      <c r="AA92" s="280">
        <v>4356</v>
      </c>
      <c r="AB92" s="280">
        <v>3839</v>
      </c>
      <c r="AC92" s="280">
        <v>4296</v>
      </c>
      <c r="AD92" s="342">
        <v>4760</v>
      </c>
      <c r="AE92" s="429">
        <v>4832</v>
      </c>
      <c r="AF92" s="429">
        <v>4340</v>
      </c>
      <c r="AG92" s="429">
        <v>5101</v>
      </c>
      <c r="AH92" s="429">
        <v>4318</v>
      </c>
      <c r="AI92">
        <v>-15.3</v>
      </c>
    </row>
    <row r="93" spans="1:36" x14ac:dyDescent="0.2"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19"/>
      <c r="P93" s="219"/>
      <c r="Q93" s="219"/>
      <c r="R93" s="219"/>
      <c r="S93" s="219"/>
      <c r="T93" s="219"/>
      <c r="U93" s="219"/>
      <c r="V93" s="219"/>
      <c r="W93" s="219"/>
      <c r="X93" s="328"/>
      <c r="Y93" s="277"/>
      <c r="Z93" s="277"/>
      <c r="AA93" s="277"/>
      <c r="AB93" s="277"/>
      <c r="AC93" s="277"/>
      <c r="AD93" s="277"/>
      <c r="AE93" s="74"/>
      <c r="AF93" s="74"/>
      <c r="AG93" s="74"/>
      <c r="AH93" s="74"/>
      <c r="AI93" t="s">
        <v>161</v>
      </c>
    </row>
    <row r="94" spans="1:36" x14ac:dyDescent="0.2">
      <c r="A94" s="45">
        <v>10</v>
      </c>
      <c r="B94" s="45" t="s">
        <v>702</v>
      </c>
      <c r="C94" s="270" t="s">
        <v>691</v>
      </c>
      <c r="D94" s="283">
        <v>79613</v>
      </c>
      <c r="E94" s="283">
        <v>87071</v>
      </c>
      <c r="F94" s="283">
        <v>90680</v>
      </c>
      <c r="G94" s="283">
        <v>91809</v>
      </c>
      <c r="H94" s="283">
        <v>80998</v>
      </c>
      <c r="I94" s="283">
        <v>58743</v>
      </c>
      <c r="J94" s="283">
        <v>68019</v>
      </c>
      <c r="K94" s="283">
        <v>68011</v>
      </c>
      <c r="L94" s="283">
        <v>189052</v>
      </c>
      <c r="M94" s="283">
        <v>126969</v>
      </c>
      <c r="N94" s="283">
        <v>130980</v>
      </c>
      <c r="O94" s="222">
        <v>90946</v>
      </c>
      <c r="P94" s="222">
        <v>93059</v>
      </c>
      <c r="Q94" s="222">
        <v>87119</v>
      </c>
      <c r="R94" s="222">
        <v>89648</v>
      </c>
      <c r="S94" s="222">
        <v>87013</v>
      </c>
      <c r="T94" s="222">
        <v>96180</v>
      </c>
      <c r="U94" s="222">
        <v>94492</v>
      </c>
      <c r="V94" s="222">
        <v>88575</v>
      </c>
      <c r="W94" s="222">
        <v>89560</v>
      </c>
      <c r="X94" s="345">
        <v>94821</v>
      </c>
      <c r="Y94" s="276">
        <v>88759</v>
      </c>
      <c r="Z94" s="276">
        <v>102246</v>
      </c>
      <c r="AA94" s="276">
        <v>99641</v>
      </c>
      <c r="AB94" s="276">
        <v>104854</v>
      </c>
      <c r="AC94" s="276">
        <v>119127</v>
      </c>
      <c r="AD94" s="339">
        <v>119590</v>
      </c>
      <c r="AE94" s="721">
        <v>123368</v>
      </c>
      <c r="AF94" s="721">
        <v>112804</v>
      </c>
      <c r="AG94" s="430">
        <v>122727</v>
      </c>
      <c r="AH94" s="429">
        <v>92070</v>
      </c>
      <c r="AI94">
        <v>-25</v>
      </c>
    </row>
    <row r="95" spans="1:36" x14ac:dyDescent="0.2">
      <c r="A95" s="56"/>
      <c r="B95" s="56"/>
      <c r="C95" s="244" t="s">
        <v>602</v>
      </c>
      <c r="D95" s="278">
        <v>58</v>
      </c>
      <c r="E95" s="278">
        <v>71</v>
      </c>
      <c r="F95" s="278">
        <v>77</v>
      </c>
      <c r="G95" s="278">
        <v>80</v>
      </c>
      <c r="H95" s="278">
        <v>73</v>
      </c>
      <c r="I95" s="278">
        <v>50</v>
      </c>
      <c r="J95" s="278">
        <v>58</v>
      </c>
      <c r="K95" s="278">
        <v>57</v>
      </c>
      <c r="L95" s="278">
        <v>156</v>
      </c>
      <c r="M95" s="278">
        <v>103</v>
      </c>
      <c r="N95" s="278">
        <v>76</v>
      </c>
      <c r="O95" s="217">
        <v>87</v>
      </c>
      <c r="P95" s="217">
        <v>85</v>
      </c>
      <c r="Q95" s="217">
        <v>74</v>
      </c>
      <c r="R95" s="217">
        <v>74</v>
      </c>
      <c r="S95" s="217">
        <v>67</v>
      </c>
      <c r="T95" s="217">
        <v>60</v>
      </c>
      <c r="U95" s="217">
        <v>59</v>
      </c>
      <c r="V95" s="217">
        <v>54</v>
      </c>
      <c r="W95" s="217">
        <v>57</v>
      </c>
      <c r="X95" s="328">
        <v>60</v>
      </c>
      <c r="Y95" s="277">
        <v>54</v>
      </c>
      <c r="Z95" s="277">
        <v>81</v>
      </c>
      <c r="AA95" s="277">
        <v>93</v>
      </c>
      <c r="AB95" s="277">
        <v>106</v>
      </c>
      <c r="AC95" s="277">
        <v>139</v>
      </c>
      <c r="AD95" s="340">
        <v>133</v>
      </c>
      <c r="AE95" s="429">
        <v>175</v>
      </c>
      <c r="AF95" s="429">
        <v>152</v>
      </c>
      <c r="AG95" s="429">
        <v>161</v>
      </c>
      <c r="AH95" s="431">
        <v>121</v>
      </c>
      <c r="AI95">
        <v>-24.8</v>
      </c>
    </row>
    <row r="96" spans="1:36" x14ac:dyDescent="0.2">
      <c r="A96" s="56"/>
      <c r="B96" s="56"/>
      <c r="C96" s="161" t="s">
        <v>603</v>
      </c>
      <c r="D96" s="278">
        <v>19648</v>
      </c>
      <c r="E96" s="278">
        <v>21435</v>
      </c>
      <c r="F96" s="278">
        <v>20948</v>
      </c>
      <c r="G96" s="278">
        <v>22913</v>
      </c>
      <c r="H96" s="278">
        <v>21117</v>
      </c>
      <c r="I96" s="278">
        <v>14984</v>
      </c>
      <c r="J96" s="278">
        <v>16415</v>
      </c>
      <c r="K96" s="278">
        <v>16116</v>
      </c>
      <c r="L96" s="278">
        <v>50220</v>
      </c>
      <c r="M96" s="278">
        <v>34646</v>
      </c>
      <c r="N96" s="278">
        <v>41966</v>
      </c>
      <c r="O96" s="217">
        <v>24170</v>
      </c>
      <c r="P96" s="217">
        <v>24608</v>
      </c>
      <c r="Q96" s="217">
        <v>23243</v>
      </c>
      <c r="R96" s="217">
        <v>24759</v>
      </c>
      <c r="S96" s="217">
        <v>22646</v>
      </c>
      <c r="T96" s="217">
        <v>24788</v>
      </c>
      <c r="U96" s="217">
        <v>24103</v>
      </c>
      <c r="V96" s="217">
        <v>22662</v>
      </c>
      <c r="W96" s="217">
        <v>20635</v>
      </c>
      <c r="X96" s="328">
        <v>24282</v>
      </c>
      <c r="Y96" s="277">
        <v>23192</v>
      </c>
      <c r="Z96" s="277">
        <v>29123</v>
      </c>
      <c r="AA96" s="277">
        <v>28241</v>
      </c>
      <c r="AB96" s="277">
        <v>31335</v>
      </c>
      <c r="AC96" s="277">
        <v>37384</v>
      </c>
      <c r="AD96" s="340">
        <v>39433</v>
      </c>
      <c r="AE96" s="429">
        <v>40963</v>
      </c>
      <c r="AF96" s="429">
        <v>36609</v>
      </c>
      <c r="AG96" s="429">
        <v>40992</v>
      </c>
      <c r="AH96" s="429">
        <v>38244</v>
      </c>
      <c r="AI96">
        <v>-6.7</v>
      </c>
      <c r="AJ96" t="s">
        <v>693</v>
      </c>
    </row>
    <row r="97" spans="1:35" x14ac:dyDescent="0.2">
      <c r="A97" s="56"/>
      <c r="B97" s="56"/>
      <c r="C97" s="161" t="s">
        <v>604</v>
      </c>
      <c r="D97" s="278">
        <v>9405</v>
      </c>
      <c r="E97" s="278">
        <v>10548</v>
      </c>
      <c r="F97" s="278">
        <v>11643</v>
      </c>
      <c r="G97" s="278">
        <v>11829</v>
      </c>
      <c r="H97" s="278">
        <v>9990</v>
      </c>
      <c r="I97" s="278">
        <v>6667</v>
      </c>
      <c r="J97" s="278">
        <v>8174</v>
      </c>
      <c r="K97" s="278">
        <v>7818</v>
      </c>
      <c r="L97" s="278">
        <v>14475</v>
      </c>
      <c r="M97" s="278">
        <v>11143</v>
      </c>
      <c r="N97" s="278">
        <v>6439</v>
      </c>
      <c r="O97" s="217">
        <v>8119</v>
      </c>
      <c r="P97" s="217">
        <v>8042</v>
      </c>
      <c r="Q97" s="217">
        <v>7765</v>
      </c>
      <c r="R97" s="217">
        <v>7761</v>
      </c>
      <c r="S97" s="217">
        <v>7902</v>
      </c>
      <c r="T97" s="217">
        <v>8190</v>
      </c>
      <c r="U97" s="217">
        <v>9099</v>
      </c>
      <c r="V97" s="217">
        <v>7447</v>
      </c>
      <c r="W97" s="217">
        <v>9527</v>
      </c>
      <c r="X97" s="328">
        <v>10568</v>
      </c>
      <c r="Y97" s="277">
        <v>10873</v>
      </c>
      <c r="Z97" s="277">
        <v>12316</v>
      </c>
      <c r="AA97" s="277">
        <v>12089</v>
      </c>
      <c r="AB97" s="277">
        <v>11313</v>
      </c>
      <c r="AC97" s="277">
        <v>11132</v>
      </c>
      <c r="AD97" s="340">
        <v>10509</v>
      </c>
      <c r="AE97" s="429">
        <v>11409</v>
      </c>
      <c r="AF97" s="429">
        <v>11047</v>
      </c>
      <c r="AG97" s="429">
        <v>13042</v>
      </c>
      <c r="AH97" s="429">
        <v>6977</v>
      </c>
      <c r="AI97">
        <v>-46.5</v>
      </c>
    </row>
    <row r="98" spans="1:35" x14ac:dyDescent="0.2">
      <c r="A98" s="56"/>
      <c r="B98" s="56"/>
      <c r="C98" s="244" t="s">
        <v>605</v>
      </c>
      <c r="D98" s="278">
        <v>588</v>
      </c>
      <c r="E98" s="278">
        <v>636</v>
      </c>
      <c r="F98" s="278">
        <v>691</v>
      </c>
      <c r="G98" s="278">
        <v>671</v>
      </c>
      <c r="H98" s="278">
        <v>503</v>
      </c>
      <c r="I98" s="278">
        <v>348</v>
      </c>
      <c r="J98" s="278">
        <v>474</v>
      </c>
      <c r="K98" s="278">
        <v>508</v>
      </c>
      <c r="L98" s="278">
        <v>722</v>
      </c>
      <c r="M98" s="278">
        <v>534</v>
      </c>
      <c r="N98" s="278">
        <v>338</v>
      </c>
      <c r="O98" s="217">
        <v>163</v>
      </c>
      <c r="P98" s="217">
        <v>137</v>
      </c>
      <c r="Q98" s="217">
        <v>112</v>
      </c>
      <c r="R98" s="217">
        <v>158</v>
      </c>
      <c r="S98" s="217">
        <v>100</v>
      </c>
      <c r="T98" s="217">
        <v>172</v>
      </c>
      <c r="U98" s="217">
        <v>141</v>
      </c>
      <c r="V98" s="217">
        <v>119</v>
      </c>
      <c r="W98" s="217">
        <v>95</v>
      </c>
      <c r="X98" s="328">
        <v>201</v>
      </c>
      <c r="Y98" s="277">
        <v>190</v>
      </c>
      <c r="Z98" s="277">
        <v>181</v>
      </c>
      <c r="AA98" s="277">
        <v>195</v>
      </c>
      <c r="AB98" s="277">
        <v>150</v>
      </c>
      <c r="AC98" s="277">
        <v>88</v>
      </c>
      <c r="AD98" s="340">
        <v>146</v>
      </c>
      <c r="AE98" s="429">
        <v>180</v>
      </c>
      <c r="AF98" s="429">
        <v>118</v>
      </c>
      <c r="AG98" s="429">
        <v>64</v>
      </c>
      <c r="AH98" s="429">
        <v>34</v>
      </c>
      <c r="AI98">
        <v>-46.9</v>
      </c>
    </row>
    <row r="99" spans="1:35" x14ac:dyDescent="0.2">
      <c r="A99" s="56"/>
      <c r="B99" s="56"/>
      <c r="C99" s="161" t="s">
        <v>606</v>
      </c>
      <c r="D99" s="278">
        <v>27110</v>
      </c>
      <c r="E99" s="278">
        <v>29024</v>
      </c>
      <c r="F99" s="278">
        <v>30613</v>
      </c>
      <c r="G99" s="278">
        <v>29984</v>
      </c>
      <c r="H99" s="278">
        <v>26325</v>
      </c>
      <c r="I99" s="278">
        <v>19864</v>
      </c>
      <c r="J99" s="278">
        <v>23215</v>
      </c>
      <c r="K99" s="278">
        <v>23559</v>
      </c>
      <c r="L99" s="278">
        <v>67516</v>
      </c>
      <c r="M99" s="278">
        <v>43154</v>
      </c>
      <c r="N99" s="278">
        <v>45864</v>
      </c>
      <c r="O99" s="217">
        <v>32855</v>
      </c>
      <c r="P99" s="217">
        <v>34342</v>
      </c>
      <c r="Q99" s="217">
        <v>31871</v>
      </c>
      <c r="R99" s="217">
        <v>32658</v>
      </c>
      <c r="S99" s="217">
        <v>32698</v>
      </c>
      <c r="T99" s="217">
        <v>35927</v>
      </c>
      <c r="U99" s="217">
        <v>34785</v>
      </c>
      <c r="V99" s="217">
        <v>33596</v>
      </c>
      <c r="W99" s="217">
        <v>33336</v>
      </c>
      <c r="X99" s="328">
        <v>33047</v>
      </c>
      <c r="Y99" s="277">
        <v>30409</v>
      </c>
      <c r="Z99" s="277">
        <v>33433</v>
      </c>
      <c r="AA99" s="277">
        <v>32081</v>
      </c>
      <c r="AB99" s="277">
        <v>35313</v>
      </c>
      <c r="AC99" s="277">
        <v>39332</v>
      </c>
      <c r="AD99" s="340">
        <v>38641</v>
      </c>
      <c r="AE99" s="429">
        <v>40489</v>
      </c>
      <c r="AF99" s="429">
        <v>37236</v>
      </c>
      <c r="AG99" s="429">
        <v>38266</v>
      </c>
      <c r="AH99" s="429">
        <v>25300</v>
      </c>
      <c r="AI99">
        <v>-33.9</v>
      </c>
    </row>
    <row r="100" spans="1:35" x14ac:dyDescent="0.2">
      <c r="A100" s="56"/>
      <c r="B100" s="56"/>
      <c r="C100" s="244" t="s">
        <v>607</v>
      </c>
      <c r="D100" s="278">
        <v>11480</v>
      </c>
      <c r="E100" s="278">
        <v>12960</v>
      </c>
      <c r="F100" s="278">
        <v>13864</v>
      </c>
      <c r="G100" s="278">
        <v>13321</v>
      </c>
      <c r="H100" s="278">
        <v>11472</v>
      </c>
      <c r="I100" s="278">
        <v>8524</v>
      </c>
      <c r="J100" s="278">
        <v>10109</v>
      </c>
      <c r="K100" s="278">
        <v>10396</v>
      </c>
      <c r="L100" s="278">
        <v>29426</v>
      </c>
      <c r="M100" s="278">
        <v>19601</v>
      </c>
      <c r="N100" s="278">
        <v>17953</v>
      </c>
      <c r="O100" s="217">
        <v>12734</v>
      </c>
      <c r="P100" s="217">
        <v>12838</v>
      </c>
      <c r="Q100" s="217">
        <v>11818</v>
      </c>
      <c r="R100" s="217">
        <v>11692</v>
      </c>
      <c r="S100" s="217">
        <v>11367</v>
      </c>
      <c r="T100" s="217">
        <v>12591</v>
      </c>
      <c r="U100" s="217">
        <v>12077</v>
      </c>
      <c r="V100" s="217">
        <v>11362</v>
      </c>
      <c r="W100" s="217">
        <v>12369</v>
      </c>
      <c r="X100" s="328">
        <v>12423</v>
      </c>
      <c r="Y100" s="277">
        <v>11555</v>
      </c>
      <c r="Z100" s="277">
        <v>13192</v>
      </c>
      <c r="AA100" s="277">
        <v>13442</v>
      </c>
      <c r="AB100" s="277">
        <v>13563</v>
      </c>
      <c r="AC100" s="277">
        <v>15883</v>
      </c>
      <c r="AD100" s="340">
        <v>15262</v>
      </c>
      <c r="AE100" s="429">
        <v>14759</v>
      </c>
      <c r="AF100" s="429">
        <v>14365</v>
      </c>
      <c r="AG100" s="429">
        <v>15456</v>
      </c>
      <c r="AH100" s="429">
        <v>10229</v>
      </c>
      <c r="AI100">
        <v>-33.799999999999997</v>
      </c>
    </row>
    <row r="101" spans="1:35" x14ac:dyDescent="0.2">
      <c r="A101" s="78"/>
      <c r="B101" s="78"/>
      <c r="C101" s="245" t="s">
        <v>608</v>
      </c>
      <c r="D101" s="279">
        <v>11324</v>
      </c>
      <c r="E101" s="279">
        <v>12397</v>
      </c>
      <c r="F101" s="279">
        <v>12844</v>
      </c>
      <c r="G101" s="279">
        <v>13011</v>
      </c>
      <c r="H101" s="279">
        <v>11518</v>
      </c>
      <c r="I101" s="279">
        <v>8306</v>
      </c>
      <c r="J101" s="279">
        <v>9574</v>
      </c>
      <c r="K101" s="279">
        <v>9557</v>
      </c>
      <c r="L101" s="279">
        <v>26537</v>
      </c>
      <c r="M101" s="279">
        <v>17788</v>
      </c>
      <c r="N101" s="279">
        <v>18344</v>
      </c>
      <c r="O101" s="218">
        <v>12818</v>
      </c>
      <c r="P101" s="218">
        <v>13007</v>
      </c>
      <c r="Q101" s="218">
        <v>12236</v>
      </c>
      <c r="R101" s="218">
        <v>12546</v>
      </c>
      <c r="S101" s="218">
        <v>12233</v>
      </c>
      <c r="T101" s="218">
        <v>14452</v>
      </c>
      <c r="U101" s="218">
        <v>14228</v>
      </c>
      <c r="V101" s="218">
        <v>13335</v>
      </c>
      <c r="W101" s="218">
        <v>13541</v>
      </c>
      <c r="X101" s="341">
        <v>14240</v>
      </c>
      <c r="Y101" s="280">
        <v>12486</v>
      </c>
      <c r="Z101" s="280">
        <v>13920</v>
      </c>
      <c r="AA101" s="280">
        <v>13500</v>
      </c>
      <c r="AB101" s="280">
        <v>13074</v>
      </c>
      <c r="AC101" s="280">
        <v>15169</v>
      </c>
      <c r="AD101" s="342">
        <v>15466</v>
      </c>
      <c r="AE101" s="430">
        <v>15393</v>
      </c>
      <c r="AF101" s="430">
        <v>13277</v>
      </c>
      <c r="AG101" s="430">
        <v>14746</v>
      </c>
      <c r="AH101" s="430">
        <v>11165</v>
      </c>
      <c r="AI101">
        <v>-24.3</v>
      </c>
    </row>
    <row r="102" spans="1:35" x14ac:dyDescent="0.2"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I102" t="s">
        <v>161</v>
      </c>
    </row>
    <row r="103" spans="1:35" x14ac:dyDescent="0.2"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I103" t="s">
        <v>161</v>
      </c>
    </row>
    <row r="104" spans="1:35" x14ac:dyDescent="0.2"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Y104" s="286" t="s">
        <v>161</v>
      </c>
      <c r="AG104" s="61"/>
      <c r="AI104" t="s">
        <v>161</v>
      </c>
    </row>
    <row r="105" spans="1:35" x14ac:dyDescent="0.2">
      <c r="B105" s="141" t="s">
        <v>161</v>
      </c>
      <c r="C105" s="142" t="s">
        <v>609</v>
      </c>
      <c r="D105" s="259" t="s">
        <v>493</v>
      </c>
      <c r="E105" s="259" t="s">
        <v>494</v>
      </c>
      <c r="F105" s="259" t="s">
        <v>495</v>
      </c>
      <c r="G105" s="259" t="s">
        <v>496</v>
      </c>
      <c r="H105" s="259" t="s">
        <v>497</v>
      </c>
      <c r="I105" s="259" t="s">
        <v>498</v>
      </c>
      <c r="J105" s="259" t="s">
        <v>499</v>
      </c>
      <c r="K105" s="259" t="s">
        <v>500</v>
      </c>
      <c r="L105" s="259" t="s">
        <v>501</v>
      </c>
      <c r="M105" s="259" t="s">
        <v>502</v>
      </c>
      <c r="N105" s="259" t="s">
        <v>503</v>
      </c>
      <c r="O105" s="44" t="s">
        <v>504</v>
      </c>
      <c r="P105" s="44" t="s">
        <v>505</v>
      </c>
      <c r="Q105" s="44" t="s">
        <v>506</v>
      </c>
      <c r="R105" s="44" t="s">
        <v>507</v>
      </c>
      <c r="S105" s="44" t="s">
        <v>508</v>
      </c>
      <c r="T105" s="44" t="s">
        <v>509</v>
      </c>
      <c r="U105" s="44" t="s">
        <v>510</v>
      </c>
      <c r="V105" s="44" t="s">
        <v>511</v>
      </c>
      <c r="W105" s="214" t="s">
        <v>512</v>
      </c>
      <c r="X105" s="314" t="s">
        <v>210</v>
      </c>
      <c r="Y105" s="260" t="s">
        <v>513</v>
      </c>
      <c r="Z105" s="214" t="s">
        <v>346</v>
      </c>
      <c r="AA105" s="260" t="s">
        <v>514</v>
      </c>
      <c r="AB105" s="262" t="s">
        <v>515</v>
      </c>
      <c r="AC105" s="262" t="s">
        <v>516</v>
      </c>
      <c r="AD105" s="315" t="s">
        <v>517</v>
      </c>
      <c r="AE105" s="315" t="s">
        <v>518</v>
      </c>
      <c r="AF105" s="315" t="s">
        <v>570</v>
      </c>
      <c r="AG105" s="602" t="s">
        <v>584</v>
      </c>
      <c r="AH105" s="593" t="s">
        <v>666</v>
      </c>
      <c r="AI105" t="s">
        <v>161</v>
      </c>
    </row>
    <row r="106" spans="1:35" x14ac:dyDescent="0.2">
      <c r="B106" s="144"/>
      <c r="C106" s="145"/>
      <c r="D106" s="287" t="s">
        <v>519</v>
      </c>
      <c r="E106" s="287" t="s">
        <v>520</v>
      </c>
      <c r="F106" s="287" t="s">
        <v>521</v>
      </c>
      <c r="G106" s="287" t="s">
        <v>522</v>
      </c>
      <c r="H106" s="287" t="s">
        <v>523</v>
      </c>
      <c r="I106" s="287" t="s">
        <v>524</v>
      </c>
      <c r="J106" s="287" t="s">
        <v>525</v>
      </c>
      <c r="K106" s="287" t="s">
        <v>526</v>
      </c>
      <c r="L106" s="287" t="s">
        <v>527</v>
      </c>
      <c r="M106" s="287" t="s">
        <v>528</v>
      </c>
      <c r="N106" s="287" t="s">
        <v>529</v>
      </c>
      <c r="O106" s="288" t="s">
        <v>530</v>
      </c>
      <c r="P106" s="288" t="s">
        <v>531</v>
      </c>
      <c r="Q106" s="288" t="s">
        <v>532</v>
      </c>
      <c r="R106" s="288" t="s">
        <v>533</v>
      </c>
      <c r="S106" s="288" t="s">
        <v>534</v>
      </c>
      <c r="T106" s="288" t="s">
        <v>535</v>
      </c>
      <c r="U106" s="288" t="s">
        <v>536</v>
      </c>
      <c r="V106" s="288" t="s">
        <v>537</v>
      </c>
      <c r="W106" s="215" t="s">
        <v>538</v>
      </c>
      <c r="X106" s="316" t="s">
        <v>539</v>
      </c>
      <c r="Y106" s="267" t="s">
        <v>540</v>
      </c>
      <c r="Z106" s="215" t="s">
        <v>352</v>
      </c>
      <c r="AA106" s="267" t="s">
        <v>541</v>
      </c>
      <c r="AB106" s="268" t="s">
        <v>542</v>
      </c>
      <c r="AC106" s="268" t="s">
        <v>543</v>
      </c>
      <c r="AD106" s="330" t="s">
        <v>544</v>
      </c>
      <c r="AE106" s="330" t="s">
        <v>545</v>
      </c>
      <c r="AF106" s="330" t="s">
        <v>571</v>
      </c>
      <c r="AG106" s="603" t="s">
        <v>585</v>
      </c>
      <c r="AH106" s="704" t="s">
        <v>667</v>
      </c>
      <c r="AI106" t="s">
        <v>161</v>
      </c>
    </row>
    <row r="107" spans="1:35" x14ac:dyDescent="0.2">
      <c r="B107" s="141">
        <v>0</v>
      </c>
      <c r="C107" s="142" t="s">
        <v>690</v>
      </c>
      <c r="D107" s="289">
        <v>788260.58411900001</v>
      </c>
      <c r="E107" s="289">
        <v>849915.4608</v>
      </c>
      <c r="F107" s="289">
        <v>913757.18932799995</v>
      </c>
      <c r="G107" s="289">
        <v>943454.58682500001</v>
      </c>
      <c r="H107" s="289">
        <v>916295.87031200004</v>
      </c>
      <c r="I107" s="289">
        <v>731830.26927200006</v>
      </c>
      <c r="J107" s="289">
        <v>860979.66347500007</v>
      </c>
      <c r="K107" s="289">
        <v>855897.20260800002</v>
      </c>
      <c r="L107" s="289">
        <v>996305.56550000003</v>
      </c>
      <c r="M107" s="289">
        <v>955674.78990500001</v>
      </c>
      <c r="N107" s="289">
        <v>957002.67309599998</v>
      </c>
      <c r="O107" s="67">
        <v>905864.22484000004</v>
      </c>
      <c r="P107" s="67">
        <v>919423.41800000006</v>
      </c>
      <c r="Q107" s="67">
        <v>867469.09793599998</v>
      </c>
      <c r="R107" s="67">
        <v>913301.38099999994</v>
      </c>
      <c r="S107" s="67">
        <v>887928.39436000003</v>
      </c>
      <c r="T107" s="67">
        <v>911446.29998399992</v>
      </c>
      <c r="U107" s="67">
        <v>920811.315252</v>
      </c>
      <c r="V107" s="67">
        <v>921926.95113599999</v>
      </c>
      <c r="W107" s="67">
        <v>873285.90755400003</v>
      </c>
      <c r="X107" s="159">
        <v>886621</v>
      </c>
      <c r="Y107" s="290">
        <v>868039</v>
      </c>
      <c r="Z107" s="290">
        <v>919554</v>
      </c>
      <c r="AA107" s="290">
        <v>944633</v>
      </c>
      <c r="AB107" s="290">
        <v>952310</v>
      </c>
      <c r="AC107" s="290">
        <v>1058973</v>
      </c>
      <c r="AD107" s="331">
        <v>1094322</v>
      </c>
      <c r="AE107" s="331">
        <v>1150086</v>
      </c>
      <c r="AF107" s="331">
        <v>1077136</v>
      </c>
      <c r="AG107" s="431">
        <v>1152781</v>
      </c>
      <c r="AH107" s="431">
        <v>810393</v>
      </c>
      <c r="AI107">
        <v>-29.7</v>
      </c>
    </row>
    <row r="108" spans="1:35" x14ac:dyDescent="0.2">
      <c r="B108" s="84">
        <v>1</v>
      </c>
      <c r="C108" s="152" t="s">
        <v>692</v>
      </c>
      <c r="D108" s="291">
        <v>204879.58411900001</v>
      </c>
      <c r="E108" s="291">
        <v>215054.4608</v>
      </c>
      <c r="F108" s="291">
        <v>223142.18932800001</v>
      </c>
      <c r="G108" s="291">
        <v>256182.58682500001</v>
      </c>
      <c r="H108" s="291">
        <v>208995.87031200004</v>
      </c>
      <c r="I108" s="291">
        <v>114920.26927200002</v>
      </c>
      <c r="J108" s="291">
        <v>200222.66347500001</v>
      </c>
      <c r="K108" s="291">
        <v>212510.20260800002</v>
      </c>
      <c r="L108" s="291">
        <v>235499.56550000003</v>
      </c>
      <c r="M108" s="291">
        <v>242846.78990500001</v>
      </c>
      <c r="N108" s="291">
        <v>237829.67309600001</v>
      </c>
      <c r="O108" s="77">
        <v>252176.22484000001</v>
      </c>
      <c r="P108" s="77">
        <v>245034.41800000001</v>
      </c>
      <c r="Q108" s="77">
        <v>245996.09793600001</v>
      </c>
      <c r="R108" s="77">
        <v>267655.38099999994</v>
      </c>
      <c r="S108" s="77">
        <v>250317.39436000003</v>
      </c>
      <c r="T108" s="77">
        <v>261216.29998399998</v>
      </c>
      <c r="U108" s="77">
        <v>273519.315252</v>
      </c>
      <c r="V108" s="77">
        <v>268810.95113599999</v>
      </c>
      <c r="W108" s="77">
        <v>258287.90755400003</v>
      </c>
      <c r="X108" s="162">
        <v>251402</v>
      </c>
      <c r="Y108" s="290">
        <v>246762</v>
      </c>
      <c r="Z108" s="290">
        <v>265735</v>
      </c>
      <c r="AA108" s="290">
        <v>285861</v>
      </c>
      <c r="AB108" s="290">
        <v>285323</v>
      </c>
      <c r="AC108" s="290">
        <v>306723</v>
      </c>
      <c r="AD108" s="331">
        <v>320545</v>
      </c>
      <c r="AE108" s="331">
        <v>360026</v>
      </c>
      <c r="AF108" s="331">
        <v>304010</v>
      </c>
      <c r="AG108" s="429">
        <v>335362</v>
      </c>
      <c r="AH108" s="429">
        <v>200525</v>
      </c>
      <c r="AI108">
        <v>-40.200000000000003</v>
      </c>
    </row>
    <row r="109" spans="1:35" x14ac:dyDescent="0.2">
      <c r="B109" s="84">
        <v>2</v>
      </c>
      <c r="C109" s="152" t="s">
        <v>694</v>
      </c>
      <c r="D109" s="291">
        <v>79868</v>
      </c>
      <c r="E109" s="291">
        <v>80785</v>
      </c>
      <c r="F109" s="291">
        <v>99133</v>
      </c>
      <c r="G109" s="291">
        <v>101635</v>
      </c>
      <c r="H109" s="291">
        <v>98101</v>
      </c>
      <c r="I109" s="291">
        <v>79687</v>
      </c>
      <c r="J109" s="291">
        <v>94040</v>
      </c>
      <c r="K109" s="291">
        <v>96698</v>
      </c>
      <c r="L109" s="291">
        <v>99889</v>
      </c>
      <c r="M109" s="291">
        <v>101341</v>
      </c>
      <c r="N109" s="291">
        <v>103110</v>
      </c>
      <c r="O109" s="77">
        <v>99537</v>
      </c>
      <c r="P109" s="77">
        <v>105035</v>
      </c>
      <c r="Q109" s="77">
        <v>98082</v>
      </c>
      <c r="R109" s="77">
        <v>95872</v>
      </c>
      <c r="S109" s="77">
        <v>94664</v>
      </c>
      <c r="T109" s="77">
        <v>98316</v>
      </c>
      <c r="U109" s="77">
        <v>99637</v>
      </c>
      <c r="V109" s="77">
        <v>96773</v>
      </c>
      <c r="W109" s="77">
        <v>91984</v>
      </c>
      <c r="X109" s="162">
        <v>93229</v>
      </c>
      <c r="Y109" s="290">
        <v>88584</v>
      </c>
      <c r="Z109" s="290">
        <v>90738</v>
      </c>
      <c r="AA109" s="290">
        <v>94696</v>
      </c>
      <c r="AB109" s="290">
        <v>94544</v>
      </c>
      <c r="AC109" s="290">
        <v>103740</v>
      </c>
      <c r="AD109" s="331">
        <v>111755</v>
      </c>
      <c r="AE109" s="331">
        <v>112701</v>
      </c>
      <c r="AF109" s="331">
        <v>112175</v>
      </c>
      <c r="AG109" s="429">
        <v>120117</v>
      </c>
      <c r="AH109" s="429">
        <v>84870</v>
      </c>
      <c r="AI109">
        <v>-29.3</v>
      </c>
    </row>
    <row r="110" spans="1:35" x14ac:dyDescent="0.2">
      <c r="B110" s="84">
        <v>3</v>
      </c>
      <c r="C110" s="152" t="s">
        <v>695</v>
      </c>
      <c r="D110" s="291">
        <v>114192</v>
      </c>
      <c r="E110" s="291">
        <v>124814</v>
      </c>
      <c r="F110" s="291">
        <v>141086</v>
      </c>
      <c r="G110" s="291">
        <v>134964</v>
      </c>
      <c r="H110" s="291">
        <v>124593</v>
      </c>
      <c r="I110" s="291">
        <v>103536</v>
      </c>
      <c r="J110" s="291">
        <v>111925</v>
      </c>
      <c r="K110" s="291">
        <v>110618</v>
      </c>
      <c r="L110" s="291">
        <v>111702</v>
      </c>
      <c r="M110" s="291">
        <v>110281</v>
      </c>
      <c r="N110" s="291">
        <v>112697</v>
      </c>
      <c r="O110" s="77">
        <v>117262</v>
      </c>
      <c r="P110" s="77">
        <v>119493</v>
      </c>
      <c r="Q110" s="77">
        <v>101341</v>
      </c>
      <c r="R110" s="77">
        <v>106167</v>
      </c>
      <c r="S110" s="77">
        <v>103891</v>
      </c>
      <c r="T110" s="77">
        <v>107461</v>
      </c>
      <c r="U110" s="77">
        <v>108258</v>
      </c>
      <c r="V110" s="77">
        <v>106958</v>
      </c>
      <c r="W110" s="77">
        <v>101317</v>
      </c>
      <c r="X110" s="162">
        <v>106155</v>
      </c>
      <c r="Y110" s="290">
        <v>102731</v>
      </c>
      <c r="Z110" s="290">
        <v>105215</v>
      </c>
      <c r="AA110" s="290">
        <v>103205</v>
      </c>
      <c r="AB110" s="290">
        <v>103815</v>
      </c>
      <c r="AC110" s="290">
        <v>114348</v>
      </c>
      <c r="AD110" s="331">
        <v>119046</v>
      </c>
      <c r="AE110" s="331">
        <v>123286</v>
      </c>
      <c r="AF110" s="331">
        <v>137669</v>
      </c>
      <c r="AG110" s="429">
        <v>139013</v>
      </c>
      <c r="AH110" s="429">
        <v>111111</v>
      </c>
      <c r="AI110">
        <v>-20.100000000000001</v>
      </c>
    </row>
    <row r="111" spans="1:35" x14ac:dyDescent="0.2">
      <c r="B111" s="84">
        <v>4</v>
      </c>
      <c r="C111" s="152" t="s">
        <v>696</v>
      </c>
      <c r="D111" s="291">
        <v>66888</v>
      </c>
      <c r="E111" s="291">
        <v>69267</v>
      </c>
      <c r="F111" s="291">
        <v>74415</v>
      </c>
      <c r="G111" s="291">
        <v>67970</v>
      </c>
      <c r="H111" s="291">
        <v>68623</v>
      </c>
      <c r="I111" s="291">
        <v>68188</v>
      </c>
      <c r="J111" s="291">
        <v>76840</v>
      </c>
      <c r="K111" s="291">
        <v>69265</v>
      </c>
      <c r="L111" s="291">
        <v>74446</v>
      </c>
      <c r="M111" s="291">
        <v>75092</v>
      </c>
      <c r="N111" s="291">
        <v>72153</v>
      </c>
      <c r="O111" s="77">
        <v>65822</v>
      </c>
      <c r="P111" s="77">
        <v>59435</v>
      </c>
      <c r="Q111" s="77">
        <v>55173</v>
      </c>
      <c r="R111" s="77">
        <v>58380</v>
      </c>
      <c r="S111" s="77">
        <v>62202</v>
      </c>
      <c r="T111" s="77">
        <v>63238</v>
      </c>
      <c r="U111" s="77">
        <v>64405</v>
      </c>
      <c r="V111" s="77">
        <v>64368</v>
      </c>
      <c r="W111" s="77">
        <v>57754</v>
      </c>
      <c r="X111" s="162">
        <v>60169</v>
      </c>
      <c r="Y111" s="290">
        <v>57641</v>
      </c>
      <c r="Z111" s="290">
        <v>59170</v>
      </c>
      <c r="AA111" s="290">
        <v>58513</v>
      </c>
      <c r="AB111" s="290">
        <v>57992</v>
      </c>
      <c r="AC111" s="290">
        <v>63136</v>
      </c>
      <c r="AD111" s="331">
        <v>67984</v>
      </c>
      <c r="AE111" s="331">
        <v>72431</v>
      </c>
      <c r="AF111" s="331">
        <v>69948</v>
      </c>
      <c r="AG111" s="429">
        <v>77473</v>
      </c>
      <c r="AH111" s="429">
        <v>59834</v>
      </c>
      <c r="AI111">
        <v>-22.8</v>
      </c>
    </row>
    <row r="112" spans="1:35" x14ac:dyDescent="0.2">
      <c r="B112" s="84">
        <v>5</v>
      </c>
      <c r="C112" s="152" t="s">
        <v>697</v>
      </c>
      <c r="D112" s="291">
        <v>40258</v>
      </c>
      <c r="E112" s="291">
        <v>45989</v>
      </c>
      <c r="F112" s="291">
        <v>49049</v>
      </c>
      <c r="G112" s="291">
        <v>49956</v>
      </c>
      <c r="H112" s="291">
        <v>49608</v>
      </c>
      <c r="I112" s="291">
        <v>49759</v>
      </c>
      <c r="J112" s="291">
        <v>52362</v>
      </c>
      <c r="K112" s="291">
        <v>55772</v>
      </c>
      <c r="L112" s="291">
        <v>53306</v>
      </c>
      <c r="M112" s="291">
        <v>51890</v>
      </c>
      <c r="N112" s="291">
        <v>53169</v>
      </c>
      <c r="O112" s="77">
        <v>56942</v>
      </c>
      <c r="P112" s="77">
        <v>68131</v>
      </c>
      <c r="Q112" s="77">
        <v>66549</v>
      </c>
      <c r="R112" s="77">
        <v>72103</v>
      </c>
      <c r="S112" s="77">
        <v>70017</v>
      </c>
      <c r="T112" s="77">
        <v>70354</v>
      </c>
      <c r="U112" s="77">
        <v>71240</v>
      </c>
      <c r="V112" s="77">
        <v>73593</v>
      </c>
      <c r="W112" s="77">
        <v>69092</v>
      </c>
      <c r="X112" s="162">
        <v>80476</v>
      </c>
      <c r="Y112" s="290">
        <v>77599</v>
      </c>
      <c r="Z112" s="290">
        <v>80634</v>
      </c>
      <c r="AA112" s="290">
        <v>79583</v>
      </c>
      <c r="AB112" s="290">
        <v>78343</v>
      </c>
      <c r="AC112" s="290">
        <v>85048</v>
      </c>
      <c r="AD112" s="331">
        <v>91492</v>
      </c>
      <c r="AE112" s="331">
        <v>92796</v>
      </c>
      <c r="AF112" s="331">
        <v>88739</v>
      </c>
      <c r="AG112" s="429">
        <v>93968</v>
      </c>
      <c r="AH112" s="429">
        <v>82374</v>
      </c>
      <c r="AI112">
        <v>-12.3</v>
      </c>
    </row>
    <row r="113" spans="2:35" x14ac:dyDescent="0.2">
      <c r="B113" s="84">
        <v>6</v>
      </c>
      <c r="C113" s="152" t="s">
        <v>698</v>
      </c>
      <c r="D113" s="291">
        <v>65013</v>
      </c>
      <c r="E113" s="291">
        <v>75710</v>
      </c>
      <c r="F113" s="291">
        <v>82100</v>
      </c>
      <c r="G113" s="291">
        <v>84150</v>
      </c>
      <c r="H113" s="291">
        <v>90299</v>
      </c>
      <c r="I113" s="291">
        <v>78342</v>
      </c>
      <c r="J113" s="291">
        <v>89206</v>
      </c>
      <c r="K113" s="291">
        <v>81235</v>
      </c>
      <c r="L113" s="291">
        <v>89015</v>
      </c>
      <c r="M113" s="291">
        <v>87429</v>
      </c>
      <c r="N113" s="291">
        <v>93423</v>
      </c>
      <c r="O113" s="77">
        <v>69065</v>
      </c>
      <c r="P113" s="77">
        <v>69700</v>
      </c>
      <c r="Q113" s="77">
        <v>62738</v>
      </c>
      <c r="R113" s="77">
        <v>68906</v>
      </c>
      <c r="S113" s="77">
        <v>66314</v>
      </c>
      <c r="T113" s="77">
        <v>67484</v>
      </c>
      <c r="U113" s="77">
        <v>66008</v>
      </c>
      <c r="V113" s="77">
        <v>82799</v>
      </c>
      <c r="W113" s="77">
        <v>75796</v>
      </c>
      <c r="X113" s="162">
        <v>65781</v>
      </c>
      <c r="Y113" s="290">
        <v>73582</v>
      </c>
      <c r="Z113" s="290">
        <v>68422</v>
      </c>
      <c r="AA113" s="290">
        <v>73266</v>
      </c>
      <c r="AB113" s="290">
        <v>74838</v>
      </c>
      <c r="AC113" s="290">
        <v>111875</v>
      </c>
      <c r="AD113" s="331">
        <v>101632</v>
      </c>
      <c r="AE113" s="331">
        <v>97821</v>
      </c>
      <c r="AF113" s="331">
        <v>93268</v>
      </c>
      <c r="AG113" s="429">
        <v>93815</v>
      </c>
      <c r="AH113" s="429">
        <v>54706</v>
      </c>
      <c r="AI113">
        <v>-41.7</v>
      </c>
    </row>
    <row r="114" spans="2:35" x14ac:dyDescent="0.2">
      <c r="B114" s="84">
        <v>7</v>
      </c>
      <c r="C114" s="152" t="s">
        <v>699</v>
      </c>
      <c r="D114" s="291">
        <v>32336</v>
      </c>
      <c r="E114" s="291">
        <v>36464</v>
      </c>
      <c r="F114" s="291">
        <v>38314</v>
      </c>
      <c r="G114" s="291">
        <v>41402</v>
      </c>
      <c r="H114" s="291">
        <v>40669</v>
      </c>
      <c r="I114" s="291">
        <v>40943</v>
      </c>
      <c r="J114" s="291">
        <v>41163</v>
      </c>
      <c r="K114" s="291">
        <v>41046</v>
      </c>
      <c r="L114" s="291">
        <v>44253</v>
      </c>
      <c r="M114" s="291">
        <v>53812</v>
      </c>
      <c r="N114" s="291">
        <v>43257</v>
      </c>
      <c r="O114" s="77">
        <v>42745</v>
      </c>
      <c r="P114" s="77">
        <v>46576</v>
      </c>
      <c r="Q114" s="77">
        <v>44131</v>
      </c>
      <c r="R114" s="77">
        <v>47760</v>
      </c>
      <c r="S114" s="77">
        <v>47451</v>
      </c>
      <c r="T114" s="77">
        <v>47231</v>
      </c>
      <c r="U114" s="77">
        <v>45337</v>
      </c>
      <c r="V114" s="77">
        <v>46008</v>
      </c>
      <c r="W114" s="77">
        <v>42137</v>
      </c>
      <c r="X114" s="162">
        <v>44015</v>
      </c>
      <c r="Y114" s="290">
        <v>42617</v>
      </c>
      <c r="Z114" s="290">
        <v>45524</v>
      </c>
      <c r="AA114" s="290">
        <v>45084</v>
      </c>
      <c r="AB114" s="290">
        <v>44985</v>
      </c>
      <c r="AC114" s="290">
        <v>48445</v>
      </c>
      <c r="AD114" s="331">
        <v>50159</v>
      </c>
      <c r="AE114" s="331">
        <v>51535</v>
      </c>
      <c r="AF114" s="331">
        <v>46893</v>
      </c>
      <c r="AG114" s="429">
        <v>50315</v>
      </c>
      <c r="AH114" s="429">
        <v>36984</v>
      </c>
      <c r="AI114">
        <v>-26.5</v>
      </c>
    </row>
    <row r="115" spans="2:35" x14ac:dyDescent="0.2">
      <c r="B115" s="84">
        <v>8</v>
      </c>
      <c r="C115" s="152" t="s">
        <v>700</v>
      </c>
      <c r="D115" s="291">
        <v>100070</v>
      </c>
      <c r="E115" s="291">
        <v>107970</v>
      </c>
      <c r="F115" s="291">
        <v>109573</v>
      </c>
      <c r="G115" s="291">
        <v>110072</v>
      </c>
      <c r="H115" s="291">
        <v>146204</v>
      </c>
      <c r="I115" s="291">
        <v>125023</v>
      </c>
      <c r="J115" s="291">
        <v>115994</v>
      </c>
      <c r="K115" s="291">
        <v>107217</v>
      </c>
      <c r="L115" s="291">
        <v>103055</v>
      </c>
      <c r="M115" s="291">
        <v>101416</v>
      </c>
      <c r="N115" s="291">
        <v>105373</v>
      </c>
      <c r="O115" s="77">
        <v>100529</v>
      </c>
      <c r="P115" s="77">
        <v>99173</v>
      </c>
      <c r="Q115" s="77">
        <v>93390</v>
      </c>
      <c r="R115" s="77">
        <v>92641</v>
      </c>
      <c r="S115" s="77">
        <v>91895</v>
      </c>
      <c r="T115" s="77">
        <v>88323</v>
      </c>
      <c r="U115" s="77">
        <v>86417</v>
      </c>
      <c r="V115" s="77">
        <v>82725</v>
      </c>
      <c r="W115" s="77">
        <v>78719</v>
      </c>
      <c r="X115" s="162">
        <v>76790</v>
      </c>
      <c r="Y115" s="290">
        <v>74396</v>
      </c>
      <c r="Z115" s="290">
        <v>86390</v>
      </c>
      <c r="AA115" s="290">
        <v>90609</v>
      </c>
      <c r="AB115" s="290">
        <v>93873</v>
      </c>
      <c r="AC115" s="290">
        <v>92439</v>
      </c>
      <c r="AD115" s="331">
        <v>95712</v>
      </c>
      <c r="AE115" s="331">
        <v>97849</v>
      </c>
      <c r="AF115" s="331">
        <v>92579</v>
      </c>
      <c r="AG115" s="429">
        <v>97601</v>
      </c>
      <c r="AH115" s="429">
        <v>67963</v>
      </c>
      <c r="AI115">
        <v>-30.4</v>
      </c>
    </row>
    <row r="116" spans="2:35" x14ac:dyDescent="0.2">
      <c r="B116" s="84">
        <v>9</v>
      </c>
      <c r="C116" s="152" t="s">
        <v>701</v>
      </c>
      <c r="D116" s="291">
        <v>16525</v>
      </c>
      <c r="E116" s="291">
        <v>19259</v>
      </c>
      <c r="F116" s="291">
        <v>19186</v>
      </c>
      <c r="G116" s="291">
        <v>18405</v>
      </c>
      <c r="H116" s="291">
        <v>19796</v>
      </c>
      <c r="I116" s="291">
        <v>21045</v>
      </c>
      <c r="J116" s="291">
        <v>20840</v>
      </c>
      <c r="K116" s="291">
        <v>23139</v>
      </c>
      <c r="L116" s="291">
        <v>22781</v>
      </c>
      <c r="M116" s="291">
        <v>22489</v>
      </c>
      <c r="N116" s="291">
        <v>23431</v>
      </c>
      <c r="O116" s="77">
        <v>23745</v>
      </c>
      <c r="P116" s="77">
        <v>26879</v>
      </c>
      <c r="Q116" s="77">
        <v>25260</v>
      </c>
      <c r="R116" s="77">
        <v>26789</v>
      </c>
      <c r="S116" s="77">
        <v>26464</v>
      </c>
      <c r="T116" s="77">
        <v>26155</v>
      </c>
      <c r="U116" s="77">
        <v>25785</v>
      </c>
      <c r="V116" s="77">
        <v>24706</v>
      </c>
      <c r="W116" s="77">
        <v>22237</v>
      </c>
      <c r="X116" s="162">
        <v>28083</v>
      </c>
      <c r="Y116" s="290">
        <v>27908</v>
      </c>
      <c r="Z116" s="290">
        <v>29481</v>
      </c>
      <c r="AA116" s="290">
        <v>27768</v>
      </c>
      <c r="AB116" s="290">
        <v>26923</v>
      </c>
      <c r="AC116" s="290">
        <v>29400</v>
      </c>
      <c r="AD116" s="331">
        <v>32006</v>
      </c>
      <c r="AE116" s="331">
        <v>33841</v>
      </c>
      <c r="AF116" s="331">
        <v>32480</v>
      </c>
      <c r="AG116" s="429">
        <v>37297</v>
      </c>
      <c r="AH116" s="429">
        <v>31242</v>
      </c>
      <c r="AI116">
        <v>-16.2</v>
      </c>
    </row>
    <row r="117" spans="2:35" x14ac:dyDescent="0.2">
      <c r="B117" s="144">
        <v>10</v>
      </c>
      <c r="C117" s="145" t="s">
        <v>702</v>
      </c>
      <c r="D117" s="292">
        <v>68231</v>
      </c>
      <c r="E117" s="292">
        <v>74603</v>
      </c>
      <c r="F117" s="292">
        <v>77759</v>
      </c>
      <c r="G117" s="292">
        <v>78718</v>
      </c>
      <c r="H117" s="292">
        <v>69407</v>
      </c>
      <c r="I117" s="292">
        <v>50387</v>
      </c>
      <c r="J117" s="292">
        <v>58387</v>
      </c>
      <c r="K117" s="292">
        <v>58397</v>
      </c>
      <c r="L117" s="292">
        <v>162359</v>
      </c>
      <c r="M117" s="292">
        <v>109078</v>
      </c>
      <c r="N117" s="292">
        <v>112560</v>
      </c>
      <c r="O117" s="68">
        <v>78041</v>
      </c>
      <c r="P117" s="68">
        <v>79967</v>
      </c>
      <c r="Q117" s="68">
        <v>74809</v>
      </c>
      <c r="R117" s="68">
        <v>77028</v>
      </c>
      <c r="S117" s="68">
        <v>74713</v>
      </c>
      <c r="T117" s="68">
        <v>81668</v>
      </c>
      <c r="U117" s="68">
        <v>80205</v>
      </c>
      <c r="V117" s="68">
        <v>75186</v>
      </c>
      <c r="W117" s="68">
        <v>75962</v>
      </c>
      <c r="X117" s="164">
        <v>80521</v>
      </c>
      <c r="Y117" s="293">
        <v>76219</v>
      </c>
      <c r="Z117" s="293">
        <v>88245</v>
      </c>
      <c r="AA117" s="293">
        <v>86048</v>
      </c>
      <c r="AB117" s="293">
        <v>91674</v>
      </c>
      <c r="AC117" s="293">
        <v>103819</v>
      </c>
      <c r="AD117" s="332">
        <v>103991</v>
      </c>
      <c r="AE117" s="332">
        <v>107800</v>
      </c>
      <c r="AF117" s="332">
        <v>99375</v>
      </c>
      <c r="AG117" s="430">
        <v>107820</v>
      </c>
      <c r="AH117" s="430">
        <v>80784</v>
      </c>
      <c r="AI117">
        <v>-25.1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目次</vt:lpstr>
      <vt:lpstr>推計方法</vt:lpstr>
      <vt:lpstr>1観光消費時系列</vt:lpstr>
      <vt:lpstr>2項目別時系列</vt:lpstr>
      <vt:lpstr>３観光消費増減率</vt:lpstr>
      <vt:lpstr>4観光消費構成比</vt:lpstr>
      <vt:lpstr>5観光GDP時系列</vt:lpstr>
      <vt:lpstr>6項目別観光GDP</vt:lpstr>
      <vt:lpstr>7地域観光消費</vt:lpstr>
      <vt:lpstr>項目別時系列</vt:lpstr>
      <vt:lpstr>神戸市</vt:lpstr>
      <vt:lpstr>阪神南</vt:lpstr>
      <vt:lpstr>阪神北</vt:lpstr>
      <vt:lpstr>東播磨</vt:lpstr>
      <vt:lpstr>北播磨</vt:lpstr>
      <vt:lpstr>中播磨</vt:lpstr>
      <vt:lpstr>西播磨</vt:lpstr>
      <vt:lpstr>但馬</vt:lpstr>
      <vt:lpstr>丹波</vt:lpstr>
      <vt:lpstr>淡路</vt:lpstr>
      <vt:lpstr>地域観光消費2</vt:lpstr>
      <vt:lpstr>付加価値率</vt:lpstr>
      <vt:lpstr>市町別入込数</vt:lpstr>
      <vt:lpstr>市町入込数2</vt:lpstr>
      <vt:lpstr>宿泊者数</vt:lpstr>
      <vt:lpstr>交通費単価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Owner</cp:lastModifiedBy>
  <cp:lastPrinted>2018-11-26T08:07:44Z</cp:lastPrinted>
  <dcterms:created xsi:type="dcterms:W3CDTF">2017-09-29T01:44:13Z</dcterms:created>
  <dcterms:modified xsi:type="dcterms:W3CDTF">2021-09-08T20:56:40Z</dcterms:modified>
</cp:coreProperties>
</file>